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400 Internship\Orig Lists\"/>
    </mc:Choice>
  </mc:AlternateContent>
  <xr:revisionPtr revIDLastSave="0" documentId="13_ncr:1_{BB9F460C-8BE6-4356-BBB2-3776507AEFC7}" xr6:coauthVersionLast="45" xr6:coauthVersionMax="45" xr10:uidLastSave="{00000000-0000-0000-0000-000000000000}"/>
  <bookViews>
    <workbookView xWindow="-120" yWindow="-120" windowWidth="29040" windowHeight="15840" xr2:uid="{FD9115E6-92E2-4876-BC89-4D576841C457}"/>
  </bookViews>
  <sheets>
    <sheet name="GandE without filled blanks" sheetId="1" r:id="rId1"/>
    <sheet name="Overview" sheetId="6" r:id="rId2"/>
    <sheet name="Variables" sheetId="9" r:id="rId3"/>
    <sheet name="BOTH Summary Stats" sheetId="13" r:id="rId4"/>
    <sheet name="GandE with filled blanks" sheetId="2" r:id="rId5"/>
    <sheet name="Grads" sheetId="3" r:id="rId6"/>
    <sheet name="Exits and Reasons" sheetId="4" r:id="rId7"/>
    <sheet name="Grads w filled blanks" sheetId="7" r:id="rId8"/>
    <sheet name="Exits w filled blanks" sheetId="5" r:id="rId9"/>
    <sheet name="Summary of Regressions1" sheetId="10" r:id="rId10"/>
    <sheet name="Summary of Regressions2" sheetId="11" r:id="rId11"/>
    <sheet name="Summary of Regressions3" sheetId="8" r:id="rId12"/>
    <sheet name="Grad Summary Stats" sheetId="12" r:id="rId13"/>
    <sheet name="Exit Summary Stats" sheetId="14" r:id="rId14"/>
    <sheet name="Major Minor Count" sheetId="15" r:id="rId15"/>
    <sheet name="Foreign" sheetId="16" r:id="rId16"/>
    <sheet name="No Records" sheetId="24" r:id="rId17"/>
    <sheet name="Probit using RS" sheetId="17" r:id="rId18"/>
    <sheet name="Probit 2 using RS" sheetId="18" r:id="rId19"/>
    <sheet name="No ACT Comp" sheetId="19" r:id="rId20"/>
    <sheet name="SRC Efficacy" sheetId="20" r:id="rId21"/>
    <sheet name="Sheet25" sheetId="25" r:id="rId22"/>
    <sheet name="Sheet21" sheetId="21" r:id="rId23"/>
    <sheet name="Sheet26" sheetId="26" r:id="rId24"/>
  </sheets>
  <externalReferences>
    <externalReference r:id="rId25"/>
    <externalReference r:id="rId26"/>
  </externalReferences>
  <calcPr calcId="191029"/>
  <pivotCaches>
    <pivotCache cacheId="5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20" l="1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I5" i="20"/>
  <c r="I4" i="20"/>
  <c r="I34" i="20" s="1"/>
  <c r="BN4" i="18"/>
  <c r="BM4" i="18"/>
  <c r="BL4" i="18"/>
  <c r="BK4" i="18"/>
  <c r="BK159" i="18" s="1" a="1"/>
  <c r="BM153" i="17"/>
  <c r="BL153" i="17"/>
  <c r="BK153" i="17"/>
  <c r="BO6" i="17"/>
  <c r="BN6" i="17"/>
  <c r="BM6" i="17"/>
  <c r="BL6" i="17"/>
  <c r="BK6" i="17"/>
  <c r="O10" i="14"/>
  <c r="N10" i="14"/>
  <c r="M10" i="14"/>
  <c r="L10" i="14"/>
  <c r="K10" i="14"/>
  <c r="J10" i="14"/>
  <c r="I10" i="14"/>
  <c r="H10" i="14"/>
  <c r="G10" i="14"/>
  <c r="F10" i="14"/>
  <c r="E10" i="14"/>
  <c r="O9" i="14"/>
  <c r="N9" i="14"/>
  <c r="M9" i="14"/>
  <c r="L9" i="14"/>
  <c r="K9" i="14"/>
  <c r="J9" i="14"/>
  <c r="I9" i="14"/>
  <c r="H9" i="14"/>
  <c r="G9" i="14"/>
  <c r="F9" i="14"/>
  <c r="E9" i="14"/>
  <c r="O8" i="14"/>
  <c r="N8" i="14"/>
  <c r="M8" i="14"/>
  <c r="L8" i="14"/>
  <c r="K8" i="14"/>
  <c r="J8" i="14"/>
  <c r="I8" i="14"/>
  <c r="H8" i="14"/>
  <c r="G8" i="14"/>
  <c r="F8" i="14"/>
  <c r="E8" i="14"/>
  <c r="O7" i="14"/>
  <c r="N7" i="14"/>
  <c r="M7" i="14"/>
  <c r="L7" i="14"/>
  <c r="K7" i="14"/>
  <c r="J7" i="14"/>
  <c r="I7" i="14"/>
  <c r="H7" i="14"/>
  <c r="G7" i="14"/>
  <c r="F7" i="14"/>
  <c r="E7" i="14"/>
  <c r="O6" i="14"/>
  <c r="N6" i="14"/>
  <c r="M6" i="14"/>
  <c r="L6" i="14"/>
  <c r="K6" i="14"/>
  <c r="J6" i="14"/>
  <c r="I6" i="14"/>
  <c r="H6" i="14"/>
  <c r="G6" i="14"/>
  <c r="F6" i="14"/>
  <c r="E6" i="14"/>
  <c r="O5" i="14"/>
  <c r="N5" i="14"/>
  <c r="M5" i="14"/>
  <c r="L5" i="14"/>
  <c r="K5" i="14"/>
  <c r="J5" i="14"/>
  <c r="I5" i="14"/>
  <c r="H5" i="14"/>
  <c r="G5" i="14"/>
  <c r="F5" i="14"/>
  <c r="E5" i="14"/>
  <c r="G49" i="13"/>
  <c r="G48" i="13"/>
  <c r="F47" i="13"/>
  <c r="G45" i="13"/>
  <c r="G47" i="13" s="1"/>
  <c r="F45" i="13"/>
  <c r="F49" i="13" s="1"/>
  <c r="H44" i="13"/>
  <c r="H43" i="13"/>
  <c r="G34" i="13"/>
  <c r="F34" i="13"/>
  <c r="G33" i="13"/>
  <c r="F33" i="13"/>
  <c r="AA32" i="13"/>
  <c r="Z32" i="13"/>
  <c r="G32" i="13"/>
  <c r="F32" i="13"/>
  <c r="AA31" i="13"/>
  <c r="Z31" i="13"/>
  <c r="K31" i="13"/>
  <c r="J31" i="13"/>
  <c r="G31" i="13"/>
  <c r="F31" i="13"/>
  <c r="AA30" i="13"/>
  <c r="Z30" i="13"/>
  <c r="K30" i="13"/>
  <c r="J30" i="13"/>
  <c r="G30" i="13"/>
  <c r="F30" i="13"/>
  <c r="AA29" i="13"/>
  <c r="Z29" i="13"/>
  <c r="O29" i="13"/>
  <c r="N29" i="13"/>
  <c r="K29" i="13"/>
  <c r="J29" i="13"/>
  <c r="G29" i="13"/>
  <c r="F29" i="13"/>
  <c r="AA28" i="13"/>
  <c r="Z28" i="13"/>
  <c r="O28" i="13"/>
  <c r="N28" i="13"/>
  <c r="K28" i="13"/>
  <c r="J28" i="13"/>
  <c r="G28" i="13"/>
  <c r="F28" i="13"/>
  <c r="K20" i="13"/>
  <c r="J20" i="13"/>
  <c r="K19" i="13"/>
  <c r="J19" i="13"/>
  <c r="S18" i="13"/>
  <c r="R18" i="13"/>
  <c r="K18" i="13"/>
  <c r="J18" i="13"/>
  <c r="G18" i="13"/>
  <c r="F18" i="13"/>
  <c r="S17" i="13"/>
  <c r="R17" i="13"/>
  <c r="K17" i="13"/>
  <c r="J17" i="13"/>
  <c r="G17" i="13"/>
  <c r="F17" i="13"/>
  <c r="AM10" i="13"/>
  <c r="AK10" i="13"/>
  <c r="AJ10" i="13"/>
  <c r="AH10" i="13"/>
  <c r="AG10" i="13"/>
  <c r="AE10" i="13"/>
  <c r="AD10" i="13"/>
  <c r="AB10" i="13"/>
  <c r="AA10" i="13"/>
  <c r="Y10" i="13"/>
  <c r="X10" i="13"/>
  <c r="U10" i="13"/>
  <c r="T10" i="13"/>
  <c r="R10" i="13"/>
  <c r="Q10" i="13"/>
  <c r="O10" i="13"/>
  <c r="N10" i="13"/>
  <c r="L10" i="13"/>
  <c r="K10" i="13"/>
  <c r="I10" i="13"/>
  <c r="H10" i="13"/>
  <c r="F10" i="13"/>
  <c r="E10" i="13"/>
  <c r="AM9" i="13"/>
  <c r="AK9" i="13"/>
  <c r="AJ9" i="13"/>
  <c r="AH9" i="13"/>
  <c r="AG9" i="13"/>
  <c r="AE9" i="13"/>
  <c r="AD9" i="13"/>
  <c r="AB9" i="13"/>
  <c r="AA9" i="13"/>
  <c r="Y9" i="13"/>
  <c r="X9" i="13"/>
  <c r="U9" i="13"/>
  <c r="T9" i="13"/>
  <c r="R9" i="13"/>
  <c r="Q9" i="13"/>
  <c r="O9" i="13"/>
  <c r="N9" i="13"/>
  <c r="L9" i="13"/>
  <c r="K9" i="13"/>
  <c r="I9" i="13"/>
  <c r="H9" i="13"/>
  <c r="F9" i="13"/>
  <c r="E9" i="13"/>
  <c r="AM8" i="13"/>
  <c r="AK8" i="13"/>
  <c r="AJ8" i="13"/>
  <c r="AH8" i="13"/>
  <c r="AG8" i="13"/>
  <c r="AE8" i="13"/>
  <c r="AD8" i="13"/>
  <c r="AB8" i="13"/>
  <c r="AA8" i="13"/>
  <c r="Y8" i="13"/>
  <c r="X8" i="13"/>
  <c r="U8" i="13"/>
  <c r="T8" i="13"/>
  <c r="R8" i="13"/>
  <c r="Q8" i="13"/>
  <c r="O8" i="13"/>
  <c r="N8" i="13"/>
  <c r="L8" i="13"/>
  <c r="K8" i="13"/>
  <c r="I8" i="13"/>
  <c r="H8" i="13"/>
  <c r="F8" i="13"/>
  <c r="E8" i="13"/>
  <c r="AM7" i="13"/>
  <c r="AK7" i="13"/>
  <c r="AJ7" i="13"/>
  <c r="AH7" i="13"/>
  <c r="AG7" i="13"/>
  <c r="AE7" i="13"/>
  <c r="AD7" i="13"/>
  <c r="AB7" i="13"/>
  <c r="AA7" i="13"/>
  <c r="Y7" i="13"/>
  <c r="X7" i="13"/>
  <c r="U7" i="13"/>
  <c r="T7" i="13"/>
  <c r="R7" i="13"/>
  <c r="Q7" i="13"/>
  <c r="O7" i="13"/>
  <c r="N7" i="13"/>
  <c r="L7" i="13"/>
  <c r="K7" i="13"/>
  <c r="I7" i="13"/>
  <c r="H7" i="13"/>
  <c r="F7" i="13"/>
  <c r="E7" i="13"/>
  <c r="AM6" i="13"/>
  <c r="AK6" i="13"/>
  <c r="AJ6" i="13"/>
  <c r="AH6" i="13"/>
  <c r="AG6" i="13"/>
  <c r="AE6" i="13"/>
  <c r="AD6" i="13"/>
  <c r="AB6" i="13"/>
  <c r="AA6" i="13"/>
  <c r="Y6" i="13"/>
  <c r="X6" i="13"/>
  <c r="U6" i="13"/>
  <c r="T6" i="13"/>
  <c r="R6" i="13"/>
  <c r="Q6" i="13"/>
  <c r="O6" i="13"/>
  <c r="N6" i="13"/>
  <c r="L6" i="13"/>
  <c r="K6" i="13"/>
  <c r="I6" i="13"/>
  <c r="H6" i="13"/>
  <c r="F6" i="13"/>
  <c r="E6" i="13"/>
  <c r="AM5" i="13"/>
  <c r="AK5" i="13"/>
  <c r="AJ5" i="13"/>
  <c r="AH5" i="13"/>
  <c r="AG5" i="13"/>
  <c r="AE5" i="13"/>
  <c r="AD5" i="13"/>
  <c r="AB5" i="13"/>
  <c r="AA5" i="13"/>
  <c r="Y5" i="13"/>
  <c r="X5" i="13"/>
  <c r="U5" i="13"/>
  <c r="T5" i="13"/>
  <c r="R5" i="13"/>
  <c r="Q5" i="13"/>
  <c r="O5" i="13"/>
  <c r="N5" i="13"/>
  <c r="L5" i="13"/>
  <c r="K5" i="13"/>
  <c r="I5" i="13"/>
  <c r="H5" i="13"/>
  <c r="F5" i="13"/>
  <c r="E5" i="13"/>
  <c r="F34" i="12"/>
  <c r="F33" i="12"/>
  <c r="Z32" i="12"/>
  <c r="F32" i="12"/>
  <c r="Z31" i="12"/>
  <c r="J31" i="12"/>
  <c r="F31" i="12"/>
  <c r="Z30" i="12"/>
  <c r="J30" i="12"/>
  <c r="F30" i="12"/>
  <c r="Z29" i="12"/>
  <c r="N29" i="12"/>
  <c r="J29" i="12"/>
  <c r="F29" i="12"/>
  <c r="Z28" i="12"/>
  <c r="N28" i="12"/>
  <c r="J28" i="12"/>
  <c r="F28" i="12"/>
  <c r="J20" i="12"/>
  <c r="J19" i="12"/>
  <c r="R18" i="12"/>
  <c r="J18" i="12"/>
  <c r="F18" i="12"/>
  <c r="R17" i="12"/>
  <c r="J17" i="12"/>
  <c r="F17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P9" i="12"/>
  <c r="O9" i="12"/>
  <c r="N9" i="12"/>
  <c r="M9" i="12"/>
  <c r="L9" i="12"/>
  <c r="K9" i="12"/>
  <c r="J9" i="12"/>
  <c r="I9" i="12"/>
  <c r="H9" i="12"/>
  <c r="G9" i="12"/>
  <c r="F9" i="12"/>
  <c r="E9" i="12"/>
  <c r="P8" i="12"/>
  <c r="O8" i="12"/>
  <c r="N8" i="12"/>
  <c r="M8" i="12"/>
  <c r="L8" i="12"/>
  <c r="K8" i="12"/>
  <c r="J8" i="12"/>
  <c r="I8" i="12"/>
  <c r="H8" i="12"/>
  <c r="G8" i="12"/>
  <c r="F8" i="12"/>
  <c r="E8" i="12"/>
  <c r="P7" i="12"/>
  <c r="O7" i="12"/>
  <c r="N7" i="12"/>
  <c r="M7" i="12"/>
  <c r="L7" i="12"/>
  <c r="K7" i="12"/>
  <c r="J7" i="12"/>
  <c r="I7" i="12"/>
  <c r="H7" i="12"/>
  <c r="G7" i="12"/>
  <c r="F7" i="12"/>
  <c r="E7" i="12"/>
  <c r="P6" i="12"/>
  <c r="O6" i="12"/>
  <c r="N6" i="12"/>
  <c r="M6" i="12"/>
  <c r="L6" i="12"/>
  <c r="K6" i="12"/>
  <c r="J6" i="12"/>
  <c r="I6" i="12"/>
  <c r="H6" i="12"/>
  <c r="G6" i="12"/>
  <c r="F6" i="12"/>
  <c r="E6" i="12"/>
  <c r="P5" i="12"/>
  <c r="O5" i="12"/>
  <c r="N5" i="12"/>
  <c r="M5" i="12"/>
  <c r="L5" i="12"/>
  <c r="K5" i="12"/>
  <c r="J5" i="12"/>
  <c r="I5" i="12"/>
  <c r="H5" i="12"/>
  <c r="G5" i="12"/>
  <c r="F5" i="12"/>
  <c r="E5" i="12"/>
  <c r="AV76" i="5"/>
  <c r="AV75" i="5"/>
  <c r="AV74" i="5"/>
  <c r="AV73" i="5"/>
  <c r="AV72" i="5"/>
  <c r="AV71" i="5"/>
  <c r="AV70" i="5"/>
  <c r="AV69" i="5"/>
  <c r="AV68" i="5"/>
  <c r="AV67" i="5"/>
  <c r="AV66" i="5"/>
  <c r="AV65" i="5"/>
  <c r="AV64" i="5"/>
  <c r="AV63" i="5"/>
  <c r="AV62" i="5"/>
  <c r="AV61" i="5"/>
  <c r="AV60" i="5"/>
  <c r="AV59" i="5"/>
  <c r="AV58" i="5"/>
  <c r="AV57" i="5"/>
  <c r="AV56" i="5"/>
  <c r="AV55" i="5"/>
  <c r="AV54" i="5"/>
  <c r="AV53" i="5"/>
  <c r="AV52" i="5"/>
  <c r="AV51" i="5"/>
  <c r="AV50" i="5"/>
  <c r="AV49" i="5"/>
  <c r="AV48" i="5"/>
  <c r="AV47" i="5"/>
  <c r="AV46" i="5"/>
  <c r="AV45" i="5"/>
  <c r="AV44" i="5"/>
  <c r="AV43" i="5"/>
  <c r="AV42" i="5"/>
  <c r="AV41" i="5"/>
  <c r="AV40" i="5"/>
  <c r="AV39" i="5"/>
  <c r="AV38" i="5"/>
  <c r="AV37" i="5"/>
  <c r="AV36" i="5"/>
  <c r="AV35" i="5"/>
  <c r="AV34" i="5"/>
  <c r="AV33" i="5"/>
  <c r="AV32" i="5"/>
  <c r="AV31" i="5"/>
  <c r="AV30" i="5"/>
  <c r="AV29" i="5"/>
  <c r="AV28" i="5"/>
  <c r="AV27" i="5"/>
  <c r="AV26" i="5"/>
  <c r="AV25" i="5"/>
  <c r="AV24" i="5"/>
  <c r="AV23" i="5"/>
  <c r="AV22" i="5"/>
  <c r="AV21" i="5"/>
  <c r="AV20" i="5"/>
  <c r="AV19" i="5"/>
  <c r="AV18" i="5"/>
  <c r="AV17" i="5"/>
  <c r="AV16" i="5"/>
  <c r="AV15" i="5"/>
  <c r="AV14" i="5"/>
  <c r="AV13" i="5"/>
  <c r="AV12" i="5"/>
  <c r="AV11" i="5"/>
  <c r="AV10" i="5"/>
  <c r="AV9" i="5"/>
  <c r="AV8" i="5"/>
  <c r="AV7" i="5"/>
  <c r="AV6" i="5"/>
  <c r="AV5" i="5"/>
  <c r="AV4" i="5"/>
  <c r="AV3" i="5"/>
  <c r="AV2" i="5"/>
  <c r="AV76" i="4"/>
  <c r="AV75" i="4"/>
  <c r="AV74" i="4"/>
  <c r="AV73" i="4"/>
  <c r="AV72" i="4"/>
  <c r="AV71" i="4"/>
  <c r="AV70" i="4"/>
  <c r="AV69" i="4"/>
  <c r="AV68" i="4"/>
  <c r="AV67" i="4"/>
  <c r="AV66" i="4"/>
  <c r="AV65" i="4"/>
  <c r="AV64" i="4"/>
  <c r="AV63" i="4"/>
  <c r="AV62" i="4"/>
  <c r="AV61" i="4"/>
  <c r="AV60" i="4"/>
  <c r="AV59" i="4"/>
  <c r="AV58" i="4"/>
  <c r="AV57" i="4"/>
  <c r="AV56" i="4"/>
  <c r="AV55" i="4"/>
  <c r="AV54" i="4"/>
  <c r="AV53" i="4"/>
  <c r="AV52" i="4"/>
  <c r="AV51" i="4"/>
  <c r="AV50" i="4"/>
  <c r="AV49" i="4"/>
  <c r="AV48" i="4"/>
  <c r="AV47" i="4"/>
  <c r="AV46" i="4"/>
  <c r="AV45" i="4"/>
  <c r="AV44" i="4"/>
  <c r="AV43" i="4"/>
  <c r="AV42" i="4"/>
  <c r="AV41" i="4"/>
  <c r="AV40" i="4"/>
  <c r="AV39" i="4"/>
  <c r="AV38" i="4"/>
  <c r="AV37" i="4"/>
  <c r="AV36" i="4"/>
  <c r="AV35" i="4"/>
  <c r="AV34" i="4"/>
  <c r="AV33" i="4"/>
  <c r="AV32" i="4"/>
  <c r="AV31" i="4"/>
  <c r="AV30" i="4"/>
  <c r="AV29" i="4"/>
  <c r="AV28" i="4"/>
  <c r="AV27" i="4"/>
  <c r="AV26" i="4"/>
  <c r="AV25" i="4"/>
  <c r="AV24" i="4"/>
  <c r="AV23" i="4"/>
  <c r="AV22" i="4"/>
  <c r="AV21" i="4"/>
  <c r="AV20" i="4"/>
  <c r="AV19" i="4"/>
  <c r="AV18" i="4"/>
  <c r="AV17" i="4"/>
  <c r="AV16" i="4"/>
  <c r="AV15" i="4"/>
  <c r="AV14" i="4"/>
  <c r="AV13" i="4"/>
  <c r="AV12" i="4"/>
  <c r="AV11" i="4"/>
  <c r="AV10" i="4"/>
  <c r="AV9" i="4"/>
  <c r="AV8" i="4"/>
  <c r="AV7" i="4"/>
  <c r="AV6" i="4"/>
  <c r="AV5" i="4"/>
  <c r="AV4" i="4"/>
  <c r="AV3" i="4"/>
  <c r="AV2" i="4"/>
  <c r="AV152" i="3"/>
  <c r="AV151" i="3"/>
  <c r="AV150" i="3"/>
  <c r="AV149" i="3"/>
  <c r="AV148" i="3"/>
  <c r="AV147" i="3"/>
  <c r="AV146" i="3"/>
  <c r="AV145" i="3"/>
  <c r="AV144" i="3"/>
  <c r="AV143" i="3"/>
  <c r="AV142" i="3"/>
  <c r="AV141" i="3"/>
  <c r="AV140" i="3"/>
  <c r="AV139" i="3"/>
  <c r="AV138" i="3"/>
  <c r="AV137" i="3"/>
  <c r="AV136" i="3"/>
  <c r="AV135" i="3"/>
  <c r="AV134" i="3"/>
  <c r="AV133" i="3"/>
  <c r="AV132" i="3"/>
  <c r="AV131" i="3"/>
  <c r="AV130" i="3"/>
  <c r="AV129" i="3"/>
  <c r="AV128" i="3"/>
  <c r="AV127" i="3"/>
  <c r="AV126" i="3"/>
  <c r="AV125" i="3"/>
  <c r="AV124" i="3"/>
  <c r="AV123" i="3"/>
  <c r="AV122" i="3"/>
  <c r="AV121" i="3"/>
  <c r="AV120" i="3"/>
  <c r="AV119" i="3"/>
  <c r="AV118" i="3"/>
  <c r="AV117" i="3"/>
  <c r="AV116" i="3"/>
  <c r="AV115" i="3"/>
  <c r="AV114" i="3"/>
  <c r="AV113" i="3"/>
  <c r="AV112" i="3"/>
  <c r="AV111" i="3"/>
  <c r="AV110" i="3"/>
  <c r="AV109" i="3"/>
  <c r="AV108" i="3"/>
  <c r="AV107" i="3"/>
  <c r="AV106" i="3"/>
  <c r="AV105" i="3"/>
  <c r="AV104" i="3"/>
  <c r="AV103" i="3"/>
  <c r="AV102" i="3"/>
  <c r="AV101" i="3"/>
  <c r="AV100" i="3"/>
  <c r="AV99" i="3"/>
  <c r="AV98" i="3"/>
  <c r="AV97" i="3"/>
  <c r="AV96" i="3"/>
  <c r="AV95" i="3"/>
  <c r="AV94" i="3"/>
  <c r="AV93" i="3"/>
  <c r="AV92" i="3"/>
  <c r="AV91" i="3"/>
  <c r="AV90" i="3"/>
  <c r="AV89" i="3"/>
  <c r="AV88" i="3"/>
  <c r="AV87" i="3"/>
  <c r="AV86" i="3"/>
  <c r="AV85" i="3"/>
  <c r="AV84" i="3"/>
  <c r="AV83" i="3"/>
  <c r="AV82" i="3"/>
  <c r="AV81" i="3"/>
  <c r="AV80" i="3"/>
  <c r="AV79" i="3"/>
  <c r="AV78" i="3"/>
  <c r="AV77" i="3"/>
  <c r="AV76" i="3"/>
  <c r="AV75" i="3"/>
  <c r="AV74" i="3"/>
  <c r="AV73" i="3"/>
  <c r="AV72" i="3"/>
  <c r="AV71" i="3"/>
  <c r="AV70" i="3"/>
  <c r="AV69" i="3"/>
  <c r="AV68" i="3"/>
  <c r="AV67" i="3"/>
  <c r="AV66" i="3"/>
  <c r="AV65" i="3"/>
  <c r="AV64" i="3"/>
  <c r="AV63" i="3"/>
  <c r="AV62" i="3"/>
  <c r="AV61" i="3"/>
  <c r="AV60" i="3"/>
  <c r="AV59" i="3"/>
  <c r="AV58" i="3"/>
  <c r="AV57" i="3"/>
  <c r="AV56" i="3"/>
  <c r="AV55" i="3"/>
  <c r="AV54" i="3"/>
  <c r="AV53" i="3"/>
  <c r="AV52" i="3"/>
  <c r="AV51" i="3"/>
  <c r="AV50" i="3"/>
  <c r="AV49" i="3"/>
  <c r="AV48" i="3"/>
  <c r="AV47" i="3"/>
  <c r="AV46" i="3"/>
  <c r="AV45" i="3"/>
  <c r="AV44" i="3"/>
  <c r="AV43" i="3"/>
  <c r="AV42" i="3"/>
  <c r="AV41" i="3"/>
  <c r="AV40" i="3"/>
  <c r="AV39" i="3"/>
  <c r="AV38" i="3"/>
  <c r="AV37" i="3"/>
  <c r="AV36" i="3"/>
  <c r="AV35" i="3"/>
  <c r="AV34" i="3"/>
  <c r="AV33" i="3"/>
  <c r="AV32" i="3"/>
  <c r="AV31" i="3"/>
  <c r="AV30" i="3"/>
  <c r="AV29" i="3"/>
  <c r="AV28" i="3"/>
  <c r="AV27" i="3"/>
  <c r="AV26" i="3"/>
  <c r="AV25" i="3"/>
  <c r="AV24" i="3"/>
  <c r="AV23" i="3"/>
  <c r="AV22" i="3"/>
  <c r="AV21" i="3"/>
  <c r="AV20" i="3"/>
  <c r="AV19" i="3"/>
  <c r="AV18" i="3"/>
  <c r="AV17" i="3"/>
  <c r="AV16" i="3"/>
  <c r="AV15" i="3"/>
  <c r="AV14" i="3"/>
  <c r="AV13" i="3"/>
  <c r="AV12" i="3"/>
  <c r="AV11" i="3"/>
  <c r="AV10" i="3"/>
  <c r="AV9" i="3"/>
  <c r="AV8" i="3"/>
  <c r="AV7" i="3"/>
  <c r="AV6" i="3"/>
  <c r="AV5" i="3"/>
  <c r="AV4" i="3"/>
  <c r="AV3" i="3"/>
  <c r="AV2" i="3"/>
  <c r="N34" i="6"/>
  <c r="G34" i="6"/>
  <c r="N33" i="6"/>
  <c r="G33" i="6"/>
  <c r="U32" i="6"/>
  <c r="N32" i="6"/>
  <c r="U31" i="6"/>
  <c r="N31" i="6"/>
  <c r="G30" i="6"/>
  <c r="G29" i="6"/>
  <c r="U28" i="6"/>
  <c r="N28" i="6"/>
  <c r="U27" i="6"/>
  <c r="N27" i="6"/>
  <c r="N26" i="6"/>
  <c r="G26" i="6"/>
  <c r="N25" i="6"/>
  <c r="G25" i="6"/>
  <c r="U24" i="6"/>
  <c r="U23" i="6"/>
  <c r="N22" i="6"/>
  <c r="G22" i="6"/>
  <c r="N21" i="6"/>
  <c r="G21" i="6"/>
  <c r="U19" i="6"/>
  <c r="U18" i="6"/>
  <c r="N18" i="6"/>
  <c r="G18" i="6"/>
  <c r="U17" i="6"/>
  <c r="N17" i="6"/>
  <c r="G17" i="6"/>
  <c r="U16" i="6"/>
  <c r="U15" i="6"/>
  <c r="U14" i="6"/>
  <c r="N14" i="6"/>
  <c r="G14" i="6"/>
  <c r="N13" i="6"/>
  <c r="G13" i="6"/>
  <c r="U11" i="6"/>
  <c r="U10" i="6"/>
  <c r="N10" i="6"/>
  <c r="G10" i="6"/>
  <c r="U9" i="6"/>
  <c r="N9" i="6"/>
  <c r="G9" i="6"/>
  <c r="U8" i="6"/>
  <c r="U7" i="6"/>
  <c r="G7" i="6"/>
  <c r="U6" i="6"/>
  <c r="N6" i="6"/>
  <c r="U5" i="6"/>
  <c r="N5" i="6"/>
  <c r="M17" i="13" a="1"/>
  <c r="BK5" i="18" a="1"/>
  <c r="BK154" i="17" a="1"/>
  <c r="Y17" i="14" a="1"/>
  <c r="BK7" i="17" a="1"/>
  <c r="U17" i="14" a="1"/>
  <c r="Q28" i="13" a="1"/>
  <c r="Y17" i="13" a="1"/>
  <c r="U17" i="13" a="1"/>
  <c r="U17" i="12" a="1"/>
  <c r="M17" i="12" a="1"/>
  <c r="Q28" i="12" a="1"/>
  <c r="Y17" i="12" a="1"/>
  <c r="BO153" i="18" l="1"/>
  <c r="BM152" i="18"/>
  <c r="BK151" i="18"/>
  <c r="BO149" i="18"/>
  <c r="BM148" i="18"/>
  <c r="BK147" i="18"/>
  <c r="BO145" i="18"/>
  <c r="BM144" i="18"/>
  <c r="BK143" i="18"/>
  <c r="BO141" i="18"/>
  <c r="BM140" i="18"/>
  <c r="BK139" i="18"/>
  <c r="BO137" i="18"/>
  <c r="BM136" i="18"/>
  <c r="BK135" i="18"/>
  <c r="BO133" i="18"/>
  <c r="BM132" i="18"/>
  <c r="BK131" i="18"/>
  <c r="BO129" i="18"/>
  <c r="BM128" i="18"/>
  <c r="BK127" i="18"/>
  <c r="BO125" i="18"/>
  <c r="BM124" i="18"/>
  <c r="BK123" i="18"/>
  <c r="BO121" i="18"/>
  <c r="BM120" i="18"/>
  <c r="BK119" i="18"/>
  <c r="BO117" i="18"/>
  <c r="BM116" i="18"/>
  <c r="BK115" i="18"/>
  <c r="BO113" i="18"/>
  <c r="BM112" i="18"/>
  <c r="BK111" i="18"/>
  <c r="BO154" i="18"/>
  <c r="BM153" i="18"/>
  <c r="BK152" i="18"/>
  <c r="BO150" i="18"/>
  <c r="BM149" i="18"/>
  <c r="BK148" i="18"/>
  <c r="BO146" i="18"/>
  <c r="BM145" i="18"/>
  <c r="BK144" i="18"/>
  <c r="BO142" i="18"/>
  <c r="BM141" i="18"/>
  <c r="BK140" i="18"/>
  <c r="BO138" i="18"/>
  <c r="BM137" i="18"/>
  <c r="BK136" i="18"/>
  <c r="BO134" i="18"/>
  <c r="BM133" i="18"/>
  <c r="BK132" i="18"/>
  <c r="BO130" i="18"/>
  <c r="BM129" i="18"/>
  <c r="BK128" i="18"/>
  <c r="BO126" i="18"/>
  <c r="BM125" i="18"/>
  <c r="BK124" i="18"/>
  <c r="BO122" i="18"/>
  <c r="BM121" i="18"/>
  <c r="BK120" i="18"/>
  <c r="BO118" i="18"/>
  <c r="BM117" i="18"/>
  <c r="BK116" i="18"/>
  <c r="BO114" i="18"/>
  <c r="BM113" i="18"/>
  <c r="BK112" i="18"/>
  <c r="BO110" i="18"/>
  <c r="BN154" i="18"/>
  <c r="BP152" i="18"/>
  <c r="BL151" i="18"/>
  <c r="BL149" i="18"/>
  <c r="BN147" i="18"/>
  <c r="BP145" i="18"/>
  <c r="BP143" i="18"/>
  <c r="BL142" i="18"/>
  <c r="BN140" i="18"/>
  <c r="BK154" i="18"/>
  <c r="BL152" i="18"/>
  <c r="BM150" i="18"/>
  <c r="BO148" i="18"/>
  <c r="BP146" i="18"/>
  <c r="BK145" i="18"/>
  <c r="BM143" i="18"/>
  <c r="BN141" i="18"/>
  <c r="BO139" i="18"/>
  <c r="BK138" i="18"/>
  <c r="BL136" i="18"/>
  <c r="BM134" i="18"/>
  <c r="BO132" i="18"/>
  <c r="BP130" i="18"/>
  <c r="BK129" i="18"/>
  <c r="BM127" i="18"/>
  <c r="BN153" i="18"/>
  <c r="BM151" i="18"/>
  <c r="BP148" i="18"/>
  <c r="BM146" i="18"/>
  <c r="BL144" i="18"/>
  <c r="BP141" i="18"/>
  <c r="BM139" i="18"/>
  <c r="BL137" i="18"/>
  <c r="BM135" i="18"/>
  <c r="BL133" i="18"/>
  <c r="BM131" i="18"/>
  <c r="BL129" i="18"/>
  <c r="BL127" i="18"/>
  <c r="BL125" i="18"/>
  <c r="BN123" i="18"/>
  <c r="BP121" i="18"/>
  <c r="BP119" i="18"/>
  <c r="BL118" i="18"/>
  <c r="BN116" i="18"/>
  <c r="BN114" i="18"/>
  <c r="BP112" i="18"/>
  <c r="BL111" i="18"/>
  <c r="BN109" i="18"/>
  <c r="BL108" i="18"/>
  <c r="BP106" i="18"/>
  <c r="BN105" i="18"/>
  <c r="BL104" i="18"/>
  <c r="BP102" i="18"/>
  <c r="BN101" i="18"/>
  <c r="BL100" i="18"/>
  <c r="BP98" i="18"/>
  <c r="BN97" i="18"/>
  <c r="BL96" i="18"/>
  <c r="BP94" i="18"/>
  <c r="BN93" i="18"/>
  <c r="BL92" i="18"/>
  <c r="BP90" i="18"/>
  <c r="BN89" i="18"/>
  <c r="BL88" i="18"/>
  <c r="BP86" i="18"/>
  <c r="BN85" i="18"/>
  <c r="BL84" i="18"/>
  <c r="BP82" i="18"/>
  <c r="BN81" i="18"/>
  <c r="BL80" i="18"/>
  <c r="BP78" i="18"/>
  <c r="BN77" i="18"/>
  <c r="BL76" i="18"/>
  <c r="BP74" i="18"/>
  <c r="BN73" i="18"/>
  <c r="BL72" i="18"/>
  <c r="BP70" i="18"/>
  <c r="BN69" i="18"/>
  <c r="BL68" i="18"/>
  <c r="BL153" i="18"/>
  <c r="BP150" i="18"/>
  <c r="BN148" i="18"/>
  <c r="BL146" i="18"/>
  <c r="BO143" i="18"/>
  <c r="BL141" i="18"/>
  <c r="BL139" i="18"/>
  <c r="BK137" i="18"/>
  <c r="BL135" i="18"/>
  <c r="BK133" i="18"/>
  <c r="BL131" i="18"/>
  <c r="BP128" i="18"/>
  <c r="BP126" i="18"/>
  <c r="BK125" i="18"/>
  <c r="BM123" i="18"/>
  <c r="BN121" i="18"/>
  <c r="BO119" i="18"/>
  <c r="BK118" i="18"/>
  <c r="BL116" i="18"/>
  <c r="BM114" i="18"/>
  <c r="BO112" i="18"/>
  <c r="BP110" i="18"/>
  <c r="BM109" i="18"/>
  <c r="BK108" i="18"/>
  <c r="BO106" i="18"/>
  <c r="BM105" i="18"/>
  <c r="BK104" i="18"/>
  <c r="BO102" i="18"/>
  <c r="BM101" i="18"/>
  <c r="BK100" i="18"/>
  <c r="BO98" i="18"/>
  <c r="BM97" i="18"/>
  <c r="BK96" i="18"/>
  <c r="BO94" i="18"/>
  <c r="BM93" i="18"/>
  <c r="BK92" i="18"/>
  <c r="BO90" i="18"/>
  <c r="BM89" i="18"/>
  <c r="BK88" i="18"/>
  <c r="BO86" i="18"/>
  <c r="BM85" i="18"/>
  <c r="BK84" i="18"/>
  <c r="BO82" i="18"/>
  <c r="BM81" i="18"/>
  <c r="BK153" i="18"/>
  <c r="BN150" i="18"/>
  <c r="BL148" i="18"/>
  <c r="BK146" i="18"/>
  <c r="BN143" i="18"/>
  <c r="BK141" i="18"/>
  <c r="BP138" i="18"/>
  <c r="BP136" i="18"/>
  <c r="BP134" i="18"/>
  <c r="BP132" i="18"/>
  <c r="BN130" i="18"/>
  <c r="BO128" i="18"/>
  <c r="BN126" i="18"/>
  <c r="BP124" i="18"/>
  <c r="BL123" i="18"/>
  <c r="BL121" i="18"/>
  <c r="BN119" i="18"/>
  <c r="BP117" i="18"/>
  <c r="BP115" i="18"/>
  <c r="BL114" i="18"/>
  <c r="BN112" i="18"/>
  <c r="BN110" i="18"/>
  <c r="BL109" i="18"/>
  <c r="BP107" i="18"/>
  <c r="BN106" i="18"/>
  <c r="BL105" i="18"/>
  <c r="BP103" i="18"/>
  <c r="BN102" i="18"/>
  <c r="BO152" i="18"/>
  <c r="BL150" i="18"/>
  <c r="BP147" i="18"/>
  <c r="BN145" i="18"/>
  <c r="BL143" i="18"/>
  <c r="BP140" i="18"/>
  <c r="BN138" i="18"/>
  <c r="BO136" i="18"/>
  <c r="BN134" i="18"/>
  <c r="BN132" i="18"/>
  <c r="BM130" i="18"/>
  <c r="BN128" i="18"/>
  <c r="BM126" i="18"/>
  <c r="BO124" i="18"/>
  <c r="BP122" i="18"/>
  <c r="BK121" i="18"/>
  <c r="BM119" i="18"/>
  <c r="BN117" i="18"/>
  <c r="BO115" i="18"/>
  <c r="BK114" i="18"/>
  <c r="BL112" i="18"/>
  <c r="BM110" i="18"/>
  <c r="BK109" i="18"/>
  <c r="BO107" i="18"/>
  <c r="BM106" i="18"/>
  <c r="BK105" i="18"/>
  <c r="BO103" i="18"/>
  <c r="BM102" i="18"/>
  <c r="BL154" i="18"/>
  <c r="BN149" i="18"/>
  <c r="BO144" i="18"/>
  <c r="BP139" i="18"/>
  <c r="BO135" i="18"/>
  <c r="BO131" i="18"/>
  <c r="BO127" i="18"/>
  <c r="BP123" i="18"/>
  <c r="BN120" i="18"/>
  <c r="BP116" i="18"/>
  <c r="BL113" i="18"/>
  <c r="BP109" i="18"/>
  <c r="BL107" i="18"/>
  <c r="BN104" i="18"/>
  <c r="BP101" i="18"/>
  <c r="BP99" i="18"/>
  <c r="BL98" i="18"/>
  <c r="BN96" i="18"/>
  <c r="BN94" i="18"/>
  <c r="BP92" i="18"/>
  <c r="BL91" i="18"/>
  <c r="BL89" i="18"/>
  <c r="BN87" i="18"/>
  <c r="BP85" i="18"/>
  <c r="BP83" i="18"/>
  <c r="BL82" i="18"/>
  <c r="BN80" i="18"/>
  <c r="BK79" i="18"/>
  <c r="BM74" i="18"/>
  <c r="BM71" i="18"/>
  <c r="BP69" i="18"/>
  <c r="BM68" i="18"/>
  <c r="BN65" i="18"/>
  <c r="BL64" i="18"/>
  <c r="BP62" i="18"/>
  <c r="BN61" i="18"/>
  <c r="BL60" i="18"/>
  <c r="BP58" i="18"/>
  <c r="BN57" i="18"/>
  <c r="BL56" i="18"/>
  <c r="BP54" i="18"/>
  <c r="BN53" i="18"/>
  <c r="BL52" i="18"/>
  <c r="BP50" i="18"/>
  <c r="BN49" i="18"/>
  <c r="BL48" i="18"/>
  <c r="BP46" i="18"/>
  <c r="BN45" i="18"/>
  <c r="BP42" i="18"/>
  <c r="BN41" i="18"/>
  <c r="BL40" i="18"/>
  <c r="BP38" i="18"/>
  <c r="BN37" i="18"/>
  <c r="BL36" i="18"/>
  <c r="BP34" i="18"/>
  <c r="BN33" i="18"/>
  <c r="BL32" i="18"/>
  <c r="BP30" i="18"/>
  <c r="BN29" i="18"/>
  <c r="BL28" i="18"/>
  <c r="BP26" i="18"/>
  <c r="BN25" i="18"/>
  <c r="BL24" i="18"/>
  <c r="BP22" i="18"/>
  <c r="BN21" i="18"/>
  <c r="BN17" i="18"/>
  <c r="BL16" i="18"/>
  <c r="BP14" i="18"/>
  <c r="BN13" i="18"/>
  <c r="BP10" i="18"/>
  <c r="BN9" i="18"/>
  <c r="BL8" i="18"/>
  <c r="BN5" i="18"/>
  <c r="BP153" i="18"/>
  <c r="BK149" i="18"/>
  <c r="BN144" i="18"/>
  <c r="BN139" i="18"/>
  <c r="BN135" i="18"/>
  <c r="BN131" i="18"/>
  <c r="BN127" i="18"/>
  <c r="BO123" i="18"/>
  <c r="BL120" i="18"/>
  <c r="BO116" i="18"/>
  <c r="BK113" i="18"/>
  <c r="BO109" i="18"/>
  <c r="BK107" i="18"/>
  <c r="BM104" i="18"/>
  <c r="BO101" i="18"/>
  <c r="BO99" i="18"/>
  <c r="BK98" i="18"/>
  <c r="BM96" i="18"/>
  <c r="BM94" i="18"/>
  <c r="BO92" i="18"/>
  <c r="BK91" i="18"/>
  <c r="BK89" i="18"/>
  <c r="BM87" i="18"/>
  <c r="BO85" i="18"/>
  <c r="BO83" i="18"/>
  <c r="BK82" i="18"/>
  <c r="BM80" i="18"/>
  <c r="BO78" i="18"/>
  <c r="BL77" i="18"/>
  <c r="BO75" i="18"/>
  <c r="BL74" i="18"/>
  <c r="BO72" i="18"/>
  <c r="BL71" i="18"/>
  <c r="BO69" i="18"/>
  <c r="BK68" i="18"/>
  <c r="BO66" i="18"/>
  <c r="BM65" i="18"/>
  <c r="BK64" i="18"/>
  <c r="BO62" i="18"/>
  <c r="BM61" i="18"/>
  <c r="BK60" i="18"/>
  <c r="BO58" i="18"/>
  <c r="BM57" i="18"/>
  <c r="BK56" i="18"/>
  <c r="BO54" i="18"/>
  <c r="BM53" i="18"/>
  <c r="BK52" i="18"/>
  <c r="BO50" i="18"/>
  <c r="BM49" i="18"/>
  <c r="BK48" i="18"/>
  <c r="BO46" i="18"/>
  <c r="BM45" i="18"/>
  <c r="BK44" i="18"/>
  <c r="BO42" i="18"/>
  <c r="BM41" i="18"/>
  <c r="BK40" i="18"/>
  <c r="BO38" i="18"/>
  <c r="BM37" i="18"/>
  <c r="BK36" i="18"/>
  <c r="BO34" i="18"/>
  <c r="BM33" i="18"/>
  <c r="BK32" i="18"/>
  <c r="BO30" i="18"/>
  <c r="BM29" i="18"/>
  <c r="BK28" i="18"/>
  <c r="BO26" i="18"/>
  <c r="BM25" i="18"/>
  <c r="BK24" i="18"/>
  <c r="BO22" i="18"/>
  <c r="BM21" i="18"/>
  <c r="BK20" i="18"/>
  <c r="BO18" i="18"/>
  <c r="BM17" i="18"/>
  <c r="BK16" i="18"/>
  <c r="BO14" i="18"/>
  <c r="BM13" i="18"/>
  <c r="BK12" i="18"/>
  <c r="BO10" i="18"/>
  <c r="BM9" i="18"/>
  <c r="BK8" i="18"/>
  <c r="BO6" i="18"/>
  <c r="BM5" i="18"/>
  <c r="BN152" i="18"/>
  <c r="BO147" i="18"/>
  <c r="BP142" i="18"/>
  <c r="BM138" i="18"/>
  <c r="BL134" i="18"/>
  <c r="BL130" i="18"/>
  <c r="BL126" i="18"/>
  <c r="BN122" i="18"/>
  <c r="BL119" i="18"/>
  <c r="BN115" i="18"/>
  <c r="BP111" i="18"/>
  <c r="BP108" i="18"/>
  <c r="BL106" i="18"/>
  <c r="BN103" i="18"/>
  <c r="BL101" i="18"/>
  <c r="BN99" i="18"/>
  <c r="BP97" i="18"/>
  <c r="BP95" i="18"/>
  <c r="BL94" i="18"/>
  <c r="BN92" i="18"/>
  <c r="BN90" i="18"/>
  <c r="BP88" i="18"/>
  <c r="BL87" i="18"/>
  <c r="BL85" i="18"/>
  <c r="BN83" i="18"/>
  <c r="BP81" i="18"/>
  <c r="BK80" i="18"/>
  <c r="BN78" i="18"/>
  <c r="BK77" i="18"/>
  <c r="BN75" i="18"/>
  <c r="BK74" i="18"/>
  <c r="BN72" i="18"/>
  <c r="BK71" i="18"/>
  <c r="BM69" i="18"/>
  <c r="BP67" i="18"/>
  <c r="BN66" i="18"/>
  <c r="BL65" i="18"/>
  <c r="BP63" i="18"/>
  <c r="BN62" i="18"/>
  <c r="BL61" i="18"/>
  <c r="BP59" i="18"/>
  <c r="BN58" i="18"/>
  <c r="BL57" i="18"/>
  <c r="BP55" i="18"/>
  <c r="BN54" i="18"/>
  <c r="BL53" i="18"/>
  <c r="BP51" i="18"/>
  <c r="BN50" i="18"/>
  <c r="BL49" i="18"/>
  <c r="BP47" i="18"/>
  <c r="BN46" i="18"/>
  <c r="BL45" i="18"/>
  <c r="BP43" i="18"/>
  <c r="BN42" i="18"/>
  <c r="BL41" i="18"/>
  <c r="BP39" i="18"/>
  <c r="BN38" i="18"/>
  <c r="BL37" i="18"/>
  <c r="BP35" i="18"/>
  <c r="BN34" i="18"/>
  <c r="BL33" i="18"/>
  <c r="BP31" i="18"/>
  <c r="BN30" i="18"/>
  <c r="BL29" i="18"/>
  <c r="BP27" i="18"/>
  <c r="BN26" i="18"/>
  <c r="BL25" i="18"/>
  <c r="BP23" i="18"/>
  <c r="BN22" i="18"/>
  <c r="BL21" i="18"/>
  <c r="BP19" i="18"/>
  <c r="BN18" i="18"/>
  <c r="BL17" i="18"/>
  <c r="BP15" i="18"/>
  <c r="BN14" i="18"/>
  <c r="BL13" i="18"/>
  <c r="BP11" i="18"/>
  <c r="BN10" i="18"/>
  <c r="BL9" i="18"/>
  <c r="BP7" i="18"/>
  <c r="BN6" i="18"/>
  <c r="BL5" i="18"/>
  <c r="BM154" i="18"/>
  <c r="BP135" i="18"/>
  <c r="BO120" i="18"/>
  <c r="BM107" i="18"/>
  <c r="BM98" i="18"/>
  <c r="BO89" i="18"/>
  <c r="BM82" i="18"/>
  <c r="BK73" i="18"/>
  <c r="BK67" i="18"/>
  <c r="BK63" i="18"/>
  <c r="BO57" i="18"/>
  <c r="BM52" i="18"/>
  <c r="BK47" i="18"/>
  <c r="BK39" i="18"/>
  <c r="BO33" i="18"/>
  <c r="BM28" i="18"/>
  <c r="BM24" i="18"/>
  <c r="BO17" i="18"/>
  <c r="BK11" i="18"/>
  <c r="BO5" i="18"/>
  <c r="BM77" i="18"/>
  <c r="BP18" i="18"/>
  <c r="BP151" i="18"/>
  <c r="BM147" i="18"/>
  <c r="BN142" i="18"/>
  <c r="BL138" i="18"/>
  <c r="BK134" i="18"/>
  <c r="BK130" i="18"/>
  <c r="BK126" i="18"/>
  <c r="BM122" i="18"/>
  <c r="BP118" i="18"/>
  <c r="BM115" i="18"/>
  <c r="BO111" i="18"/>
  <c r="BO108" i="18"/>
  <c r="BK106" i="18"/>
  <c r="BM103" i="18"/>
  <c r="BK101" i="18"/>
  <c r="BM99" i="18"/>
  <c r="BO97" i="18"/>
  <c r="BO95" i="18"/>
  <c r="BK94" i="18"/>
  <c r="BM92" i="18"/>
  <c r="BM90" i="18"/>
  <c r="BO88" i="18"/>
  <c r="BK87" i="18"/>
  <c r="BK85" i="18"/>
  <c r="BM83" i="18"/>
  <c r="BO81" i="18"/>
  <c r="BP79" i="18"/>
  <c r="BM78" i="18"/>
  <c r="BP76" i="18"/>
  <c r="BM75" i="18"/>
  <c r="BP73" i="18"/>
  <c r="BM72" i="18"/>
  <c r="BO70" i="18"/>
  <c r="BL69" i="18"/>
  <c r="BO67" i="18"/>
  <c r="BM66" i="18"/>
  <c r="BK65" i="18"/>
  <c r="BO63" i="18"/>
  <c r="BM62" i="18"/>
  <c r="BK61" i="18"/>
  <c r="BO59" i="18"/>
  <c r="BM58" i="18"/>
  <c r="BK57" i="18"/>
  <c r="BO55" i="18"/>
  <c r="BM54" i="18"/>
  <c r="BK53" i="18"/>
  <c r="BO51" i="18"/>
  <c r="BM50" i="18"/>
  <c r="BK49" i="18"/>
  <c r="BO47" i="18"/>
  <c r="BM46" i="18"/>
  <c r="BK45" i="18"/>
  <c r="BO43" i="18"/>
  <c r="BM42" i="18"/>
  <c r="BK41" i="18"/>
  <c r="BO39" i="18"/>
  <c r="BM38" i="18"/>
  <c r="BK37" i="18"/>
  <c r="BO35" i="18"/>
  <c r="BM34" i="18"/>
  <c r="BK33" i="18"/>
  <c r="BO31" i="18"/>
  <c r="BM30" i="18"/>
  <c r="BK29" i="18"/>
  <c r="BO27" i="18"/>
  <c r="BM26" i="18"/>
  <c r="BK25" i="18"/>
  <c r="BO23" i="18"/>
  <c r="BM22" i="18"/>
  <c r="BK21" i="18"/>
  <c r="BO19" i="18"/>
  <c r="BM18" i="18"/>
  <c r="BK17" i="18"/>
  <c r="BO15" i="18"/>
  <c r="BM14" i="18"/>
  <c r="BK13" i="18"/>
  <c r="BO11" i="18"/>
  <c r="BM10" i="18"/>
  <c r="BK9" i="18"/>
  <c r="BO7" i="18"/>
  <c r="BM6" i="18"/>
  <c r="BK5" i="18"/>
  <c r="BK76" i="18"/>
  <c r="BO41" i="18"/>
  <c r="BM16" i="18"/>
  <c r="BP66" i="18"/>
  <c r="BO151" i="18"/>
  <c r="BL147" i="18"/>
  <c r="BM142" i="18"/>
  <c r="BP137" i="18"/>
  <c r="BP133" i="18"/>
  <c r="BP129" i="18"/>
  <c r="BP125" i="18"/>
  <c r="BL122" i="18"/>
  <c r="BN118" i="18"/>
  <c r="BL115" i="18"/>
  <c r="BN111" i="18"/>
  <c r="BN108" i="18"/>
  <c r="BP105" i="18"/>
  <c r="BL103" i="18"/>
  <c r="BP100" i="18"/>
  <c r="BL99" i="18"/>
  <c r="BL97" i="18"/>
  <c r="BN95" i="18"/>
  <c r="BP93" i="18"/>
  <c r="BP91" i="18"/>
  <c r="BL90" i="18"/>
  <c r="BN88" i="18"/>
  <c r="BN86" i="18"/>
  <c r="BP84" i="18"/>
  <c r="BL83" i="18"/>
  <c r="BL81" i="18"/>
  <c r="BO79" i="18"/>
  <c r="BL78" i="18"/>
  <c r="BO76" i="18"/>
  <c r="BL75" i="18"/>
  <c r="BO73" i="18"/>
  <c r="BK72" i="18"/>
  <c r="BN70" i="18"/>
  <c r="BK69" i="18"/>
  <c r="BN67" i="18"/>
  <c r="BL66" i="18"/>
  <c r="BP64" i="18"/>
  <c r="BN63" i="18"/>
  <c r="BL62" i="18"/>
  <c r="BP60" i="18"/>
  <c r="BN59" i="18"/>
  <c r="BL58" i="18"/>
  <c r="BP56" i="18"/>
  <c r="BN55" i="18"/>
  <c r="BL54" i="18"/>
  <c r="BP52" i="18"/>
  <c r="BN51" i="18"/>
  <c r="BL50" i="18"/>
  <c r="BP48" i="18"/>
  <c r="BN47" i="18"/>
  <c r="BL46" i="18"/>
  <c r="BP44" i="18"/>
  <c r="BN43" i="18"/>
  <c r="BL42" i="18"/>
  <c r="BP40" i="18"/>
  <c r="BN39" i="18"/>
  <c r="BL38" i="18"/>
  <c r="BP36" i="18"/>
  <c r="BN35" i="18"/>
  <c r="BL34" i="18"/>
  <c r="BP32" i="18"/>
  <c r="BN31" i="18"/>
  <c r="BL30" i="18"/>
  <c r="BP28" i="18"/>
  <c r="BN27" i="18"/>
  <c r="BL26" i="18"/>
  <c r="BP24" i="18"/>
  <c r="BN23" i="18"/>
  <c r="BL22" i="18"/>
  <c r="BP20" i="18"/>
  <c r="BN19" i="18"/>
  <c r="BL18" i="18"/>
  <c r="BP16" i="18"/>
  <c r="BN15" i="18"/>
  <c r="BL14" i="18"/>
  <c r="BP12" i="18"/>
  <c r="BN11" i="18"/>
  <c r="BL10" i="18"/>
  <c r="BP8" i="18"/>
  <c r="BN7" i="18"/>
  <c r="BL6" i="18"/>
  <c r="BP149" i="18"/>
  <c r="BP131" i="18"/>
  <c r="BK117" i="18"/>
  <c r="BO104" i="18"/>
  <c r="BO96" i="18"/>
  <c r="BM91" i="18"/>
  <c r="BM84" i="18"/>
  <c r="BL79" i="18"/>
  <c r="BK70" i="18"/>
  <c r="BM64" i="18"/>
  <c r="BK59" i="18"/>
  <c r="BO53" i="18"/>
  <c r="BO49" i="18"/>
  <c r="BM44" i="18"/>
  <c r="BO37" i="18"/>
  <c r="BK31" i="18"/>
  <c r="BO25" i="18"/>
  <c r="BM20" i="18"/>
  <c r="BK15" i="18"/>
  <c r="BM8" i="18"/>
  <c r="BL44" i="18"/>
  <c r="BN151" i="18"/>
  <c r="BN146" i="18"/>
  <c r="BK142" i="18"/>
  <c r="BN137" i="18"/>
  <c r="BN133" i="18"/>
  <c r="BN129" i="18"/>
  <c r="BN125" i="18"/>
  <c r="BK122" i="18"/>
  <c r="BM118" i="18"/>
  <c r="BP114" i="18"/>
  <c r="BM111" i="18"/>
  <c r="BM108" i="18"/>
  <c r="BO105" i="18"/>
  <c r="BK103" i="18"/>
  <c r="BO100" i="18"/>
  <c r="BK99" i="18"/>
  <c r="BK97" i="18"/>
  <c r="BM95" i="18"/>
  <c r="BO93" i="18"/>
  <c r="BO91" i="18"/>
  <c r="BK90" i="18"/>
  <c r="BM88" i="18"/>
  <c r="BM86" i="18"/>
  <c r="BO84" i="18"/>
  <c r="BK83" i="18"/>
  <c r="BK81" i="18"/>
  <c r="BN79" i="18"/>
  <c r="BK78" i="18"/>
  <c r="BN76" i="18"/>
  <c r="BK75" i="18"/>
  <c r="BM73" i="18"/>
  <c r="BP71" i="18"/>
  <c r="BM70" i="18"/>
  <c r="BP68" i="18"/>
  <c r="BM67" i="18"/>
  <c r="BK66" i="18"/>
  <c r="BO64" i="18"/>
  <c r="BM63" i="18"/>
  <c r="BK62" i="18"/>
  <c r="BO60" i="18"/>
  <c r="BM59" i="18"/>
  <c r="BK58" i="18"/>
  <c r="BO56" i="18"/>
  <c r="BM55" i="18"/>
  <c r="BK54" i="18"/>
  <c r="BO52" i="18"/>
  <c r="BM51" i="18"/>
  <c r="BK50" i="18"/>
  <c r="BO48" i="18"/>
  <c r="BM47" i="18"/>
  <c r="BK46" i="18"/>
  <c r="BO44" i="18"/>
  <c r="BM43" i="18"/>
  <c r="BK42" i="18"/>
  <c r="BO40" i="18"/>
  <c r="BM39" i="18"/>
  <c r="BK38" i="18"/>
  <c r="BO36" i="18"/>
  <c r="BM35" i="18"/>
  <c r="BK34" i="18"/>
  <c r="BO32" i="18"/>
  <c r="BM31" i="18"/>
  <c r="BK30" i="18"/>
  <c r="BO28" i="18"/>
  <c r="BM27" i="18"/>
  <c r="BK26" i="18"/>
  <c r="BO24" i="18"/>
  <c r="BM23" i="18"/>
  <c r="BK22" i="18"/>
  <c r="BO20" i="18"/>
  <c r="BM19" i="18"/>
  <c r="BK18" i="18"/>
  <c r="BO16" i="18"/>
  <c r="BM15" i="18"/>
  <c r="BK14" i="18"/>
  <c r="BO12" i="18"/>
  <c r="BM11" i="18"/>
  <c r="BK10" i="18"/>
  <c r="BO8" i="18"/>
  <c r="BM7" i="18"/>
  <c r="BK6" i="18"/>
  <c r="BL140" i="18"/>
  <c r="BL124" i="18"/>
  <c r="BK110" i="18"/>
  <c r="BM100" i="18"/>
  <c r="BK93" i="18"/>
  <c r="BK86" i="18"/>
  <c r="BO77" i="18"/>
  <c r="BN71" i="18"/>
  <c r="BO65" i="18"/>
  <c r="BM60" i="18"/>
  <c r="BK55" i="18"/>
  <c r="BM48" i="18"/>
  <c r="BK43" i="18"/>
  <c r="BM36" i="18"/>
  <c r="BM32" i="18"/>
  <c r="BK27" i="18"/>
  <c r="BO21" i="18"/>
  <c r="BO13" i="18"/>
  <c r="BO9" i="18"/>
  <c r="BP72" i="18"/>
  <c r="BL12" i="18"/>
  <c r="BP154" i="18"/>
  <c r="BK150" i="18"/>
  <c r="BL145" i="18"/>
  <c r="BO140" i="18"/>
  <c r="BN136" i="18"/>
  <c r="BL132" i="18"/>
  <c r="BL128" i="18"/>
  <c r="BN124" i="18"/>
  <c r="BP120" i="18"/>
  <c r="BL117" i="18"/>
  <c r="BP113" i="18"/>
  <c r="BL110" i="18"/>
  <c r="BN107" i="18"/>
  <c r="BP104" i="18"/>
  <c r="BL102" i="18"/>
  <c r="BN100" i="18"/>
  <c r="BN98" i="18"/>
  <c r="BP96" i="18"/>
  <c r="BL95" i="18"/>
  <c r="BL93" i="18"/>
  <c r="BN91" i="18"/>
  <c r="BP89" i="18"/>
  <c r="BP87" i="18"/>
  <c r="BL86" i="18"/>
  <c r="BN84" i="18"/>
  <c r="BN82" i="18"/>
  <c r="BP80" i="18"/>
  <c r="BM79" i="18"/>
  <c r="BP77" i="18"/>
  <c r="BM76" i="18"/>
  <c r="BO74" i="18"/>
  <c r="BL73" i="18"/>
  <c r="BO71" i="18"/>
  <c r="BL70" i="18"/>
  <c r="BO68" i="18"/>
  <c r="BL67" i="18"/>
  <c r="BP65" i="18"/>
  <c r="BN64" i="18"/>
  <c r="BL63" i="18"/>
  <c r="BP61" i="18"/>
  <c r="BN60" i="18"/>
  <c r="BL59" i="18"/>
  <c r="BP57" i="18"/>
  <c r="BN56" i="18"/>
  <c r="BL55" i="18"/>
  <c r="BP53" i="18"/>
  <c r="BN52" i="18"/>
  <c r="BL51" i="18"/>
  <c r="BP49" i="18"/>
  <c r="BN48" i="18"/>
  <c r="BL47" i="18"/>
  <c r="BP45" i="18"/>
  <c r="BN44" i="18"/>
  <c r="BL43" i="18"/>
  <c r="BP41" i="18"/>
  <c r="BN40" i="18"/>
  <c r="BL39" i="18"/>
  <c r="BP37" i="18"/>
  <c r="BN36" i="18"/>
  <c r="BL35" i="18"/>
  <c r="BP33" i="18"/>
  <c r="BN32" i="18"/>
  <c r="BL31" i="18"/>
  <c r="BP29" i="18"/>
  <c r="BN28" i="18"/>
  <c r="BL27" i="18"/>
  <c r="BP25" i="18"/>
  <c r="BN24" i="18"/>
  <c r="BL23" i="18"/>
  <c r="BP21" i="18"/>
  <c r="BN20" i="18"/>
  <c r="BL19" i="18"/>
  <c r="BP17" i="18"/>
  <c r="BN16" i="18"/>
  <c r="BL15" i="18"/>
  <c r="BP13" i="18"/>
  <c r="BN12" i="18"/>
  <c r="BL11" i="18"/>
  <c r="BP9" i="18"/>
  <c r="BN8" i="18"/>
  <c r="BL7" i="18"/>
  <c r="BP5" i="18"/>
  <c r="BP144" i="18"/>
  <c r="BP127" i="18"/>
  <c r="BN113" i="18"/>
  <c r="BK102" i="18"/>
  <c r="BK95" i="18"/>
  <c r="BO87" i="18"/>
  <c r="BO80" i="18"/>
  <c r="BN74" i="18"/>
  <c r="BN68" i="18"/>
  <c r="BO61" i="18"/>
  <c r="BM56" i="18"/>
  <c r="BK51" i="18"/>
  <c r="BO45" i="18"/>
  <c r="BM40" i="18"/>
  <c r="BK35" i="18"/>
  <c r="BO29" i="18"/>
  <c r="BK23" i="18"/>
  <c r="BK19" i="18"/>
  <c r="BM12" i="18"/>
  <c r="BK7" i="18"/>
  <c r="BP75" i="18"/>
  <c r="BL20" i="18"/>
  <c r="BP6" i="18"/>
  <c r="BK161" i="18"/>
  <c r="BK159" i="18"/>
  <c r="BK160" i="18"/>
  <c r="BK162" i="18"/>
  <c r="BO138" i="17"/>
  <c r="BN137" i="17"/>
  <c r="BM136" i="17"/>
  <c r="BL135" i="17"/>
  <c r="BK134" i="17"/>
  <c r="BQ132" i="17"/>
  <c r="BP131" i="17"/>
  <c r="BO130" i="17"/>
  <c r="BN129" i="17"/>
  <c r="BM128" i="17"/>
  <c r="BL127" i="17"/>
  <c r="BK126" i="17"/>
  <c r="BQ124" i="17"/>
  <c r="BP123" i="17"/>
  <c r="BO122" i="17"/>
  <c r="BN121" i="17"/>
  <c r="BM120" i="17"/>
  <c r="BL119" i="17"/>
  <c r="BK118" i="17"/>
  <c r="BQ116" i="17"/>
  <c r="BP115" i="17"/>
  <c r="BO114" i="17"/>
  <c r="BN113" i="17"/>
  <c r="BM112" i="17"/>
  <c r="BL111" i="17"/>
  <c r="BK110" i="17"/>
  <c r="BQ108" i="17"/>
  <c r="BP107" i="17"/>
  <c r="BO106" i="17"/>
  <c r="BN105" i="17"/>
  <c r="BM104" i="17"/>
  <c r="BL103" i="17"/>
  <c r="BK102" i="17"/>
  <c r="BQ100" i="17"/>
  <c r="BP99" i="17"/>
  <c r="BO98" i="17"/>
  <c r="BN97" i="17"/>
  <c r="BM96" i="17"/>
  <c r="BL95" i="17"/>
  <c r="BK94" i="17"/>
  <c r="BQ92" i="17"/>
  <c r="BP91" i="17"/>
  <c r="BO90" i="17"/>
  <c r="BN89" i="17"/>
  <c r="BM88" i="17"/>
  <c r="BL87" i="17"/>
  <c r="BK86" i="17"/>
  <c r="BQ84" i="17"/>
  <c r="BP83" i="17"/>
  <c r="BO82" i="17"/>
  <c r="BN81" i="17"/>
  <c r="BM80" i="17"/>
  <c r="BL79" i="17"/>
  <c r="BK78" i="17"/>
  <c r="BQ76" i="17"/>
  <c r="BP75" i="17"/>
  <c r="BO74" i="17"/>
  <c r="BN73" i="17"/>
  <c r="BM72" i="17"/>
  <c r="BL71" i="17"/>
  <c r="BK70" i="17"/>
  <c r="BQ68" i="17"/>
  <c r="BP67" i="17"/>
  <c r="BO66" i="17"/>
  <c r="BN65" i="17"/>
  <c r="BM64" i="17"/>
  <c r="BL63" i="17"/>
  <c r="BK62" i="17"/>
  <c r="BQ60" i="17"/>
  <c r="BP59" i="17"/>
  <c r="BO58" i="17"/>
  <c r="BN57" i="17"/>
  <c r="BM56" i="17"/>
  <c r="BL55" i="17"/>
  <c r="BK54" i="17"/>
  <c r="BQ52" i="17"/>
  <c r="BP51" i="17"/>
  <c r="BO50" i="17"/>
  <c r="BN49" i="17"/>
  <c r="BM48" i="17"/>
  <c r="BL47" i="17"/>
  <c r="BK46" i="17"/>
  <c r="BQ44" i="17"/>
  <c r="BP43" i="17"/>
  <c r="BO42" i="17"/>
  <c r="BN41" i="17"/>
  <c r="BM40" i="17"/>
  <c r="BL39" i="17"/>
  <c r="BK38" i="17"/>
  <c r="BQ36" i="17"/>
  <c r="BP35" i="17"/>
  <c r="BO34" i="17"/>
  <c r="BN33" i="17"/>
  <c r="BM32" i="17"/>
  <c r="BL31" i="17"/>
  <c r="BK30" i="17"/>
  <c r="BQ28" i="17"/>
  <c r="BP27" i="17"/>
  <c r="BO26" i="17"/>
  <c r="BN25" i="17"/>
  <c r="BM24" i="17"/>
  <c r="BL23" i="17"/>
  <c r="BK22" i="17"/>
  <c r="BN138" i="17"/>
  <c r="BM137" i="17"/>
  <c r="BL136" i="17"/>
  <c r="BK135" i="17"/>
  <c r="BQ133" i="17"/>
  <c r="BP132" i="17"/>
  <c r="BO131" i="17"/>
  <c r="BN130" i="17"/>
  <c r="BM129" i="17"/>
  <c r="BL128" i="17"/>
  <c r="BK127" i="17"/>
  <c r="BQ125" i="17"/>
  <c r="BP124" i="17"/>
  <c r="BO123" i="17"/>
  <c r="BN122" i="17"/>
  <c r="BM121" i="17"/>
  <c r="BL120" i="17"/>
  <c r="BK119" i="17"/>
  <c r="BQ117" i="17"/>
  <c r="BP116" i="17"/>
  <c r="BO115" i="17"/>
  <c r="BN114" i="17"/>
  <c r="BM113" i="17"/>
  <c r="BL112" i="17"/>
  <c r="BK111" i="17"/>
  <c r="BQ109" i="17"/>
  <c r="BP108" i="17"/>
  <c r="BO107" i="17"/>
  <c r="BN106" i="17"/>
  <c r="BM105" i="17"/>
  <c r="BL104" i="17"/>
  <c r="BK103" i="17"/>
  <c r="BQ101" i="17"/>
  <c r="BP100" i="17"/>
  <c r="BO99" i="17"/>
  <c r="BN98" i="17"/>
  <c r="BM97" i="17"/>
  <c r="BL96" i="17"/>
  <c r="BK95" i="17"/>
  <c r="BQ93" i="17"/>
  <c r="BP92" i="17"/>
  <c r="BO91" i="17"/>
  <c r="BN90" i="17"/>
  <c r="BM89" i="17"/>
  <c r="BL88" i="17"/>
  <c r="BK87" i="17"/>
  <c r="BQ85" i="17"/>
  <c r="BP84" i="17"/>
  <c r="BO83" i="17"/>
  <c r="BN82" i="17"/>
  <c r="BM81" i="17"/>
  <c r="BL80" i="17"/>
  <c r="BK79" i="17"/>
  <c r="BQ77" i="17"/>
  <c r="BP76" i="17"/>
  <c r="BO75" i="17"/>
  <c r="BN74" i="17"/>
  <c r="BM73" i="17"/>
  <c r="BL72" i="17"/>
  <c r="BM138" i="17"/>
  <c r="BL137" i="17"/>
  <c r="BK136" i="17"/>
  <c r="BQ134" i="17"/>
  <c r="BP133" i="17"/>
  <c r="BO132" i="17"/>
  <c r="BN131" i="17"/>
  <c r="BM130" i="17"/>
  <c r="BL129" i="17"/>
  <c r="BK128" i="17"/>
  <c r="BQ126" i="17"/>
  <c r="BP125" i="17"/>
  <c r="BO124" i="17"/>
  <c r="BN123" i="17"/>
  <c r="BM122" i="17"/>
  <c r="BL121" i="17"/>
  <c r="BK120" i="17"/>
  <c r="BQ118" i="17"/>
  <c r="BP117" i="17"/>
  <c r="BO116" i="17"/>
  <c r="BN115" i="17"/>
  <c r="BM114" i="17"/>
  <c r="BL113" i="17"/>
  <c r="BK112" i="17"/>
  <c r="BQ110" i="17"/>
  <c r="BP109" i="17"/>
  <c r="BO108" i="17"/>
  <c r="BN107" i="17"/>
  <c r="BM106" i="17"/>
  <c r="BL105" i="17"/>
  <c r="BK104" i="17"/>
  <c r="BQ102" i="17"/>
  <c r="BP101" i="17"/>
  <c r="BO100" i="17"/>
  <c r="BN99" i="17"/>
  <c r="BM98" i="17"/>
  <c r="BL97" i="17"/>
  <c r="BK96" i="17"/>
  <c r="BQ94" i="17"/>
  <c r="BP93" i="17"/>
  <c r="BO92" i="17"/>
  <c r="BN91" i="17"/>
  <c r="BM90" i="17"/>
  <c r="BL89" i="17"/>
  <c r="BK88" i="17"/>
  <c r="BQ86" i="17"/>
  <c r="BP85" i="17"/>
  <c r="BO84" i="17"/>
  <c r="BN83" i="17"/>
  <c r="BM82" i="17"/>
  <c r="BL81" i="17"/>
  <c r="BK80" i="17"/>
  <c r="BQ78" i="17"/>
  <c r="BP77" i="17"/>
  <c r="BO76" i="17"/>
  <c r="BN75" i="17"/>
  <c r="BM74" i="17"/>
  <c r="BL73" i="17"/>
  <c r="BK72" i="17"/>
  <c r="BQ70" i="17"/>
  <c r="BP69" i="17"/>
  <c r="BO68" i="17"/>
  <c r="BN67" i="17"/>
  <c r="BM66" i="17"/>
  <c r="BL65" i="17"/>
  <c r="BK64" i="17"/>
  <c r="BQ62" i="17"/>
  <c r="BP61" i="17"/>
  <c r="BO60" i="17"/>
  <c r="BN59" i="17"/>
  <c r="BM58" i="17"/>
  <c r="BL57" i="17"/>
  <c r="BK56" i="17"/>
  <c r="BQ54" i="17"/>
  <c r="BP53" i="17"/>
  <c r="BO52" i="17"/>
  <c r="BN51" i="17"/>
  <c r="BM50" i="17"/>
  <c r="BL49" i="17"/>
  <c r="BK48" i="17"/>
  <c r="BQ46" i="17"/>
  <c r="BQ137" i="17"/>
  <c r="BP136" i="17"/>
  <c r="BO135" i="17"/>
  <c r="BN134" i="17"/>
  <c r="BM133" i="17"/>
  <c r="BL132" i="17"/>
  <c r="BK131" i="17"/>
  <c r="BQ129" i="17"/>
  <c r="BP128" i="17"/>
  <c r="BO127" i="17"/>
  <c r="BN126" i="17"/>
  <c r="BM125" i="17"/>
  <c r="BL124" i="17"/>
  <c r="BK123" i="17"/>
  <c r="BQ121" i="17"/>
  <c r="BP120" i="17"/>
  <c r="BO119" i="17"/>
  <c r="BN118" i="17"/>
  <c r="BM117" i="17"/>
  <c r="BL116" i="17"/>
  <c r="BK115" i="17"/>
  <c r="BQ113" i="17"/>
  <c r="BP112" i="17"/>
  <c r="BO111" i="17"/>
  <c r="BN110" i="17"/>
  <c r="BM109" i="17"/>
  <c r="BL108" i="17"/>
  <c r="BK107" i="17"/>
  <c r="BQ105" i="17"/>
  <c r="BP104" i="17"/>
  <c r="BO103" i="17"/>
  <c r="BN102" i="17"/>
  <c r="BM101" i="17"/>
  <c r="BL100" i="17"/>
  <c r="BK99" i="17"/>
  <c r="BQ97" i="17"/>
  <c r="BP96" i="17"/>
  <c r="BO95" i="17"/>
  <c r="BN94" i="17"/>
  <c r="BM93" i="17"/>
  <c r="BL92" i="17"/>
  <c r="BK91" i="17"/>
  <c r="BQ89" i="17"/>
  <c r="BP88" i="17"/>
  <c r="BO87" i="17"/>
  <c r="BN86" i="17"/>
  <c r="BM85" i="17"/>
  <c r="BL84" i="17"/>
  <c r="BK83" i="17"/>
  <c r="BQ81" i="17"/>
  <c r="BP80" i="17"/>
  <c r="BO79" i="17"/>
  <c r="BN78" i="17"/>
  <c r="BM77" i="17"/>
  <c r="BL76" i="17"/>
  <c r="BK75" i="17"/>
  <c r="BQ73" i="17"/>
  <c r="BP72" i="17"/>
  <c r="BO71" i="17"/>
  <c r="BN70" i="17"/>
  <c r="BM69" i="17"/>
  <c r="BL68" i="17"/>
  <c r="BK67" i="17"/>
  <c r="BQ65" i="17"/>
  <c r="BP64" i="17"/>
  <c r="BO63" i="17"/>
  <c r="BN62" i="17"/>
  <c r="BM61" i="17"/>
  <c r="BL60" i="17"/>
  <c r="BK59" i="17"/>
  <c r="BQ57" i="17"/>
  <c r="BP56" i="17"/>
  <c r="BO55" i="17"/>
  <c r="BN54" i="17"/>
  <c r="BM53" i="17"/>
  <c r="BL52" i="17"/>
  <c r="BK51" i="17"/>
  <c r="BQ49" i="17"/>
  <c r="BP48" i="17"/>
  <c r="BO47" i="17"/>
  <c r="BN46" i="17"/>
  <c r="BK137" i="17"/>
  <c r="BQ127" i="17"/>
  <c r="BL114" i="17"/>
  <c r="BP102" i="17"/>
  <c r="BK89" i="17"/>
  <c r="BK73" i="17"/>
  <c r="BL58" i="17"/>
  <c r="BM44" i="17"/>
  <c r="BL35" i="17"/>
  <c r="BM27" i="17"/>
  <c r="BP19" i="17"/>
  <c r="BN9" i="17"/>
  <c r="BQ136" i="17"/>
  <c r="BO134" i="17"/>
  <c r="BM132" i="17"/>
  <c r="BK130" i="17"/>
  <c r="BP127" i="17"/>
  <c r="BN125" i="17"/>
  <c r="BL123" i="17"/>
  <c r="BQ120" i="17"/>
  <c r="BO118" i="17"/>
  <c r="BM116" i="17"/>
  <c r="BK114" i="17"/>
  <c r="BP111" i="17"/>
  <c r="BN109" i="17"/>
  <c r="BL107" i="17"/>
  <c r="BQ104" i="17"/>
  <c r="BO102" i="17"/>
  <c r="BM100" i="17"/>
  <c r="BK98" i="17"/>
  <c r="BP95" i="17"/>
  <c r="BN93" i="17"/>
  <c r="BL91" i="17"/>
  <c r="BQ88" i="17"/>
  <c r="BO86" i="17"/>
  <c r="BM84" i="17"/>
  <c r="BK82" i="17"/>
  <c r="BP79" i="17"/>
  <c r="BN77" i="17"/>
  <c r="BL75" i="17"/>
  <c r="BQ72" i="17"/>
  <c r="BP70" i="17"/>
  <c r="BK69" i="17"/>
  <c r="BL67" i="17"/>
  <c r="BM65" i="17"/>
  <c r="BN63" i="17"/>
  <c r="BO61" i="17"/>
  <c r="BQ59" i="17"/>
  <c r="BK58" i="17"/>
  <c r="BL56" i="17"/>
  <c r="BM54" i="17"/>
  <c r="BN52" i="17"/>
  <c r="BP50" i="17"/>
  <c r="BQ48" i="17"/>
  <c r="BK47" i="17"/>
  <c r="BN45" i="17"/>
  <c r="BL44" i="17"/>
  <c r="BQ42" i="17"/>
  <c r="BO41" i="17"/>
  <c r="BL40" i="17"/>
  <c r="BQ38" i="17"/>
  <c r="BO37" i="17"/>
  <c r="BM36" i="17"/>
  <c r="BK35" i="17"/>
  <c r="BP33" i="17"/>
  <c r="BN32" i="17"/>
  <c r="BK31" i="17"/>
  <c r="BP29" i="17"/>
  <c r="BN28" i="17"/>
  <c r="BL27" i="17"/>
  <c r="BQ25" i="17"/>
  <c r="BO24" i="17"/>
  <c r="BM23" i="17"/>
  <c r="BQ21" i="17"/>
  <c r="BP20" i="17"/>
  <c r="BO19" i="17"/>
  <c r="BN18" i="17"/>
  <c r="BM17" i="17"/>
  <c r="BL16" i="17"/>
  <c r="BK15" i="17"/>
  <c r="BQ13" i="17"/>
  <c r="BP12" i="17"/>
  <c r="BO11" i="17"/>
  <c r="BN10" i="17"/>
  <c r="BM9" i="17"/>
  <c r="BL8" i="17"/>
  <c r="BK7" i="17"/>
  <c r="BO133" i="17"/>
  <c r="BN124" i="17"/>
  <c r="BM115" i="17"/>
  <c r="BL106" i="17"/>
  <c r="BM99" i="17"/>
  <c r="BN92" i="17"/>
  <c r="BM83" i="17"/>
  <c r="BN76" i="17"/>
  <c r="BL70" i="17"/>
  <c r="BO64" i="17"/>
  <c r="BL59" i="17"/>
  <c r="BO53" i="17"/>
  <c r="BL48" i="17"/>
  <c r="BO43" i="17"/>
  <c r="BN38" i="17"/>
  <c r="BN34" i="17"/>
  <c r="BO30" i="17"/>
  <c r="BP26" i="17"/>
  <c r="BK24" i="17"/>
  <c r="BM20" i="17"/>
  <c r="BQ16" i="17"/>
  <c r="BO14" i="17"/>
  <c r="BL11" i="17"/>
  <c r="BP7" i="17"/>
  <c r="BK138" i="17"/>
  <c r="BP135" i="17"/>
  <c r="BL131" i="17"/>
  <c r="BM124" i="17"/>
  <c r="BN117" i="17"/>
  <c r="BO110" i="17"/>
  <c r="BN101" i="17"/>
  <c r="BM92" i="17"/>
  <c r="BL83" i="17"/>
  <c r="BQ138" i="17"/>
  <c r="BO136" i="17"/>
  <c r="BM134" i="17"/>
  <c r="BK132" i="17"/>
  <c r="BP129" i="17"/>
  <c r="BN127" i="17"/>
  <c r="BL125" i="17"/>
  <c r="BQ122" i="17"/>
  <c r="BO120" i="17"/>
  <c r="BM118" i="17"/>
  <c r="BK116" i="17"/>
  <c r="BP113" i="17"/>
  <c r="BN111" i="17"/>
  <c r="BL109" i="17"/>
  <c r="BQ106" i="17"/>
  <c r="BO104" i="17"/>
  <c r="BM102" i="17"/>
  <c r="BK100" i="17"/>
  <c r="BP97" i="17"/>
  <c r="BN95" i="17"/>
  <c r="BL93" i="17"/>
  <c r="BQ90" i="17"/>
  <c r="BO88" i="17"/>
  <c r="BM86" i="17"/>
  <c r="BK84" i="17"/>
  <c r="BP81" i="17"/>
  <c r="BN79" i="17"/>
  <c r="BL77" i="17"/>
  <c r="BQ74" i="17"/>
  <c r="BO72" i="17"/>
  <c r="BO70" i="17"/>
  <c r="BP68" i="17"/>
  <c r="BQ66" i="17"/>
  <c r="BK65" i="17"/>
  <c r="BM63" i="17"/>
  <c r="BN61" i="17"/>
  <c r="BO59" i="17"/>
  <c r="BP57" i="17"/>
  <c r="BQ55" i="17"/>
  <c r="BL54" i="17"/>
  <c r="BM52" i="17"/>
  <c r="BN50" i="17"/>
  <c r="BO48" i="17"/>
  <c r="BP46" i="17"/>
  <c r="BM45" i="17"/>
  <c r="BK44" i="17"/>
  <c r="BP42" i="17"/>
  <c r="BM41" i="17"/>
  <c r="BK40" i="17"/>
  <c r="BP38" i="17"/>
  <c r="BN37" i="17"/>
  <c r="BL36" i="17"/>
  <c r="BQ34" i="17"/>
  <c r="BO33" i="17"/>
  <c r="BL32" i="17"/>
  <c r="BQ30" i="17"/>
  <c r="BO29" i="17"/>
  <c r="BM28" i="17"/>
  <c r="BK27" i="17"/>
  <c r="BP25" i="17"/>
  <c r="BN24" i="17"/>
  <c r="BK23" i="17"/>
  <c r="BP21" i="17"/>
  <c r="BO20" i="17"/>
  <c r="BN19" i="17"/>
  <c r="BM18" i="17"/>
  <c r="BL17" i="17"/>
  <c r="BK16" i="17"/>
  <c r="BQ14" i="17"/>
  <c r="BP13" i="17"/>
  <c r="BO12" i="17"/>
  <c r="BN11" i="17"/>
  <c r="BM10" i="17"/>
  <c r="BL9" i="17"/>
  <c r="BK8" i="17"/>
  <c r="BL138" i="17"/>
  <c r="BK129" i="17"/>
  <c r="BQ119" i="17"/>
  <c r="BK113" i="17"/>
  <c r="BN108" i="17"/>
  <c r="BO101" i="17"/>
  <c r="BP94" i="17"/>
  <c r="BL90" i="17"/>
  <c r="BO85" i="17"/>
  <c r="BP78" i="17"/>
  <c r="BQ71" i="17"/>
  <c r="BN66" i="17"/>
  <c r="BK61" i="17"/>
  <c r="BM57" i="17"/>
  <c r="BQ51" i="17"/>
  <c r="BM46" i="17"/>
  <c r="BM42" i="17"/>
  <c r="BP39" i="17"/>
  <c r="BQ35" i="17"/>
  <c r="BQ31" i="17"/>
  <c r="BK28" i="17"/>
  <c r="BP22" i="17"/>
  <c r="BK18" i="17"/>
  <c r="BM12" i="17"/>
  <c r="BQ8" i="17"/>
  <c r="BN133" i="17"/>
  <c r="BK122" i="17"/>
  <c r="BL115" i="17"/>
  <c r="BK106" i="17"/>
  <c r="BQ96" i="17"/>
  <c r="BP87" i="17"/>
  <c r="BP138" i="17"/>
  <c r="BN136" i="17"/>
  <c r="BL134" i="17"/>
  <c r="BQ131" i="17"/>
  <c r="BO129" i="17"/>
  <c r="BM127" i="17"/>
  <c r="BK125" i="17"/>
  <c r="BP122" i="17"/>
  <c r="BN120" i="17"/>
  <c r="BL118" i="17"/>
  <c r="BQ115" i="17"/>
  <c r="BO113" i="17"/>
  <c r="BM111" i="17"/>
  <c r="BK109" i="17"/>
  <c r="BP106" i="17"/>
  <c r="BN104" i="17"/>
  <c r="BL102" i="17"/>
  <c r="BQ99" i="17"/>
  <c r="BO97" i="17"/>
  <c r="BM95" i="17"/>
  <c r="BK93" i="17"/>
  <c r="BP90" i="17"/>
  <c r="BN88" i="17"/>
  <c r="BL86" i="17"/>
  <c r="BQ83" i="17"/>
  <c r="BO81" i="17"/>
  <c r="BM79" i="17"/>
  <c r="BK77" i="17"/>
  <c r="BP74" i="17"/>
  <c r="BN72" i="17"/>
  <c r="BM70" i="17"/>
  <c r="BN68" i="17"/>
  <c r="BP66" i="17"/>
  <c r="BQ64" i="17"/>
  <c r="BK63" i="17"/>
  <c r="BL61" i="17"/>
  <c r="BM59" i="17"/>
  <c r="BO57" i="17"/>
  <c r="BP55" i="17"/>
  <c r="BQ53" i="17"/>
  <c r="BK52" i="17"/>
  <c r="BL50" i="17"/>
  <c r="BN48" i="17"/>
  <c r="BO46" i="17"/>
  <c r="BL45" i="17"/>
  <c r="BQ43" i="17"/>
  <c r="BN42" i="17"/>
  <c r="BL41" i="17"/>
  <c r="BQ39" i="17"/>
  <c r="BO38" i="17"/>
  <c r="BM37" i="17"/>
  <c r="BK36" i="17"/>
  <c r="BP34" i="17"/>
  <c r="BM33" i="17"/>
  <c r="BK32" i="17"/>
  <c r="BP30" i="17"/>
  <c r="BN29" i="17"/>
  <c r="BL28" i="17"/>
  <c r="BQ26" i="17"/>
  <c r="BO25" i="17"/>
  <c r="BL24" i="17"/>
  <c r="BQ22" i="17"/>
  <c r="BO21" i="17"/>
  <c r="BN20" i="17"/>
  <c r="BM19" i="17"/>
  <c r="BL18" i="17"/>
  <c r="BK17" i="17"/>
  <c r="BQ15" i="17"/>
  <c r="BP14" i="17"/>
  <c r="BO13" i="17"/>
  <c r="BN12" i="17"/>
  <c r="BM11" i="17"/>
  <c r="BL10" i="17"/>
  <c r="BK9" i="17"/>
  <c r="BQ7" i="17"/>
  <c r="BQ135" i="17"/>
  <c r="BM131" i="17"/>
  <c r="BP126" i="17"/>
  <c r="BL122" i="17"/>
  <c r="BO117" i="17"/>
  <c r="BP110" i="17"/>
  <c r="BQ103" i="17"/>
  <c r="BK97" i="17"/>
  <c r="BQ87" i="17"/>
  <c r="BK81" i="17"/>
  <c r="BL74" i="17"/>
  <c r="BM68" i="17"/>
  <c r="BP62" i="17"/>
  <c r="BN55" i="17"/>
  <c r="BK50" i="17"/>
  <c r="BK45" i="17"/>
  <c r="BK41" i="17"/>
  <c r="BL37" i="17"/>
  <c r="BL33" i="17"/>
  <c r="BM29" i="17"/>
  <c r="BM25" i="17"/>
  <c r="BN21" i="17"/>
  <c r="BL19" i="17"/>
  <c r="BP15" i="17"/>
  <c r="BN13" i="17"/>
  <c r="BK10" i="17"/>
  <c r="BQ128" i="17"/>
  <c r="BP119" i="17"/>
  <c r="BQ112" i="17"/>
  <c r="BP103" i="17"/>
  <c r="BO94" i="17"/>
  <c r="BN85" i="17"/>
  <c r="BO78" i="17"/>
  <c r="BP137" i="17"/>
  <c r="BN135" i="17"/>
  <c r="BL133" i="17"/>
  <c r="BQ130" i="17"/>
  <c r="BO128" i="17"/>
  <c r="BM126" i="17"/>
  <c r="BK124" i="17"/>
  <c r="BP121" i="17"/>
  <c r="BN119" i="17"/>
  <c r="BL117" i="17"/>
  <c r="BQ114" i="17"/>
  <c r="BO112" i="17"/>
  <c r="BM110" i="17"/>
  <c r="BK108" i="17"/>
  <c r="BP105" i="17"/>
  <c r="BN103" i="17"/>
  <c r="BL101" i="17"/>
  <c r="BQ98" i="17"/>
  <c r="BO96" i="17"/>
  <c r="BM94" i="17"/>
  <c r="BK92" i="17"/>
  <c r="BP89" i="17"/>
  <c r="BN87" i="17"/>
  <c r="BL85" i="17"/>
  <c r="BQ82" i="17"/>
  <c r="BO80" i="17"/>
  <c r="BM78" i="17"/>
  <c r="BK76" i="17"/>
  <c r="BP73" i="17"/>
  <c r="BN71" i="17"/>
  <c r="BO69" i="17"/>
  <c r="BQ67" i="17"/>
  <c r="BK66" i="17"/>
  <c r="BL64" i="17"/>
  <c r="BM62" i="17"/>
  <c r="BN60" i="17"/>
  <c r="BP58" i="17"/>
  <c r="BQ56" i="17"/>
  <c r="BK55" i="17"/>
  <c r="BL53" i="17"/>
  <c r="BM51" i="17"/>
  <c r="BO49" i="17"/>
  <c r="BP47" i="17"/>
  <c r="BQ45" i="17"/>
  <c r="BO44" i="17"/>
  <c r="BM43" i="17"/>
  <c r="BK42" i="17"/>
  <c r="BP40" i="17"/>
  <c r="BN39" i="17"/>
  <c r="BL38" i="17"/>
  <c r="BP36" i="17"/>
  <c r="BN35" i="17"/>
  <c r="BL34" i="17"/>
  <c r="BQ32" i="17"/>
  <c r="BO31" i="17"/>
  <c r="BM30" i="17"/>
  <c r="BK29" i="17"/>
  <c r="BO27" i="17"/>
  <c r="BM26" i="17"/>
  <c r="BK25" i="17"/>
  <c r="BP23" i="17"/>
  <c r="BN22" i="17"/>
  <c r="BL21" i="17"/>
  <c r="BK20" i="17"/>
  <c r="BQ18" i="17"/>
  <c r="BP17" i="17"/>
  <c r="BO16" i="17"/>
  <c r="BN15" i="17"/>
  <c r="BM14" i="17"/>
  <c r="BL13" i="17"/>
  <c r="BK12" i="17"/>
  <c r="BQ10" i="17"/>
  <c r="BP9" i="17"/>
  <c r="BO8" i="17"/>
  <c r="BN7" i="17"/>
  <c r="BO54" i="17"/>
  <c r="BO32" i="17"/>
  <c r="BP24" i="17"/>
  <c r="BL22" i="17"/>
  <c r="BO18" i="17"/>
  <c r="BM16" i="17"/>
  <c r="BK14" i="17"/>
  <c r="BP11" i="17"/>
  <c r="BM8" i="17"/>
  <c r="BO137" i="17"/>
  <c r="BM135" i="17"/>
  <c r="BK133" i="17"/>
  <c r="BP130" i="17"/>
  <c r="BN128" i="17"/>
  <c r="BL126" i="17"/>
  <c r="BQ123" i="17"/>
  <c r="BO121" i="17"/>
  <c r="BM119" i="17"/>
  <c r="BK117" i="17"/>
  <c r="BP114" i="17"/>
  <c r="BN112" i="17"/>
  <c r="BL110" i="17"/>
  <c r="BQ107" i="17"/>
  <c r="BO105" i="17"/>
  <c r="BM103" i="17"/>
  <c r="BK101" i="17"/>
  <c r="BP98" i="17"/>
  <c r="BN96" i="17"/>
  <c r="BL94" i="17"/>
  <c r="BQ91" i="17"/>
  <c r="BO89" i="17"/>
  <c r="BM87" i="17"/>
  <c r="BK85" i="17"/>
  <c r="BP82" i="17"/>
  <c r="BN80" i="17"/>
  <c r="BL78" i="17"/>
  <c r="BQ75" i="17"/>
  <c r="BO73" i="17"/>
  <c r="BM71" i="17"/>
  <c r="BN69" i="17"/>
  <c r="BO67" i="17"/>
  <c r="BP65" i="17"/>
  <c r="BQ63" i="17"/>
  <c r="BL62" i="17"/>
  <c r="BM60" i="17"/>
  <c r="BN58" i="17"/>
  <c r="BO56" i="17"/>
  <c r="BP54" i="17"/>
  <c r="BK53" i="17"/>
  <c r="BL51" i="17"/>
  <c r="BM49" i="17"/>
  <c r="BN47" i="17"/>
  <c r="BP45" i="17"/>
  <c r="BN44" i="17"/>
  <c r="BL43" i="17"/>
  <c r="BQ41" i="17"/>
  <c r="BO40" i="17"/>
  <c r="BM39" i="17"/>
  <c r="BQ37" i="17"/>
  <c r="BO36" i="17"/>
  <c r="BM35" i="17"/>
  <c r="BK34" i="17"/>
  <c r="BP32" i="17"/>
  <c r="BN31" i="17"/>
  <c r="BL30" i="17"/>
  <c r="BP28" i="17"/>
  <c r="BN27" i="17"/>
  <c r="BL26" i="17"/>
  <c r="BQ24" i="17"/>
  <c r="BO23" i="17"/>
  <c r="BM22" i="17"/>
  <c r="BK21" i="17"/>
  <c r="BQ19" i="17"/>
  <c r="BP18" i="17"/>
  <c r="BO17" i="17"/>
  <c r="BN16" i="17"/>
  <c r="BM15" i="17"/>
  <c r="BL14" i="17"/>
  <c r="BK13" i="17"/>
  <c r="BQ11" i="17"/>
  <c r="BP10" i="17"/>
  <c r="BO9" i="17"/>
  <c r="BN8" i="17"/>
  <c r="BM7" i="17"/>
  <c r="BP134" i="17"/>
  <c r="BN132" i="17"/>
  <c r="BL130" i="17"/>
  <c r="BO125" i="17"/>
  <c r="BM123" i="17"/>
  <c r="BK121" i="17"/>
  <c r="BP118" i="17"/>
  <c r="BN116" i="17"/>
  <c r="BQ111" i="17"/>
  <c r="BO109" i="17"/>
  <c r="BM107" i="17"/>
  <c r="BK105" i="17"/>
  <c r="BN100" i="17"/>
  <c r="BL98" i="17"/>
  <c r="BQ95" i="17"/>
  <c r="BO93" i="17"/>
  <c r="BM91" i="17"/>
  <c r="BP86" i="17"/>
  <c r="BN84" i="17"/>
  <c r="BL82" i="17"/>
  <c r="BQ79" i="17"/>
  <c r="BO77" i="17"/>
  <c r="BM75" i="17"/>
  <c r="BK71" i="17"/>
  <c r="BL69" i="17"/>
  <c r="BM67" i="17"/>
  <c r="BO65" i="17"/>
  <c r="BP63" i="17"/>
  <c r="BQ61" i="17"/>
  <c r="BK60" i="17"/>
  <c r="BN56" i="17"/>
  <c r="BP52" i="17"/>
  <c r="BQ50" i="17"/>
  <c r="BK49" i="17"/>
  <c r="BM47" i="17"/>
  <c r="BO45" i="17"/>
  <c r="BK43" i="17"/>
  <c r="BP41" i="17"/>
  <c r="BN40" i="17"/>
  <c r="BK39" i="17"/>
  <c r="BP37" i="17"/>
  <c r="BN36" i="17"/>
  <c r="BQ33" i="17"/>
  <c r="BM31" i="17"/>
  <c r="BQ29" i="17"/>
  <c r="BO28" i="17"/>
  <c r="BK26" i="17"/>
  <c r="BN23" i="17"/>
  <c r="BQ20" i="17"/>
  <c r="BN17" i="17"/>
  <c r="BL15" i="17"/>
  <c r="BQ12" i="17"/>
  <c r="BO10" i="17"/>
  <c r="BL7" i="17"/>
  <c r="BO126" i="17"/>
  <c r="BM108" i="17"/>
  <c r="BL99" i="17"/>
  <c r="BK90" i="17"/>
  <c r="BQ69" i="17"/>
  <c r="BM55" i="17"/>
  <c r="BL42" i="17"/>
  <c r="BP31" i="17"/>
  <c r="BM21" i="17"/>
  <c r="BL12" i="17"/>
  <c r="BL66" i="17"/>
  <c r="BO51" i="17"/>
  <c r="BO39" i="17"/>
  <c r="BL29" i="17"/>
  <c r="BK19" i="17"/>
  <c r="BQ27" i="17"/>
  <c r="BN26" i="17"/>
  <c r="BK68" i="17"/>
  <c r="BN53" i="17"/>
  <c r="BQ40" i="17"/>
  <c r="BN30" i="17"/>
  <c r="BL20" i="17"/>
  <c r="BK11" i="17"/>
  <c r="BQ9" i="17"/>
  <c r="BM38" i="17"/>
  <c r="BP16" i="17"/>
  <c r="BL25" i="17"/>
  <c r="BK37" i="17"/>
  <c r="BO35" i="17"/>
  <c r="BN64" i="17"/>
  <c r="BP49" i="17"/>
  <c r="BQ17" i="17"/>
  <c r="BQ47" i="17"/>
  <c r="BM76" i="17"/>
  <c r="BK74" i="17"/>
  <c r="BQ58" i="17"/>
  <c r="BP44" i="17"/>
  <c r="BM34" i="17"/>
  <c r="BQ23" i="17"/>
  <c r="BN14" i="17"/>
  <c r="BP8" i="17"/>
  <c r="BQ80" i="17"/>
  <c r="BO7" i="17"/>
  <c r="BL46" i="17"/>
  <c r="BO15" i="17"/>
  <c r="BP71" i="17"/>
  <c r="BK57" i="17"/>
  <c r="BN43" i="17"/>
  <c r="BK33" i="17"/>
  <c r="BO22" i="17"/>
  <c r="BM13" i="17"/>
  <c r="BO62" i="17"/>
  <c r="BP60" i="17"/>
  <c r="BL330" i="17"/>
  <c r="BN328" i="17"/>
  <c r="BK327" i="17"/>
  <c r="BM325" i="17"/>
  <c r="BO323" i="17"/>
  <c r="BL322" i="17"/>
  <c r="BN320" i="17"/>
  <c r="BK319" i="17"/>
  <c r="BM317" i="17"/>
  <c r="BO315" i="17"/>
  <c r="BL314" i="17"/>
  <c r="BN312" i="17"/>
  <c r="BK311" i="17"/>
  <c r="BM309" i="17"/>
  <c r="BO307" i="17"/>
  <c r="BL306" i="17"/>
  <c r="BN304" i="17"/>
  <c r="BK303" i="17"/>
  <c r="BM301" i="17"/>
  <c r="BO299" i="17"/>
  <c r="BL298" i="17"/>
  <c r="BN296" i="17"/>
  <c r="BK295" i="17"/>
  <c r="BM293" i="17"/>
  <c r="BO291" i="17"/>
  <c r="BL290" i="17"/>
  <c r="BN288" i="17"/>
  <c r="BK287" i="17"/>
  <c r="BM285" i="17"/>
  <c r="BO283" i="17"/>
  <c r="BL282" i="17"/>
  <c r="BN280" i="17"/>
  <c r="BK279" i="17"/>
  <c r="BM277" i="17"/>
  <c r="BO275" i="17"/>
  <c r="BL274" i="17"/>
  <c r="BN272" i="17"/>
  <c r="BK271" i="17"/>
  <c r="BM269" i="17"/>
  <c r="BO267" i="17"/>
  <c r="BL266" i="17"/>
  <c r="BN264" i="17"/>
  <c r="BK263" i="17"/>
  <c r="BM261" i="17"/>
  <c r="BO259" i="17"/>
  <c r="BL258" i="17"/>
  <c r="BN256" i="17"/>
  <c r="BK255" i="17"/>
  <c r="BM253" i="17"/>
  <c r="BO251" i="17"/>
  <c r="BL250" i="17"/>
  <c r="BN248" i="17"/>
  <c r="BK247" i="17"/>
  <c r="BM245" i="17"/>
  <c r="BO243" i="17"/>
  <c r="BL242" i="17"/>
  <c r="BN240" i="17"/>
  <c r="BK239" i="17"/>
  <c r="BM237" i="17"/>
  <c r="BO235" i="17"/>
  <c r="BL234" i="17"/>
  <c r="BM329" i="17"/>
  <c r="BO327" i="17"/>
  <c r="BL326" i="17"/>
  <c r="BN324" i="17"/>
  <c r="BK323" i="17"/>
  <c r="BM321" i="17"/>
  <c r="BO319" i="17"/>
  <c r="BL318" i="17"/>
  <c r="BN316" i="17"/>
  <c r="BK315" i="17"/>
  <c r="BM313" i="17"/>
  <c r="BO311" i="17"/>
  <c r="BL310" i="17"/>
  <c r="BN308" i="17"/>
  <c r="BK307" i="17"/>
  <c r="BM305" i="17"/>
  <c r="BO303" i="17"/>
  <c r="BL302" i="17"/>
  <c r="BN300" i="17"/>
  <c r="BK299" i="17"/>
  <c r="BM297" i="17"/>
  <c r="BO295" i="17"/>
  <c r="BL294" i="17"/>
  <c r="BN292" i="17"/>
  <c r="BK291" i="17"/>
  <c r="BM289" i="17"/>
  <c r="BO287" i="17"/>
  <c r="BL286" i="17"/>
  <c r="BN284" i="17"/>
  <c r="BK283" i="17"/>
  <c r="BM281" i="17"/>
  <c r="BO279" i="17"/>
  <c r="BL278" i="17"/>
  <c r="BN276" i="17"/>
  <c r="BK275" i="17"/>
  <c r="BM273" i="17"/>
  <c r="BO271" i="17"/>
  <c r="BL270" i="17"/>
  <c r="BN268" i="17"/>
  <c r="BK267" i="17"/>
  <c r="BM265" i="17"/>
  <c r="BO263" i="17"/>
  <c r="BL262" i="17"/>
  <c r="BN260" i="17"/>
  <c r="BK259" i="17"/>
  <c r="BM257" i="17"/>
  <c r="BO255" i="17"/>
  <c r="BL254" i="17"/>
  <c r="BN252" i="17"/>
  <c r="BK251" i="17"/>
  <c r="BM249" i="17"/>
  <c r="BO247" i="17"/>
  <c r="BL246" i="17"/>
  <c r="BN244" i="17"/>
  <c r="BK243" i="17"/>
  <c r="BM241" i="17"/>
  <c r="BO239" i="17"/>
  <c r="BL238" i="17"/>
  <c r="BN236" i="17"/>
  <c r="BK235" i="17"/>
  <c r="BO330" i="17"/>
  <c r="BL329" i="17"/>
  <c r="BN327" i="17"/>
  <c r="BK326" i="17"/>
  <c r="BM324" i="17"/>
  <c r="BO322" i="17"/>
  <c r="BL321" i="17"/>
  <c r="BN319" i="17"/>
  <c r="BK318" i="17"/>
  <c r="BM316" i="17"/>
  <c r="BO314" i="17"/>
  <c r="BL313" i="17"/>
  <c r="BN311" i="17"/>
  <c r="BK310" i="17"/>
  <c r="BM308" i="17"/>
  <c r="BO306" i="17"/>
  <c r="BL305" i="17"/>
  <c r="BN303" i="17"/>
  <c r="BK302" i="17"/>
  <c r="BM300" i="17"/>
  <c r="BO298" i="17"/>
  <c r="BL297" i="17"/>
  <c r="BN295" i="17"/>
  <c r="BK294" i="17"/>
  <c r="BM292" i="17"/>
  <c r="BO290" i="17"/>
  <c r="BL289" i="17"/>
  <c r="BN287" i="17"/>
  <c r="BK286" i="17"/>
  <c r="BM284" i="17"/>
  <c r="BO282" i="17"/>
  <c r="BL281" i="17"/>
  <c r="BN279" i="17"/>
  <c r="BK278" i="17"/>
  <c r="BM276" i="17"/>
  <c r="BO274" i="17"/>
  <c r="BL273" i="17"/>
  <c r="BN271" i="17"/>
  <c r="BK270" i="17"/>
  <c r="BM268" i="17"/>
  <c r="BO266" i="17"/>
  <c r="BL265" i="17"/>
  <c r="BN263" i="17"/>
  <c r="BK262" i="17"/>
  <c r="BM260" i="17"/>
  <c r="BO258" i="17"/>
  <c r="BL257" i="17"/>
  <c r="BN255" i="17"/>
  <c r="BK254" i="17"/>
  <c r="BM252" i="17"/>
  <c r="BO250" i="17"/>
  <c r="BL249" i="17"/>
  <c r="BN247" i="17"/>
  <c r="BK246" i="17"/>
  <c r="BM244" i="17"/>
  <c r="BO242" i="17"/>
  <c r="BL241" i="17"/>
  <c r="BN239" i="17"/>
  <c r="BK238" i="17"/>
  <c r="BM236" i="17"/>
  <c r="BO234" i="17"/>
  <c r="BL233" i="17"/>
  <c r="BN231" i="17"/>
  <c r="BK230" i="17"/>
  <c r="BM228" i="17"/>
  <c r="BO226" i="17"/>
  <c r="BL225" i="17"/>
  <c r="BN223" i="17"/>
  <c r="BK222" i="17"/>
  <c r="BM220" i="17"/>
  <c r="BO218" i="17"/>
  <c r="BL217" i="17"/>
  <c r="BO329" i="17"/>
  <c r="BL327" i="17"/>
  <c r="BO324" i="17"/>
  <c r="BK322" i="17"/>
  <c r="BM319" i="17"/>
  <c r="BK317" i="17"/>
  <c r="BM314" i="17"/>
  <c r="BK312" i="17"/>
  <c r="BL309" i="17"/>
  <c r="BN306" i="17"/>
  <c r="BL304" i="17"/>
  <c r="BN301" i="17"/>
  <c r="BL299" i="17"/>
  <c r="BM296" i="17"/>
  <c r="BO293" i="17"/>
  <c r="BM291" i="17"/>
  <c r="BO288" i="17"/>
  <c r="BM286" i="17"/>
  <c r="BN283" i="17"/>
  <c r="BK281" i="17"/>
  <c r="BN278" i="17"/>
  <c r="BK276" i="17"/>
  <c r="BN273" i="17"/>
  <c r="BO270" i="17"/>
  <c r="BL268" i="17"/>
  <c r="BO265" i="17"/>
  <c r="BL263" i="17"/>
  <c r="BO260" i="17"/>
  <c r="BK258" i="17"/>
  <c r="BM255" i="17"/>
  <c r="BK253" i="17"/>
  <c r="BM250" i="17"/>
  <c r="BK248" i="17"/>
  <c r="BL245" i="17"/>
  <c r="BN242" i="17"/>
  <c r="BL240" i="17"/>
  <c r="BN237" i="17"/>
  <c r="BL235" i="17"/>
  <c r="BO232" i="17"/>
  <c r="BK231" i="17"/>
  <c r="BL229" i="17"/>
  <c r="BM227" i="17"/>
  <c r="BN225" i="17"/>
  <c r="BO223" i="17"/>
  <c r="BO221" i="17"/>
  <c r="BK220" i="17"/>
  <c r="BL218" i="17"/>
  <c r="BM216" i="17"/>
  <c r="BO214" i="17"/>
  <c r="BL213" i="17"/>
  <c r="BN211" i="17"/>
  <c r="BK210" i="17"/>
  <c r="BM208" i="17"/>
  <c r="BO206" i="17"/>
  <c r="BL205" i="17"/>
  <c r="BN203" i="17"/>
  <c r="BK202" i="17"/>
  <c r="BM200" i="17"/>
  <c r="BO198" i="17"/>
  <c r="BL197" i="17"/>
  <c r="BN195" i="17"/>
  <c r="BK194" i="17"/>
  <c r="BM192" i="17"/>
  <c r="BO190" i="17"/>
  <c r="BL189" i="17"/>
  <c r="BN187" i="17"/>
  <c r="BK186" i="17"/>
  <c r="BM184" i="17"/>
  <c r="BO182" i="17"/>
  <c r="BL181" i="17"/>
  <c r="BN179" i="17"/>
  <c r="BK178" i="17"/>
  <c r="BM176" i="17"/>
  <c r="BO174" i="17"/>
  <c r="BL173" i="17"/>
  <c r="BN171" i="17"/>
  <c r="BN329" i="17"/>
  <c r="BO326" i="17"/>
  <c r="BL324" i="17"/>
  <c r="BO321" i="17"/>
  <c r="BL319" i="17"/>
  <c r="BO316" i="17"/>
  <c r="BK314" i="17"/>
  <c r="BM311" i="17"/>
  <c r="BK309" i="17"/>
  <c r="BM306" i="17"/>
  <c r="BK304" i="17"/>
  <c r="BL301" i="17"/>
  <c r="BN298" i="17"/>
  <c r="BL296" i="17"/>
  <c r="BN293" i="17"/>
  <c r="BL291" i="17"/>
  <c r="BM288" i="17"/>
  <c r="BO285" i="17"/>
  <c r="BM283" i="17"/>
  <c r="BO280" i="17"/>
  <c r="BM278" i="17"/>
  <c r="BN275" i="17"/>
  <c r="BK273" i="17"/>
  <c r="BN270" i="17"/>
  <c r="BK268" i="17"/>
  <c r="BN265" i="17"/>
  <c r="BO262" i="17"/>
  <c r="BL260" i="17"/>
  <c r="BO257" i="17"/>
  <c r="BL255" i="17"/>
  <c r="BO252" i="17"/>
  <c r="BK250" i="17"/>
  <c r="BM247" i="17"/>
  <c r="BK245" i="17"/>
  <c r="BM242" i="17"/>
  <c r="BK240" i="17"/>
  <c r="BL237" i="17"/>
  <c r="BN234" i="17"/>
  <c r="BN232" i="17"/>
  <c r="BO230" i="17"/>
  <c r="BK229" i="17"/>
  <c r="BL227" i="17"/>
  <c r="BM225" i="17"/>
  <c r="BM223" i="17"/>
  <c r="BN221" i="17"/>
  <c r="BO219" i="17"/>
  <c r="BK218" i="17"/>
  <c r="BL216" i="17"/>
  <c r="BK329" i="17"/>
  <c r="BN326" i="17"/>
  <c r="BK324" i="17"/>
  <c r="BN321" i="17"/>
  <c r="BO318" i="17"/>
  <c r="BL316" i="17"/>
  <c r="BO313" i="17"/>
  <c r="BL311" i="17"/>
  <c r="BO308" i="17"/>
  <c r="BK306" i="17"/>
  <c r="BM303" i="17"/>
  <c r="BK301" i="17"/>
  <c r="BM298" i="17"/>
  <c r="BK296" i="17"/>
  <c r="BL293" i="17"/>
  <c r="BN290" i="17"/>
  <c r="BL288" i="17"/>
  <c r="BN285" i="17"/>
  <c r="BL283" i="17"/>
  <c r="BM280" i="17"/>
  <c r="BO277" i="17"/>
  <c r="BM275" i="17"/>
  <c r="BO272" i="17"/>
  <c r="BM270" i="17"/>
  <c r="BN267" i="17"/>
  <c r="BK265" i="17"/>
  <c r="BN262" i="17"/>
  <c r="BK260" i="17"/>
  <c r="BN257" i="17"/>
  <c r="BO254" i="17"/>
  <c r="BL252" i="17"/>
  <c r="BO249" i="17"/>
  <c r="BL247" i="17"/>
  <c r="BO244" i="17"/>
  <c r="BK242" i="17"/>
  <c r="BM239" i="17"/>
  <c r="BK237" i="17"/>
  <c r="BM234" i="17"/>
  <c r="BM232" i="17"/>
  <c r="BN230" i="17"/>
  <c r="BO228" i="17"/>
  <c r="BK227" i="17"/>
  <c r="BK225" i="17"/>
  <c r="BL223" i="17"/>
  <c r="BM221" i="17"/>
  <c r="BN219" i="17"/>
  <c r="BO217" i="17"/>
  <c r="BK216" i="17"/>
  <c r="BM214" i="17"/>
  <c r="BO212" i="17"/>
  <c r="BL211" i="17"/>
  <c r="BN209" i="17"/>
  <c r="BK208" i="17"/>
  <c r="BM206" i="17"/>
  <c r="BO204" i="17"/>
  <c r="BN330" i="17"/>
  <c r="BL328" i="17"/>
  <c r="BN325" i="17"/>
  <c r="BL323" i="17"/>
  <c r="BM320" i="17"/>
  <c r="BO317" i="17"/>
  <c r="BM315" i="17"/>
  <c r="BO312" i="17"/>
  <c r="BM310" i="17"/>
  <c r="BN307" i="17"/>
  <c r="BK305" i="17"/>
  <c r="BN302" i="17"/>
  <c r="BK300" i="17"/>
  <c r="BN297" i="17"/>
  <c r="BO294" i="17"/>
  <c r="BL292" i="17"/>
  <c r="BO289" i="17"/>
  <c r="BL287" i="17"/>
  <c r="BO284" i="17"/>
  <c r="BK282" i="17"/>
  <c r="BM279" i="17"/>
  <c r="BK277" i="17"/>
  <c r="BM274" i="17"/>
  <c r="BM330" i="17"/>
  <c r="BK328" i="17"/>
  <c r="BL325" i="17"/>
  <c r="BN322" i="17"/>
  <c r="BL320" i="17"/>
  <c r="BN317" i="17"/>
  <c r="BL315" i="17"/>
  <c r="BM312" i="17"/>
  <c r="BO309" i="17"/>
  <c r="BM307" i="17"/>
  <c r="BO304" i="17"/>
  <c r="BM302" i="17"/>
  <c r="BN299" i="17"/>
  <c r="BK297" i="17"/>
  <c r="BN294" i="17"/>
  <c r="BK292" i="17"/>
  <c r="BN289" i="17"/>
  <c r="BO286" i="17"/>
  <c r="BL284" i="17"/>
  <c r="BO281" i="17"/>
  <c r="BL279" i="17"/>
  <c r="BO276" i="17"/>
  <c r="BK274" i="17"/>
  <c r="BM271" i="17"/>
  <c r="BK269" i="17"/>
  <c r="BM266" i="17"/>
  <c r="BK264" i="17"/>
  <c r="BL261" i="17"/>
  <c r="BN258" i="17"/>
  <c r="BL256" i="17"/>
  <c r="BN253" i="17"/>
  <c r="BL251" i="17"/>
  <c r="BM248" i="17"/>
  <c r="BO245" i="17"/>
  <c r="BM243" i="17"/>
  <c r="BO240" i="17"/>
  <c r="BM238" i="17"/>
  <c r="BN235" i="17"/>
  <c r="BM233" i="17"/>
  <c r="BM231" i="17"/>
  <c r="BN229" i="17"/>
  <c r="BO227" i="17"/>
  <c r="BK226" i="17"/>
  <c r="BL224" i="17"/>
  <c r="BM222" i="17"/>
  <c r="BN220" i="17"/>
  <c r="BN218" i="17"/>
  <c r="BO216" i="17"/>
  <c r="BO325" i="17"/>
  <c r="BN318" i="17"/>
  <c r="BL312" i="17"/>
  <c r="BN305" i="17"/>
  <c r="BK298" i="17"/>
  <c r="BN291" i="17"/>
  <c r="BK285" i="17"/>
  <c r="BN277" i="17"/>
  <c r="BK272" i="17"/>
  <c r="BN266" i="17"/>
  <c r="BN261" i="17"/>
  <c r="BM256" i="17"/>
  <c r="BM251" i="17"/>
  <c r="BM246" i="17"/>
  <c r="BK241" i="17"/>
  <c r="BK236" i="17"/>
  <c r="BO231" i="17"/>
  <c r="BK228" i="17"/>
  <c r="BM224" i="17"/>
  <c r="BO220" i="17"/>
  <c r="BK217" i="17"/>
  <c r="BL214" i="17"/>
  <c r="BL212" i="17"/>
  <c r="BL210" i="17"/>
  <c r="BO207" i="17"/>
  <c r="BO205" i="17"/>
  <c r="BO203" i="17"/>
  <c r="BO201" i="17"/>
  <c r="BK200" i="17"/>
  <c r="BL198" i="17"/>
  <c r="BM196" i="17"/>
  <c r="BN194" i="17"/>
  <c r="BO192" i="17"/>
  <c r="BK325" i="17"/>
  <c r="BM318" i="17"/>
  <c r="BO310" i="17"/>
  <c r="BM304" i="17"/>
  <c r="BO297" i="17"/>
  <c r="BM290" i="17"/>
  <c r="BK284" i="17"/>
  <c r="BL277" i="17"/>
  <c r="BL271" i="17"/>
  <c r="BK266" i="17"/>
  <c r="BK261" i="17"/>
  <c r="BK256" i="17"/>
  <c r="BN250" i="17"/>
  <c r="BN245" i="17"/>
  <c r="BM240" i="17"/>
  <c r="BM235" i="17"/>
  <c r="BL231" i="17"/>
  <c r="BN227" i="17"/>
  <c r="BK224" i="17"/>
  <c r="BL220" i="17"/>
  <c r="BN216" i="17"/>
  <c r="BK214" i="17"/>
  <c r="BK212" i="17"/>
  <c r="BO209" i="17"/>
  <c r="BN207" i="17"/>
  <c r="BN205" i="17"/>
  <c r="BM203" i="17"/>
  <c r="BN201" i="17"/>
  <c r="BO199" i="17"/>
  <c r="BK198" i="17"/>
  <c r="BL196" i="17"/>
  <c r="BM194" i="17"/>
  <c r="BN192" i="17"/>
  <c r="BN190" i="17"/>
  <c r="BO188" i="17"/>
  <c r="BK187" i="17"/>
  <c r="BL185" i="17"/>
  <c r="BM183" i="17"/>
  <c r="BN181" i="17"/>
  <c r="BO179" i="17"/>
  <c r="BO177" i="17"/>
  <c r="BK176" i="17"/>
  <c r="BL174" i="17"/>
  <c r="BM172" i="17"/>
  <c r="BN170" i="17"/>
  <c r="BK169" i="17"/>
  <c r="BM167" i="17"/>
  <c r="BO165" i="17"/>
  <c r="BL164" i="17"/>
  <c r="BN162" i="17"/>
  <c r="BK161" i="17"/>
  <c r="BM159" i="17"/>
  <c r="BO157" i="17"/>
  <c r="BL156" i="17"/>
  <c r="BN154" i="17"/>
  <c r="BN323" i="17"/>
  <c r="BL317" i="17"/>
  <c r="BN310" i="17"/>
  <c r="BL303" i="17"/>
  <c r="BO296" i="17"/>
  <c r="BK290" i="17"/>
  <c r="BN282" i="17"/>
  <c r="BL276" i="17"/>
  <c r="BO269" i="17"/>
  <c r="BO264" i="17"/>
  <c r="BN259" i="17"/>
  <c r="BN254" i="17"/>
  <c r="BN249" i="17"/>
  <c r="BL244" i="17"/>
  <c r="BL239" i="17"/>
  <c r="BK234" i="17"/>
  <c r="BM230" i="17"/>
  <c r="BN226" i="17"/>
  <c r="BK223" i="17"/>
  <c r="BM219" i="17"/>
  <c r="BO215" i="17"/>
  <c r="BO213" i="17"/>
  <c r="BO211" i="17"/>
  <c r="BM209" i="17"/>
  <c r="BM207" i="17"/>
  <c r="BM205" i="17"/>
  <c r="BL203" i="17"/>
  <c r="BM201" i="17"/>
  <c r="BN199" i="17"/>
  <c r="BO197" i="17"/>
  <c r="BK196" i="17"/>
  <c r="BL194" i="17"/>
  <c r="BL192" i="17"/>
  <c r="BM190" i="17"/>
  <c r="BN188" i="17"/>
  <c r="BO186" i="17"/>
  <c r="BK185" i="17"/>
  <c r="BL183" i="17"/>
  <c r="BM181" i="17"/>
  <c r="BM179" i="17"/>
  <c r="BN177" i="17"/>
  <c r="BO175" i="17"/>
  <c r="BK174" i="17"/>
  <c r="BL172" i="17"/>
  <c r="BM170" i="17"/>
  <c r="BO168" i="17"/>
  <c r="BL167" i="17"/>
  <c r="BN165" i="17"/>
  <c r="BK164" i="17"/>
  <c r="BM162" i="17"/>
  <c r="BO160" i="17"/>
  <c r="BL159" i="17"/>
  <c r="BN157" i="17"/>
  <c r="BK156" i="17"/>
  <c r="BM154" i="17"/>
  <c r="BK330" i="17"/>
  <c r="BM323" i="17"/>
  <c r="BK316" i="17"/>
  <c r="BN309" i="17"/>
  <c r="BO302" i="17"/>
  <c r="BM295" i="17"/>
  <c r="BK289" i="17"/>
  <c r="BM282" i="17"/>
  <c r="BL275" i="17"/>
  <c r="BN269" i="17"/>
  <c r="BM264" i="17"/>
  <c r="BM259" i="17"/>
  <c r="BM254" i="17"/>
  <c r="BK249" i="17"/>
  <c r="BK244" i="17"/>
  <c r="BO238" i="17"/>
  <c r="BO233" i="17"/>
  <c r="BL230" i="17"/>
  <c r="BM226" i="17"/>
  <c r="BO222" i="17"/>
  <c r="BL219" i="17"/>
  <c r="BN215" i="17"/>
  <c r="BN213" i="17"/>
  <c r="BM211" i="17"/>
  <c r="BL209" i="17"/>
  <c r="BL207" i="17"/>
  <c r="BK205" i="17"/>
  <c r="BK203" i="17"/>
  <c r="BL201" i="17"/>
  <c r="BM199" i="17"/>
  <c r="BN197" i="17"/>
  <c r="BO195" i="17"/>
  <c r="BO193" i="17"/>
  <c r="BK192" i="17"/>
  <c r="BL190" i="17"/>
  <c r="BM188" i="17"/>
  <c r="BN186" i="17"/>
  <c r="BO184" i="17"/>
  <c r="BK183" i="17"/>
  <c r="BK181" i="17"/>
  <c r="BL179" i="17"/>
  <c r="BM177" i="17"/>
  <c r="BN175" i="17"/>
  <c r="BO173" i="17"/>
  <c r="BK172" i="17"/>
  <c r="BL170" i="17"/>
  <c r="BN168" i="17"/>
  <c r="BK167" i="17"/>
  <c r="BM165" i="17"/>
  <c r="BO163" i="17"/>
  <c r="BL162" i="17"/>
  <c r="BN160" i="17"/>
  <c r="BK159" i="17"/>
  <c r="BM157" i="17"/>
  <c r="BO155" i="17"/>
  <c r="BL154" i="17"/>
  <c r="BM327" i="17"/>
  <c r="BO320" i="17"/>
  <c r="BN313" i="17"/>
  <c r="BL307" i="17"/>
  <c r="BL300" i="17"/>
  <c r="BK293" i="17"/>
  <c r="BN286" i="17"/>
  <c r="BK280" i="17"/>
  <c r="BM272" i="17"/>
  <c r="BM267" i="17"/>
  <c r="BM262" i="17"/>
  <c r="BK257" i="17"/>
  <c r="BK252" i="17"/>
  <c r="BO246" i="17"/>
  <c r="BO241" i="17"/>
  <c r="BO236" i="17"/>
  <c r="BL232" i="17"/>
  <c r="BN228" i="17"/>
  <c r="BO224" i="17"/>
  <c r="BL221" i="17"/>
  <c r="BN217" i="17"/>
  <c r="BK215" i="17"/>
  <c r="BN212" i="17"/>
  <c r="BN210" i="17"/>
  <c r="BN208" i="17"/>
  <c r="BL206" i="17"/>
  <c r="BL204" i="17"/>
  <c r="BM202" i="17"/>
  <c r="BN200" i="17"/>
  <c r="BN198" i="17"/>
  <c r="BO196" i="17"/>
  <c r="BK195" i="17"/>
  <c r="BL193" i="17"/>
  <c r="BM191" i="17"/>
  <c r="BN189" i="17"/>
  <c r="BO187" i="17"/>
  <c r="BO185" i="17"/>
  <c r="BK184" i="17"/>
  <c r="BL182" i="17"/>
  <c r="BM180" i="17"/>
  <c r="BN178" i="17"/>
  <c r="BO176" i="17"/>
  <c r="BK175" i="17"/>
  <c r="BK173" i="17"/>
  <c r="BL171" i="17"/>
  <c r="BN169" i="17"/>
  <c r="BK168" i="17"/>
  <c r="BM166" i="17"/>
  <c r="BO164" i="17"/>
  <c r="BL163" i="17"/>
  <c r="BN161" i="17"/>
  <c r="BK160" i="17"/>
  <c r="BM158" i="17"/>
  <c r="BO156" i="17"/>
  <c r="BL155" i="17"/>
  <c r="BM326" i="17"/>
  <c r="BK320" i="17"/>
  <c r="BK313" i="17"/>
  <c r="BO305" i="17"/>
  <c r="BM299" i="17"/>
  <c r="BO292" i="17"/>
  <c r="BL285" i="17"/>
  <c r="BO278" i="17"/>
  <c r="BL272" i="17"/>
  <c r="BL267" i="17"/>
  <c r="BO261" i="17"/>
  <c r="BO256" i="17"/>
  <c r="BN251" i="17"/>
  <c r="BN246" i="17"/>
  <c r="BN241" i="17"/>
  <c r="BL236" i="17"/>
  <c r="BK232" i="17"/>
  <c r="BL228" i="17"/>
  <c r="BN224" i="17"/>
  <c r="BK221" i="17"/>
  <c r="BM217" i="17"/>
  <c r="BN214" i="17"/>
  <c r="BM212" i="17"/>
  <c r="BM210" i="17"/>
  <c r="BL208" i="17"/>
  <c r="BK206" i="17"/>
  <c r="BK204" i="17"/>
  <c r="BL202" i="17"/>
  <c r="BL200" i="17"/>
  <c r="BM198" i="17"/>
  <c r="BN196" i="17"/>
  <c r="BO194" i="17"/>
  <c r="BK193" i="17"/>
  <c r="BL191" i="17"/>
  <c r="BM189" i="17"/>
  <c r="BM187" i="17"/>
  <c r="BN185" i="17"/>
  <c r="BO183" i="17"/>
  <c r="BK182" i="17"/>
  <c r="BL180" i="17"/>
  <c r="BM178" i="17"/>
  <c r="BN176" i="17"/>
  <c r="BN174" i="17"/>
  <c r="BO172" i="17"/>
  <c r="BK171" i="17"/>
  <c r="BM169" i="17"/>
  <c r="BO167" i="17"/>
  <c r="BL166" i="17"/>
  <c r="BN164" i="17"/>
  <c r="BK163" i="17"/>
  <c r="BM161" i="17"/>
  <c r="BO159" i="17"/>
  <c r="BL158" i="17"/>
  <c r="BN156" i="17"/>
  <c r="BK155" i="17"/>
  <c r="BL308" i="17"/>
  <c r="BN281" i="17"/>
  <c r="BL259" i="17"/>
  <c r="BN238" i="17"/>
  <c r="BN222" i="17"/>
  <c r="BK211" i="17"/>
  <c r="BO202" i="17"/>
  <c r="BM195" i="17"/>
  <c r="BO189" i="17"/>
  <c r="BN184" i="17"/>
  <c r="BK180" i="17"/>
  <c r="BL175" i="17"/>
  <c r="BK170" i="17"/>
  <c r="BK166" i="17"/>
  <c r="BO161" i="17"/>
  <c r="BL157" i="17"/>
  <c r="BK308" i="17"/>
  <c r="BL280" i="17"/>
  <c r="BM258" i="17"/>
  <c r="BO237" i="17"/>
  <c r="BL222" i="17"/>
  <c r="BO210" i="17"/>
  <c r="BN202" i="17"/>
  <c r="BL195" i="17"/>
  <c r="BK189" i="17"/>
  <c r="BL184" i="17"/>
  <c r="BK179" i="17"/>
  <c r="BM174" i="17"/>
  <c r="BO169" i="17"/>
  <c r="BL165" i="17"/>
  <c r="BL161" i="17"/>
  <c r="BK157" i="17"/>
  <c r="BO328" i="17"/>
  <c r="BO301" i="17"/>
  <c r="BN274" i="17"/>
  <c r="BO253" i="17"/>
  <c r="BN233" i="17"/>
  <c r="BK219" i="17"/>
  <c r="BK209" i="17"/>
  <c r="BK201" i="17"/>
  <c r="BN193" i="17"/>
  <c r="BL188" i="17"/>
  <c r="BN183" i="17"/>
  <c r="BO178" i="17"/>
  <c r="BN173" i="17"/>
  <c r="BL169" i="17"/>
  <c r="BK165" i="17"/>
  <c r="BM160" i="17"/>
  <c r="BM156" i="17"/>
  <c r="BM328" i="17"/>
  <c r="BO300" i="17"/>
  <c r="BO273" i="17"/>
  <c r="BL253" i="17"/>
  <c r="BK233" i="17"/>
  <c r="BM218" i="17"/>
  <c r="BO208" i="17"/>
  <c r="BO200" i="17"/>
  <c r="BM193" i="17"/>
  <c r="BK188" i="17"/>
  <c r="BN182" i="17"/>
  <c r="BL178" i="17"/>
  <c r="BM173" i="17"/>
  <c r="BM168" i="17"/>
  <c r="BM164" i="17"/>
  <c r="BL160" i="17"/>
  <c r="BN155" i="17"/>
  <c r="BM322" i="17"/>
  <c r="BL295" i="17"/>
  <c r="BL269" i="17"/>
  <c r="BO248" i="17"/>
  <c r="BO229" i="17"/>
  <c r="BM215" i="17"/>
  <c r="BK207" i="17"/>
  <c r="BL199" i="17"/>
  <c r="BO191" i="17"/>
  <c r="BL187" i="17"/>
  <c r="BM182" i="17"/>
  <c r="BL177" i="17"/>
  <c r="BN172" i="17"/>
  <c r="BL168" i="17"/>
  <c r="BN163" i="17"/>
  <c r="BN159" i="17"/>
  <c r="BM155" i="17"/>
  <c r="BK321" i="17"/>
  <c r="BM294" i="17"/>
  <c r="BO268" i="17"/>
  <c r="BL248" i="17"/>
  <c r="BM229" i="17"/>
  <c r="BL215" i="17"/>
  <c r="BN206" i="17"/>
  <c r="BK199" i="17"/>
  <c r="BN191" i="17"/>
  <c r="BM186" i="17"/>
  <c r="BO181" i="17"/>
  <c r="BK177" i="17"/>
  <c r="BO171" i="17"/>
  <c r="BN167" i="17"/>
  <c r="BM163" i="17"/>
  <c r="BO158" i="17"/>
  <c r="BO154" i="17"/>
  <c r="BO331" i="17" s="1"/>
  <c r="CO156" i="17" s="1"/>
  <c r="BN315" i="17"/>
  <c r="BK288" i="17"/>
  <c r="BL264" i="17"/>
  <c r="BN243" i="17"/>
  <c r="BL226" i="17"/>
  <c r="BM213" i="17"/>
  <c r="BN204" i="17"/>
  <c r="BM197" i="17"/>
  <c r="BK191" i="17"/>
  <c r="BL186" i="17"/>
  <c r="BO180" i="17"/>
  <c r="BL176" i="17"/>
  <c r="BM171" i="17"/>
  <c r="BO166" i="17"/>
  <c r="BO162" i="17"/>
  <c r="BN158" i="17"/>
  <c r="BK154" i="17"/>
  <c r="BM204" i="17"/>
  <c r="BK162" i="17"/>
  <c r="BK197" i="17"/>
  <c r="BK158" i="17"/>
  <c r="BN314" i="17"/>
  <c r="BK190" i="17"/>
  <c r="BL243" i="17"/>
  <c r="BM175" i="17"/>
  <c r="BO225" i="17"/>
  <c r="BO170" i="17"/>
  <c r="BM287" i="17"/>
  <c r="BM263" i="17"/>
  <c r="BK213" i="17"/>
  <c r="BN166" i="17"/>
  <c r="BM185" i="17"/>
  <c r="BN180" i="17"/>
  <c r="BK143" i="17" a="1"/>
  <c r="BK335" i="17" a="1"/>
  <c r="U17" i="14"/>
  <c r="Y17" i="14"/>
  <c r="U17" i="13"/>
  <c r="Y17" i="13"/>
  <c r="M17" i="13"/>
  <c r="Q28" i="13"/>
  <c r="F48" i="13"/>
  <c r="M17" i="12"/>
  <c r="U17" i="12"/>
  <c r="Y17" i="12"/>
  <c r="Q28" i="12"/>
  <c r="CA155" i="17" a="1"/>
  <c r="CB6" i="18" a="1"/>
  <c r="CC8" i="17" a="1"/>
  <c r="CD157" i="17" l="1"/>
  <c r="CB10" i="18"/>
  <c r="CB8" i="18"/>
  <c r="CB7" i="18"/>
  <c r="CB6" i="18"/>
  <c r="CB9" i="18"/>
  <c r="BQ12" i="18"/>
  <c r="BQ91" i="18"/>
  <c r="BQ25" i="18"/>
  <c r="BQ39" i="18"/>
  <c r="BQ89" i="18"/>
  <c r="BQ26" i="18"/>
  <c r="BQ13" i="18"/>
  <c r="BQ24" i="18"/>
  <c r="BQ56" i="18"/>
  <c r="BQ93" i="18"/>
  <c r="BQ151" i="18"/>
  <c r="BQ19" i="18"/>
  <c r="BQ51" i="18"/>
  <c r="BQ6" i="18"/>
  <c r="BQ38" i="18"/>
  <c r="BQ83" i="18"/>
  <c r="BQ124" i="18"/>
  <c r="BQ148" i="18"/>
  <c r="BQ114" i="18"/>
  <c r="BQ146" i="18"/>
  <c r="BQ133" i="18"/>
  <c r="BQ61" i="18"/>
  <c r="BQ140" i="18"/>
  <c r="BQ21" i="18"/>
  <c r="BQ65" i="18"/>
  <c r="BQ36" i="18"/>
  <c r="BQ37" i="18"/>
  <c r="BQ31" i="18"/>
  <c r="BQ63" i="18"/>
  <c r="BQ88" i="18"/>
  <c r="BO155" i="18"/>
  <c r="BQ5" i="18"/>
  <c r="BQ18" i="18"/>
  <c r="BQ50" i="18"/>
  <c r="BQ72" i="18"/>
  <c r="BQ85" i="18"/>
  <c r="BQ99" i="18"/>
  <c r="BQ123" i="18"/>
  <c r="BQ90" i="18"/>
  <c r="BQ112" i="18"/>
  <c r="BQ143" i="18"/>
  <c r="BQ126" i="18"/>
  <c r="BQ113" i="18"/>
  <c r="BQ145" i="18"/>
  <c r="BQ7" i="18"/>
  <c r="BQ16" i="18"/>
  <c r="BQ48" i="18"/>
  <c r="BQ120" i="18"/>
  <c r="BQ62" i="18"/>
  <c r="BQ29" i="18"/>
  <c r="BP155" i="18"/>
  <c r="CQ7" i="18" s="1"/>
  <c r="BQ77" i="18"/>
  <c r="BQ28" i="18"/>
  <c r="BQ60" i="18"/>
  <c r="BQ84" i="18"/>
  <c r="BQ49" i="18"/>
  <c r="BQ96" i="18"/>
  <c r="BQ41" i="18"/>
  <c r="BQ23" i="18"/>
  <c r="BQ55" i="18"/>
  <c r="BQ108" i="18"/>
  <c r="BQ17" i="18"/>
  <c r="BQ10" i="18"/>
  <c r="BQ42" i="18"/>
  <c r="BQ75" i="18"/>
  <c r="BQ127" i="18"/>
  <c r="BQ103" i="18"/>
  <c r="BQ115" i="18"/>
  <c r="BQ82" i="18"/>
  <c r="BQ139" i="18"/>
  <c r="BQ118" i="18"/>
  <c r="BQ150" i="18"/>
  <c r="BQ137" i="18"/>
  <c r="BQ9" i="18"/>
  <c r="BQ44" i="18"/>
  <c r="BQ73" i="18"/>
  <c r="BQ57" i="18"/>
  <c r="BQ30" i="18"/>
  <c r="BQ138" i="18"/>
  <c r="BQ80" i="18"/>
  <c r="BQ71" i="18"/>
  <c r="BQ8" i="18"/>
  <c r="BQ40" i="18"/>
  <c r="BQ100" i="18"/>
  <c r="BQ53" i="18"/>
  <c r="BQ104" i="18"/>
  <c r="BQ76" i="18"/>
  <c r="BQ35" i="18"/>
  <c r="BQ67" i="18"/>
  <c r="BQ111" i="18"/>
  <c r="BQ22" i="18"/>
  <c r="BQ54" i="18"/>
  <c r="BQ131" i="18"/>
  <c r="BQ94" i="18"/>
  <c r="BQ130" i="18"/>
  <c r="BQ117" i="18"/>
  <c r="BQ149" i="18"/>
  <c r="BQ125" i="18"/>
  <c r="BQ87" i="18"/>
  <c r="BQ20" i="18"/>
  <c r="BQ52" i="18"/>
  <c r="CE8" i="18"/>
  <c r="BQ15" i="18"/>
  <c r="BQ47" i="18"/>
  <c r="BQ81" i="18"/>
  <c r="BQ95" i="18"/>
  <c r="BQ147" i="18"/>
  <c r="BQ34" i="18"/>
  <c r="BQ66" i="18"/>
  <c r="BQ78" i="18"/>
  <c r="BQ92" i="18"/>
  <c r="BQ109" i="18"/>
  <c r="BQ135" i="18"/>
  <c r="BQ152" i="18"/>
  <c r="BQ106" i="18"/>
  <c r="BQ119" i="18"/>
  <c r="BQ110" i="18"/>
  <c r="BQ142" i="18"/>
  <c r="BQ129" i="18"/>
  <c r="BQ68" i="18"/>
  <c r="BQ11" i="18"/>
  <c r="BQ43" i="18"/>
  <c r="BQ101" i="18"/>
  <c r="BQ102" i="18"/>
  <c r="BQ45" i="18"/>
  <c r="BQ74" i="18"/>
  <c r="BQ32" i="18"/>
  <c r="BQ64" i="18"/>
  <c r="BQ105" i="18"/>
  <c r="BQ79" i="18"/>
  <c r="BQ27" i="18"/>
  <c r="BQ59" i="18"/>
  <c r="BQ70" i="18"/>
  <c r="BQ97" i="18"/>
  <c r="BQ33" i="18"/>
  <c r="BQ14" i="18"/>
  <c r="BQ46" i="18"/>
  <c r="BQ107" i="18"/>
  <c r="BQ136" i="18"/>
  <c r="BQ128" i="18"/>
  <c r="BQ86" i="18"/>
  <c r="BQ122" i="18"/>
  <c r="BQ154" i="18"/>
  <c r="BQ141" i="18"/>
  <c r="BQ58" i="18"/>
  <c r="BQ69" i="18"/>
  <c r="BQ116" i="18"/>
  <c r="BQ144" i="18"/>
  <c r="BQ98" i="18"/>
  <c r="BQ132" i="18"/>
  <c r="BQ134" i="18"/>
  <c r="BQ121" i="18"/>
  <c r="BQ153" i="18"/>
  <c r="CA157" i="17"/>
  <c r="CA155" i="17"/>
  <c r="CA158" i="17"/>
  <c r="CA156" i="17"/>
  <c r="CC13" i="17"/>
  <c r="CC10" i="17"/>
  <c r="CC12" i="17"/>
  <c r="CC8" i="17"/>
  <c r="CC11" i="17"/>
  <c r="CC9" i="17"/>
  <c r="BP166" i="17"/>
  <c r="BP204" i="17"/>
  <c r="BP183" i="17"/>
  <c r="BP274" i="17"/>
  <c r="BP176" i="17"/>
  <c r="BP178" i="17"/>
  <c r="BP208" i="17"/>
  <c r="BP165" i="17"/>
  <c r="BN331" i="17"/>
  <c r="BP154" i="17"/>
  <c r="BP181" i="17"/>
  <c r="BP194" i="17"/>
  <c r="BP277" i="17"/>
  <c r="BP219" i="17"/>
  <c r="BP234" i="17"/>
  <c r="BP275" i="17"/>
  <c r="BP187" i="17"/>
  <c r="BP306" i="17"/>
  <c r="BP239" i="17"/>
  <c r="BP303" i="17"/>
  <c r="BP244" i="17"/>
  <c r="BP308" i="17"/>
  <c r="BP288" i="17"/>
  <c r="BR31" i="17"/>
  <c r="BR41" i="17"/>
  <c r="BR18" i="17"/>
  <c r="BR28" i="17"/>
  <c r="BR65" i="17"/>
  <c r="BR82" i="17"/>
  <c r="BR23" i="17"/>
  <c r="BR58" i="17"/>
  <c r="BR73" i="17"/>
  <c r="BR103" i="17"/>
  <c r="BR110" i="17"/>
  <c r="BR66" i="17"/>
  <c r="BR138" i="17"/>
  <c r="BR97" i="17"/>
  <c r="BR20" i="17"/>
  <c r="BR19" i="17"/>
  <c r="BR88" i="17"/>
  <c r="BR69" i="17"/>
  <c r="BR133" i="17"/>
  <c r="BR84" i="17"/>
  <c r="BR67" i="17"/>
  <c r="BR131" i="17"/>
  <c r="BP182" i="17"/>
  <c r="BP174" i="17"/>
  <c r="BP228" i="17"/>
  <c r="BP323" i="17"/>
  <c r="BP229" i="17"/>
  <c r="BP289" i="17"/>
  <c r="BP293" i="17"/>
  <c r="BP225" i="17"/>
  <c r="BP327" i="17"/>
  <c r="BP268" i="17"/>
  <c r="BR8" i="17"/>
  <c r="BR118" i="17"/>
  <c r="BR46" i="17"/>
  <c r="BR102" i="17"/>
  <c r="BR77" i="17"/>
  <c r="BP314" i="17"/>
  <c r="BP206" i="17"/>
  <c r="BP159" i="17"/>
  <c r="BP155" i="17"/>
  <c r="BP184" i="17"/>
  <c r="BP281" i="17"/>
  <c r="BP164" i="17"/>
  <c r="BP210" i="17"/>
  <c r="BP282" i="17"/>
  <c r="BP245" i="17"/>
  <c r="BP218" i="17"/>
  <c r="BP253" i="17"/>
  <c r="BP294" i="17"/>
  <c r="BP297" i="17"/>
  <c r="BP257" i="17"/>
  <c r="BP221" i="17"/>
  <c r="BP298" i="17"/>
  <c r="BP279" i="17"/>
  <c r="BP284" i="17"/>
  <c r="BP264" i="17"/>
  <c r="BP328" i="17"/>
  <c r="BR49" i="17"/>
  <c r="BR10" i="17"/>
  <c r="BR62" i="17"/>
  <c r="BR30" i="17"/>
  <c r="BR122" i="17"/>
  <c r="BR87" i="17"/>
  <c r="BR94" i="17"/>
  <c r="BR38" i="17"/>
  <c r="BR81" i="17"/>
  <c r="BR12" i="17"/>
  <c r="BR70" i="17"/>
  <c r="BR80" i="17"/>
  <c r="BR61" i="17"/>
  <c r="BR125" i="17"/>
  <c r="BR76" i="17"/>
  <c r="BR59" i="17"/>
  <c r="BR123" i="17"/>
  <c r="BP167" i="17"/>
  <c r="BP163" i="17"/>
  <c r="BP193" i="17"/>
  <c r="BP212" i="17"/>
  <c r="BP286" i="17"/>
  <c r="BP168" i="17"/>
  <c r="BP197" i="17"/>
  <c r="BP213" i="17"/>
  <c r="BP170" i="17"/>
  <c r="BP216" i="17"/>
  <c r="BP250" i="17"/>
  <c r="BP291" i="17"/>
  <c r="BP220" i="17"/>
  <c r="BP235" i="17"/>
  <c r="BP317" i="17"/>
  <c r="BP209" i="17"/>
  <c r="BP321" i="17"/>
  <c r="BP203" i="17"/>
  <c r="BP255" i="17"/>
  <c r="BP319" i="17"/>
  <c r="BP260" i="17"/>
  <c r="BP324" i="17"/>
  <c r="BP240" i="17"/>
  <c r="BP304" i="17"/>
  <c r="BR71" i="17"/>
  <c r="BR63" i="17"/>
  <c r="BR54" i="17"/>
  <c r="BR11" i="17"/>
  <c r="BR36" i="17"/>
  <c r="BR47" i="17"/>
  <c r="BR119" i="17"/>
  <c r="BR55" i="17"/>
  <c r="BR106" i="17"/>
  <c r="BR22" i="17"/>
  <c r="BR135" i="17"/>
  <c r="BR26" i="17"/>
  <c r="BR33" i="17"/>
  <c r="BR127" i="17"/>
  <c r="BR72" i="17"/>
  <c r="BR136" i="17"/>
  <c r="BR53" i="17"/>
  <c r="BR117" i="17"/>
  <c r="BR132" i="17"/>
  <c r="BR51" i="17"/>
  <c r="BR115" i="17"/>
  <c r="BP243" i="17"/>
  <c r="BP196" i="17"/>
  <c r="BP241" i="17"/>
  <c r="BP169" i="17"/>
  <c r="BP198" i="17"/>
  <c r="BP215" i="17"/>
  <c r="BP157" i="17"/>
  <c r="BP199" i="17"/>
  <c r="BP249" i="17"/>
  <c r="BP201" i="17"/>
  <c r="BP258" i="17"/>
  <c r="BP299" i="17"/>
  <c r="BP302" i="17"/>
  <c r="BP262" i="17"/>
  <c r="BP179" i="17"/>
  <c r="BP273" i="17"/>
  <c r="BP231" i="17"/>
  <c r="BP295" i="17"/>
  <c r="BP236" i="17"/>
  <c r="BP300" i="17"/>
  <c r="BP280" i="17"/>
  <c r="BR60" i="17"/>
  <c r="BR44" i="17"/>
  <c r="BR32" i="17"/>
  <c r="BR17" i="17"/>
  <c r="BR126" i="17"/>
  <c r="BR90" i="17"/>
  <c r="BR68" i="17"/>
  <c r="BR111" i="17"/>
  <c r="BR64" i="17"/>
  <c r="BR128" i="17"/>
  <c r="BR109" i="17"/>
  <c r="BR124" i="17"/>
  <c r="BR43" i="17"/>
  <c r="BR107" i="17"/>
  <c r="BP224" i="17"/>
  <c r="BK337" i="17"/>
  <c r="BK336" i="17"/>
  <c r="BK335" i="17"/>
  <c r="BP172" i="17"/>
  <c r="BP202" i="17"/>
  <c r="BP156" i="17"/>
  <c r="BP214" i="17"/>
  <c r="BP246" i="17"/>
  <c r="BP200" i="17"/>
  <c r="BP217" i="17"/>
  <c r="BP186" i="17"/>
  <c r="BP254" i="17"/>
  <c r="BP305" i="17"/>
  <c r="BP322" i="17"/>
  <c r="BP325" i="17"/>
  <c r="BP285" i="17"/>
  <c r="BP326" i="17"/>
  <c r="BP265" i="17"/>
  <c r="BP271" i="17"/>
  <c r="BP276" i="17"/>
  <c r="BP256" i="17"/>
  <c r="BP320" i="17"/>
  <c r="BR86" i="17"/>
  <c r="BR9" i="17"/>
  <c r="BR137" i="17"/>
  <c r="BR14" i="17"/>
  <c r="BR34" i="17"/>
  <c r="BR74" i="17"/>
  <c r="BR21" i="17"/>
  <c r="BR42" i="17"/>
  <c r="BP139" i="17"/>
  <c r="BR7" i="17"/>
  <c r="CF10" i="17"/>
  <c r="BR95" i="17"/>
  <c r="BR56" i="17"/>
  <c r="BR120" i="17"/>
  <c r="BR101" i="17"/>
  <c r="BR116" i="17"/>
  <c r="BR35" i="17"/>
  <c r="BR99" i="17"/>
  <c r="BP242" i="17"/>
  <c r="BR75" i="17"/>
  <c r="BK144" i="17"/>
  <c r="BK143" i="17"/>
  <c r="BK147" i="17"/>
  <c r="BK146" i="17"/>
  <c r="BK145" i="17"/>
  <c r="BP185" i="17"/>
  <c r="BP251" i="17"/>
  <c r="BP160" i="17"/>
  <c r="BP309" i="17"/>
  <c r="BP188" i="17"/>
  <c r="BP259" i="17"/>
  <c r="BP310" i="17"/>
  <c r="BP162" i="17"/>
  <c r="BP190" i="17"/>
  <c r="BP205" i="17"/>
  <c r="BP227" i="17"/>
  <c r="BP261" i="17"/>
  <c r="BP307" i="17"/>
  <c r="BP267" i="17"/>
  <c r="BP329" i="17"/>
  <c r="BP195" i="17"/>
  <c r="BP237" i="17"/>
  <c r="BP278" i="17"/>
  <c r="BP247" i="17"/>
  <c r="BP311" i="17"/>
  <c r="BP252" i="17"/>
  <c r="BP316" i="17"/>
  <c r="BP296" i="17"/>
  <c r="BR37" i="17"/>
  <c r="BR134" i="17"/>
  <c r="BR45" i="17"/>
  <c r="BR130" i="17"/>
  <c r="BR40" i="17"/>
  <c r="BR121" i="17"/>
  <c r="BR13" i="17"/>
  <c r="BR57" i="17"/>
  <c r="BR79" i="17"/>
  <c r="BR48" i="17"/>
  <c r="BR112" i="17"/>
  <c r="BR93" i="17"/>
  <c r="BR108" i="17"/>
  <c r="BR27" i="17"/>
  <c r="BR91" i="17"/>
  <c r="BP158" i="17"/>
  <c r="BP191" i="17"/>
  <c r="BP238" i="17"/>
  <c r="BP269" i="17"/>
  <c r="BP177" i="17"/>
  <c r="BP232" i="17"/>
  <c r="BP211" i="17"/>
  <c r="BP283" i="17"/>
  <c r="BP263" i="17"/>
  <c r="BP248" i="17"/>
  <c r="BP312" i="17"/>
  <c r="BR98" i="17"/>
  <c r="BR24" i="17"/>
  <c r="BR89" i="17"/>
  <c r="BR25" i="17"/>
  <c r="BR113" i="17"/>
  <c r="BR29" i="17"/>
  <c r="BR96" i="17"/>
  <c r="BR92" i="17"/>
  <c r="BP180" i="17"/>
  <c r="BP315" i="17"/>
  <c r="BP173" i="17"/>
  <c r="BP233" i="17"/>
  <c r="BP222" i="17"/>
  <c r="BP161" i="17"/>
  <c r="BP189" i="17"/>
  <c r="BP313" i="17"/>
  <c r="BP175" i="17"/>
  <c r="BP226" i="17"/>
  <c r="BP192" i="17"/>
  <c r="BP207" i="17"/>
  <c r="BP266" i="17"/>
  <c r="BP318" i="17"/>
  <c r="BP330" i="17"/>
  <c r="BP230" i="17"/>
  <c r="BP290" i="17"/>
  <c r="BP270" i="17"/>
  <c r="BP171" i="17"/>
  <c r="BP301" i="17"/>
  <c r="BP223" i="17"/>
  <c r="BP287" i="17"/>
  <c r="BP292" i="17"/>
  <c r="BP272" i="17"/>
  <c r="BR16" i="17"/>
  <c r="BR52" i="17"/>
  <c r="BR114" i="17"/>
  <c r="BR105" i="17"/>
  <c r="BR15" i="17"/>
  <c r="BQ139" i="17"/>
  <c r="CS9" i="17" s="1"/>
  <c r="BR39" i="17"/>
  <c r="BR78" i="17"/>
  <c r="BR129" i="17"/>
  <c r="BR50" i="17"/>
  <c r="BR104" i="17"/>
  <c r="BR85" i="17"/>
  <c r="BR100" i="17"/>
  <c r="BR83" i="17"/>
  <c r="BR122" i="18" l="1"/>
  <c r="BR43" i="18"/>
  <c r="BR116" i="18"/>
  <c r="BR154" i="18"/>
  <c r="BR136" i="18"/>
  <c r="BR27" i="18"/>
  <c r="BR32" i="18"/>
  <c r="BR101" i="18"/>
  <c r="BR106" i="18"/>
  <c r="BR92" i="18"/>
  <c r="BR87" i="18"/>
  <c r="BR130" i="18"/>
  <c r="BR118" i="18"/>
  <c r="BR103" i="18"/>
  <c r="BR23" i="18"/>
  <c r="BR93" i="18"/>
  <c r="BR111" i="18"/>
  <c r="BR134" i="18"/>
  <c r="BR33" i="18"/>
  <c r="BR129" i="18"/>
  <c r="BR147" i="18"/>
  <c r="BR15" i="18"/>
  <c r="BR125" i="18"/>
  <c r="BR8" i="18"/>
  <c r="BR9" i="18"/>
  <c r="BR127" i="18"/>
  <c r="BR17" i="18"/>
  <c r="BR60" i="18"/>
  <c r="BR29" i="18"/>
  <c r="BR16" i="18"/>
  <c r="BR126" i="18"/>
  <c r="BR123" i="18"/>
  <c r="BR50" i="18"/>
  <c r="BR63" i="18"/>
  <c r="BR65" i="18"/>
  <c r="BR133" i="18"/>
  <c r="BR124" i="18"/>
  <c r="BR12" i="18"/>
  <c r="BR69" i="18"/>
  <c r="BR104" i="18"/>
  <c r="BR139" i="18"/>
  <c r="BR7" i="18"/>
  <c r="BR107" i="18"/>
  <c r="BR97" i="18"/>
  <c r="BR79" i="18"/>
  <c r="BR74" i="18"/>
  <c r="BR142" i="18"/>
  <c r="BR78" i="18"/>
  <c r="BR95" i="18"/>
  <c r="BR52" i="18"/>
  <c r="BR53" i="18"/>
  <c r="BR71" i="18"/>
  <c r="BR57" i="18"/>
  <c r="BR82" i="18"/>
  <c r="BR75" i="18"/>
  <c r="BR108" i="18"/>
  <c r="BR96" i="18"/>
  <c r="BR28" i="18"/>
  <c r="BR99" i="18"/>
  <c r="BR18" i="18"/>
  <c r="BR83" i="18"/>
  <c r="BR19" i="18"/>
  <c r="BR24" i="18"/>
  <c r="BR152" i="18"/>
  <c r="BR89" i="18"/>
  <c r="BR98" i="18"/>
  <c r="BR58" i="18"/>
  <c r="BR46" i="18"/>
  <c r="BR70" i="18"/>
  <c r="BR11" i="18"/>
  <c r="BR110" i="18"/>
  <c r="BR135" i="18"/>
  <c r="BR149" i="18"/>
  <c r="BR131" i="18"/>
  <c r="BR67" i="18"/>
  <c r="BR137" i="18"/>
  <c r="BR120" i="18"/>
  <c r="BR145" i="18"/>
  <c r="BR112" i="18"/>
  <c r="BR85" i="18"/>
  <c r="BR31" i="18"/>
  <c r="BR21" i="18"/>
  <c r="BR146" i="18"/>
  <c r="BR39" i="18"/>
  <c r="BX154" i="18"/>
  <c r="BX146" i="18"/>
  <c r="BX138" i="18"/>
  <c r="BX130" i="18"/>
  <c r="BX122" i="18"/>
  <c r="BX114" i="18"/>
  <c r="BL158" i="18" a="1"/>
  <c r="BX149" i="18"/>
  <c r="BX141" i="18"/>
  <c r="BX133" i="18"/>
  <c r="BX125" i="18"/>
  <c r="BX150" i="18"/>
  <c r="BX142" i="18"/>
  <c r="BX134" i="18"/>
  <c r="BX126" i="18"/>
  <c r="BX118" i="18"/>
  <c r="BX151" i="18"/>
  <c r="BX140" i="18"/>
  <c r="BX128" i="18"/>
  <c r="BX112" i="18"/>
  <c r="BX104" i="18"/>
  <c r="BX96" i="18"/>
  <c r="BX144" i="18"/>
  <c r="BX121" i="18"/>
  <c r="BX106" i="18"/>
  <c r="BX98" i="18"/>
  <c r="BX143" i="18"/>
  <c r="BX132" i="18"/>
  <c r="BX113" i="18"/>
  <c r="BX107" i="18"/>
  <c r="BX99" i="18"/>
  <c r="BX137" i="18"/>
  <c r="BX131" i="18"/>
  <c r="BX120" i="18"/>
  <c r="BX115" i="18"/>
  <c r="BX108" i="18"/>
  <c r="BX100" i="18"/>
  <c r="BX145" i="18"/>
  <c r="BX105" i="18"/>
  <c r="BX94" i="18"/>
  <c r="BX86" i="18"/>
  <c r="BX78" i="18"/>
  <c r="BX153" i="18"/>
  <c r="BX124" i="18"/>
  <c r="BX110" i="18"/>
  <c r="BX88" i="18"/>
  <c r="BX80" i="18"/>
  <c r="BX129" i="18"/>
  <c r="BX119" i="18"/>
  <c r="BX111" i="18"/>
  <c r="BX89" i="18"/>
  <c r="BX81" i="18"/>
  <c r="BX139" i="18"/>
  <c r="BX127" i="18"/>
  <c r="BX116" i="18"/>
  <c r="BX97" i="18"/>
  <c r="BX90" i="18"/>
  <c r="BX82" i="18"/>
  <c r="BX74" i="18"/>
  <c r="BX123" i="18"/>
  <c r="BX103" i="18"/>
  <c r="BX93" i="18"/>
  <c r="BX77" i="18"/>
  <c r="BX71" i="18"/>
  <c r="BX63" i="18"/>
  <c r="BX55" i="18"/>
  <c r="BX135" i="18"/>
  <c r="BX102" i="18"/>
  <c r="BX84" i="18"/>
  <c r="BX66" i="18"/>
  <c r="BX58" i="18"/>
  <c r="BX50" i="18"/>
  <c r="BX152" i="18"/>
  <c r="BX85" i="18"/>
  <c r="BX67" i="18"/>
  <c r="BX59" i="18"/>
  <c r="BX51" i="18"/>
  <c r="BX148" i="18"/>
  <c r="BX87" i="18"/>
  <c r="BX68" i="18"/>
  <c r="BX60" i="18"/>
  <c r="BX52" i="18"/>
  <c r="BX101" i="18"/>
  <c r="BX91" i="18"/>
  <c r="BX75" i="18"/>
  <c r="BX69" i="18"/>
  <c r="BX61" i="18"/>
  <c r="BX53" i="18"/>
  <c r="BX117" i="18"/>
  <c r="BX49" i="18"/>
  <c r="BX38" i="18"/>
  <c r="BX30" i="18"/>
  <c r="BX22" i="18"/>
  <c r="BX109" i="18"/>
  <c r="BX40" i="18"/>
  <c r="BX32" i="18"/>
  <c r="BX24" i="18"/>
  <c r="BX48" i="18"/>
  <c r="BX41" i="18"/>
  <c r="BX33" i="18"/>
  <c r="BX25" i="18"/>
  <c r="BX79" i="18"/>
  <c r="BX76" i="18"/>
  <c r="BX72" i="18"/>
  <c r="BX65" i="18"/>
  <c r="BX62" i="18"/>
  <c r="BX42" i="18"/>
  <c r="BX34" i="18"/>
  <c r="BX26" i="18"/>
  <c r="BX83" i="18"/>
  <c r="BX64" i="18"/>
  <c r="BX46" i="18"/>
  <c r="BX31" i="18"/>
  <c r="BX12" i="18"/>
  <c r="BX11" i="18"/>
  <c r="BX6" i="18"/>
  <c r="BX47" i="18"/>
  <c r="BX36" i="18"/>
  <c r="BX17" i="18"/>
  <c r="BX9" i="18"/>
  <c r="BX8" i="18"/>
  <c r="BX92" i="18"/>
  <c r="BX37" i="18"/>
  <c r="BX21" i="18"/>
  <c r="BX18" i="18"/>
  <c r="BX57" i="18"/>
  <c r="BX54" i="18"/>
  <c r="BX39" i="18"/>
  <c r="BX23" i="18"/>
  <c r="BX19" i="18"/>
  <c r="BX27" i="18"/>
  <c r="BX44" i="18"/>
  <c r="BX136" i="18"/>
  <c r="BX70" i="18"/>
  <c r="BX29" i="18"/>
  <c r="BX10" i="18"/>
  <c r="BX35" i="18"/>
  <c r="BX16" i="18"/>
  <c r="BX15" i="18"/>
  <c r="BX14" i="18"/>
  <c r="BX13" i="18"/>
  <c r="BX43" i="18"/>
  <c r="BX20" i="18"/>
  <c r="BX7" i="18"/>
  <c r="BX73" i="18"/>
  <c r="BX56" i="18"/>
  <c r="BX28" i="18"/>
  <c r="BX95" i="18"/>
  <c r="BX45" i="18"/>
  <c r="BX147" i="18"/>
  <c r="BX5" i="18"/>
  <c r="BR30" i="18"/>
  <c r="BR51" i="18"/>
  <c r="BR153" i="18"/>
  <c r="BR86" i="18"/>
  <c r="BR105" i="18"/>
  <c r="BR45" i="18"/>
  <c r="BR66" i="18"/>
  <c r="BR81" i="18"/>
  <c r="BR20" i="18"/>
  <c r="BR54" i="18"/>
  <c r="BR35" i="18"/>
  <c r="BR100" i="18"/>
  <c r="BR80" i="18"/>
  <c r="BR73" i="18"/>
  <c r="BR42" i="18"/>
  <c r="BR55" i="18"/>
  <c r="BR49" i="18"/>
  <c r="BQ155" i="18"/>
  <c r="BR5" i="18"/>
  <c r="BR37" i="18"/>
  <c r="BR140" i="18"/>
  <c r="BR114" i="18"/>
  <c r="BR38" i="18"/>
  <c r="BR151" i="18"/>
  <c r="BR56" i="18"/>
  <c r="BR121" i="18"/>
  <c r="BR144" i="18"/>
  <c r="BR128" i="18"/>
  <c r="BR102" i="18"/>
  <c r="BR68" i="18"/>
  <c r="BR109" i="18"/>
  <c r="BR34" i="18"/>
  <c r="BR117" i="18"/>
  <c r="BR150" i="18"/>
  <c r="BR115" i="18"/>
  <c r="BR77" i="18"/>
  <c r="BR90" i="18"/>
  <c r="CP7" i="18"/>
  <c r="BR13" i="18"/>
  <c r="BR25" i="18"/>
  <c r="BR132" i="18"/>
  <c r="BR94" i="18"/>
  <c r="BR41" i="18"/>
  <c r="BR62" i="18"/>
  <c r="BR143" i="18"/>
  <c r="BR141" i="18"/>
  <c r="BR14" i="18"/>
  <c r="BR59" i="18"/>
  <c r="BR64" i="18"/>
  <c r="BR119" i="18"/>
  <c r="BR47" i="18"/>
  <c r="BR22" i="18"/>
  <c r="BR76" i="18"/>
  <c r="BR40" i="18"/>
  <c r="BR138" i="18"/>
  <c r="BR44" i="18"/>
  <c r="BR10" i="18"/>
  <c r="BR84" i="18"/>
  <c r="BR48" i="18"/>
  <c r="BR113" i="18"/>
  <c r="BR72" i="18"/>
  <c r="BR88" i="18"/>
  <c r="BR36" i="18"/>
  <c r="BR61" i="18"/>
  <c r="BR148" i="18"/>
  <c r="BR6" i="18"/>
  <c r="BR26" i="18"/>
  <c r="BR91" i="18"/>
  <c r="BQ223" i="17"/>
  <c r="BS98" i="17"/>
  <c r="BQ316" i="17"/>
  <c r="BQ170" i="17"/>
  <c r="BY137" i="17"/>
  <c r="BY129" i="17"/>
  <c r="BY121" i="17"/>
  <c r="BY113" i="17"/>
  <c r="BY138" i="17"/>
  <c r="BY130" i="17"/>
  <c r="BY122" i="17"/>
  <c r="BY131" i="17"/>
  <c r="BY123" i="17"/>
  <c r="BY115" i="17"/>
  <c r="BY107" i="17"/>
  <c r="BY99" i="17"/>
  <c r="BY91" i="17"/>
  <c r="BY134" i="17"/>
  <c r="BY126" i="17"/>
  <c r="BY118" i="17"/>
  <c r="BY110" i="17"/>
  <c r="BY102" i="17"/>
  <c r="BY94" i="17"/>
  <c r="BY135" i="17"/>
  <c r="BY127" i="17"/>
  <c r="BY119" i="17"/>
  <c r="BY111" i="17"/>
  <c r="BY103" i="17"/>
  <c r="BY95" i="17"/>
  <c r="BY120" i="17"/>
  <c r="BY112" i="17"/>
  <c r="BY106" i="17"/>
  <c r="BY100" i="17"/>
  <c r="BY87" i="17"/>
  <c r="BY124" i="17"/>
  <c r="BY114" i="17"/>
  <c r="BY105" i="17"/>
  <c r="BY88" i="17"/>
  <c r="BY80" i="17"/>
  <c r="BY72" i="17"/>
  <c r="BY64" i="17"/>
  <c r="BY56" i="17"/>
  <c r="BY48" i="17"/>
  <c r="BY116" i="17"/>
  <c r="BY104" i="17"/>
  <c r="BY93" i="17"/>
  <c r="BY81" i="17"/>
  <c r="BL142" i="17" a="1"/>
  <c r="BY128" i="17"/>
  <c r="BY117" i="17"/>
  <c r="BY98" i="17"/>
  <c r="BY92" i="17"/>
  <c r="BY82" i="17"/>
  <c r="BY74" i="17"/>
  <c r="BY66" i="17"/>
  <c r="BY58" i="17"/>
  <c r="BY50" i="17"/>
  <c r="BY42" i="17"/>
  <c r="BY132" i="17"/>
  <c r="BY125" i="17"/>
  <c r="BY97" i="17"/>
  <c r="BY83" i="17"/>
  <c r="BY75" i="17"/>
  <c r="BY67" i="17"/>
  <c r="BY59" i="17"/>
  <c r="BY51" i="17"/>
  <c r="BY43" i="17"/>
  <c r="BY96" i="17"/>
  <c r="BY136" i="17"/>
  <c r="BY108" i="17"/>
  <c r="BY90" i="17"/>
  <c r="BY85" i="17"/>
  <c r="BY77" i="17"/>
  <c r="BY69" i="17"/>
  <c r="BY61" i="17"/>
  <c r="BY53" i="17"/>
  <c r="BY45" i="17"/>
  <c r="BY101" i="17"/>
  <c r="BY73" i="17"/>
  <c r="BY57" i="17"/>
  <c r="BY41" i="17"/>
  <c r="BY33" i="17"/>
  <c r="BY25" i="17"/>
  <c r="BY14" i="17"/>
  <c r="BY13" i="17"/>
  <c r="BY76" i="17"/>
  <c r="BY60" i="17"/>
  <c r="BY44" i="17"/>
  <c r="BY34" i="17"/>
  <c r="BY26" i="17"/>
  <c r="BY18" i="17"/>
  <c r="BY17" i="17"/>
  <c r="BY16" i="17"/>
  <c r="BY15" i="17"/>
  <c r="BY78" i="17"/>
  <c r="BY62" i="17"/>
  <c r="BY46" i="17"/>
  <c r="BY35" i="17"/>
  <c r="BY27" i="17"/>
  <c r="BY19" i="17"/>
  <c r="BY11" i="17"/>
  <c r="BY10" i="17"/>
  <c r="BY86" i="17"/>
  <c r="BY68" i="17"/>
  <c r="BY52" i="17"/>
  <c r="BY38" i="17"/>
  <c r="BY30" i="17"/>
  <c r="BY22" i="17"/>
  <c r="BY9" i="17"/>
  <c r="BY89" i="17"/>
  <c r="BY70" i="17"/>
  <c r="BY54" i="17"/>
  <c r="BY39" i="17"/>
  <c r="BY31" i="17"/>
  <c r="BY23" i="17"/>
  <c r="BY84" i="17"/>
  <c r="BY79" i="17"/>
  <c r="BY65" i="17"/>
  <c r="BY32" i="17"/>
  <c r="BY109" i="17"/>
  <c r="BY47" i="17"/>
  <c r="BY36" i="17"/>
  <c r="BY29" i="17"/>
  <c r="BY63" i="17"/>
  <c r="BY49" i="17"/>
  <c r="BY37" i="17"/>
  <c r="BY24" i="17"/>
  <c r="BY8" i="17"/>
  <c r="BY12" i="17"/>
  <c r="BY71" i="17"/>
  <c r="BY40" i="17"/>
  <c r="BY55" i="17"/>
  <c r="BY133" i="17"/>
  <c r="BY28" i="17"/>
  <c r="BY20" i="17"/>
  <c r="BY7" i="17"/>
  <c r="BY21" i="17"/>
  <c r="BS129" i="17"/>
  <c r="BS15" i="17"/>
  <c r="BS16" i="17"/>
  <c r="BQ290" i="17"/>
  <c r="BQ266" i="17"/>
  <c r="BS91" i="17"/>
  <c r="BQ259" i="17"/>
  <c r="BQ251" i="17"/>
  <c r="BS21" i="17"/>
  <c r="BS137" i="17"/>
  <c r="BQ202" i="17"/>
  <c r="BQ224" i="17"/>
  <c r="BQ299" i="17"/>
  <c r="BQ169" i="17"/>
  <c r="BS106" i="17"/>
  <c r="BQ321" i="17"/>
  <c r="BQ159" i="17"/>
  <c r="BS102" i="17"/>
  <c r="BQ289" i="17"/>
  <c r="BS84" i="17"/>
  <c r="BS19" i="17"/>
  <c r="BS66" i="17"/>
  <c r="BS58" i="17"/>
  <c r="BS28" i="17"/>
  <c r="BQ239" i="17"/>
  <c r="BQ208" i="17"/>
  <c r="BQ269" i="17"/>
  <c r="BQ267" i="17"/>
  <c r="BS68" i="17"/>
  <c r="BS36" i="17"/>
  <c r="BQ183" i="17"/>
  <c r="BS100" i="17"/>
  <c r="BS105" i="17"/>
  <c r="BQ301" i="17"/>
  <c r="BQ207" i="17"/>
  <c r="BQ233" i="17"/>
  <c r="BS25" i="17"/>
  <c r="BQ312" i="17"/>
  <c r="BS27" i="17"/>
  <c r="BS48" i="17"/>
  <c r="BS121" i="17"/>
  <c r="BS134" i="17"/>
  <c r="BQ252" i="17"/>
  <c r="BQ237" i="17"/>
  <c r="BQ307" i="17"/>
  <c r="BQ188" i="17"/>
  <c r="BQ185" i="17"/>
  <c r="BS75" i="17"/>
  <c r="BS116" i="17"/>
  <c r="BS95" i="17"/>
  <c r="BQ256" i="17"/>
  <c r="BQ326" i="17"/>
  <c r="BQ305" i="17"/>
  <c r="BQ200" i="17"/>
  <c r="BS128" i="17"/>
  <c r="BS44" i="17"/>
  <c r="BQ236" i="17"/>
  <c r="BQ157" i="17"/>
  <c r="BQ241" i="17"/>
  <c r="BS136" i="17"/>
  <c r="BS55" i="17"/>
  <c r="BS11" i="17"/>
  <c r="BQ319" i="17"/>
  <c r="BQ209" i="17"/>
  <c r="BQ212" i="17"/>
  <c r="BS123" i="17"/>
  <c r="BS61" i="17"/>
  <c r="BS81" i="17"/>
  <c r="BQ297" i="17"/>
  <c r="BQ245" i="17"/>
  <c r="BQ281" i="17"/>
  <c r="BQ327" i="17"/>
  <c r="BQ229" i="17"/>
  <c r="BQ288" i="17"/>
  <c r="BQ234" i="17"/>
  <c r="BQ181" i="17"/>
  <c r="BQ178" i="17"/>
  <c r="BQ204" i="17"/>
  <c r="BQ273" i="17"/>
  <c r="BS85" i="17"/>
  <c r="BQ272" i="17"/>
  <c r="BQ230" i="17"/>
  <c r="BQ313" i="17"/>
  <c r="BS92" i="17"/>
  <c r="BQ211" i="17"/>
  <c r="BQ238" i="17"/>
  <c r="BQ190" i="17"/>
  <c r="BS101" i="17"/>
  <c r="BS74" i="17"/>
  <c r="BQ276" i="17"/>
  <c r="BQ285" i="17"/>
  <c r="BQ172" i="17"/>
  <c r="BS107" i="17"/>
  <c r="BS90" i="17"/>
  <c r="BQ179" i="17"/>
  <c r="BQ258" i="17"/>
  <c r="BS51" i="17"/>
  <c r="BS26" i="17"/>
  <c r="BQ304" i="17"/>
  <c r="BQ291" i="17"/>
  <c r="BQ213" i="17"/>
  <c r="BS122" i="17"/>
  <c r="BS49" i="17"/>
  <c r="BQ279" i="17"/>
  <c r="BQ206" i="17"/>
  <c r="BS46" i="17"/>
  <c r="BQ182" i="17"/>
  <c r="BS133" i="17"/>
  <c r="BS20" i="17"/>
  <c r="BQ308" i="17"/>
  <c r="BQ306" i="17"/>
  <c r="BQ180" i="17"/>
  <c r="BS13" i="17"/>
  <c r="BQ156" i="17"/>
  <c r="BQ199" i="17"/>
  <c r="BQ220" i="17"/>
  <c r="BS78" i="17"/>
  <c r="BQ292" i="17"/>
  <c r="BQ330" i="17"/>
  <c r="BQ189" i="17"/>
  <c r="BQ173" i="17"/>
  <c r="BS96" i="17"/>
  <c r="BS89" i="17"/>
  <c r="BQ191" i="17"/>
  <c r="BS79" i="17"/>
  <c r="BS40" i="17"/>
  <c r="BS37" i="17"/>
  <c r="BQ311" i="17"/>
  <c r="BQ195" i="17"/>
  <c r="BQ261" i="17"/>
  <c r="BQ162" i="17"/>
  <c r="BQ309" i="17"/>
  <c r="BQ242" i="17"/>
  <c r="BR139" i="17"/>
  <c r="CF6" i="17" s="1"/>
  <c r="BS7" i="17"/>
  <c r="BS9" i="17"/>
  <c r="BQ254" i="17"/>
  <c r="BQ246" i="17"/>
  <c r="BS64" i="17"/>
  <c r="BS60" i="17"/>
  <c r="BQ295" i="17"/>
  <c r="BQ201" i="17"/>
  <c r="BQ215" i="17"/>
  <c r="BQ196" i="17"/>
  <c r="BS132" i="17"/>
  <c r="BS72" i="17"/>
  <c r="BQ255" i="17"/>
  <c r="BQ317" i="17"/>
  <c r="BQ197" i="17"/>
  <c r="BQ193" i="17"/>
  <c r="BS80" i="17"/>
  <c r="BS30" i="17"/>
  <c r="BQ298" i="17"/>
  <c r="BQ314" i="17"/>
  <c r="BS118" i="17"/>
  <c r="BQ225" i="17"/>
  <c r="BQ323" i="17"/>
  <c r="BS110" i="17"/>
  <c r="BS23" i="17"/>
  <c r="BS18" i="17"/>
  <c r="BQ219" i="17"/>
  <c r="BP331" i="17"/>
  <c r="BQ154" i="17"/>
  <c r="BQ176" i="17"/>
  <c r="BQ166" i="17"/>
  <c r="BQ175" i="17"/>
  <c r="BQ283" i="17"/>
  <c r="BS45" i="17"/>
  <c r="BQ320" i="17"/>
  <c r="BS32" i="17"/>
  <c r="BS33" i="17"/>
  <c r="BS71" i="17"/>
  <c r="BQ286" i="17"/>
  <c r="BS12" i="17"/>
  <c r="BS10" i="17"/>
  <c r="BQ257" i="17"/>
  <c r="BQ164" i="17"/>
  <c r="BQ268" i="17"/>
  <c r="BQ174" i="17"/>
  <c r="BS73" i="17"/>
  <c r="BS104" i="17"/>
  <c r="BS114" i="17"/>
  <c r="BQ171" i="17"/>
  <c r="BQ192" i="17"/>
  <c r="BQ248" i="17"/>
  <c r="BQ232" i="17"/>
  <c r="BS108" i="17"/>
  <c r="BS99" i="17"/>
  <c r="BS120" i="17"/>
  <c r="BQ325" i="17"/>
  <c r="BQ186" i="17"/>
  <c r="BQ214" i="17"/>
  <c r="BS43" i="17"/>
  <c r="BS126" i="17"/>
  <c r="BQ262" i="17"/>
  <c r="BS135" i="17"/>
  <c r="BS119" i="17"/>
  <c r="BS54" i="17"/>
  <c r="BQ240" i="17"/>
  <c r="BQ250" i="17"/>
  <c r="BS59" i="17"/>
  <c r="BS38" i="17"/>
  <c r="BQ328" i="17"/>
  <c r="BQ294" i="17"/>
  <c r="BQ282" i="17"/>
  <c r="BQ184" i="17"/>
  <c r="BS131" i="17"/>
  <c r="BS69" i="17"/>
  <c r="BS97" i="17"/>
  <c r="BS82" i="17"/>
  <c r="BS41" i="17"/>
  <c r="BQ244" i="17"/>
  <c r="BQ187" i="17"/>
  <c r="BQ277" i="17"/>
  <c r="CN156" i="17"/>
  <c r="CD153" i="17"/>
  <c r="BQ222" i="17"/>
  <c r="BS112" i="17"/>
  <c r="BQ205" i="17"/>
  <c r="BQ300" i="17"/>
  <c r="BS115" i="17"/>
  <c r="BQ260" i="17"/>
  <c r="BQ167" i="17"/>
  <c r="BS87" i="17"/>
  <c r="BQ284" i="17"/>
  <c r="BQ218" i="17"/>
  <c r="BS67" i="17"/>
  <c r="BS138" i="17"/>
  <c r="BS65" i="17"/>
  <c r="BS31" i="17"/>
  <c r="BS39" i="17"/>
  <c r="BS52" i="17"/>
  <c r="BQ270" i="17"/>
  <c r="BQ226" i="17"/>
  <c r="BQ161" i="17"/>
  <c r="BQ315" i="17"/>
  <c r="BS29" i="17"/>
  <c r="BS24" i="17"/>
  <c r="BQ263" i="17"/>
  <c r="BQ158" i="17"/>
  <c r="BS93" i="17"/>
  <c r="BQ247" i="17"/>
  <c r="BQ160" i="17"/>
  <c r="CR9" i="17"/>
  <c r="BS34" i="17"/>
  <c r="BS86" i="17"/>
  <c r="BQ271" i="17"/>
  <c r="BS124" i="17"/>
  <c r="BQ231" i="17"/>
  <c r="BQ249" i="17"/>
  <c r="BS117" i="17"/>
  <c r="BS22" i="17"/>
  <c r="BS47" i="17"/>
  <c r="BS63" i="17"/>
  <c r="BQ324" i="17"/>
  <c r="BQ203" i="17"/>
  <c r="BQ168" i="17"/>
  <c r="BQ163" i="17"/>
  <c r="BS76" i="17"/>
  <c r="BQ253" i="17"/>
  <c r="BQ210" i="17"/>
  <c r="BQ155" i="17"/>
  <c r="BS77" i="17"/>
  <c r="BS8" i="17"/>
  <c r="BQ293" i="17"/>
  <c r="BQ228" i="17"/>
  <c r="BS103" i="17"/>
  <c r="BQ165" i="17"/>
  <c r="BW328" i="17"/>
  <c r="BW320" i="17"/>
  <c r="BW312" i="17"/>
  <c r="BW304" i="17"/>
  <c r="BW329" i="17"/>
  <c r="BW321" i="17"/>
  <c r="BW313" i="17"/>
  <c r="BW305" i="17"/>
  <c r="BW330" i="17"/>
  <c r="BW322" i="17"/>
  <c r="BW314" i="17"/>
  <c r="BW306" i="17"/>
  <c r="BW298" i="17"/>
  <c r="BW290" i="17"/>
  <c r="BW323" i="17"/>
  <c r="BW315" i="17"/>
  <c r="BW307" i="17"/>
  <c r="BW299" i="17"/>
  <c r="BW291" i="17"/>
  <c r="BL334" i="17" a="1"/>
  <c r="BW325" i="17"/>
  <c r="BW317" i="17"/>
  <c r="BW309" i="17"/>
  <c r="BW301" i="17"/>
  <c r="BW293" i="17"/>
  <c r="BW318" i="17"/>
  <c r="BW311" i="17"/>
  <c r="BW308" i="17"/>
  <c r="BW281" i="17"/>
  <c r="BW273" i="17"/>
  <c r="BW265" i="17"/>
  <c r="BW292" i="17"/>
  <c r="BW282" i="17"/>
  <c r="BW274" i="17"/>
  <c r="BW266" i="17"/>
  <c r="BW283" i="17"/>
  <c r="BW275" i="17"/>
  <c r="BW267" i="17"/>
  <c r="BW326" i="17"/>
  <c r="BW319" i="17"/>
  <c r="BW316" i="17"/>
  <c r="BW297" i="17"/>
  <c r="BW284" i="17"/>
  <c r="BW276" i="17"/>
  <c r="BW268" i="17"/>
  <c r="BW327" i="17"/>
  <c r="BW324" i="17"/>
  <c r="BW303" i="17"/>
  <c r="BW300" i="17"/>
  <c r="BW294" i="17"/>
  <c r="BW289" i="17"/>
  <c r="BW287" i="17"/>
  <c r="BW279" i="17"/>
  <c r="BW271" i="17"/>
  <c r="BW288" i="17"/>
  <c r="BW280" i="17"/>
  <c r="BW272" i="17"/>
  <c r="BW264" i="17"/>
  <c r="BW278" i="17"/>
  <c r="BW261" i="17"/>
  <c r="BW253" i="17"/>
  <c r="BW245" i="17"/>
  <c r="BW237" i="17"/>
  <c r="BW302" i="17"/>
  <c r="BW295" i="17"/>
  <c r="BW286" i="17"/>
  <c r="BW255" i="17"/>
  <c r="BW247" i="17"/>
  <c r="BW239" i="17"/>
  <c r="BW285" i="17"/>
  <c r="BW258" i="17"/>
  <c r="BW250" i="17"/>
  <c r="BW242" i="17"/>
  <c r="BW234" i="17"/>
  <c r="BW310" i="17"/>
  <c r="BW270" i="17"/>
  <c r="BW259" i="17"/>
  <c r="BW251" i="17"/>
  <c r="BW243" i="17"/>
  <c r="BW235" i="17"/>
  <c r="BW269" i="17"/>
  <c r="BW254" i="17"/>
  <c r="BW238" i="17"/>
  <c r="BW230" i="17"/>
  <c r="BW226" i="17"/>
  <c r="BW218" i="17"/>
  <c r="BW210" i="17"/>
  <c r="BW257" i="17"/>
  <c r="BW241" i="17"/>
  <c r="BW228" i="17"/>
  <c r="BW220" i="17"/>
  <c r="BW212" i="17"/>
  <c r="BW296" i="17"/>
  <c r="BW260" i="17"/>
  <c r="BW244" i="17"/>
  <c r="BW229" i="17"/>
  <c r="BW221" i="17"/>
  <c r="BW248" i="17"/>
  <c r="BW232" i="17"/>
  <c r="BW231" i="17"/>
  <c r="BW223" i="17"/>
  <c r="BW215" i="17"/>
  <c r="BW263" i="17"/>
  <c r="BW249" i="17"/>
  <c r="BW233" i="17"/>
  <c r="BW224" i="17"/>
  <c r="BW216" i="17"/>
  <c r="BW240" i="17"/>
  <c r="BW225" i="17"/>
  <c r="BW205" i="17"/>
  <c r="BW197" i="17"/>
  <c r="BW189" i="17"/>
  <c r="BW181" i="17"/>
  <c r="BW262" i="17"/>
  <c r="BW219" i="17"/>
  <c r="BW207" i="17"/>
  <c r="BW199" i="17"/>
  <c r="BW191" i="17"/>
  <c r="BW183" i="17"/>
  <c r="BW256" i="17"/>
  <c r="BW236" i="17"/>
  <c r="BW200" i="17"/>
  <c r="BW192" i="17"/>
  <c r="BW184" i="17"/>
  <c r="BW211" i="17"/>
  <c r="BW209" i="17"/>
  <c r="BW201" i="17"/>
  <c r="BW193" i="17"/>
  <c r="BW185" i="17"/>
  <c r="BW277" i="17"/>
  <c r="BW227" i="17"/>
  <c r="BW217" i="17"/>
  <c r="BW213" i="17"/>
  <c r="BW202" i="17"/>
  <c r="BW194" i="17"/>
  <c r="BW186" i="17"/>
  <c r="BW176" i="17"/>
  <c r="BW168" i="17"/>
  <c r="BW208" i="17"/>
  <c r="BW178" i="17"/>
  <c r="BW170" i="17"/>
  <c r="BW182" i="17"/>
  <c r="BW179" i="17"/>
  <c r="BW171" i="17"/>
  <c r="BW159" i="17"/>
  <c r="BW206" i="17"/>
  <c r="BW203" i="17"/>
  <c r="BW196" i="17"/>
  <c r="BW172" i="17"/>
  <c r="BW161" i="17"/>
  <c r="BW160" i="17"/>
  <c r="BW246" i="17"/>
  <c r="BW173" i="17"/>
  <c r="BW165" i="17"/>
  <c r="BW164" i="17"/>
  <c r="BW163" i="17"/>
  <c r="BW162" i="17"/>
  <c r="BW175" i="17"/>
  <c r="BW157" i="17"/>
  <c r="BW204" i="17"/>
  <c r="BW169" i="17"/>
  <c r="BW166" i="17"/>
  <c r="BW158" i="17"/>
  <c r="BW156" i="17"/>
  <c r="BW214" i="17"/>
  <c r="BW154" i="17"/>
  <c r="BW177" i="17"/>
  <c r="BW252" i="17"/>
  <c r="BW190" i="17"/>
  <c r="BW180" i="17"/>
  <c r="BW188" i="17"/>
  <c r="BW195" i="17"/>
  <c r="BW174" i="17"/>
  <c r="BW222" i="17"/>
  <c r="BW167" i="17"/>
  <c r="BW155" i="17"/>
  <c r="BW187" i="17"/>
  <c r="BW198" i="17"/>
  <c r="BS113" i="17"/>
  <c r="BQ278" i="17"/>
  <c r="BS109" i="17"/>
  <c r="BS53" i="17"/>
  <c r="BS125" i="17"/>
  <c r="BS83" i="17"/>
  <c r="BS50" i="17"/>
  <c r="BQ287" i="17"/>
  <c r="BQ318" i="17"/>
  <c r="BQ177" i="17"/>
  <c r="BS57" i="17"/>
  <c r="BS130" i="17"/>
  <c r="BQ296" i="17"/>
  <c r="BQ329" i="17"/>
  <c r="BQ227" i="17"/>
  <c r="BQ310" i="17"/>
  <c r="BS35" i="17"/>
  <c r="BS56" i="17"/>
  <c r="BS42" i="17"/>
  <c r="BS14" i="17"/>
  <c r="BQ265" i="17"/>
  <c r="BQ322" i="17"/>
  <c r="BQ217" i="17"/>
  <c r="BS111" i="17"/>
  <c r="BS17" i="17"/>
  <c r="BQ280" i="17"/>
  <c r="BQ302" i="17"/>
  <c r="BQ198" i="17"/>
  <c r="BQ243" i="17"/>
  <c r="BS127" i="17"/>
  <c r="BQ235" i="17"/>
  <c r="BQ216" i="17"/>
  <c r="BS70" i="17"/>
  <c r="BS94" i="17"/>
  <c r="BS62" i="17"/>
  <c r="BQ264" i="17"/>
  <c r="BQ221" i="17"/>
  <c r="BS88" i="17"/>
  <c r="BQ303" i="17"/>
  <c r="BQ275" i="17"/>
  <c r="BQ194" i="17"/>
  <c r="BQ274" i="17"/>
  <c r="BV11" i="18" l="1"/>
  <c r="BV80" i="18"/>
  <c r="BV124" i="18"/>
  <c r="BV56" i="18"/>
  <c r="BV127" i="18"/>
  <c r="BS83" i="18"/>
  <c r="BY83" i="18"/>
  <c r="BZ83" i="18" s="1"/>
  <c r="BS7" i="18"/>
  <c r="BV7" i="18" s="1"/>
  <c r="BY7" i="18"/>
  <c r="BZ7" i="18" s="1"/>
  <c r="BS10" i="18"/>
  <c r="BZ10" i="18" s="1"/>
  <c r="BY10" i="18"/>
  <c r="BY39" i="18"/>
  <c r="BS39" i="18"/>
  <c r="BV39" i="18" s="1"/>
  <c r="BY9" i="18"/>
  <c r="BS9" i="18"/>
  <c r="BZ9" i="18"/>
  <c r="BY46" i="18"/>
  <c r="BZ46" i="18" s="1"/>
  <c r="BS46" i="18"/>
  <c r="BY72" i="18"/>
  <c r="BS72" i="18"/>
  <c r="BY32" i="18"/>
  <c r="BS32" i="18"/>
  <c r="BS53" i="18"/>
  <c r="BY53" i="18"/>
  <c r="BZ53" i="18" s="1"/>
  <c r="BY68" i="18"/>
  <c r="BZ68" i="18" s="1"/>
  <c r="BS68" i="18"/>
  <c r="BV68" i="18" s="1"/>
  <c r="BS50" i="18"/>
  <c r="BY50" i="18"/>
  <c r="BS71" i="18"/>
  <c r="BY71" i="18"/>
  <c r="BZ71" i="18" s="1"/>
  <c r="BY97" i="18"/>
  <c r="BZ97" i="18" s="1"/>
  <c r="BS97" i="18"/>
  <c r="BS129" i="18"/>
  <c r="BY129" i="18"/>
  <c r="BZ129" i="18"/>
  <c r="BY94" i="18"/>
  <c r="BS94" i="18"/>
  <c r="BV94" i="18" s="1"/>
  <c r="BS137" i="18"/>
  <c r="BY137" i="18"/>
  <c r="BS121" i="18"/>
  <c r="BY121" i="18"/>
  <c r="BZ121" i="18" s="1"/>
  <c r="BY118" i="18"/>
  <c r="BS118" i="18"/>
  <c r="BZ118" i="18"/>
  <c r="BS149" i="18"/>
  <c r="BY149" i="18"/>
  <c r="BS36" i="18"/>
  <c r="BV36" i="18" s="1"/>
  <c r="BY36" i="18"/>
  <c r="BY5" i="18"/>
  <c r="BS5" i="18"/>
  <c r="BZ5" i="18"/>
  <c r="BS20" i="18"/>
  <c r="BY20" i="18"/>
  <c r="BZ20" i="18"/>
  <c r="BS29" i="18"/>
  <c r="BZ29" i="18" s="1"/>
  <c r="BY29" i="18"/>
  <c r="BS54" i="18"/>
  <c r="BY54" i="18"/>
  <c r="BZ54" i="18" s="1"/>
  <c r="BY17" i="18"/>
  <c r="BS17" i="18"/>
  <c r="BY64" i="18"/>
  <c r="BZ64" i="18" s="1"/>
  <c r="BS64" i="18"/>
  <c r="BV64" i="18" s="1"/>
  <c r="BS76" i="18"/>
  <c r="BY76" i="18"/>
  <c r="BY40" i="18"/>
  <c r="BS40" i="18"/>
  <c r="BS61" i="18"/>
  <c r="BY61" i="18"/>
  <c r="BZ61" i="18"/>
  <c r="BY87" i="18"/>
  <c r="BZ87" i="18" s="1"/>
  <c r="BS87" i="18"/>
  <c r="BS58" i="18"/>
  <c r="BY58" i="18"/>
  <c r="BS77" i="18"/>
  <c r="BV77" i="18" s="1"/>
  <c r="BY77" i="18"/>
  <c r="BZ77" i="18" s="1"/>
  <c r="BY116" i="18"/>
  <c r="BS116" i="18"/>
  <c r="BS80" i="18"/>
  <c r="BY80" i="18"/>
  <c r="BZ80" i="18"/>
  <c r="BY105" i="18"/>
  <c r="BS105" i="18"/>
  <c r="BS99" i="18"/>
  <c r="BY99" i="18"/>
  <c r="BZ99" i="18" s="1"/>
  <c r="BS144" i="18"/>
  <c r="BV144" i="18" s="1"/>
  <c r="BY144" i="18"/>
  <c r="BY126" i="18"/>
  <c r="BS126" i="18"/>
  <c r="BZ126" i="18"/>
  <c r="BL160" i="18"/>
  <c r="BL158" i="18"/>
  <c r="BL159" i="18"/>
  <c r="BL162" i="18"/>
  <c r="BL161" i="18"/>
  <c r="BS43" i="18"/>
  <c r="BV43" i="18" s="1"/>
  <c r="BY43" i="18"/>
  <c r="BZ43" i="18"/>
  <c r="BS69" i="18"/>
  <c r="BY69" i="18"/>
  <c r="BY127" i="18"/>
  <c r="BZ127" i="18" s="1"/>
  <c r="BS127" i="18"/>
  <c r="BY134" i="18"/>
  <c r="BS134" i="18"/>
  <c r="BS45" i="18"/>
  <c r="BY45" i="18"/>
  <c r="BZ45" i="18"/>
  <c r="BY13" i="18"/>
  <c r="BZ13" i="18" s="1"/>
  <c r="BS13" i="18"/>
  <c r="BS136" i="18"/>
  <c r="BY136" i="18"/>
  <c r="BZ136" i="18" s="1"/>
  <c r="BS18" i="18"/>
  <c r="BV18" i="18" s="1"/>
  <c r="BY18" i="18"/>
  <c r="BZ18" i="18"/>
  <c r="BS47" i="18"/>
  <c r="BY47" i="18"/>
  <c r="BZ47" i="18" s="1"/>
  <c r="BY26" i="18"/>
  <c r="BS26" i="18"/>
  <c r="BS25" i="18"/>
  <c r="BY25" i="18"/>
  <c r="BZ25" i="18" s="1"/>
  <c r="BY22" i="18"/>
  <c r="BS22" i="18"/>
  <c r="BS75" i="18"/>
  <c r="BY75" i="18"/>
  <c r="BZ75" i="18" s="1"/>
  <c r="BY51" i="18"/>
  <c r="BS51" i="18"/>
  <c r="BS84" i="18"/>
  <c r="BY84" i="18"/>
  <c r="BZ84" i="18" s="1"/>
  <c r="BS103" i="18"/>
  <c r="BV103" i="18" s="1"/>
  <c r="BY103" i="18"/>
  <c r="BZ103" i="18" s="1"/>
  <c r="BY139" i="18"/>
  <c r="BS139" i="18"/>
  <c r="BV139" i="18" s="1"/>
  <c r="BZ139" i="18"/>
  <c r="BS110" i="18"/>
  <c r="BY110" i="18"/>
  <c r="BY100" i="18"/>
  <c r="BS100" i="18"/>
  <c r="BS113" i="18"/>
  <c r="BY113" i="18"/>
  <c r="BY104" i="18"/>
  <c r="BS104" i="18"/>
  <c r="BZ104" i="18"/>
  <c r="BY142" i="18"/>
  <c r="BS142" i="18"/>
  <c r="BY122" i="18"/>
  <c r="BZ122" i="18" s="1"/>
  <c r="BS122" i="18"/>
  <c r="BV122" i="18" s="1"/>
  <c r="BY57" i="18"/>
  <c r="BS57" i="18"/>
  <c r="BV57" i="18" s="1"/>
  <c r="BZ57" i="18"/>
  <c r="BS66" i="18"/>
  <c r="BY66" i="18"/>
  <c r="BZ66" i="18"/>
  <c r="BS107" i="18"/>
  <c r="BZ107" i="18" s="1"/>
  <c r="BY107" i="18"/>
  <c r="BY95" i="18"/>
  <c r="BS95" i="18"/>
  <c r="BY14" i="18"/>
  <c r="BS14" i="18"/>
  <c r="BS44" i="18"/>
  <c r="BV44" i="18" s="1"/>
  <c r="BY44" i="18"/>
  <c r="BZ44" i="18"/>
  <c r="BS21" i="18"/>
  <c r="BZ21" i="18" s="1"/>
  <c r="BY21" i="18"/>
  <c r="BS6" i="18"/>
  <c r="BY6" i="18"/>
  <c r="BY34" i="18"/>
  <c r="BS34" i="18"/>
  <c r="BS33" i="18"/>
  <c r="BY33" i="18"/>
  <c r="BY30" i="18"/>
  <c r="BS30" i="18"/>
  <c r="BZ30" i="18"/>
  <c r="BS91" i="18"/>
  <c r="BY91" i="18"/>
  <c r="BY59" i="18"/>
  <c r="BS59" i="18"/>
  <c r="BS102" i="18"/>
  <c r="BZ102" i="18" s="1"/>
  <c r="BY102" i="18"/>
  <c r="BY123" i="18"/>
  <c r="BS123" i="18"/>
  <c r="BZ123" i="18"/>
  <c r="BS81" i="18"/>
  <c r="BY81" i="18"/>
  <c r="BS124" i="18"/>
  <c r="BY124" i="18"/>
  <c r="BY108" i="18"/>
  <c r="BS108" i="18"/>
  <c r="BV108" i="18" s="1"/>
  <c r="BY132" i="18"/>
  <c r="BS132" i="18"/>
  <c r="BZ132" i="18"/>
  <c r="BY112" i="18"/>
  <c r="BZ112" i="18" s="1"/>
  <c r="BS112" i="18"/>
  <c r="BV112" i="18" s="1"/>
  <c r="BY150" i="18"/>
  <c r="BS150" i="18"/>
  <c r="BV150" i="18" s="1"/>
  <c r="BS130" i="18"/>
  <c r="BY130" i="18"/>
  <c r="BZ130" i="18"/>
  <c r="BY147" i="18"/>
  <c r="BZ147" i="18" s="1"/>
  <c r="BS147" i="18"/>
  <c r="BY79" i="18"/>
  <c r="BS79" i="18"/>
  <c r="BS93" i="18"/>
  <c r="BY93" i="18"/>
  <c r="BZ93" i="18" s="1"/>
  <c r="BS96" i="18"/>
  <c r="BY96" i="18"/>
  <c r="BZ96" i="18" s="1"/>
  <c r="BS28" i="18"/>
  <c r="BY28" i="18"/>
  <c r="BZ28" i="18" s="1"/>
  <c r="BY15" i="18"/>
  <c r="BS15" i="18"/>
  <c r="BS27" i="18"/>
  <c r="BV27" i="18" s="1"/>
  <c r="BY27" i="18"/>
  <c r="BZ27" i="18" s="1"/>
  <c r="BS37" i="18"/>
  <c r="BV37" i="18" s="1"/>
  <c r="BY37" i="18"/>
  <c r="BZ37" i="18" s="1"/>
  <c r="BY11" i="18"/>
  <c r="BS11" i="18"/>
  <c r="BZ11" i="18"/>
  <c r="BY42" i="18"/>
  <c r="BS42" i="18"/>
  <c r="BV42" i="18" s="1"/>
  <c r="BS41" i="18"/>
  <c r="BY41" i="18"/>
  <c r="BZ41" i="18" s="1"/>
  <c r="BY38" i="18"/>
  <c r="BS38" i="18"/>
  <c r="BS101" i="18"/>
  <c r="BV101" i="18" s="1"/>
  <c r="BY101" i="18"/>
  <c r="BZ101" i="18" s="1"/>
  <c r="BY67" i="18"/>
  <c r="BS67" i="18"/>
  <c r="BV67" i="18" s="1"/>
  <c r="BY135" i="18"/>
  <c r="BZ135" i="18" s="1"/>
  <c r="BS135" i="18"/>
  <c r="BV135" i="18" s="1"/>
  <c r="BY74" i="18"/>
  <c r="BS74" i="18"/>
  <c r="BZ74" i="18"/>
  <c r="BS89" i="18"/>
  <c r="BV89" i="18" s="1"/>
  <c r="BY89" i="18"/>
  <c r="BZ89" i="18"/>
  <c r="BS153" i="18"/>
  <c r="BZ153" i="18" s="1"/>
  <c r="BY153" i="18"/>
  <c r="BY115" i="18"/>
  <c r="BS115" i="18"/>
  <c r="BY143" i="18"/>
  <c r="BS143" i="18"/>
  <c r="BS128" i="18"/>
  <c r="BV128" i="18" s="1"/>
  <c r="BY128" i="18"/>
  <c r="BZ128" i="18"/>
  <c r="BS125" i="18"/>
  <c r="BZ125" i="18" s="1"/>
  <c r="BY125" i="18"/>
  <c r="BY138" i="18"/>
  <c r="BS138" i="18"/>
  <c r="BV138" i="18" s="1"/>
  <c r="BS109" i="18"/>
  <c r="BY109" i="18"/>
  <c r="BZ109" i="18"/>
  <c r="BS145" i="18"/>
  <c r="BY145" i="18"/>
  <c r="BZ145" i="18" s="1"/>
  <c r="CE4" i="18"/>
  <c r="BY56" i="18"/>
  <c r="BS56" i="18"/>
  <c r="BZ56" i="18"/>
  <c r="BY16" i="18"/>
  <c r="BS16" i="18"/>
  <c r="BV16" i="18" s="1"/>
  <c r="BY19" i="18"/>
  <c r="BZ19" i="18" s="1"/>
  <c r="BS19" i="18"/>
  <c r="BV19" i="18" s="1"/>
  <c r="BS92" i="18"/>
  <c r="BY92" i="18"/>
  <c r="BZ92" i="18" s="1"/>
  <c r="BY12" i="18"/>
  <c r="BS12" i="18"/>
  <c r="BZ12" i="18"/>
  <c r="BS62" i="18"/>
  <c r="BZ62" i="18" s="1"/>
  <c r="BY62" i="18"/>
  <c r="BY48" i="18"/>
  <c r="BS48" i="18"/>
  <c r="BS49" i="18"/>
  <c r="BV49" i="18" s="1"/>
  <c r="BY49" i="18"/>
  <c r="BZ49" i="18" s="1"/>
  <c r="BY52" i="18"/>
  <c r="BZ52" i="18" s="1"/>
  <c r="BS52" i="18"/>
  <c r="BV52" i="18" s="1"/>
  <c r="BS85" i="18"/>
  <c r="BY85" i="18"/>
  <c r="BS55" i="18"/>
  <c r="BY55" i="18"/>
  <c r="BY82" i="18"/>
  <c r="BS82" i="18"/>
  <c r="BZ82" i="18"/>
  <c r="BS111" i="18"/>
  <c r="BZ111" i="18" s="1"/>
  <c r="BY111" i="18"/>
  <c r="BY78" i="18"/>
  <c r="BZ78" i="18" s="1"/>
  <c r="BS78" i="18"/>
  <c r="BS120" i="18"/>
  <c r="BY120" i="18"/>
  <c r="BZ120" i="18" s="1"/>
  <c r="BY98" i="18"/>
  <c r="BS98" i="18"/>
  <c r="BS140" i="18"/>
  <c r="BY140" i="18"/>
  <c r="BZ140" i="18"/>
  <c r="BS133" i="18"/>
  <c r="BV133" i="18" s="1"/>
  <c r="BY133" i="18"/>
  <c r="BS146" i="18"/>
  <c r="BY146" i="18"/>
  <c r="BZ146" i="18" s="1"/>
  <c r="BS70" i="18"/>
  <c r="BZ70" i="18" s="1"/>
  <c r="BY70" i="18"/>
  <c r="BS148" i="18"/>
  <c r="BY148" i="18"/>
  <c r="BZ148" i="18"/>
  <c r="BS88" i="18"/>
  <c r="BY88" i="18"/>
  <c r="BS114" i="18"/>
  <c r="BY114" i="18"/>
  <c r="CR7" i="18"/>
  <c r="BS73" i="18"/>
  <c r="BZ73" i="18" s="1"/>
  <c r="BY73" i="18"/>
  <c r="BS35" i="18"/>
  <c r="BV35" i="18" s="1"/>
  <c r="BY35" i="18"/>
  <c r="BZ35" i="18" s="1"/>
  <c r="BY23" i="18"/>
  <c r="BS23" i="18"/>
  <c r="BY8" i="18"/>
  <c r="BS8" i="18"/>
  <c r="BZ8" i="18"/>
  <c r="BY31" i="18"/>
  <c r="BS31" i="18"/>
  <c r="BV31" i="18" s="1"/>
  <c r="BY65" i="18"/>
  <c r="BS65" i="18"/>
  <c r="BV65" i="18" s="1"/>
  <c r="BY24" i="18"/>
  <c r="BZ24" i="18" s="1"/>
  <c r="BS24" i="18"/>
  <c r="BS117" i="18"/>
  <c r="BV117" i="18" s="1"/>
  <c r="BY117" i="18"/>
  <c r="BZ117" i="18"/>
  <c r="BY60" i="18"/>
  <c r="BS60" i="18"/>
  <c r="BV60" i="18" s="1"/>
  <c r="BS152" i="18"/>
  <c r="BV152" i="18" s="1"/>
  <c r="BY152" i="18"/>
  <c r="BS63" i="18"/>
  <c r="BY63" i="18"/>
  <c r="BZ63" i="18" s="1"/>
  <c r="BY90" i="18"/>
  <c r="BS90" i="18"/>
  <c r="BZ90" i="18"/>
  <c r="BY119" i="18"/>
  <c r="BZ119" i="18" s="1"/>
  <c r="BS119" i="18"/>
  <c r="BY86" i="18"/>
  <c r="BS86" i="18"/>
  <c r="BY131" i="18"/>
  <c r="BS131" i="18"/>
  <c r="BZ131" i="18"/>
  <c r="BY106" i="18"/>
  <c r="BZ106" i="18" s="1"/>
  <c r="BS106" i="18"/>
  <c r="BV106" i="18" s="1"/>
  <c r="BY151" i="18"/>
  <c r="BS151" i="18"/>
  <c r="BV151" i="18" s="1"/>
  <c r="BS141" i="18"/>
  <c r="BV141" i="18" s="1"/>
  <c r="BY141" i="18"/>
  <c r="BY154" i="18"/>
  <c r="BS154" i="18"/>
  <c r="BU179" i="17"/>
  <c r="BW107" i="17"/>
  <c r="BU307" i="17"/>
  <c r="BU240" i="17"/>
  <c r="BU326" i="17"/>
  <c r="BW53" i="17"/>
  <c r="BU174" i="17"/>
  <c r="BU256" i="17"/>
  <c r="BW116" i="17"/>
  <c r="BW98" i="17"/>
  <c r="BW132" i="17"/>
  <c r="BW35" i="17"/>
  <c r="BR187" i="17"/>
  <c r="BU187" i="17" s="1"/>
  <c r="BX187" i="17"/>
  <c r="BY187" i="17" s="1"/>
  <c r="BX190" i="17"/>
  <c r="BR190" i="17"/>
  <c r="BX169" i="17"/>
  <c r="BR169" i="17"/>
  <c r="BR173" i="17"/>
  <c r="BU173" i="17" s="1"/>
  <c r="BX173" i="17"/>
  <c r="BR159" i="17"/>
  <c r="BU159" i="17" s="1"/>
  <c r="BX159" i="17"/>
  <c r="BY159" i="17"/>
  <c r="BR176" i="17"/>
  <c r="BU176" i="17" s="1"/>
  <c r="BX176" i="17"/>
  <c r="BX185" i="17"/>
  <c r="BR185" i="17"/>
  <c r="BX236" i="17"/>
  <c r="BR236" i="17"/>
  <c r="BY236" i="17"/>
  <c r="BR181" i="17"/>
  <c r="BU181" i="17" s="1"/>
  <c r="BX181" i="17"/>
  <c r="BY181" i="17" s="1"/>
  <c r="BR233" i="17"/>
  <c r="BX233" i="17"/>
  <c r="BR221" i="17"/>
  <c r="BX221" i="17"/>
  <c r="BY221" i="17" s="1"/>
  <c r="BX241" i="17"/>
  <c r="BR241" i="17"/>
  <c r="BY241" i="17"/>
  <c r="BR269" i="17"/>
  <c r="BX269" i="17"/>
  <c r="BY269" i="17" s="1"/>
  <c r="BR242" i="17"/>
  <c r="BX242" i="17"/>
  <c r="BR295" i="17"/>
  <c r="BU295" i="17" s="1"/>
  <c r="BX295" i="17"/>
  <c r="BY295" i="17" s="1"/>
  <c r="BX272" i="17"/>
  <c r="BY272" i="17" s="1"/>
  <c r="BR272" i="17"/>
  <c r="BX300" i="17"/>
  <c r="BR300" i="17"/>
  <c r="BR316" i="17"/>
  <c r="BU316" i="17" s="1"/>
  <c r="BX316" i="17"/>
  <c r="BX282" i="17"/>
  <c r="BR282" i="17"/>
  <c r="BR293" i="17"/>
  <c r="BU293" i="17" s="1"/>
  <c r="BX293" i="17"/>
  <c r="BY293" i="17" s="1"/>
  <c r="BR307" i="17"/>
  <c r="BX307" i="17"/>
  <c r="BY307" i="17" s="1"/>
  <c r="BX330" i="17"/>
  <c r="BR330" i="17"/>
  <c r="BR328" i="17"/>
  <c r="BU328" i="17" s="1"/>
  <c r="BX328" i="17"/>
  <c r="CP156" i="17"/>
  <c r="BT55" i="17"/>
  <c r="BZ55" i="17"/>
  <c r="BZ63" i="17"/>
  <c r="BT63" i="17"/>
  <c r="BT84" i="17"/>
  <c r="BZ84" i="17"/>
  <c r="CA84" i="17" s="1"/>
  <c r="BT22" i="17"/>
  <c r="BW22" i="17" s="1"/>
  <c r="BZ22" i="17"/>
  <c r="CA22" i="17" s="1"/>
  <c r="BZ19" i="17"/>
  <c r="CA19" i="17" s="1"/>
  <c r="BT19" i="17"/>
  <c r="BZ17" i="17"/>
  <c r="BT17" i="17"/>
  <c r="BT14" i="17"/>
  <c r="BZ14" i="17"/>
  <c r="CA14" i="17" s="1"/>
  <c r="BT53" i="17"/>
  <c r="BZ53" i="17"/>
  <c r="CA53" i="17" s="1"/>
  <c r="BZ96" i="17"/>
  <c r="BT96" i="17"/>
  <c r="BT125" i="17"/>
  <c r="BW125" i="17" s="1"/>
  <c r="BZ125" i="17"/>
  <c r="BZ92" i="17"/>
  <c r="BT92" i="17"/>
  <c r="BW92" i="17" s="1"/>
  <c r="CA92" i="17"/>
  <c r="BT116" i="17"/>
  <c r="BZ116" i="17"/>
  <c r="CA116" i="17" s="1"/>
  <c r="BZ114" i="17"/>
  <c r="BT114" i="17"/>
  <c r="BW114" i="17" s="1"/>
  <c r="BZ103" i="17"/>
  <c r="CA103" i="17" s="1"/>
  <c r="BT103" i="17"/>
  <c r="BW103" i="17" s="1"/>
  <c r="BT118" i="17"/>
  <c r="BZ118" i="17"/>
  <c r="CA118" i="17" s="1"/>
  <c r="BZ131" i="17"/>
  <c r="BT131" i="17"/>
  <c r="CA131" i="17"/>
  <c r="BR155" i="17"/>
  <c r="BX155" i="17"/>
  <c r="BX252" i="17"/>
  <c r="BR252" i="17"/>
  <c r="BR204" i="17"/>
  <c r="BX204" i="17"/>
  <c r="BY204" i="17"/>
  <c r="BX246" i="17"/>
  <c r="BY246" i="17" s="1"/>
  <c r="BR246" i="17"/>
  <c r="BR171" i="17"/>
  <c r="BX171" i="17"/>
  <c r="BY171" i="17" s="1"/>
  <c r="BR186" i="17"/>
  <c r="BX186" i="17"/>
  <c r="BX193" i="17"/>
  <c r="BR193" i="17"/>
  <c r="BU193" i="17" s="1"/>
  <c r="BY193" i="17"/>
  <c r="BR256" i="17"/>
  <c r="BY256" i="17" s="1"/>
  <c r="BX256" i="17"/>
  <c r="BR189" i="17"/>
  <c r="BU189" i="17" s="1"/>
  <c r="BX189" i="17"/>
  <c r="BR249" i="17"/>
  <c r="BX249" i="17"/>
  <c r="BY249" i="17" s="1"/>
  <c r="BR229" i="17"/>
  <c r="BU229" i="17" s="1"/>
  <c r="BX229" i="17"/>
  <c r="BY229" i="17" s="1"/>
  <c r="BX257" i="17"/>
  <c r="BR257" i="17"/>
  <c r="BX235" i="17"/>
  <c r="BR235" i="17"/>
  <c r="BR250" i="17"/>
  <c r="BX250" i="17"/>
  <c r="BY250" i="17" s="1"/>
  <c r="BR302" i="17"/>
  <c r="BY302" i="17" s="1"/>
  <c r="BX302" i="17"/>
  <c r="BX280" i="17"/>
  <c r="BR280" i="17"/>
  <c r="BY280" i="17"/>
  <c r="BR303" i="17"/>
  <c r="BX303" i="17"/>
  <c r="BX319" i="17"/>
  <c r="BY319" i="17" s="1"/>
  <c r="BR319" i="17"/>
  <c r="BX292" i="17"/>
  <c r="BR292" i="17"/>
  <c r="BY292" i="17" s="1"/>
  <c r="BR301" i="17"/>
  <c r="BX301" i="17"/>
  <c r="BY301" i="17" s="1"/>
  <c r="BR315" i="17"/>
  <c r="BX315" i="17"/>
  <c r="BX305" i="17"/>
  <c r="BR305" i="17"/>
  <c r="BU305" i="17" s="1"/>
  <c r="BZ40" i="17"/>
  <c r="CA40" i="17" s="1"/>
  <c r="BT40" i="17"/>
  <c r="BW40" i="17" s="1"/>
  <c r="BT29" i="17"/>
  <c r="BW29" i="17" s="1"/>
  <c r="BZ29" i="17"/>
  <c r="CA29" i="17"/>
  <c r="BZ23" i="17"/>
  <c r="CA23" i="17" s="1"/>
  <c r="BT23" i="17"/>
  <c r="BW23" i="17" s="1"/>
  <c r="BT30" i="17"/>
  <c r="BZ30" i="17"/>
  <c r="CA30" i="17" s="1"/>
  <c r="BZ27" i="17"/>
  <c r="BT27" i="17"/>
  <c r="BZ18" i="17"/>
  <c r="CA18" i="17" s="1"/>
  <c r="BT18" i="17"/>
  <c r="BW18" i="17" s="1"/>
  <c r="BT25" i="17"/>
  <c r="BZ25" i="17"/>
  <c r="CA25" i="17"/>
  <c r="BT61" i="17"/>
  <c r="BZ61" i="17"/>
  <c r="BT43" i="17"/>
  <c r="BW43" i="17" s="1"/>
  <c r="BZ43" i="17"/>
  <c r="CA43" i="17" s="1"/>
  <c r="BT132" i="17"/>
  <c r="CA132" i="17" s="1"/>
  <c r="BZ132" i="17"/>
  <c r="BT98" i="17"/>
  <c r="BZ98" i="17"/>
  <c r="BT48" i="17"/>
  <c r="BZ48" i="17"/>
  <c r="CA48" i="17" s="1"/>
  <c r="BT124" i="17"/>
  <c r="BZ124" i="17"/>
  <c r="BZ111" i="17"/>
  <c r="BT111" i="17"/>
  <c r="CA111" i="17"/>
  <c r="BT126" i="17"/>
  <c r="BZ126" i="17"/>
  <c r="CA126" i="17"/>
  <c r="BZ122" i="17"/>
  <c r="CA122" i="17" s="1"/>
  <c r="BT122" i="17"/>
  <c r="BR167" i="17"/>
  <c r="BX167" i="17"/>
  <c r="BY167" i="17" s="1"/>
  <c r="BX177" i="17"/>
  <c r="BR177" i="17"/>
  <c r="BY177" i="17"/>
  <c r="BX157" i="17"/>
  <c r="BR157" i="17"/>
  <c r="BX160" i="17"/>
  <c r="BY160" i="17" s="1"/>
  <c r="BR160" i="17"/>
  <c r="BR179" i="17"/>
  <c r="BX179" i="17"/>
  <c r="BY179" i="17" s="1"/>
  <c r="BR194" i="17"/>
  <c r="BX194" i="17"/>
  <c r="BY194" i="17"/>
  <c r="BX201" i="17"/>
  <c r="BY201" i="17" s="1"/>
  <c r="BR201" i="17"/>
  <c r="BX183" i="17"/>
  <c r="BR183" i="17"/>
  <c r="BU183" i="17" s="1"/>
  <c r="BR197" i="17"/>
  <c r="BU197" i="17" s="1"/>
  <c r="BX197" i="17"/>
  <c r="BY197" i="17" s="1"/>
  <c r="BX263" i="17"/>
  <c r="BY263" i="17" s="1"/>
  <c r="BR263" i="17"/>
  <c r="BX244" i="17"/>
  <c r="BR244" i="17"/>
  <c r="BR210" i="17"/>
  <c r="BX210" i="17"/>
  <c r="BX243" i="17"/>
  <c r="BR243" i="17"/>
  <c r="BR258" i="17"/>
  <c r="BU258" i="17" s="1"/>
  <c r="BX258" i="17"/>
  <c r="BY258" i="17" s="1"/>
  <c r="BR237" i="17"/>
  <c r="BX237" i="17"/>
  <c r="BY237" i="17" s="1"/>
  <c r="BX288" i="17"/>
  <c r="BR288" i="17"/>
  <c r="BU288" i="17" s="1"/>
  <c r="BR324" i="17"/>
  <c r="BX324" i="17"/>
  <c r="BR326" i="17"/>
  <c r="BX326" i="17"/>
  <c r="BY326" i="17"/>
  <c r="BX265" i="17"/>
  <c r="BR265" i="17"/>
  <c r="BR309" i="17"/>
  <c r="BX309" i="17"/>
  <c r="BY309" i="17" s="1"/>
  <c r="BR323" i="17"/>
  <c r="BX323" i="17"/>
  <c r="BX313" i="17"/>
  <c r="BR313" i="17"/>
  <c r="BY313" i="17" s="1"/>
  <c r="CT9" i="17"/>
  <c r="BT71" i="17"/>
  <c r="BZ71" i="17"/>
  <c r="CA71" i="17" s="1"/>
  <c r="BT36" i="17"/>
  <c r="BW36" i="17" s="1"/>
  <c r="BZ36" i="17"/>
  <c r="BZ31" i="17"/>
  <c r="BT31" i="17"/>
  <c r="CA31" i="17"/>
  <c r="BT38" i="17"/>
  <c r="BZ38" i="17"/>
  <c r="BZ35" i="17"/>
  <c r="BT35" i="17"/>
  <c r="BZ26" i="17"/>
  <c r="BT26" i="17"/>
  <c r="CA26" i="17" s="1"/>
  <c r="BT33" i="17"/>
  <c r="BZ33" i="17"/>
  <c r="CA33" i="17" s="1"/>
  <c r="BT69" i="17"/>
  <c r="BZ69" i="17"/>
  <c r="BT51" i="17"/>
  <c r="BZ51" i="17"/>
  <c r="CA51" i="17" s="1"/>
  <c r="BZ42" i="17"/>
  <c r="BT42" i="17"/>
  <c r="BW42" i="17" s="1"/>
  <c r="CA42" i="17"/>
  <c r="BZ117" i="17"/>
  <c r="CA117" i="17" s="1"/>
  <c r="BT117" i="17"/>
  <c r="BT56" i="17"/>
  <c r="BZ56" i="17"/>
  <c r="BZ87" i="17"/>
  <c r="BT87" i="17"/>
  <c r="BW87" i="17" s="1"/>
  <c r="BZ119" i="17"/>
  <c r="BT119" i="17"/>
  <c r="CA119" i="17"/>
  <c r="BT134" i="17"/>
  <c r="BW134" i="17" s="1"/>
  <c r="BZ134" i="17"/>
  <c r="BZ130" i="17"/>
  <c r="BT130" i="17"/>
  <c r="BW130" i="17" s="1"/>
  <c r="BX222" i="17"/>
  <c r="BR222" i="17"/>
  <c r="BU222" i="17" s="1"/>
  <c r="BX154" i="17"/>
  <c r="BY154" i="17" s="1"/>
  <c r="BR154" i="17"/>
  <c r="BR175" i="17"/>
  <c r="BX175" i="17"/>
  <c r="BY175" i="17"/>
  <c r="BX161" i="17"/>
  <c r="BR161" i="17"/>
  <c r="BU161" i="17" s="1"/>
  <c r="BX182" i="17"/>
  <c r="BR182" i="17"/>
  <c r="BY182" i="17" s="1"/>
  <c r="BR202" i="17"/>
  <c r="BY202" i="17" s="1"/>
  <c r="BX202" i="17"/>
  <c r="BX209" i="17"/>
  <c r="BR209" i="17"/>
  <c r="BY209" i="17" s="1"/>
  <c r="BX191" i="17"/>
  <c r="BR191" i="17"/>
  <c r="BR205" i="17"/>
  <c r="BX205" i="17"/>
  <c r="BR215" i="17"/>
  <c r="BU215" i="17" s="1"/>
  <c r="BX215" i="17"/>
  <c r="BY215" i="17"/>
  <c r="BX260" i="17"/>
  <c r="BR260" i="17"/>
  <c r="BY260" i="17"/>
  <c r="BR218" i="17"/>
  <c r="BX218" i="17"/>
  <c r="BX251" i="17"/>
  <c r="BR251" i="17"/>
  <c r="BY251" i="17" s="1"/>
  <c r="BR285" i="17"/>
  <c r="BX285" i="17"/>
  <c r="BY285" i="17"/>
  <c r="BR245" i="17"/>
  <c r="BU245" i="17" s="1"/>
  <c r="BX245" i="17"/>
  <c r="BY245" i="17" s="1"/>
  <c r="BR271" i="17"/>
  <c r="BX271" i="17"/>
  <c r="BR327" i="17"/>
  <c r="BX327" i="17"/>
  <c r="BY327" i="17" s="1"/>
  <c r="BX267" i="17"/>
  <c r="BR267" i="17"/>
  <c r="BY267" i="17"/>
  <c r="BX273" i="17"/>
  <c r="BY273" i="17" s="1"/>
  <c r="BR273" i="17"/>
  <c r="BR317" i="17"/>
  <c r="BX317" i="17"/>
  <c r="BR290" i="17"/>
  <c r="BX290" i="17"/>
  <c r="BY290" i="17" s="1"/>
  <c r="BX321" i="17"/>
  <c r="BY321" i="17" s="1"/>
  <c r="BR321" i="17"/>
  <c r="BT21" i="17"/>
  <c r="BZ21" i="17"/>
  <c r="CA21" i="17" s="1"/>
  <c r="BZ12" i="17"/>
  <c r="BT12" i="17"/>
  <c r="BZ47" i="17"/>
  <c r="BT47" i="17"/>
  <c r="BZ39" i="17"/>
  <c r="CA39" i="17" s="1"/>
  <c r="BT39" i="17"/>
  <c r="BZ52" i="17"/>
  <c r="BT52" i="17"/>
  <c r="CA52" i="17"/>
  <c r="BT46" i="17"/>
  <c r="BZ46" i="17"/>
  <c r="BZ34" i="17"/>
  <c r="BT34" i="17"/>
  <c r="BT41" i="17"/>
  <c r="BZ41" i="17"/>
  <c r="CA41" i="17"/>
  <c r="BT77" i="17"/>
  <c r="BZ77" i="17"/>
  <c r="CA77" i="17" s="1"/>
  <c r="BT59" i="17"/>
  <c r="BW59" i="17" s="1"/>
  <c r="BZ59" i="17"/>
  <c r="CA59" i="17" s="1"/>
  <c r="BZ50" i="17"/>
  <c r="CA50" i="17" s="1"/>
  <c r="BT50" i="17"/>
  <c r="BZ128" i="17"/>
  <c r="BT128" i="17"/>
  <c r="BW128" i="17" s="1"/>
  <c r="CA128" i="17"/>
  <c r="BT64" i="17"/>
  <c r="BZ64" i="17"/>
  <c r="CA64" i="17"/>
  <c r="BZ100" i="17"/>
  <c r="CA100" i="17" s="1"/>
  <c r="BT100" i="17"/>
  <c r="BW100" i="17" s="1"/>
  <c r="BZ127" i="17"/>
  <c r="BT127" i="17"/>
  <c r="CA127" i="17" s="1"/>
  <c r="BZ91" i="17"/>
  <c r="BT91" i="17"/>
  <c r="CA91" i="17"/>
  <c r="BZ138" i="17"/>
  <c r="CA138" i="17" s="1"/>
  <c r="BT138" i="17"/>
  <c r="BR174" i="17"/>
  <c r="BX174" i="17"/>
  <c r="BY174" i="17" s="1"/>
  <c r="BX214" i="17"/>
  <c r="BR214" i="17"/>
  <c r="BR162" i="17"/>
  <c r="BU162" i="17" s="1"/>
  <c r="BX162" i="17"/>
  <c r="BY162" i="17"/>
  <c r="BX172" i="17"/>
  <c r="BY172" i="17" s="1"/>
  <c r="BR172" i="17"/>
  <c r="BR170" i="17"/>
  <c r="BX170" i="17"/>
  <c r="BR213" i="17"/>
  <c r="BU213" i="17" s="1"/>
  <c r="BX213" i="17"/>
  <c r="BY213" i="17" s="1"/>
  <c r="BX211" i="17"/>
  <c r="BY211" i="17" s="1"/>
  <c r="BR211" i="17"/>
  <c r="BX199" i="17"/>
  <c r="BR199" i="17"/>
  <c r="BU199" i="17" s="1"/>
  <c r="BX225" i="17"/>
  <c r="BR225" i="17"/>
  <c r="BR223" i="17"/>
  <c r="BU223" i="17" s="1"/>
  <c r="BX223" i="17"/>
  <c r="BY223" i="17" s="1"/>
  <c r="BR296" i="17"/>
  <c r="BY296" i="17" s="1"/>
  <c r="BX296" i="17"/>
  <c r="BR226" i="17"/>
  <c r="BX226" i="17"/>
  <c r="BY226" i="17"/>
  <c r="BX259" i="17"/>
  <c r="BR259" i="17"/>
  <c r="BU259" i="17" s="1"/>
  <c r="BX239" i="17"/>
  <c r="BR239" i="17"/>
  <c r="BR253" i="17"/>
  <c r="BX253" i="17"/>
  <c r="BY253" i="17"/>
  <c r="BR279" i="17"/>
  <c r="BU279" i="17" s="1"/>
  <c r="BX279" i="17"/>
  <c r="BY279" i="17" s="1"/>
  <c r="BR268" i="17"/>
  <c r="BX268" i="17"/>
  <c r="BX275" i="17"/>
  <c r="BR275" i="17"/>
  <c r="BU275" i="17" s="1"/>
  <c r="BX281" i="17"/>
  <c r="BR281" i="17"/>
  <c r="BY281" i="17"/>
  <c r="BR325" i="17"/>
  <c r="BX325" i="17"/>
  <c r="BY325" i="17" s="1"/>
  <c r="BX298" i="17"/>
  <c r="BR298" i="17"/>
  <c r="BU298" i="17" s="1"/>
  <c r="BX329" i="17"/>
  <c r="BR329" i="17"/>
  <c r="BY329" i="17" s="1"/>
  <c r="BZ7" i="17"/>
  <c r="BT7" i="17"/>
  <c r="CA7" i="17"/>
  <c r="BZ8" i="17"/>
  <c r="CA8" i="17" s="1"/>
  <c r="BT8" i="17"/>
  <c r="BT109" i="17"/>
  <c r="BZ109" i="17"/>
  <c r="CA109" i="17" s="1"/>
  <c r="BT54" i="17"/>
  <c r="BZ54" i="17"/>
  <c r="CA54" i="17" s="1"/>
  <c r="BZ68" i="17"/>
  <c r="CA68" i="17" s="1"/>
  <c r="BT68" i="17"/>
  <c r="BT62" i="17"/>
  <c r="BZ62" i="17"/>
  <c r="CA62" i="17"/>
  <c r="BZ44" i="17"/>
  <c r="BT44" i="17"/>
  <c r="BZ57" i="17"/>
  <c r="BT57" i="17"/>
  <c r="CA57" i="17" s="1"/>
  <c r="BT85" i="17"/>
  <c r="BW85" i="17" s="1"/>
  <c r="BZ85" i="17"/>
  <c r="BT67" i="17"/>
  <c r="BW67" i="17" s="1"/>
  <c r="BZ67" i="17"/>
  <c r="CA67" i="17" s="1"/>
  <c r="BZ58" i="17"/>
  <c r="BT58" i="17"/>
  <c r="BL145" i="17"/>
  <c r="BL144" i="17"/>
  <c r="BL143" i="17"/>
  <c r="BL147" i="17"/>
  <c r="BL146" i="17"/>
  <c r="BL142" i="17"/>
  <c r="BT72" i="17"/>
  <c r="BZ72" i="17"/>
  <c r="CA72" i="17"/>
  <c r="BT106" i="17"/>
  <c r="BW106" i="17" s="1"/>
  <c r="BZ106" i="17"/>
  <c r="BZ135" i="17"/>
  <c r="BT135" i="17"/>
  <c r="CA135" i="17" s="1"/>
  <c r="BZ99" i="17"/>
  <c r="BT99" i="17"/>
  <c r="CA99" i="17"/>
  <c r="BT113" i="17"/>
  <c r="BZ113" i="17"/>
  <c r="BR195" i="17"/>
  <c r="BU195" i="17" s="1"/>
  <c r="BX195" i="17"/>
  <c r="BY195" i="17" s="1"/>
  <c r="BX156" i="17"/>
  <c r="BR156" i="17"/>
  <c r="BU156" i="17" s="1"/>
  <c r="BR163" i="17"/>
  <c r="BX163" i="17"/>
  <c r="BY163" i="17"/>
  <c r="BR196" i="17"/>
  <c r="BY196" i="17" s="1"/>
  <c r="BX196" i="17"/>
  <c r="BR178" i="17"/>
  <c r="BX178" i="17"/>
  <c r="BX217" i="17"/>
  <c r="BR217" i="17"/>
  <c r="BY217" i="17" s="1"/>
  <c r="BR184" i="17"/>
  <c r="BU184" i="17" s="1"/>
  <c r="BX184" i="17"/>
  <c r="BY184" i="17" s="1"/>
  <c r="BR207" i="17"/>
  <c r="BU207" i="17" s="1"/>
  <c r="BX207" i="17"/>
  <c r="BY207" i="17" s="1"/>
  <c r="BR240" i="17"/>
  <c r="BX240" i="17"/>
  <c r="BY240" i="17" s="1"/>
  <c r="BR231" i="17"/>
  <c r="BX231" i="17"/>
  <c r="BY231" i="17" s="1"/>
  <c r="BX212" i="17"/>
  <c r="BY212" i="17" s="1"/>
  <c r="BR212" i="17"/>
  <c r="BR230" i="17"/>
  <c r="BU230" i="17" s="1"/>
  <c r="BX230" i="17"/>
  <c r="BY230" i="17"/>
  <c r="BR270" i="17"/>
  <c r="BX270" i="17"/>
  <c r="BX247" i="17"/>
  <c r="BR247" i="17"/>
  <c r="BR261" i="17"/>
  <c r="BX261" i="17"/>
  <c r="BY261" i="17"/>
  <c r="BR287" i="17"/>
  <c r="BX287" i="17"/>
  <c r="BY287" i="17" s="1"/>
  <c r="BR276" i="17"/>
  <c r="BX276" i="17"/>
  <c r="BX283" i="17"/>
  <c r="BR283" i="17"/>
  <c r="BR308" i="17"/>
  <c r="BU308" i="17" s="1"/>
  <c r="BX308" i="17"/>
  <c r="BY308" i="17"/>
  <c r="BL337" i="17"/>
  <c r="BL336" i="17"/>
  <c r="BL335" i="17"/>
  <c r="BL334" i="17"/>
  <c r="BX306" i="17"/>
  <c r="BR306" i="17"/>
  <c r="BR304" i="17"/>
  <c r="BX304" i="17"/>
  <c r="BY304" i="17" s="1"/>
  <c r="BT20" i="17"/>
  <c r="BZ20" i="17"/>
  <c r="CA20" i="17" s="1"/>
  <c r="BZ24" i="17"/>
  <c r="CA24" i="17" s="1"/>
  <c r="BT24" i="17"/>
  <c r="BW24" i="17" s="1"/>
  <c r="BZ32" i="17"/>
  <c r="BT32" i="17"/>
  <c r="BW32" i="17" s="1"/>
  <c r="CA32" i="17"/>
  <c r="BT70" i="17"/>
  <c r="BZ70" i="17"/>
  <c r="BT86" i="17"/>
  <c r="BZ86" i="17"/>
  <c r="BT78" i="17"/>
  <c r="BZ78" i="17"/>
  <c r="CA78" i="17"/>
  <c r="BZ60" i="17"/>
  <c r="BT60" i="17"/>
  <c r="CA60" i="17" s="1"/>
  <c r="BZ73" i="17"/>
  <c r="CA73" i="17" s="1"/>
  <c r="BT73" i="17"/>
  <c r="BW73" i="17" s="1"/>
  <c r="BT90" i="17"/>
  <c r="BZ90" i="17"/>
  <c r="CA90" i="17" s="1"/>
  <c r="BT75" i="17"/>
  <c r="BZ75" i="17"/>
  <c r="CA75" i="17"/>
  <c r="BZ66" i="17"/>
  <c r="CA66" i="17" s="1"/>
  <c r="BT66" i="17"/>
  <c r="BZ81" i="17"/>
  <c r="BT81" i="17"/>
  <c r="BW81" i="17" s="1"/>
  <c r="BZ80" i="17"/>
  <c r="BT80" i="17"/>
  <c r="CA80" i="17" s="1"/>
  <c r="BZ112" i="17"/>
  <c r="BT112" i="17"/>
  <c r="CA112" i="17"/>
  <c r="BT94" i="17"/>
  <c r="BZ94" i="17"/>
  <c r="BT107" i="17"/>
  <c r="BZ107" i="17"/>
  <c r="CA107" i="17" s="1"/>
  <c r="BT121" i="17"/>
  <c r="BZ121" i="17"/>
  <c r="CA121" i="17" s="1"/>
  <c r="BR188" i="17"/>
  <c r="BX188" i="17"/>
  <c r="BY188" i="17" s="1"/>
  <c r="BR158" i="17"/>
  <c r="BX158" i="17"/>
  <c r="BY158" i="17"/>
  <c r="BR164" i="17"/>
  <c r="BX164" i="17"/>
  <c r="BR203" i="17"/>
  <c r="BU203" i="17" s="1"/>
  <c r="BX203" i="17"/>
  <c r="BY203" i="17" s="1"/>
  <c r="BR208" i="17"/>
  <c r="BY208" i="17" s="1"/>
  <c r="BX208" i="17"/>
  <c r="BX227" i="17"/>
  <c r="BR227" i="17"/>
  <c r="BR192" i="17"/>
  <c r="BU192" i="17" s="1"/>
  <c r="BX192" i="17"/>
  <c r="BY192" i="17" s="1"/>
  <c r="BX219" i="17"/>
  <c r="BY219" i="17" s="1"/>
  <c r="BR219" i="17"/>
  <c r="BR216" i="17"/>
  <c r="BX216" i="17"/>
  <c r="BY216" i="17"/>
  <c r="BR232" i="17"/>
  <c r="BU232" i="17" s="1"/>
  <c r="BX232" i="17"/>
  <c r="BY232" i="17"/>
  <c r="BX220" i="17"/>
  <c r="BY220" i="17" s="1"/>
  <c r="BR220" i="17"/>
  <c r="BX238" i="17"/>
  <c r="BR238" i="17"/>
  <c r="BY238" i="17" s="1"/>
  <c r="BR310" i="17"/>
  <c r="BX310" i="17"/>
  <c r="BY310" i="17"/>
  <c r="BX255" i="17"/>
  <c r="BR255" i="17"/>
  <c r="BU255" i="17" s="1"/>
  <c r="BR278" i="17"/>
  <c r="BU278" i="17" s="1"/>
  <c r="BX278" i="17"/>
  <c r="BR289" i="17"/>
  <c r="BX289" i="17"/>
  <c r="BY289" i="17" s="1"/>
  <c r="BR284" i="17"/>
  <c r="BU284" i="17" s="1"/>
  <c r="BX284" i="17"/>
  <c r="BY284" i="17"/>
  <c r="BX266" i="17"/>
  <c r="BY266" i="17" s="1"/>
  <c r="BR266" i="17"/>
  <c r="BR311" i="17"/>
  <c r="BX311" i="17"/>
  <c r="BX291" i="17"/>
  <c r="BR291" i="17"/>
  <c r="BY291" i="17" s="1"/>
  <c r="BX314" i="17"/>
  <c r="BY314" i="17" s="1"/>
  <c r="BR314" i="17"/>
  <c r="BR312" i="17"/>
  <c r="BU312" i="17" s="1"/>
  <c r="BX312" i="17"/>
  <c r="BY312" i="17" s="1"/>
  <c r="BT28" i="17"/>
  <c r="BZ28" i="17"/>
  <c r="CA28" i="17"/>
  <c r="BT37" i="17"/>
  <c r="BZ37" i="17"/>
  <c r="BZ65" i="17"/>
  <c r="BT65" i="17"/>
  <c r="BT89" i="17"/>
  <c r="BZ89" i="17"/>
  <c r="CA89" i="17"/>
  <c r="BZ10" i="17"/>
  <c r="BT10" i="17"/>
  <c r="BW10" i="17" s="1"/>
  <c r="BZ15" i="17"/>
  <c r="CA15" i="17" s="1"/>
  <c r="BT15" i="17"/>
  <c r="BZ76" i="17"/>
  <c r="BT76" i="17"/>
  <c r="BT101" i="17"/>
  <c r="BW101" i="17" s="1"/>
  <c r="BZ101" i="17"/>
  <c r="CA101" i="17"/>
  <c r="BT108" i="17"/>
  <c r="BW108" i="17" s="1"/>
  <c r="BZ108" i="17"/>
  <c r="CA108" i="17" s="1"/>
  <c r="BT83" i="17"/>
  <c r="BZ83" i="17"/>
  <c r="BZ74" i="17"/>
  <c r="BT74" i="17"/>
  <c r="CA74" i="17" s="1"/>
  <c r="BZ93" i="17"/>
  <c r="BT93" i="17"/>
  <c r="CA93" i="17"/>
  <c r="BZ88" i="17"/>
  <c r="CA88" i="17" s="1"/>
  <c r="BT88" i="17"/>
  <c r="BZ120" i="17"/>
  <c r="BT120" i="17"/>
  <c r="BW120" i="17" s="1"/>
  <c r="BT102" i="17"/>
  <c r="BZ102" i="17"/>
  <c r="CA102" i="17" s="1"/>
  <c r="BZ115" i="17"/>
  <c r="CA115" i="17" s="1"/>
  <c r="BT115" i="17"/>
  <c r="BW115" i="17" s="1"/>
  <c r="BT129" i="17"/>
  <c r="BZ129" i="17"/>
  <c r="CA129" i="17"/>
  <c r="BX198" i="17"/>
  <c r="BR198" i="17"/>
  <c r="BR180" i="17"/>
  <c r="BX180" i="17"/>
  <c r="BY180" i="17" s="1"/>
  <c r="BR166" i="17"/>
  <c r="BY166" i="17" s="1"/>
  <c r="BX166" i="17"/>
  <c r="BR165" i="17"/>
  <c r="BX165" i="17"/>
  <c r="BY165" i="17" s="1"/>
  <c r="BX206" i="17"/>
  <c r="BR206" i="17"/>
  <c r="BR168" i="17"/>
  <c r="BX168" i="17"/>
  <c r="BR277" i="17"/>
  <c r="BU277" i="17" s="1"/>
  <c r="BX277" i="17"/>
  <c r="BY277" i="17"/>
  <c r="BR200" i="17"/>
  <c r="BX200" i="17"/>
  <c r="BY200" i="17"/>
  <c r="BX262" i="17"/>
  <c r="BY262" i="17" s="1"/>
  <c r="BR262" i="17"/>
  <c r="BU262" i="17" s="1"/>
  <c r="BR224" i="17"/>
  <c r="BX224" i="17"/>
  <c r="BY224" i="17" s="1"/>
  <c r="BR248" i="17"/>
  <c r="BX248" i="17"/>
  <c r="BY248" i="17"/>
  <c r="BX228" i="17"/>
  <c r="BR228" i="17"/>
  <c r="BX254" i="17"/>
  <c r="BY254" i="17" s="1"/>
  <c r="BR254" i="17"/>
  <c r="BR234" i="17"/>
  <c r="BX234" i="17"/>
  <c r="BY234" i="17" s="1"/>
  <c r="BR286" i="17"/>
  <c r="BX286" i="17"/>
  <c r="BY286" i="17"/>
  <c r="BX264" i="17"/>
  <c r="BY264" i="17" s="1"/>
  <c r="BR264" i="17"/>
  <c r="BR294" i="17"/>
  <c r="BX294" i="17"/>
  <c r="BX297" i="17"/>
  <c r="BR297" i="17"/>
  <c r="BY297" i="17" s="1"/>
  <c r="BX274" i="17"/>
  <c r="BY274" i="17" s="1"/>
  <c r="BR274" i="17"/>
  <c r="BR318" i="17"/>
  <c r="BX318" i="17"/>
  <c r="BY318" i="17" s="1"/>
  <c r="BX299" i="17"/>
  <c r="BR299" i="17"/>
  <c r="BX322" i="17"/>
  <c r="BR322" i="17"/>
  <c r="BU322" i="17" s="1"/>
  <c r="BR320" i="17"/>
  <c r="BX320" i="17"/>
  <c r="BY320" i="17" s="1"/>
  <c r="BT133" i="17"/>
  <c r="BZ133" i="17"/>
  <c r="CA133" i="17"/>
  <c r="BZ49" i="17"/>
  <c r="BT49" i="17"/>
  <c r="BW49" i="17" s="1"/>
  <c r="BZ79" i="17"/>
  <c r="BT79" i="17"/>
  <c r="BT9" i="17"/>
  <c r="BZ9" i="17"/>
  <c r="CA9" i="17"/>
  <c r="BZ11" i="17"/>
  <c r="BT11" i="17"/>
  <c r="BZ16" i="17"/>
  <c r="BT16" i="17"/>
  <c r="BT13" i="17"/>
  <c r="BZ13" i="17"/>
  <c r="BT45" i="17"/>
  <c r="BZ45" i="17"/>
  <c r="CA45" i="17"/>
  <c r="BZ136" i="17"/>
  <c r="BT136" i="17"/>
  <c r="BW136" i="17" s="1"/>
  <c r="CA136" i="17"/>
  <c r="BT97" i="17"/>
  <c r="BZ97" i="17"/>
  <c r="BT82" i="17"/>
  <c r="BZ82" i="17"/>
  <c r="CA82" i="17" s="1"/>
  <c r="BZ104" i="17"/>
  <c r="BT104" i="17"/>
  <c r="CA104" i="17"/>
  <c r="BT105" i="17"/>
  <c r="BZ105" i="17"/>
  <c r="BZ95" i="17"/>
  <c r="BT95" i="17"/>
  <c r="BT110" i="17"/>
  <c r="BZ110" i="17"/>
  <c r="CA110" i="17" s="1"/>
  <c r="BZ123" i="17"/>
  <c r="BT123" i="17"/>
  <c r="CA123" i="17"/>
  <c r="BT137" i="17"/>
  <c r="CA137" i="17" s="1"/>
  <c r="BZ137" i="17"/>
  <c r="CT6" i="18" a="1"/>
  <c r="CR155" i="17" a="1"/>
  <c r="CV8" i="17" a="1"/>
  <c r="CA16" i="17" l="1"/>
  <c r="BY228" i="17"/>
  <c r="BY255" i="17"/>
  <c r="BY157" i="17"/>
  <c r="CA114" i="17"/>
  <c r="BY190" i="17"/>
  <c r="BZ60" i="18"/>
  <c r="BZ65" i="18"/>
  <c r="BZ88" i="18"/>
  <c r="BZ16" i="18"/>
  <c r="BZ81" i="18"/>
  <c r="BZ59" i="18"/>
  <c r="BZ100" i="18"/>
  <c r="BZ69" i="18"/>
  <c r="BZ149" i="18"/>
  <c r="CA96" i="17"/>
  <c r="CA17" i="17"/>
  <c r="BY330" i="17"/>
  <c r="BY282" i="17"/>
  <c r="BU182" i="17"/>
  <c r="BZ67" i="18"/>
  <c r="BZ34" i="18"/>
  <c r="BZ142" i="18"/>
  <c r="BZ94" i="18"/>
  <c r="BY322" i="17"/>
  <c r="CA44" i="17"/>
  <c r="BY225" i="17"/>
  <c r="BY161" i="17"/>
  <c r="BY222" i="17"/>
  <c r="BY265" i="17"/>
  <c r="BY210" i="17"/>
  <c r="CA98" i="17"/>
  <c r="CA27" i="17"/>
  <c r="BY235" i="17"/>
  <c r="BY186" i="17"/>
  <c r="CA63" i="17"/>
  <c r="BY316" i="17"/>
  <c r="BZ141" i="18"/>
  <c r="BZ31" i="18"/>
  <c r="BZ55" i="18"/>
  <c r="BZ42" i="18"/>
  <c r="BZ91" i="18"/>
  <c r="BZ110" i="18"/>
  <c r="BZ105" i="18"/>
  <c r="BZ32" i="18"/>
  <c r="CA38" i="17"/>
  <c r="CA10" i="17"/>
  <c r="BY191" i="17"/>
  <c r="BY288" i="17"/>
  <c r="BY198" i="17"/>
  <c r="BY299" i="17"/>
  <c r="BZ6" i="18"/>
  <c r="BZ14" i="18"/>
  <c r="BZ58" i="18"/>
  <c r="BZ40" i="18"/>
  <c r="BZ50" i="18"/>
  <c r="BV58" i="18"/>
  <c r="CA49" i="17"/>
  <c r="BY243" i="17"/>
  <c r="CA11" i="17"/>
  <c r="BY227" i="17"/>
  <c r="BY214" i="17"/>
  <c r="CA120" i="17"/>
  <c r="CA85" i="17"/>
  <c r="BY199" i="17"/>
  <c r="CA130" i="17"/>
  <c r="CA36" i="17"/>
  <c r="BY183" i="17"/>
  <c r="BY257" i="17"/>
  <c r="BY252" i="17"/>
  <c r="BZ48" i="18"/>
  <c r="BZ138" i="18"/>
  <c r="BZ15" i="18"/>
  <c r="BZ51" i="18"/>
  <c r="BZ144" i="18"/>
  <c r="BZ72" i="18"/>
  <c r="BZ39" i="18"/>
  <c r="BY259" i="17"/>
  <c r="CA58" i="17"/>
  <c r="BY156" i="17"/>
  <c r="CA12" i="17"/>
  <c r="BY306" i="17"/>
  <c r="CA95" i="17"/>
  <c r="CA13" i="17"/>
  <c r="CA76" i="17"/>
  <c r="CA65" i="17"/>
  <c r="BY278" i="17"/>
  <c r="CA94" i="17"/>
  <c r="CA81" i="17"/>
  <c r="CA86" i="17"/>
  <c r="BY283" i="17"/>
  <c r="BY247" i="17"/>
  <c r="BY298" i="17"/>
  <c r="BY275" i="17"/>
  <c r="BY239" i="17"/>
  <c r="BY271" i="17"/>
  <c r="CA134" i="17"/>
  <c r="CA35" i="17"/>
  <c r="BY323" i="17"/>
  <c r="BY244" i="17"/>
  <c r="BY305" i="17"/>
  <c r="BY300" i="17"/>
  <c r="BY233" i="17"/>
  <c r="BY185" i="17"/>
  <c r="BZ151" i="18"/>
  <c r="BZ86" i="18"/>
  <c r="BZ152" i="18"/>
  <c r="BZ114" i="18"/>
  <c r="BZ85" i="18"/>
  <c r="BZ115" i="18"/>
  <c r="BZ79" i="18"/>
  <c r="BZ150" i="18"/>
  <c r="BZ124" i="18"/>
  <c r="BZ95" i="18"/>
  <c r="BZ113" i="18"/>
  <c r="BZ26" i="18"/>
  <c r="BZ76" i="18"/>
  <c r="BZ36" i="18"/>
  <c r="BY206" i="17"/>
  <c r="CA47" i="17"/>
  <c r="CA105" i="17"/>
  <c r="CA79" i="17"/>
  <c r="BY168" i="17"/>
  <c r="BY276" i="17"/>
  <c r="CA113" i="17"/>
  <c r="BY268" i="17"/>
  <c r="CA34" i="17"/>
  <c r="BY205" i="17"/>
  <c r="CA69" i="17"/>
  <c r="BY324" i="17"/>
  <c r="CA124" i="17"/>
  <c r="BY315" i="17"/>
  <c r="CA125" i="17"/>
  <c r="BY328" i="17"/>
  <c r="BW60" i="17"/>
  <c r="BZ33" i="18"/>
  <c r="BZ137" i="18"/>
  <c r="CV153" i="18"/>
  <c r="CT151" i="18"/>
  <c r="CU148" i="18"/>
  <c r="CV145" i="18"/>
  <c r="CT143" i="18"/>
  <c r="CU140" i="18"/>
  <c r="CV137" i="18"/>
  <c r="CT135" i="18"/>
  <c r="CU132" i="18"/>
  <c r="CV129" i="18"/>
  <c r="CT127" i="18"/>
  <c r="CU124" i="18"/>
  <c r="CV121" i="18"/>
  <c r="CT119" i="18"/>
  <c r="CU116" i="18"/>
  <c r="CV113" i="18"/>
  <c r="CT111" i="18"/>
  <c r="CU108" i="18"/>
  <c r="CV105" i="18"/>
  <c r="CT103" i="18"/>
  <c r="CU100" i="18"/>
  <c r="CV97" i="18"/>
  <c r="CT95" i="18"/>
  <c r="CU92" i="18"/>
  <c r="CV89" i="18"/>
  <c r="CT87" i="18"/>
  <c r="CU84" i="18"/>
  <c r="CV81" i="18"/>
  <c r="CT79" i="18"/>
  <c r="CU76" i="18"/>
  <c r="CV73" i="18"/>
  <c r="CT71" i="18"/>
  <c r="CU68" i="18"/>
  <c r="CV65" i="18"/>
  <c r="CT63" i="18"/>
  <c r="CU60" i="18"/>
  <c r="CV57" i="18"/>
  <c r="CT55" i="18"/>
  <c r="CU52" i="18"/>
  <c r="CV49" i="18"/>
  <c r="CT47" i="18"/>
  <c r="CU44" i="18"/>
  <c r="CV41" i="18"/>
  <c r="CT39" i="18"/>
  <c r="CU36" i="18"/>
  <c r="CV33" i="18"/>
  <c r="CT31" i="18"/>
  <c r="CU28" i="18"/>
  <c r="CV25" i="18"/>
  <c r="CT23" i="18"/>
  <c r="CU20" i="18"/>
  <c r="CV17" i="18"/>
  <c r="CT15" i="18"/>
  <c r="CU12" i="18"/>
  <c r="CV9" i="18"/>
  <c r="CT7" i="18"/>
  <c r="CV155" i="18"/>
  <c r="CT153" i="18"/>
  <c r="CU150" i="18"/>
  <c r="CV147" i="18"/>
  <c r="CT145" i="18"/>
  <c r="CU142" i="18"/>
  <c r="CV139" i="18"/>
  <c r="CT137" i="18"/>
  <c r="CU134" i="18"/>
  <c r="CV131" i="18"/>
  <c r="CT129" i="18"/>
  <c r="CU126" i="18"/>
  <c r="CV123" i="18"/>
  <c r="CT121" i="18"/>
  <c r="CU118" i="18"/>
  <c r="CV115" i="18"/>
  <c r="CT113" i="18"/>
  <c r="CU110" i="18"/>
  <c r="CV107" i="18"/>
  <c r="CT105" i="18"/>
  <c r="CU102" i="18"/>
  <c r="CV99" i="18"/>
  <c r="CT97" i="18"/>
  <c r="CU94" i="18"/>
  <c r="CV91" i="18"/>
  <c r="CT89" i="18"/>
  <c r="CU86" i="18"/>
  <c r="CV83" i="18"/>
  <c r="CT81" i="18"/>
  <c r="CU78" i="18"/>
  <c r="CV75" i="18"/>
  <c r="CT73" i="18"/>
  <c r="CU70" i="18"/>
  <c r="CV67" i="18"/>
  <c r="CT65" i="18"/>
  <c r="CU62" i="18"/>
  <c r="CV59" i="18"/>
  <c r="CT57" i="18"/>
  <c r="CU54" i="18"/>
  <c r="CV51" i="18"/>
  <c r="CT49" i="18"/>
  <c r="CU46" i="18"/>
  <c r="CV43" i="18"/>
  <c r="CT41" i="18"/>
  <c r="CU38" i="18"/>
  <c r="CV35" i="18"/>
  <c r="CT33" i="18"/>
  <c r="CU30" i="18"/>
  <c r="CV27" i="18"/>
  <c r="CT25" i="18"/>
  <c r="CU22" i="18"/>
  <c r="CV19" i="18"/>
  <c r="CT17" i="18"/>
  <c r="CU14" i="18"/>
  <c r="CV11" i="18"/>
  <c r="CT9" i="18"/>
  <c r="CU6" i="18"/>
  <c r="CW6" i="18" s="1"/>
  <c r="CU155" i="18"/>
  <c r="CV152" i="18"/>
  <c r="CT150" i="18"/>
  <c r="CU147" i="18"/>
  <c r="CV144" i="18"/>
  <c r="CT142" i="18"/>
  <c r="CU139" i="18"/>
  <c r="CV136" i="18"/>
  <c r="CT134" i="18"/>
  <c r="CU131" i="18"/>
  <c r="CV128" i="18"/>
  <c r="CT126" i="18"/>
  <c r="CU123" i="18"/>
  <c r="CV120" i="18"/>
  <c r="CT118" i="18"/>
  <c r="CU115" i="18"/>
  <c r="CV112" i="18"/>
  <c r="CT110" i="18"/>
  <c r="CU107" i="18"/>
  <c r="CV104" i="18"/>
  <c r="CT102" i="18"/>
  <c r="CU99" i="18"/>
  <c r="CV96" i="18"/>
  <c r="CT94" i="18"/>
  <c r="CU91" i="18"/>
  <c r="CV88" i="18"/>
  <c r="CT86" i="18"/>
  <c r="CU83" i="18"/>
  <c r="CV80" i="18"/>
  <c r="CT78" i="18"/>
  <c r="CU75" i="18"/>
  <c r="CV72" i="18"/>
  <c r="CT70" i="18"/>
  <c r="CU67" i="18"/>
  <c r="CV64" i="18"/>
  <c r="CT62" i="18"/>
  <c r="CU59" i="18"/>
  <c r="CV56" i="18"/>
  <c r="CT54" i="18"/>
  <c r="CU51" i="18"/>
  <c r="CV48" i="18"/>
  <c r="CT46" i="18"/>
  <c r="CU43" i="18"/>
  <c r="CV40" i="18"/>
  <c r="CT38" i="18"/>
  <c r="CU35" i="18"/>
  <c r="CV32" i="18"/>
  <c r="CT30" i="18"/>
  <c r="CU27" i="18"/>
  <c r="CV24" i="18"/>
  <c r="CT22" i="18"/>
  <c r="CU19" i="18"/>
  <c r="CV16" i="18"/>
  <c r="CT14" i="18"/>
  <c r="CU11" i="18"/>
  <c r="CV8" i="18"/>
  <c r="CT6" i="18"/>
  <c r="CT155" i="18"/>
  <c r="CU152" i="18"/>
  <c r="CV149" i="18"/>
  <c r="CT147" i="18"/>
  <c r="CU144" i="18"/>
  <c r="CV141" i="18"/>
  <c r="CT139" i="18"/>
  <c r="CU136" i="18"/>
  <c r="CV133" i="18"/>
  <c r="CT131" i="18"/>
  <c r="CU128" i="18"/>
  <c r="CV125" i="18"/>
  <c r="CT123" i="18"/>
  <c r="CU120" i="18"/>
  <c r="CV117" i="18"/>
  <c r="CT115" i="18"/>
  <c r="CU112" i="18"/>
  <c r="CV109" i="18"/>
  <c r="CT107" i="18"/>
  <c r="CU104" i="18"/>
  <c r="CV101" i="18"/>
  <c r="CT99" i="18"/>
  <c r="CU96" i="18"/>
  <c r="CV93" i="18"/>
  <c r="CT91" i="18"/>
  <c r="CU88" i="18"/>
  <c r="CV85" i="18"/>
  <c r="CT83" i="18"/>
  <c r="CU80" i="18"/>
  <c r="CV77" i="18"/>
  <c r="CT75" i="18"/>
  <c r="CU72" i="18"/>
  <c r="CV69" i="18"/>
  <c r="CT67" i="18"/>
  <c r="CU64" i="18"/>
  <c r="CV61" i="18"/>
  <c r="CT59" i="18"/>
  <c r="CU56" i="18"/>
  <c r="CV53" i="18"/>
  <c r="CT51" i="18"/>
  <c r="CU48" i="18"/>
  <c r="CV45" i="18"/>
  <c r="CT43" i="18"/>
  <c r="CU40" i="18"/>
  <c r="CV37" i="18"/>
  <c r="CT35" i="18"/>
  <c r="CU32" i="18"/>
  <c r="CV29" i="18"/>
  <c r="CT27" i="18"/>
  <c r="CU24" i="18"/>
  <c r="CV21" i="18"/>
  <c r="CT19" i="18"/>
  <c r="CU16" i="18"/>
  <c r="CV13" i="18"/>
  <c r="CT11" i="18"/>
  <c r="CU8" i="18"/>
  <c r="CT152" i="18"/>
  <c r="CV146" i="18"/>
  <c r="CU141" i="18"/>
  <c r="CT136" i="18"/>
  <c r="CV130" i="18"/>
  <c r="CU125" i="18"/>
  <c r="CT120" i="18"/>
  <c r="CV114" i="18"/>
  <c r="CU109" i="18"/>
  <c r="CT104" i="18"/>
  <c r="CV98" i="18"/>
  <c r="CU93" i="18"/>
  <c r="CT88" i="18"/>
  <c r="CV82" i="18"/>
  <c r="CU77" i="18"/>
  <c r="CT72" i="18"/>
  <c r="CV66" i="18"/>
  <c r="CU61" i="18"/>
  <c r="CT56" i="18"/>
  <c r="CV50" i="18"/>
  <c r="CU45" i="18"/>
  <c r="CT40" i="18"/>
  <c r="CV34" i="18"/>
  <c r="CU29" i="18"/>
  <c r="CT24" i="18"/>
  <c r="CV18" i="18"/>
  <c r="CU13" i="18"/>
  <c r="CT8" i="18"/>
  <c r="CV151" i="18"/>
  <c r="CU146" i="18"/>
  <c r="CT141" i="18"/>
  <c r="CV135" i="18"/>
  <c r="CU130" i="18"/>
  <c r="CT125" i="18"/>
  <c r="CV119" i="18"/>
  <c r="CU114" i="18"/>
  <c r="CT109" i="18"/>
  <c r="CV103" i="18"/>
  <c r="CU98" i="18"/>
  <c r="CT93" i="18"/>
  <c r="CV87" i="18"/>
  <c r="CU82" i="18"/>
  <c r="CT77" i="18"/>
  <c r="CV71" i="18"/>
  <c r="CU66" i="18"/>
  <c r="CT61" i="18"/>
  <c r="CV55" i="18"/>
  <c r="CU50" i="18"/>
  <c r="CT45" i="18"/>
  <c r="CV39" i="18"/>
  <c r="CU34" i="18"/>
  <c r="CT29" i="18"/>
  <c r="CV23" i="18"/>
  <c r="CU18" i="18"/>
  <c r="CT13" i="18"/>
  <c r="CV7" i="18"/>
  <c r="CU151" i="18"/>
  <c r="CT146" i="18"/>
  <c r="CV140" i="18"/>
  <c r="CU135" i="18"/>
  <c r="CT130" i="18"/>
  <c r="CV124" i="18"/>
  <c r="CU119" i="18"/>
  <c r="CT114" i="18"/>
  <c r="CV108" i="18"/>
  <c r="CU103" i="18"/>
  <c r="CV150" i="18"/>
  <c r="CU145" i="18"/>
  <c r="CT140" i="18"/>
  <c r="CV134" i="18"/>
  <c r="CU129" i="18"/>
  <c r="CT124" i="18"/>
  <c r="CV118" i="18"/>
  <c r="CU113" i="18"/>
  <c r="CT108" i="18"/>
  <c r="CV102" i="18"/>
  <c r="CU97" i="18"/>
  <c r="CT92" i="18"/>
  <c r="CV86" i="18"/>
  <c r="CU81" i="18"/>
  <c r="CT76" i="18"/>
  <c r="CV70" i="18"/>
  <c r="CU65" i="18"/>
  <c r="CT60" i="18"/>
  <c r="CV54" i="18"/>
  <c r="CU49" i="18"/>
  <c r="CT44" i="18"/>
  <c r="CV38" i="18"/>
  <c r="CU33" i="18"/>
  <c r="CV154" i="18"/>
  <c r="CU149" i="18"/>
  <c r="CT144" i="18"/>
  <c r="CV138" i="18"/>
  <c r="CU133" i="18"/>
  <c r="CT128" i="18"/>
  <c r="CV122" i="18"/>
  <c r="CU117" i="18"/>
  <c r="CT112" i="18"/>
  <c r="CV106" i="18"/>
  <c r="CU101" i="18"/>
  <c r="CT96" i="18"/>
  <c r="CV90" i="18"/>
  <c r="CU85" i="18"/>
  <c r="CT80" i="18"/>
  <c r="CV74" i="18"/>
  <c r="CU69" i="18"/>
  <c r="CT64" i="18"/>
  <c r="CV58" i="18"/>
  <c r="CU53" i="18"/>
  <c r="CT48" i="18"/>
  <c r="CV42" i="18"/>
  <c r="CU37" i="18"/>
  <c r="CT32" i="18"/>
  <c r="CV26" i="18"/>
  <c r="CU21" i="18"/>
  <c r="CT16" i="18"/>
  <c r="CV10" i="18"/>
  <c r="CU143" i="18"/>
  <c r="CV127" i="18"/>
  <c r="CT116" i="18"/>
  <c r="CV100" i="18"/>
  <c r="CT90" i="18"/>
  <c r="CU79" i="18"/>
  <c r="CV68" i="18"/>
  <c r="CT58" i="18"/>
  <c r="CU47" i="18"/>
  <c r="CV36" i="18"/>
  <c r="CU26" i="18"/>
  <c r="CT18" i="18"/>
  <c r="CT10" i="18"/>
  <c r="CU154" i="18"/>
  <c r="CV142" i="18"/>
  <c r="CU127" i="18"/>
  <c r="CV111" i="18"/>
  <c r="CT100" i="18"/>
  <c r="CU89" i="18"/>
  <c r="CV78" i="18"/>
  <c r="CT68" i="18"/>
  <c r="CU57" i="18"/>
  <c r="CV46" i="18"/>
  <c r="CT36" i="18"/>
  <c r="CT26" i="18"/>
  <c r="CU17" i="18"/>
  <c r="CU9" i="18"/>
  <c r="CT154" i="18"/>
  <c r="CU138" i="18"/>
  <c r="CV126" i="18"/>
  <c r="CU111" i="18"/>
  <c r="CT98" i="18"/>
  <c r="CU87" i="18"/>
  <c r="CV76" i="18"/>
  <c r="CT66" i="18"/>
  <c r="CU55" i="18"/>
  <c r="CV44" i="18"/>
  <c r="CT34" i="18"/>
  <c r="CU25" i="18"/>
  <c r="CV15" i="18"/>
  <c r="CU7" i="18"/>
  <c r="CU153" i="18"/>
  <c r="CT138" i="18"/>
  <c r="CU122" i="18"/>
  <c r="CV110" i="18"/>
  <c r="CV95" i="18"/>
  <c r="CT85" i="18"/>
  <c r="CU74" i="18"/>
  <c r="CV63" i="18"/>
  <c r="CT53" i="18"/>
  <c r="CU42" i="18"/>
  <c r="CV31" i="18"/>
  <c r="CU23" i="18"/>
  <c r="CU15" i="18"/>
  <c r="CV6" i="18"/>
  <c r="CX6" i="18" s="1"/>
  <c r="CT149" i="18"/>
  <c r="CU137" i="18"/>
  <c r="CT122" i="18"/>
  <c r="CU106" i="18"/>
  <c r="CU95" i="18"/>
  <c r="CV84" i="18"/>
  <c r="CT74" i="18"/>
  <c r="CU63" i="18"/>
  <c r="CV52" i="18"/>
  <c r="CT42" i="18"/>
  <c r="CU31" i="18"/>
  <c r="CV22" i="18"/>
  <c r="CV14" i="18"/>
  <c r="CT117" i="18"/>
  <c r="CT84" i="18"/>
  <c r="CU58" i="18"/>
  <c r="CV28" i="18"/>
  <c r="CV148" i="18"/>
  <c r="CV116" i="18"/>
  <c r="CT82" i="18"/>
  <c r="CT52" i="18"/>
  <c r="CT28" i="18"/>
  <c r="CT148" i="18"/>
  <c r="CT106" i="18"/>
  <c r="CV79" i="18"/>
  <c r="CT50" i="18"/>
  <c r="CT21" i="18"/>
  <c r="CU121" i="18"/>
  <c r="CV30" i="18"/>
  <c r="CV143" i="18"/>
  <c r="CU105" i="18"/>
  <c r="CU73" i="18"/>
  <c r="CV47" i="18"/>
  <c r="CV20" i="18"/>
  <c r="CT133" i="18"/>
  <c r="CT101" i="18"/>
  <c r="CU71" i="18"/>
  <c r="CU41" i="18"/>
  <c r="CT20" i="18"/>
  <c r="CV60" i="18"/>
  <c r="CV132" i="18"/>
  <c r="CV94" i="18"/>
  <c r="CT69" i="18"/>
  <c r="CU39" i="18"/>
  <c r="CV12" i="18"/>
  <c r="CU90" i="18"/>
  <c r="CT132" i="18"/>
  <c r="CV92" i="18"/>
  <c r="CV62" i="18"/>
  <c r="CT37" i="18"/>
  <c r="CT12" i="18"/>
  <c r="CU10" i="18"/>
  <c r="BW154" i="18"/>
  <c r="BT154" i="18"/>
  <c r="BU154" i="18" s="1"/>
  <c r="BV154" i="18"/>
  <c r="BW23" i="18"/>
  <c r="BT23" i="18"/>
  <c r="BU23" i="18" s="1"/>
  <c r="BW38" i="18"/>
  <c r="BT38" i="18"/>
  <c r="BU38" i="18" s="1"/>
  <c r="BW84" i="18"/>
  <c r="BT84" i="18"/>
  <c r="BU84" i="18" s="1"/>
  <c r="BW22" i="18"/>
  <c r="BT22" i="18"/>
  <c r="BU22" i="18" s="1"/>
  <c r="BW136" i="18"/>
  <c r="BV136" i="18"/>
  <c r="BT136" i="18"/>
  <c r="BU136" i="18" s="1"/>
  <c r="BW17" i="18"/>
  <c r="BT17" i="18"/>
  <c r="BU17" i="18" s="1"/>
  <c r="BW71" i="18"/>
  <c r="BT71" i="18"/>
  <c r="BU71" i="18" s="1"/>
  <c r="BV71" i="18"/>
  <c r="BW106" i="18"/>
  <c r="BT106" i="18"/>
  <c r="BU106" i="18" s="1"/>
  <c r="BW63" i="18"/>
  <c r="BT63" i="18"/>
  <c r="BU63" i="18" s="1"/>
  <c r="BV63" i="18"/>
  <c r="BZ133" i="18"/>
  <c r="BW49" i="18"/>
  <c r="BT49" i="18"/>
  <c r="BU49" i="18" s="1"/>
  <c r="BW12" i="18"/>
  <c r="BT12" i="18"/>
  <c r="BU12" i="18" s="1"/>
  <c r="BW11" i="18"/>
  <c r="BT11" i="18"/>
  <c r="BU11" i="18" s="1"/>
  <c r="BW96" i="18"/>
  <c r="BT96" i="18"/>
  <c r="BU96" i="18" s="1"/>
  <c r="BV96" i="18"/>
  <c r="BW147" i="18"/>
  <c r="BT147" i="18"/>
  <c r="BU147" i="18" s="1"/>
  <c r="BW123" i="18"/>
  <c r="BV123" i="18"/>
  <c r="BT123" i="18"/>
  <c r="BU123" i="18" s="1"/>
  <c r="BW33" i="18"/>
  <c r="BT33" i="18"/>
  <c r="BU33" i="18" s="1"/>
  <c r="BV33" i="18"/>
  <c r="BW113" i="18"/>
  <c r="BT113" i="18"/>
  <c r="BU113" i="18" s="1"/>
  <c r="BV113" i="18"/>
  <c r="BW139" i="18"/>
  <c r="BT139" i="18"/>
  <c r="BU139" i="18" s="1"/>
  <c r="BW126" i="18"/>
  <c r="BT126" i="18"/>
  <c r="BU126" i="18" s="1"/>
  <c r="BW87" i="18"/>
  <c r="BT87" i="18"/>
  <c r="BU87" i="18" s="1"/>
  <c r="BW121" i="18"/>
  <c r="BT121" i="18"/>
  <c r="BU121" i="18" s="1"/>
  <c r="BW53" i="18"/>
  <c r="BV53" i="18"/>
  <c r="BT53" i="18"/>
  <c r="BU53" i="18" s="1"/>
  <c r="BW46" i="18"/>
  <c r="BV46" i="18"/>
  <c r="BT46" i="18"/>
  <c r="BU46" i="18" s="1"/>
  <c r="BW83" i="18"/>
  <c r="BV83" i="18"/>
  <c r="BT83" i="18"/>
  <c r="BU83" i="18" s="1"/>
  <c r="BW146" i="18"/>
  <c r="BT146" i="18"/>
  <c r="BU146" i="18" s="1"/>
  <c r="BW98" i="18"/>
  <c r="BV98" i="18"/>
  <c r="BT98" i="18"/>
  <c r="BU98" i="18" s="1"/>
  <c r="BW55" i="18"/>
  <c r="BT55" i="18"/>
  <c r="BU55" i="18" s="1"/>
  <c r="BW143" i="18"/>
  <c r="BT143" i="18"/>
  <c r="BU143" i="18" s="1"/>
  <c r="BV143" i="18"/>
  <c r="BW27" i="18"/>
  <c r="BT27" i="18"/>
  <c r="BU27" i="18" s="1"/>
  <c r="BW134" i="18"/>
  <c r="BT134" i="18"/>
  <c r="BU134" i="18" s="1"/>
  <c r="BV134" i="18"/>
  <c r="BW99" i="18"/>
  <c r="BT99" i="18"/>
  <c r="BU99" i="18" s="1"/>
  <c r="BW116" i="18"/>
  <c r="BT116" i="18"/>
  <c r="BU116" i="18" s="1"/>
  <c r="BW36" i="18"/>
  <c r="BT36" i="18"/>
  <c r="BU36" i="18" s="1"/>
  <c r="BW119" i="18"/>
  <c r="BV119" i="18"/>
  <c r="BT119" i="18"/>
  <c r="BU119" i="18" s="1"/>
  <c r="BW117" i="18"/>
  <c r="BT117" i="18"/>
  <c r="BU117" i="18" s="1"/>
  <c r="BW31" i="18"/>
  <c r="BT31" i="18"/>
  <c r="BU31" i="18" s="1"/>
  <c r="BW148" i="18"/>
  <c r="BV148" i="18"/>
  <c r="BT148" i="18"/>
  <c r="BU148" i="18" s="1"/>
  <c r="BW111" i="18"/>
  <c r="BT111" i="18"/>
  <c r="BU111" i="18" s="1"/>
  <c r="BW16" i="18"/>
  <c r="BT16" i="18"/>
  <c r="BU16" i="18" s="1"/>
  <c r="BW145" i="18"/>
  <c r="BV145" i="18"/>
  <c r="BT145" i="18"/>
  <c r="BU145" i="18" s="1"/>
  <c r="BW89" i="18"/>
  <c r="BT89" i="18"/>
  <c r="BU89" i="18" s="1"/>
  <c r="BW67" i="18"/>
  <c r="BT67" i="18"/>
  <c r="BU67" i="18" s="1"/>
  <c r="BW15" i="18"/>
  <c r="BT15" i="18"/>
  <c r="BU15" i="18" s="1"/>
  <c r="BW112" i="18"/>
  <c r="BT112" i="18"/>
  <c r="BU112" i="18" s="1"/>
  <c r="BW21" i="18"/>
  <c r="BV21" i="18"/>
  <c r="BT21" i="18"/>
  <c r="BU21" i="18" s="1"/>
  <c r="BW95" i="18"/>
  <c r="BV95" i="18"/>
  <c r="BT95" i="18"/>
  <c r="BU95" i="18" s="1"/>
  <c r="BW66" i="18"/>
  <c r="BT66" i="18"/>
  <c r="BU66" i="18" s="1"/>
  <c r="BV66" i="18"/>
  <c r="BW142" i="18"/>
  <c r="BT142" i="18"/>
  <c r="BU142" i="18" s="1"/>
  <c r="BV142" i="18"/>
  <c r="BW51" i="18"/>
  <c r="BT51" i="18"/>
  <c r="BU51" i="18" s="1"/>
  <c r="BV51" i="18"/>
  <c r="BW47" i="18"/>
  <c r="BT47" i="18"/>
  <c r="BU47" i="18" s="1"/>
  <c r="BW13" i="18"/>
  <c r="BT13" i="18"/>
  <c r="BU13" i="18" s="1"/>
  <c r="BW43" i="18"/>
  <c r="BT43" i="18"/>
  <c r="BU43" i="18" s="1"/>
  <c r="BW105" i="18"/>
  <c r="BT105" i="18"/>
  <c r="BU105" i="18" s="1"/>
  <c r="BV105" i="18"/>
  <c r="BW20" i="18"/>
  <c r="BT20" i="18"/>
  <c r="BU20" i="18" s="1"/>
  <c r="BW129" i="18"/>
  <c r="BV129" i="18"/>
  <c r="BT129" i="18"/>
  <c r="BU129" i="18" s="1"/>
  <c r="BV146" i="18"/>
  <c r="BV121" i="18"/>
  <c r="BV15" i="18"/>
  <c r="BV47" i="18"/>
  <c r="BW133" i="18"/>
  <c r="BT133" i="18"/>
  <c r="BU133" i="18" s="1"/>
  <c r="BW48" i="18"/>
  <c r="BV48" i="18"/>
  <c r="BT48" i="18"/>
  <c r="BU48" i="18" s="1"/>
  <c r="BW125" i="18"/>
  <c r="BT125" i="18"/>
  <c r="BU125" i="18" s="1"/>
  <c r="BV125" i="18"/>
  <c r="BW115" i="18"/>
  <c r="BV115" i="18"/>
  <c r="BT115" i="18"/>
  <c r="BU115" i="18" s="1"/>
  <c r="BW34" i="18"/>
  <c r="BT34" i="18"/>
  <c r="BU34" i="18" s="1"/>
  <c r="BW100" i="18"/>
  <c r="BT100" i="18"/>
  <c r="BU100" i="18" s="1"/>
  <c r="BV100" i="18"/>
  <c r="BW127" i="18"/>
  <c r="BT127" i="18"/>
  <c r="BU127" i="18" s="1"/>
  <c r="BW76" i="18"/>
  <c r="BT76" i="18"/>
  <c r="BU76" i="18" s="1"/>
  <c r="BW149" i="18"/>
  <c r="BV149" i="18"/>
  <c r="BT149" i="18"/>
  <c r="BU149" i="18" s="1"/>
  <c r="BW50" i="18"/>
  <c r="BT50" i="18"/>
  <c r="BU50" i="18" s="1"/>
  <c r="BW32" i="18"/>
  <c r="BT32" i="18"/>
  <c r="BU32" i="18" s="1"/>
  <c r="BW10" i="18"/>
  <c r="BT10" i="18"/>
  <c r="BU10" i="18" s="1"/>
  <c r="BV116" i="18"/>
  <c r="BV81" i="18"/>
  <c r="BV10" i="18"/>
  <c r="BW108" i="18"/>
  <c r="BT108" i="18"/>
  <c r="BU108" i="18" s="1"/>
  <c r="BW91" i="18"/>
  <c r="BV91" i="18"/>
  <c r="BT91" i="18"/>
  <c r="BU91" i="18" s="1"/>
  <c r="BW141" i="18"/>
  <c r="BT141" i="18"/>
  <c r="BU141" i="18" s="1"/>
  <c r="BW131" i="18"/>
  <c r="BV131" i="18"/>
  <c r="BT131" i="18"/>
  <c r="BU131" i="18" s="1"/>
  <c r="BW152" i="18"/>
  <c r="BT152" i="18"/>
  <c r="BU152" i="18" s="1"/>
  <c r="BW24" i="18"/>
  <c r="BT24" i="18"/>
  <c r="BU24" i="18" s="1"/>
  <c r="BW35" i="18"/>
  <c r="BT35" i="18"/>
  <c r="BU35" i="18" s="1"/>
  <c r="BW114" i="18"/>
  <c r="BT114" i="18"/>
  <c r="BU114" i="18" s="1"/>
  <c r="BV114" i="18"/>
  <c r="BW120" i="18"/>
  <c r="BV120" i="18"/>
  <c r="BT120" i="18"/>
  <c r="BU120" i="18" s="1"/>
  <c r="BW82" i="18"/>
  <c r="BT82" i="18"/>
  <c r="BU82" i="18" s="1"/>
  <c r="BW74" i="18"/>
  <c r="BV74" i="18"/>
  <c r="BT74" i="18"/>
  <c r="BU74" i="18" s="1"/>
  <c r="BW41" i="18"/>
  <c r="BV41" i="18"/>
  <c r="BT41" i="18"/>
  <c r="BU41" i="18" s="1"/>
  <c r="BW93" i="18"/>
  <c r="BT93" i="18"/>
  <c r="BU93" i="18" s="1"/>
  <c r="BV93" i="18"/>
  <c r="BW124" i="18"/>
  <c r="BT124" i="18"/>
  <c r="BU124" i="18" s="1"/>
  <c r="BW57" i="18"/>
  <c r="BT57" i="18"/>
  <c r="BU57" i="18" s="1"/>
  <c r="BW25" i="18"/>
  <c r="BT25" i="18"/>
  <c r="BU25" i="18" s="1"/>
  <c r="BV25" i="18"/>
  <c r="BW77" i="18"/>
  <c r="BT77" i="18"/>
  <c r="BU77" i="18" s="1"/>
  <c r="BW54" i="18"/>
  <c r="BT54" i="18"/>
  <c r="BU54" i="18" s="1"/>
  <c r="BV54" i="18"/>
  <c r="BW5" i="18"/>
  <c r="CQ5" i="18"/>
  <c r="CQ6" i="18" s="1"/>
  <c r="CQ9" i="18" s="1"/>
  <c r="CP5" i="18"/>
  <c r="BV5" i="18"/>
  <c r="BT5" i="18"/>
  <c r="BW137" i="18"/>
  <c r="BT137" i="18"/>
  <c r="BU137" i="18" s="1"/>
  <c r="BW97" i="18"/>
  <c r="BV97" i="18"/>
  <c r="BT97" i="18"/>
  <c r="BU97" i="18" s="1"/>
  <c r="BW9" i="18"/>
  <c r="BT9" i="18"/>
  <c r="BU9" i="18" s="1"/>
  <c r="BV111" i="18"/>
  <c r="BV88" i="18"/>
  <c r="BV38" i="18"/>
  <c r="BV87" i="18"/>
  <c r="BV55" i="18"/>
  <c r="BV137" i="18"/>
  <c r="BV76" i="18"/>
  <c r="BV12" i="18"/>
  <c r="BV32" i="18"/>
  <c r="BV62" i="18"/>
  <c r="BW90" i="18"/>
  <c r="BT90" i="18"/>
  <c r="BU90" i="18" s="1"/>
  <c r="BW8" i="18"/>
  <c r="BV8" i="18"/>
  <c r="BT8" i="18"/>
  <c r="BU8" i="18" s="1"/>
  <c r="BW70" i="18"/>
  <c r="BT70" i="18"/>
  <c r="BU70" i="18" s="1"/>
  <c r="BV70" i="18"/>
  <c r="BW52" i="18"/>
  <c r="BT52" i="18"/>
  <c r="BU52" i="18" s="1"/>
  <c r="BW92" i="18"/>
  <c r="BT92" i="18"/>
  <c r="BU92" i="18" s="1"/>
  <c r="BV92" i="18"/>
  <c r="BW56" i="18"/>
  <c r="BT56" i="18"/>
  <c r="BU56" i="18" s="1"/>
  <c r="BW109" i="18"/>
  <c r="BT109" i="18"/>
  <c r="BU109" i="18" s="1"/>
  <c r="BW37" i="18"/>
  <c r="BT37" i="18"/>
  <c r="BU37" i="18" s="1"/>
  <c r="BW130" i="18"/>
  <c r="BT130" i="18"/>
  <c r="BU130" i="18" s="1"/>
  <c r="BV130" i="18"/>
  <c r="BW132" i="18"/>
  <c r="BT132" i="18"/>
  <c r="BU132" i="18" s="1"/>
  <c r="BV132" i="18"/>
  <c r="BW102" i="18"/>
  <c r="BT102" i="18"/>
  <c r="BU102" i="18" s="1"/>
  <c r="BV102" i="18"/>
  <c r="BW30" i="18"/>
  <c r="BT30" i="18"/>
  <c r="BU30" i="18" s="1"/>
  <c r="BV30" i="18"/>
  <c r="BW44" i="18"/>
  <c r="BT44" i="18"/>
  <c r="BU44" i="18" s="1"/>
  <c r="BW104" i="18"/>
  <c r="BT104" i="18"/>
  <c r="BU104" i="18" s="1"/>
  <c r="BW103" i="18"/>
  <c r="BT103" i="18"/>
  <c r="BU103" i="18" s="1"/>
  <c r="BW18" i="18"/>
  <c r="BT18" i="18"/>
  <c r="BU18" i="18" s="1"/>
  <c r="BW144" i="18"/>
  <c r="BT144" i="18"/>
  <c r="BU144" i="18" s="1"/>
  <c r="BW61" i="18"/>
  <c r="BT61" i="18"/>
  <c r="BU61" i="18" s="1"/>
  <c r="BV61" i="18"/>
  <c r="BW64" i="18"/>
  <c r="BT64" i="18"/>
  <c r="BU64" i="18" s="1"/>
  <c r="BW118" i="18"/>
  <c r="BT118" i="18"/>
  <c r="BU118" i="18" s="1"/>
  <c r="BW68" i="18"/>
  <c r="BT68" i="18"/>
  <c r="BU68" i="18" s="1"/>
  <c r="BV9" i="18"/>
  <c r="BV109" i="18"/>
  <c r="BV17" i="18"/>
  <c r="BV118" i="18"/>
  <c r="BV84" i="18"/>
  <c r="BV82" i="18"/>
  <c r="BV23" i="18"/>
  <c r="BV22" i="18"/>
  <c r="BW85" i="18"/>
  <c r="BT85" i="18"/>
  <c r="BU85" i="18" s="1"/>
  <c r="BW151" i="18"/>
  <c r="BT151" i="18"/>
  <c r="BU151" i="18" s="1"/>
  <c r="BW60" i="18"/>
  <c r="BT60" i="18"/>
  <c r="BU60" i="18" s="1"/>
  <c r="BW140" i="18"/>
  <c r="BV140" i="18"/>
  <c r="BT140" i="18"/>
  <c r="BU140" i="18" s="1"/>
  <c r="BW78" i="18"/>
  <c r="BT78" i="18"/>
  <c r="BU78" i="18" s="1"/>
  <c r="BW128" i="18"/>
  <c r="BT128" i="18"/>
  <c r="BU128" i="18" s="1"/>
  <c r="BW101" i="18"/>
  <c r="BT101" i="18"/>
  <c r="BU101" i="18" s="1"/>
  <c r="BW42" i="18"/>
  <c r="BT42" i="18"/>
  <c r="BU42" i="18" s="1"/>
  <c r="BW28" i="18"/>
  <c r="BV28" i="18"/>
  <c r="BT28" i="18"/>
  <c r="BU28" i="18" s="1"/>
  <c r="BW79" i="18"/>
  <c r="BV79" i="18"/>
  <c r="BT79" i="18"/>
  <c r="BU79" i="18" s="1"/>
  <c r="BW75" i="18"/>
  <c r="BV75" i="18"/>
  <c r="BT75" i="18"/>
  <c r="BU75" i="18" s="1"/>
  <c r="BW26" i="18"/>
  <c r="BT26" i="18"/>
  <c r="BU26" i="18" s="1"/>
  <c r="BV26" i="18"/>
  <c r="BW45" i="18"/>
  <c r="BV45" i="18"/>
  <c r="BT45" i="18"/>
  <c r="BU45" i="18" s="1"/>
  <c r="BW80" i="18"/>
  <c r="BT80" i="18"/>
  <c r="BU80" i="18" s="1"/>
  <c r="BW94" i="18"/>
  <c r="BT94" i="18"/>
  <c r="BU94" i="18" s="1"/>
  <c r="BW72" i="18"/>
  <c r="BT72" i="18"/>
  <c r="BU72" i="18" s="1"/>
  <c r="BV72" i="18"/>
  <c r="BW7" i="18"/>
  <c r="BT7" i="18"/>
  <c r="BU7" i="18" s="1"/>
  <c r="BV50" i="18"/>
  <c r="BV90" i="18"/>
  <c r="BV13" i="18"/>
  <c r="BV34" i="18"/>
  <c r="BV20" i="18"/>
  <c r="BV147" i="18"/>
  <c r="BV104" i="18"/>
  <c r="BV126" i="18"/>
  <c r="BV78" i="18"/>
  <c r="BZ154" i="18"/>
  <c r="BW86" i="18"/>
  <c r="BT86" i="18"/>
  <c r="BU86" i="18" s="1"/>
  <c r="BV86" i="18"/>
  <c r="BW65" i="18"/>
  <c r="BT65" i="18"/>
  <c r="BU65" i="18" s="1"/>
  <c r="BZ23" i="18"/>
  <c r="BW73" i="18"/>
  <c r="BV73" i="18"/>
  <c r="BT73" i="18"/>
  <c r="BU73" i="18" s="1"/>
  <c r="BW88" i="18"/>
  <c r="BT88" i="18"/>
  <c r="BU88" i="18" s="1"/>
  <c r="BZ98" i="18"/>
  <c r="BW62" i="18"/>
  <c r="BT62" i="18"/>
  <c r="BU62" i="18" s="1"/>
  <c r="BW19" i="18"/>
  <c r="BT19" i="18"/>
  <c r="BU19" i="18" s="1"/>
  <c r="BW138" i="18"/>
  <c r="BT138" i="18"/>
  <c r="BU138" i="18" s="1"/>
  <c r="BZ143" i="18"/>
  <c r="BW153" i="18"/>
  <c r="BV153" i="18"/>
  <c r="BT153" i="18"/>
  <c r="BU153" i="18" s="1"/>
  <c r="BW135" i="18"/>
  <c r="BT135" i="18"/>
  <c r="BU135" i="18" s="1"/>
  <c r="BZ38" i="18"/>
  <c r="BW150" i="18"/>
  <c r="BT150" i="18"/>
  <c r="BU150" i="18" s="1"/>
  <c r="BZ108" i="18"/>
  <c r="BW81" i="18"/>
  <c r="BT81" i="18"/>
  <c r="BU81" i="18" s="1"/>
  <c r="BW59" i="18"/>
  <c r="BT59" i="18"/>
  <c r="BU59" i="18" s="1"/>
  <c r="BV59" i="18"/>
  <c r="BW6" i="18"/>
  <c r="BT6" i="18"/>
  <c r="BU6" i="18" s="1"/>
  <c r="BV6" i="18"/>
  <c r="BW14" i="18"/>
  <c r="BT14" i="18"/>
  <c r="BU14" i="18" s="1"/>
  <c r="BW107" i="18"/>
  <c r="BT107" i="18"/>
  <c r="BU107" i="18" s="1"/>
  <c r="BV107" i="18"/>
  <c r="BW122" i="18"/>
  <c r="BT122" i="18"/>
  <c r="BU122" i="18" s="1"/>
  <c r="BW110" i="18"/>
  <c r="BV110" i="18"/>
  <c r="BT110" i="18"/>
  <c r="BU110" i="18" s="1"/>
  <c r="BZ22" i="18"/>
  <c r="BZ134" i="18"/>
  <c r="BW69" i="18"/>
  <c r="BV69" i="18"/>
  <c r="BT69" i="18"/>
  <c r="BU69" i="18" s="1"/>
  <c r="BZ116" i="18"/>
  <c r="BW58" i="18"/>
  <c r="BT58" i="18"/>
  <c r="BU58" i="18" s="1"/>
  <c r="BW40" i="18"/>
  <c r="BT40" i="18"/>
  <c r="BU40" i="18" s="1"/>
  <c r="BV40" i="18"/>
  <c r="BZ17" i="18"/>
  <c r="BW29" i="18"/>
  <c r="BT29" i="18"/>
  <c r="BU29" i="18" s="1"/>
  <c r="BW39" i="18"/>
  <c r="BT39" i="18"/>
  <c r="BU39" i="18" s="1"/>
  <c r="BV14" i="18"/>
  <c r="BV99" i="18"/>
  <c r="BV29" i="18"/>
  <c r="BV24" i="18"/>
  <c r="BV85" i="18"/>
  <c r="CX137" i="17"/>
  <c r="CV135" i="17"/>
  <c r="CW132" i="17"/>
  <c r="CX129" i="17"/>
  <c r="CV127" i="17"/>
  <c r="CW124" i="17"/>
  <c r="CX121" i="17"/>
  <c r="CV119" i="17"/>
  <c r="CW116" i="17"/>
  <c r="CX113" i="17"/>
  <c r="CV111" i="17"/>
  <c r="CW108" i="17"/>
  <c r="CX105" i="17"/>
  <c r="CV103" i="17"/>
  <c r="CW100" i="17"/>
  <c r="CX97" i="17"/>
  <c r="CV95" i="17"/>
  <c r="CW92" i="17"/>
  <c r="CX89" i="17"/>
  <c r="CV87" i="17"/>
  <c r="CW84" i="17"/>
  <c r="CX81" i="17"/>
  <c r="CV79" i="17"/>
  <c r="CW76" i="17"/>
  <c r="CX73" i="17"/>
  <c r="CV71" i="17"/>
  <c r="CW68" i="17"/>
  <c r="CX65" i="17"/>
  <c r="CV63" i="17"/>
  <c r="CW60" i="17"/>
  <c r="CX57" i="17"/>
  <c r="CV55" i="17"/>
  <c r="CW52" i="17"/>
  <c r="CX49" i="17"/>
  <c r="CV47" i="17"/>
  <c r="CW44" i="17"/>
  <c r="CX41" i="17"/>
  <c r="CV39" i="17"/>
  <c r="CW36" i="17"/>
  <c r="CX33" i="17"/>
  <c r="CV31" i="17"/>
  <c r="CW28" i="17"/>
  <c r="CX25" i="17"/>
  <c r="CV23" i="17"/>
  <c r="CW20" i="17"/>
  <c r="CX17" i="17"/>
  <c r="CV15" i="17"/>
  <c r="CW12" i="17"/>
  <c r="CX9" i="17"/>
  <c r="CW137" i="17"/>
  <c r="CX134" i="17"/>
  <c r="CV132" i="17"/>
  <c r="CW129" i="17"/>
  <c r="CX126" i="17"/>
  <c r="CV124" i="17"/>
  <c r="CW121" i="17"/>
  <c r="CX118" i="17"/>
  <c r="CV116" i="17"/>
  <c r="CW113" i="17"/>
  <c r="CX110" i="17"/>
  <c r="CV108" i="17"/>
  <c r="CW105" i="17"/>
  <c r="CX102" i="17"/>
  <c r="CV100" i="17"/>
  <c r="CW97" i="17"/>
  <c r="CX94" i="17"/>
  <c r="CV92" i="17"/>
  <c r="CW89" i="17"/>
  <c r="CX86" i="17"/>
  <c r="CV84" i="17"/>
  <c r="CW81" i="17"/>
  <c r="CX78" i="17"/>
  <c r="CV76" i="17"/>
  <c r="CW73" i="17"/>
  <c r="CX70" i="17"/>
  <c r="CV68" i="17"/>
  <c r="CW65" i="17"/>
  <c r="CX62" i="17"/>
  <c r="CV60" i="17"/>
  <c r="CW57" i="17"/>
  <c r="CX54" i="17"/>
  <c r="CV52" i="17"/>
  <c r="CW49" i="17"/>
  <c r="CX46" i="17"/>
  <c r="CV44" i="17"/>
  <c r="CW41" i="17"/>
  <c r="CX38" i="17"/>
  <c r="CV36" i="17"/>
  <c r="CW33" i="17"/>
  <c r="CX30" i="17"/>
  <c r="CV28" i="17"/>
  <c r="CW25" i="17"/>
  <c r="CX22" i="17"/>
  <c r="CV20" i="17"/>
  <c r="CW17" i="17"/>
  <c r="CX14" i="17"/>
  <c r="CV12" i="17"/>
  <c r="CW9" i="17"/>
  <c r="CX139" i="17"/>
  <c r="CV137" i="17"/>
  <c r="CW134" i="17"/>
  <c r="CX131" i="17"/>
  <c r="CV129" i="17"/>
  <c r="CW126" i="17"/>
  <c r="CX123" i="17"/>
  <c r="CV121" i="17"/>
  <c r="CW118" i="17"/>
  <c r="CX115" i="17"/>
  <c r="CV113" i="17"/>
  <c r="CW110" i="17"/>
  <c r="CX107" i="17"/>
  <c r="CV105" i="17"/>
  <c r="CW102" i="17"/>
  <c r="CX99" i="17"/>
  <c r="CV97" i="17"/>
  <c r="CW94" i="17"/>
  <c r="CX91" i="17"/>
  <c r="CV89" i="17"/>
  <c r="CW86" i="17"/>
  <c r="CX83" i="17"/>
  <c r="CV81" i="17"/>
  <c r="CW78" i="17"/>
  <c r="CX75" i="17"/>
  <c r="CV73" i="17"/>
  <c r="CW70" i="17"/>
  <c r="CX67" i="17"/>
  <c r="CV65" i="17"/>
  <c r="CW62" i="17"/>
  <c r="CX59" i="17"/>
  <c r="CV57" i="17"/>
  <c r="CW54" i="17"/>
  <c r="CX51" i="17"/>
  <c r="CV49" i="17"/>
  <c r="CW46" i="17"/>
  <c r="CX43" i="17"/>
  <c r="CV41" i="17"/>
  <c r="CW38" i="17"/>
  <c r="CX35" i="17"/>
  <c r="CV33" i="17"/>
  <c r="CW30" i="17"/>
  <c r="CX27" i="17"/>
  <c r="CV25" i="17"/>
  <c r="CW22" i="17"/>
  <c r="CX19" i="17"/>
  <c r="CV17" i="17"/>
  <c r="CW14" i="17"/>
  <c r="CX11" i="17"/>
  <c r="CV9" i="17"/>
  <c r="CX138" i="17"/>
  <c r="CV136" i="17"/>
  <c r="CW133" i="17"/>
  <c r="CX130" i="17"/>
  <c r="CV128" i="17"/>
  <c r="CW125" i="17"/>
  <c r="CX122" i="17"/>
  <c r="CV120" i="17"/>
  <c r="CW117" i="17"/>
  <c r="CX114" i="17"/>
  <c r="CV112" i="17"/>
  <c r="CW109" i="17"/>
  <c r="CX106" i="17"/>
  <c r="CV104" i="17"/>
  <c r="CW101" i="17"/>
  <c r="CX98" i="17"/>
  <c r="CV96" i="17"/>
  <c r="CW93" i="17"/>
  <c r="CX90" i="17"/>
  <c r="CV88" i="17"/>
  <c r="CW85" i="17"/>
  <c r="CX82" i="17"/>
  <c r="CV80" i="17"/>
  <c r="CW77" i="17"/>
  <c r="CX74" i="17"/>
  <c r="CV72" i="17"/>
  <c r="CW69" i="17"/>
  <c r="CX66" i="17"/>
  <c r="CV64" i="17"/>
  <c r="CW61" i="17"/>
  <c r="CX58" i="17"/>
  <c r="CV56" i="17"/>
  <c r="CW53" i="17"/>
  <c r="CX50" i="17"/>
  <c r="CV48" i="17"/>
  <c r="CW45" i="17"/>
  <c r="CX42" i="17"/>
  <c r="CV40" i="17"/>
  <c r="CW37" i="17"/>
  <c r="CX34" i="17"/>
  <c r="CV32" i="17"/>
  <c r="CW29" i="17"/>
  <c r="CX26" i="17"/>
  <c r="CV24" i="17"/>
  <c r="CW21" i="17"/>
  <c r="CX18" i="17"/>
  <c r="CV16" i="17"/>
  <c r="CW13" i="17"/>
  <c r="CX10" i="17"/>
  <c r="CV8" i="17"/>
  <c r="CW138" i="17"/>
  <c r="CX135" i="17"/>
  <c r="CV133" i="17"/>
  <c r="CW130" i="17"/>
  <c r="CX127" i="17"/>
  <c r="CV125" i="17"/>
  <c r="CW122" i="17"/>
  <c r="CX119" i="17"/>
  <c r="CV117" i="17"/>
  <c r="CW114" i="17"/>
  <c r="CX111" i="17"/>
  <c r="CV109" i="17"/>
  <c r="CW106" i="17"/>
  <c r="CX103" i="17"/>
  <c r="CV101" i="17"/>
  <c r="CW98" i="17"/>
  <c r="CX95" i="17"/>
  <c r="CV93" i="17"/>
  <c r="CW90" i="17"/>
  <c r="CX87" i="17"/>
  <c r="CV85" i="17"/>
  <c r="CW82" i="17"/>
  <c r="CX79" i="17"/>
  <c r="CV77" i="17"/>
  <c r="CW74" i="17"/>
  <c r="CX71" i="17"/>
  <c r="CV69" i="17"/>
  <c r="CW66" i="17"/>
  <c r="CX63" i="17"/>
  <c r="CV61" i="17"/>
  <c r="CW58" i="17"/>
  <c r="CX55" i="17"/>
  <c r="CV53" i="17"/>
  <c r="CW50" i="17"/>
  <c r="CX47" i="17"/>
  <c r="CV45" i="17"/>
  <c r="CW42" i="17"/>
  <c r="CX39" i="17"/>
  <c r="CV37" i="17"/>
  <c r="CW34" i="17"/>
  <c r="CX31" i="17"/>
  <c r="CV29" i="17"/>
  <c r="CW26" i="17"/>
  <c r="CX23" i="17"/>
  <c r="CV21" i="17"/>
  <c r="CW18" i="17"/>
  <c r="CX15" i="17"/>
  <c r="CV13" i="17"/>
  <c r="CW10" i="17"/>
  <c r="CW136" i="17"/>
  <c r="CX128" i="17"/>
  <c r="CV122" i="17"/>
  <c r="CV115" i="17"/>
  <c r="CW107" i="17"/>
  <c r="CX100" i="17"/>
  <c r="CX93" i="17"/>
  <c r="CV86" i="17"/>
  <c r="CW79" i="17"/>
  <c r="CW72" i="17"/>
  <c r="CX64" i="17"/>
  <c r="CV58" i="17"/>
  <c r="CV51" i="17"/>
  <c r="CW43" i="17"/>
  <c r="CX36" i="17"/>
  <c r="CX29" i="17"/>
  <c r="CV22" i="17"/>
  <c r="CW15" i="17"/>
  <c r="CW8" i="17"/>
  <c r="CY8" i="17" s="1"/>
  <c r="CW135" i="17"/>
  <c r="CW128" i="17"/>
  <c r="CX120" i="17"/>
  <c r="CV114" i="17"/>
  <c r="CV107" i="17"/>
  <c r="CW99" i="17"/>
  <c r="CX92" i="17"/>
  <c r="CX85" i="17"/>
  <c r="CV78" i="17"/>
  <c r="CW71" i="17"/>
  <c r="CW64" i="17"/>
  <c r="CX56" i="17"/>
  <c r="CV50" i="17"/>
  <c r="CV43" i="17"/>
  <c r="CW35" i="17"/>
  <c r="CX28" i="17"/>
  <c r="CX21" i="17"/>
  <c r="CV14" i="17"/>
  <c r="CV134" i="17"/>
  <c r="CW127" i="17"/>
  <c r="CW120" i="17"/>
  <c r="CX112" i="17"/>
  <c r="CV106" i="17"/>
  <c r="CV99" i="17"/>
  <c r="CW91" i="17"/>
  <c r="CX84" i="17"/>
  <c r="CX77" i="17"/>
  <c r="CV70" i="17"/>
  <c r="CW63" i="17"/>
  <c r="CW56" i="17"/>
  <c r="CX48" i="17"/>
  <c r="CV42" i="17"/>
  <c r="CV35" i="17"/>
  <c r="CW27" i="17"/>
  <c r="CX20" i="17"/>
  <c r="CX13" i="17"/>
  <c r="CV139" i="17"/>
  <c r="CW131" i="17"/>
  <c r="CX124" i="17"/>
  <c r="CX117" i="17"/>
  <c r="CV110" i="17"/>
  <c r="CW103" i="17"/>
  <c r="CW96" i="17"/>
  <c r="CX88" i="17"/>
  <c r="CV82" i="17"/>
  <c r="CV75" i="17"/>
  <c r="CW67" i="17"/>
  <c r="CX60" i="17"/>
  <c r="CX53" i="17"/>
  <c r="CV46" i="17"/>
  <c r="CW39" i="17"/>
  <c r="CW32" i="17"/>
  <c r="CX24" i="17"/>
  <c r="CV18" i="17"/>
  <c r="CV11" i="17"/>
  <c r="CV138" i="17"/>
  <c r="CV131" i="17"/>
  <c r="CW123" i="17"/>
  <c r="CX116" i="17"/>
  <c r="CX109" i="17"/>
  <c r="CV102" i="17"/>
  <c r="CW95" i="17"/>
  <c r="CW88" i="17"/>
  <c r="CX80" i="17"/>
  <c r="CV74" i="17"/>
  <c r="CV67" i="17"/>
  <c r="CW59" i="17"/>
  <c r="CX52" i="17"/>
  <c r="CX45" i="17"/>
  <c r="CV38" i="17"/>
  <c r="CW31" i="17"/>
  <c r="CW24" i="17"/>
  <c r="CX16" i="17"/>
  <c r="CV10" i="17"/>
  <c r="CX125" i="17"/>
  <c r="CX68" i="17"/>
  <c r="CW11" i="17"/>
  <c r="CV123" i="17"/>
  <c r="CW104" i="17"/>
  <c r="CW83" i="17"/>
  <c r="CV66" i="17"/>
  <c r="CW47" i="17"/>
  <c r="CV27" i="17"/>
  <c r="CX8" i="17"/>
  <c r="CZ8" i="17" s="1"/>
  <c r="CX133" i="17"/>
  <c r="CV59" i="17"/>
  <c r="CX132" i="17"/>
  <c r="CV19" i="17"/>
  <c r="CW139" i="17"/>
  <c r="CW119" i="17"/>
  <c r="CX101" i="17"/>
  <c r="CV83" i="17"/>
  <c r="CV62" i="17"/>
  <c r="CX44" i="17"/>
  <c r="CV26" i="17"/>
  <c r="CX76" i="17"/>
  <c r="CW112" i="17"/>
  <c r="CV94" i="17"/>
  <c r="CW75" i="17"/>
  <c r="CW55" i="17"/>
  <c r="CX37" i="17"/>
  <c r="CX136" i="17"/>
  <c r="CV118" i="17"/>
  <c r="CV98" i="17"/>
  <c r="CW80" i="17"/>
  <c r="CX61" i="17"/>
  <c r="CX40" i="17"/>
  <c r="CW23" i="17"/>
  <c r="CW115" i="17"/>
  <c r="CX96" i="17"/>
  <c r="CW40" i="17"/>
  <c r="CW19" i="17"/>
  <c r="CV130" i="17"/>
  <c r="CW111" i="17"/>
  <c r="CV91" i="17"/>
  <c r="CX72" i="17"/>
  <c r="CV54" i="17"/>
  <c r="CV34" i="17"/>
  <c r="CW16" i="17"/>
  <c r="CX104" i="17"/>
  <c r="CW48" i="17"/>
  <c r="CV126" i="17"/>
  <c r="CX108" i="17"/>
  <c r="CV90" i="17"/>
  <c r="CX69" i="17"/>
  <c r="CW51" i="17"/>
  <c r="CX32" i="17"/>
  <c r="CX12" i="17"/>
  <c r="CW87" i="17"/>
  <c r="CV30" i="17"/>
  <c r="CR331" i="17"/>
  <c r="CS328" i="17"/>
  <c r="CT325" i="17"/>
  <c r="CR323" i="17"/>
  <c r="CS320" i="17"/>
  <c r="CT317" i="17"/>
  <c r="CR315" i="17"/>
  <c r="CS312" i="17"/>
  <c r="CT309" i="17"/>
  <c r="CR307" i="17"/>
  <c r="CS304" i="17"/>
  <c r="CS330" i="17"/>
  <c r="CT327" i="17"/>
  <c r="CR325" i="17"/>
  <c r="CS322" i="17"/>
  <c r="CT319" i="17"/>
  <c r="CR317" i="17"/>
  <c r="CS314" i="17"/>
  <c r="CT311" i="17"/>
  <c r="CR309" i="17"/>
  <c r="CS306" i="17"/>
  <c r="CT303" i="17"/>
  <c r="CR301" i="17"/>
  <c r="CS298" i="17"/>
  <c r="CT329" i="17"/>
  <c r="CR327" i="17"/>
  <c r="CS324" i="17"/>
  <c r="CT321" i="17"/>
  <c r="CR319" i="17"/>
  <c r="CS329" i="17"/>
  <c r="CT326" i="17"/>
  <c r="CR324" i="17"/>
  <c r="CS321" i="17"/>
  <c r="CT318" i="17"/>
  <c r="CR316" i="17"/>
  <c r="CS313" i="17"/>
  <c r="CT310" i="17"/>
  <c r="CR308" i="17"/>
  <c r="CS305" i="17"/>
  <c r="CT302" i="17"/>
  <c r="CR300" i="17"/>
  <c r="CS297" i="17"/>
  <c r="CR328" i="17"/>
  <c r="CT322" i="17"/>
  <c r="CS317" i="17"/>
  <c r="CR313" i="17"/>
  <c r="CT308" i="17"/>
  <c r="CT304" i="17"/>
  <c r="CT300" i="17"/>
  <c r="CR297" i="17"/>
  <c r="CS294" i="17"/>
  <c r="CT291" i="17"/>
  <c r="CR289" i="17"/>
  <c r="CS286" i="17"/>
  <c r="CT283" i="17"/>
  <c r="CR281" i="17"/>
  <c r="CS278" i="17"/>
  <c r="CT275" i="17"/>
  <c r="CR273" i="17"/>
  <c r="CS270" i="17"/>
  <c r="CT267" i="17"/>
  <c r="CR265" i="17"/>
  <c r="CS262" i="17"/>
  <c r="CT259" i="17"/>
  <c r="CR257" i="17"/>
  <c r="CS254" i="17"/>
  <c r="CT251" i="17"/>
  <c r="CR249" i="17"/>
  <c r="CS246" i="17"/>
  <c r="CT243" i="17"/>
  <c r="CR241" i="17"/>
  <c r="CS238" i="17"/>
  <c r="CT235" i="17"/>
  <c r="CR233" i="17"/>
  <c r="CS230" i="17"/>
  <c r="CT227" i="17"/>
  <c r="CR225" i="17"/>
  <c r="CS222" i="17"/>
  <c r="CT219" i="17"/>
  <c r="CR217" i="17"/>
  <c r="CS214" i="17"/>
  <c r="CT211" i="17"/>
  <c r="CR209" i="17"/>
  <c r="CS206" i="17"/>
  <c r="CT203" i="17"/>
  <c r="CR201" i="17"/>
  <c r="CS198" i="17"/>
  <c r="CT195" i="17"/>
  <c r="CR193" i="17"/>
  <c r="CS190" i="17"/>
  <c r="CT187" i="17"/>
  <c r="CR185" i="17"/>
  <c r="CS182" i="17"/>
  <c r="CT179" i="17"/>
  <c r="CR177" i="17"/>
  <c r="CS174" i="17"/>
  <c r="CT171" i="17"/>
  <c r="CR169" i="17"/>
  <c r="CS166" i="17"/>
  <c r="CT163" i="17"/>
  <c r="CR161" i="17"/>
  <c r="CS158" i="17"/>
  <c r="CT155" i="17"/>
  <c r="CV155" i="17" s="1"/>
  <c r="CT331" i="17"/>
  <c r="CS326" i="17"/>
  <c r="CR321" i="17"/>
  <c r="CS316" i="17"/>
  <c r="CR312" i="17"/>
  <c r="CT307" i="17"/>
  <c r="CS303" i="17"/>
  <c r="CT299" i="17"/>
  <c r="CS296" i="17"/>
  <c r="CT293" i="17"/>
  <c r="CR291" i="17"/>
  <c r="CS288" i="17"/>
  <c r="CT285" i="17"/>
  <c r="CR283" i="17"/>
  <c r="CS280" i="17"/>
  <c r="CT277" i="17"/>
  <c r="CR275" i="17"/>
  <c r="CS272" i="17"/>
  <c r="CT269" i="17"/>
  <c r="CR267" i="17"/>
  <c r="CS264" i="17"/>
  <c r="CT261" i="17"/>
  <c r="CR259" i="17"/>
  <c r="CS256" i="17"/>
  <c r="CT253" i="17"/>
  <c r="CR251" i="17"/>
  <c r="CS248" i="17"/>
  <c r="CT245" i="17"/>
  <c r="CR243" i="17"/>
  <c r="CS240" i="17"/>
  <c r="CT237" i="17"/>
  <c r="CR235" i="17"/>
  <c r="CS232" i="17"/>
  <c r="CT229" i="17"/>
  <c r="CR227" i="17"/>
  <c r="CS224" i="17"/>
  <c r="CT221" i="17"/>
  <c r="CR219" i="17"/>
  <c r="CS216" i="17"/>
  <c r="CT213" i="17"/>
  <c r="CR211" i="17"/>
  <c r="CS208" i="17"/>
  <c r="CT205" i="17"/>
  <c r="CR203" i="17"/>
  <c r="CS200" i="17"/>
  <c r="CT197" i="17"/>
  <c r="CR195" i="17"/>
  <c r="CS192" i="17"/>
  <c r="CT189" i="17"/>
  <c r="CR187" i="17"/>
  <c r="CS184" i="17"/>
  <c r="CT181" i="17"/>
  <c r="CR179" i="17"/>
  <c r="CS176" i="17"/>
  <c r="CT173" i="17"/>
  <c r="CR171" i="17"/>
  <c r="CS168" i="17"/>
  <c r="CT165" i="17"/>
  <c r="CR163" i="17"/>
  <c r="CS160" i="17"/>
  <c r="CT157" i="17"/>
  <c r="CR155" i="17"/>
  <c r="CS331" i="17"/>
  <c r="CR326" i="17"/>
  <c r="CT320" i="17"/>
  <c r="CT315" i="17"/>
  <c r="CS311" i="17"/>
  <c r="CS307" i="17"/>
  <c r="CR303" i="17"/>
  <c r="CS299" i="17"/>
  <c r="CR296" i="17"/>
  <c r="CS293" i="17"/>
  <c r="CT290" i="17"/>
  <c r="CR288" i="17"/>
  <c r="CS285" i="17"/>
  <c r="CT282" i="17"/>
  <c r="CR280" i="17"/>
  <c r="CS277" i="17"/>
  <c r="CT274" i="17"/>
  <c r="CR272" i="17"/>
  <c r="CS269" i="17"/>
  <c r="CT266" i="17"/>
  <c r="CR264" i="17"/>
  <c r="CS261" i="17"/>
  <c r="CT258" i="17"/>
  <c r="CR256" i="17"/>
  <c r="CS253" i="17"/>
  <c r="CT250" i="17"/>
  <c r="CR248" i="17"/>
  <c r="CS245" i="17"/>
  <c r="CT242" i="17"/>
  <c r="CR240" i="17"/>
  <c r="CS237" i="17"/>
  <c r="CT234" i="17"/>
  <c r="CR232" i="17"/>
  <c r="CS229" i="17"/>
  <c r="CT226" i="17"/>
  <c r="CR224" i="17"/>
  <c r="CS221" i="17"/>
  <c r="CT218" i="17"/>
  <c r="CR216" i="17"/>
  <c r="CS213" i="17"/>
  <c r="CT210" i="17"/>
  <c r="CR208" i="17"/>
  <c r="CS205" i="17"/>
  <c r="CT202" i="17"/>
  <c r="CR200" i="17"/>
  <c r="CS197" i="17"/>
  <c r="CT194" i="17"/>
  <c r="CR192" i="17"/>
  <c r="CS189" i="17"/>
  <c r="CT186" i="17"/>
  <c r="CR184" i="17"/>
  <c r="CS181" i="17"/>
  <c r="CT178" i="17"/>
  <c r="CR176" i="17"/>
  <c r="CS173" i="17"/>
  <c r="CT170" i="17"/>
  <c r="CR168" i="17"/>
  <c r="CS165" i="17"/>
  <c r="CT162" i="17"/>
  <c r="CR160" i="17"/>
  <c r="CS157" i="17"/>
  <c r="CT330" i="17"/>
  <c r="CS325" i="17"/>
  <c r="CR320" i="17"/>
  <c r="CS315" i="17"/>
  <c r="CR311" i="17"/>
  <c r="CT306" i="17"/>
  <c r="CS302" i="17"/>
  <c r="CR299" i="17"/>
  <c r="CT295" i="17"/>
  <c r="CR293" i="17"/>
  <c r="CS290" i="17"/>
  <c r="CT287" i="17"/>
  <c r="CR285" i="17"/>
  <c r="CS282" i="17"/>
  <c r="CT279" i="17"/>
  <c r="CR277" i="17"/>
  <c r="CS274" i="17"/>
  <c r="CT271" i="17"/>
  <c r="CR269" i="17"/>
  <c r="CS266" i="17"/>
  <c r="CT263" i="17"/>
  <c r="CR261" i="17"/>
  <c r="CS258" i="17"/>
  <c r="CT255" i="17"/>
  <c r="CR253" i="17"/>
  <c r="CS250" i="17"/>
  <c r="CT247" i="17"/>
  <c r="CR245" i="17"/>
  <c r="CS242" i="17"/>
  <c r="CT239" i="17"/>
  <c r="CR237" i="17"/>
  <c r="CS234" i="17"/>
  <c r="CT231" i="17"/>
  <c r="CR229" i="17"/>
  <c r="CS226" i="17"/>
  <c r="CT223" i="17"/>
  <c r="CR221" i="17"/>
  <c r="CS218" i="17"/>
  <c r="CT215" i="17"/>
  <c r="CR213" i="17"/>
  <c r="CS210" i="17"/>
  <c r="CT207" i="17"/>
  <c r="CR205" i="17"/>
  <c r="CS202" i="17"/>
  <c r="CT199" i="17"/>
  <c r="CR197" i="17"/>
  <c r="CS194" i="17"/>
  <c r="CT191" i="17"/>
  <c r="CR189" i="17"/>
  <c r="CS186" i="17"/>
  <c r="CT183" i="17"/>
  <c r="CR181" i="17"/>
  <c r="CS178" i="17"/>
  <c r="CT175" i="17"/>
  <c r="CR173" i="17"/>
  <c r="CS170" i="17"/>
  <c r="CT167" i="17"/>
  <c r="CR165" i="17"/>
  <c r="CS162" i="17"/>
  <c r="CT159" i="17"/>
  <c r="CR157" i="17"/>
  <c r="CR330" i="17"/>
  <c r="CT324" i="17"/>
  <c r="CS319" i="17"/>
  <c r="CT314" i="17"/>
  <c r="CS310" i="17"/>
  <c r="CR306" i="17"/>
  <c r="CR302" i="17"/>
  <c r="CT298" i="17"/>
  <c r="CS295" i="17"/>
  <c r="CT292" i="17"/>
  <c r="CR290" i="17"/>
  <c r="CS287" i="17"/>
  <c r="CT284" i="17"/>
  <c r="CR282" i="17"/>
  <c r="CS279" i="17"/>
  <c r="CT276" i="17"/>
  <c r="CR274" i="17"/>
  <c r="CS271" i="17"/>
  <c r="CT268" i="17"/>
  <c r="CR266" i="17"/>
  <c r="CS263" i="17"/>
  <c r="CT260" i="17"/>
  <c r="CR258" i="17"/>
  <c r="CS255" i="17"/>
  <c r="CT252" i="17"/>
  <c r="CR250" i="17"/>
  <c r="CS247" i="17"/>
  <c r="CT244" i="17"/>
  <c r="CR242" i="17"/>
  <c r="CS239" i="17"/>
  <c r="CT236" i="17"/>
  <c r="CR234" i="17"/>
  <c r="CS231" i="17"/>
  <c r="CT228" i="17"/>
  <c r="CR226" i="17"/>
  <c r="CS223" i="17"/>
  <c r="CT220" i="17"/>
  <c r="CR218" i="17"/>
  <c r="CS215" i="17"/>
  <c r="CT212" i="17"/>
  <c r="CR210" i="17"/>
  <c r="CS207" i="17"/>
  <c r="CT204" i="17"/>
  <c r="CR202" i="17"/>
  <c r="CS199" i="17"/>
  <c r="CT196" i="17"/>
  <c r="CR194" i="17"/>
  <c r="CS191" i="17"/>
  <c r="CT188" i="17"/>
  <c r="CR186" i="17"/>
  <c r="CS183" i="17"/>
  <c r="CT180" i="17"/>
  <c r="CR178" i="17"/>
  <c r="CS175" i="17"/>
  <c r="CT172" i="17"/>
  <c r="CR170" i="17"/>
  <c r="CS167" i="17"/>
  <c r="CT164" i="17"/>
  <c r="CR162" i="17"/>
  <c r="CS159" i="17"/>
  <c r="CT156" i="17"/>
  <c r="CR318" i="17"/>
  <c r="CT305" i="17"/>
  <c r="CT296" i="17"/>
  <c r="CS289" i="17"/>
  <c r="CT281" i="17"/>
  <c r="CS275" i="17"/>
  <c r="CR268" i="17"/>
  <c r="CS260" i="17"/>
  <c r="CR254" i="17"/>
  <c r="CT246" i="17"/>
  <c r="CR239" i="17"/>
  <c r="CT232" i="17"/>
  <c r="CS225" i="17"/>
  <c r="CT217" i="17"/>
  <c r="CS211" i="17"/>
  <c r="CR204" i="17"/>
  <c r="CS196" i="17"/>
  <c r="CR190" i="17"/>
  <c r="CT182" i="17"/>
  <c r="CR175" i="17"/>
  <c r="CT168" i="17"/>
  <c r="CS161" i="17"/>
  <c r="CR329" i="17"/>
  <c r="CT316" i="17"/>
  <c r="CR305" i="17"/>
  <c r="CR295" i="17"/>
  <c r="CT288" i="17"/>
  <c r="CS281" i="17"/>
  <c r="CT273" i="17"/>
  <c r="CS267" i="17"/>
  <c r="CR260" i="17"/>
  <c r="CS252" i="17"/>
  <c r="CR246" i="17"/>
  <c r="CT238" i="17"/>
  <c r="CR231" i="17"/>
  <c r="CT224" i="17"/>
  <c r="CS217" i="17"/>
  <c r="CT209" i="17"/>
  <c r="CS203" i="17"/>
  <c r="CR196" i="17"/>
  <c r="CS188" i="17"/>
  <c r="CR182" i="17"/>
  <c r="CT174" i="17"/>
  <c r="CR167" i="17"/>
  <c r="CT160" i="17"/>
  <c r="CT328" i="17"/>
  <c r="CR314" i="17"/>
  <c r="CR304" i="17"/>
  <c r="CT294" i="17"/>
  <c r="CR287" i="17"/>
  <c r="CT280" i="17"/>
  <c r="CS273" i="17"/>
  <c r="CT265" i="17"/>
  <c r="CS259" i="17"/>
  <c r="CR252" i="17"/>
  <c r="CS244" i="17"/>
  <c r="CR238" i="17"/>
  <c r="CT230" i="17"/>
  <c r="CR223" i="17"/>
  <c r="CT216" i="17"/>
  <c r="CS209" i="17"/>
  <c r="CT201" i="17"/>
  <c r="CS195" i="17"/>
  <c r="CR188" i="17"/>
  <c r="CS180" i="17"/>
  <c r="CR174" i="17"/>
  <c r="CT166" i="17"/>
  <c r="CR159" i="17"/>
  <c r="CS323" i="17"/>
  <c r="CR310" i="17"/>
  <c r="CS300" i="17"/>
  <c r="CR292" i="17"/>
  <c r="CS284" i="17"/>
  <c r="CR278" i="17"/>
  <c r="CT270" i="17"/>
  <c r="CR263" i="17"/>
  <c r="CT256" i="17"/>
  <c r="CS249" i="17"/>
  <c r="CT241" i="17"/>
  <c r="CS235" i="17"/>
  <c r="CR228" i="17"/>
  <c r="CS220" i="17"/>
  <c r="CR214" i="17"/>
  <c r="CT206" i="17"/>
  <c r="CR199" i="17"/>
  <c r="CT192" i="17"/>
  <c r="CS185" i="17"/>
  <c r="CT177" i="17"/>
  <c r="CS171" i="17"/>
  <c r="CR164" i="17"/>
  <c r="CS156" i="17"/>
  <c r="CR322" i="17"/>
  <c r="CS309" i="17"/>
  <c r="CR298" i="17"/>
  <c r="CS291" i="17"/>
  <c r="CR284" i="17"/>
  <c r="CS276" i="17"/>
  <c r="CR270" i="17"/>
  <c r="CT262" i="17"/>
  <c r="CR255" i="17"/>
  <c r="CT248" i="17"/>
  <c r="CS241" i="17"/>
  <c r="CT233" i="17"/>
  <c r="CS227" i="17"/>
  <c r="CR220" i="17"/>
  <c r="CS212" i="17"/>
  <c r="CR206" i="17"/>
  <c r="CT198" i="17"/>
  <c r="CR191" i="17"/>
  <c r="CT184" i="17"/>
  <c r="CS177" i="17"/>
  <c r="CT169" i="17"/>
  <c r="CS163" i="17"/>
  <c r="CR156" i="17"/>
  <c r="CS308" i="17"/>
  <c r="CR286" i="17"/>
  <c r="CS265" i="17"/>
  <c r="CR247" i="17"/>
  <c r="CS228" i="17"/>
  <c r="CT208" i="17"/>
  <c r="CT190" i="17"/>
  <c r="CR172" i="17"/>
  <c r="CT301" i="17"/>
  <c r="CS283" i="17"/>
  <c r="CT264" i="17"/>
  <c r="CR244" i="17"/>
  <c r="CT225" i="17"/>
  <c r="CR207" i="17"/>
  <c r="CS187" i="17"/>
  <c r="CS169" i="17"/>
  <c r="CS301" i="17"/>
  <c r="CR279" i="17"/>
  <c r="CR262" i="17"/>
  <c r="CS243" i="17"/>
  <c r="CT222" i="17"/>
  <c r="CS204" i="17"/>
  <c r="CT185" i="17"/>
  <c r="CR166" i="17"/>
  <c r="CS327" i="17"/>
  <c r="CT297" i="17"/>
  <c r="CT278" i="17"/>
  <c r="CT257" i="17"/>
  <c r="CT240" i="17"/>
  <c r="CR222" i="17"/>
  <c r="CS201" i="17"/>
  <c r="CR183" i="17"/>
  <c r="CS164" i="17"/>
  <c r="CT313" i="17"/>
  <c r="CT289" i="17"/>
  <c r="CR271" i="17"/>
  <c r="CS251" i="17"/>
  <c r="CS233" i="17"/>
  <c r="CT214" i="17"/>
  <c r="CT193" i="17"/>
  <c r="CT176" i="17"/>
  <c r="CR158" i="17"/>
  <c r="CT312" i="17"/>
  <c r="CT286" i="17"/>
  <c r="CS268" i="17"/>
  <c r="CT249" i="17"/>
  <c r="CR230" i="17"/>
  <c r="CR212" i="17"/>
  <c r="CS193" i="17"/>
  <c r="CS172" i="17"/>
  <c r="CS155" i="17"/>
  <c r="CU155" i="17" s="1"/>
  <c r="CR294" i="17"/>
  <c r="CS219" i="17"/>
  <c r="CS292" i="17"/>
  <c r="CR215" i="17"/>
  <c r="CR276" i="17"/>
  <c r="CT200" i="17"/>
  <c r="CT272" i="17"/>
  <c r="CR198" i="17"/>
  <c r="CS257" i="17"/>
  <c r="CR180" i="17"/>
  <c r="CT254" i="17"/>
  <c r="CS179" i="17"/>
  <c r="CT323" i="17"/>
  <c r="CS236" i="17"/>
  <c r="CT161" i="17"/>
  <c r="CR236" i="17"/>
  <c r="CT158" i="17"/>
  <c r="CS318" i="17"/>
  <c r="BX97" i="17"/>
  <c r="BU97" i="17"/>
  <c r="BV97" i="17" s="1"/>
  <c r="BW97" i="17"/>
  <c r="BX76" i="17"/>
  <c r="BW76" i="17"/>
  <c r="BU76" i="17"/>
  <c r="BV76" i="17" s="1"/>
  <c r="BV311" i="17"/>
  <c r="BS311" i="17"/>
  <c r="BT311" i="17" s="1"/>
  <c r="BV178" i="17"/>
  <c r="BS178" i="17"/>
  <c r="BT178" i="17" s="1"/>
  <c r="BU178" i="17"/>
  <c r="BV170" i="17"/>
  <c r="BS170" i="17"/>
  <c r="BT170" i="17" s="1"/>
  <c r="BX50" i="17"/>
  <c r="BU50" i="17"/>
  <c r="BV50" i="17" s="1"/>
  <c r="BV317" i="17"/>
  <c r="BU317" i="17"/>
  <c r="BS317" i="17"/>
  <c r="BT317" i="17" s="1"/>
  <c r="BX61" i="17"/>
  <c r="BU61" i="17"/>
  <c r="BV61" i="17" s="1"/>
  <c r="BW61" i="17"/>
  <c r="BV303" i="17"/>
  <c r="BS303" i="17"/>
  <c r="BT303" i="17" s="1"/>
  <c r="BX17" i="17"/>
  <c r="BU17" i="17"/>
  <c r="BV17" i="17" s="1"/>
  <c r="BW17" i="17"/>
  <c r="BV242" i="17"/>
  <c r="BS242" i="17"/>
  <c r="BT242" i="17" s="1"/>
  <c r="BU242" i="17"/>
  <c r="BX104" i="17"/>
  <c r="BW104" i="17"/>
  <c r="BU104" i="17"/>
  <c r="BV104" i="17" s="1"/>
  <c r="BV274" i="17"/>
  <c r="BS274" i="17"/>
  <c r="BT274" i="17" s="1"/>
  <c r="BU274" i="17"/>
  <c r="BV168" i="17"/>
  <c r="BS168" i="17"/>
  <c r="BT168" i="17" s="1"/>
  <c r="BV314" i="17"/>
  <c r="BS314" i="17"/>
  <c r="BT314" i="17" s="1"/>
  <c r="BU314" i="17"/>
  <c r="BV289" i="17"/>
  <c r="BS289" i="17"/>
  <c r="BT289" i="17" s="1"/>
  <c r="BX121" i="17"/>
  <c r="BU121" i="17"/>
  <c r="BV121" i="17" s="1"/>
  <c r="BW121" i="17"/>
  <c r="BX112" i="17"/>
  <c r="BU112" i="17"/>
  <c r="BV112" i="17" s="1"/>
  <c r="BX90" i="17"/>
  <c r="BU90" i="17"/>
  <c r="BV90" i="17" s="1"/>
  <c r="BW90" i="17"/>
  <c r="BX20" i="17"/>
  <c r="BU20" i="17"/>
  <c r="BV20" i="17" s="1"/>
  <c r="BV231" i="17"/>
  <c r="BS231" i="17"/>
  <c r="BT231" i="17" s="1"/>
  <c r="BX99" i="17"/>
  <c r="BU99" i="17"/>
  <c r="BV99" i="17" s="1"/>
  <c r="BX54" i="17"/>
  <c r="BU54" i="17"/>
  <c r="BV54" i="17" s="1"/>
  <c r="BX7" i="17"/>
  <c r="CS7" i="17"/>
  <c r="CS8" i="17" s="1"/>
  <c r="CS11" i="17" s="1"/>
  <c r="CR7" i="17"/>
  <c r="BW7" i="17"/>
  <c r="BU7" i="17"/>
  <c r="BV223" i="17"/>
  <c r="BS223" i="17"/>
  <c r="BT223" i="17" s="1"/>
  <c r="BV211" i="17"/>
  <c r="BS211" i="17"/>
  <c r="BT211" i="17" s="1"/>
  <c r="BX91" i="17"/>
  <c r="BU91" i="17"/>
  <c r="BV91" i="17" s="1"/>
  <c r="BW91" i="17"/>
  <c r="BV321" i="17"/>
  <c r="BS321" i="17"/>
  <c r="BT321" i="17" s="1"/>
  <c r="BV327" i="17"/>
  <c r="BS327" i="17"/>
  <c r="BT327" i="17" s="1"/>
  <c r="BV205" i="17"/>
  <c r="BU205" i="17"/>
  <c r="BS205" i="17"/>
  <c r="BT205" i="17" s="1"/>
  <c r="BX119" i="17"/>
  <c r="BU119" i="17"/>
  <c r="BV119" i="17" s="1"/>
  <c r="BX51" i="17"/>
  <c r="BU51" i="17"/>
  <c r="BV51" i="17" s="1"/>
  <c r="BX26" i="17"/>
  <c r="BU26" i="17"/>
  <c r="BV26" i="17" s="1"/>
  <c r="BX71" i="17"/>
  <c r="BU71" i="17"/>
  <c r="BV71" i="17" s="1"/>
  <c r="BW71" i="17"/>
  <c r="BV323" i="17"/>
  <c r="BS323" i="17"/>
  <c r="BT323" i="17" s="1"/>
  <c r="BV263" i="17"/>
  <c r="BS263" i="17"/>
  <c r="BT263" i="17" s="1"/>
  <c r="BV179" i="17"/>
  <c r="BS179" i="17"/>
  <c r="BT179" i="17" s="1"/>
  <c r="BV177" i="17"/>
  <c r="BS177" i="17"/>
  <c r="BT177" i="17" s="1"/>
  <c r="BU177" i="17"/>
  <c r="BX124" i="17"/>
  <c r="BW124" i="17"/>
  <c r="BU124" i="17"/>
  <c r="BV124" i="17" s="1"/>
  <c r="BV292" i="17"/>
  <c r="BU292" i="17"/>
  <c r="BS292" i="17"/>
  <c r="BT292" i="17" s="1"/>
  <c r="BV250" i="17"/>
  <c r="BS250" i="17"/>
  <c r="BT250" i="17" s="1"/>
  <c r="BV186" i="17"/>
  <c r="BU186" i="17"/>
  <c r="BS186" i="17"/>
  <c r="BT186" i="17" s="1"/>
  <c r="BX92" i="17"/>
  <c r="BU92" i="17"/>
  <c r="BV92" i="17" s="1"/>
  <c r="BV272" i="17"/>
  <c r="BS272" i="17"/>
  <c r="BT272" i="17" s="1"/>
  <c r="BV221" i="17"/>
  <c r="BU221" i="17"/>
  <c r="BS221" i="17"/>
  <c r="BT221" i="17" s="1"/>
  <c r="BV236" i="17"/>
  <c r="BS236" i="17"/>
  <c r="BT236" i="17" s="1"/>
  <c r="BU236" i="17"/>
  <c r="BU251" i="17"/>
  <c r="BW74" i="17"/>
  <c r="BU170" i="17"/>
  <c r="BW119" i="17"/>
  <c r="BX47" i="17"/>
  <c r="BU47" i="17"/>
  <c r="BV47" i="17" s="1"/>
  <c r="BW47" i="17"/>
  <c r="BV218" i="17"/>
  <c r="BS218" i="17"/>
  <c r="BT218" i="17" s="1"/>
  <c r="BX56" i="17"/>
  <c r="BU56" i="17"/>
  <c r="BV56" i="17" s="1"/>
  <c r="BW56" i="17"/>
  <c r="BV155" i="17"/>
  <c r="BS155" i="17"/>
  <c r="BT155" i="17" s="1"/>
  <c r="BX55" i="17"/>
  <c r="BW55" i="17"/>
  <c r="BU55" i="17"/>
  <c r="BV55" i="17" s="1"/>
  <c r="BV169" i="17"/>
  <c r="BS169" i="17"/>
  <c r="BT169" i="17" s="1"/>
  <c r="BU303" i="17"/>
  <c r="BX13" i="17"/>
  <c r="BU13" i="17"/>
  <c r="BV13" i="17" s="1"/>
  <c r="BV234" i="17"/>
  <c r="BU234" i="17"/>
  <c r="BS234" i="17"/>
  <c r="BT234" i="17" s="1"/>
  <c r="BX102" i="17"/>
  <c r="BU102" i="17"/>
  <c r="BV102" i="17" s="1"/>
  <c r="BW102" i="17"/>
  <c r="BX93" i="17"/>
  <c r="BW93" i="17"/>
  <c r="BU93" i="17"/>
  <c r="BV93" i="17" s="1"/>
  <c r="BX136" i="17"/>
  <c r="BU136" i="17"/>
  <c r="BV136" i="17" s="1"/>
  <c r="BX9" i="17"/>
  <c r="BU9" i="17"/>
  <c r="BV9" i="17" s="1"/>
  <c r="BV264" i="17"/>
  <c r="BS264" i="17"/>
  <c r="BT264" i="17" s="1"/>
  <c r="BU264" i="17"/>
  <c r="BV248" i="17"/>
  <c r="BS248" i="17"/>
  <c r="BT248" i="17" s="1"/>
  <c r="BV166" i="17"/>
  <c r="BS166" i="17"/>
  <c r="BT166" i="17" s="1"/>
  <c r="BX89" i="17"/>
  <c r="BU89" i="17"/>
  <c r="BV89" i="17" s="1"/>
  <c r="BV266" i="17"/>
  <c r="BS266" i="17"/>
  <c r="BT266" i="17" s="1"/>
  <c r="BV310" i="17"/>
  <c r="BS310" i="17"/>
  <c r="BT310" i="17" s="1"/>
  <c r="BU310" i="17"/>
  <c r="BV208" i="17"/>
  <c r="BS208" i="17"/>
  <c r="BT208" i="17" s="1"/>
  <c r="BX66" i="17"/>
  <c r="BW66" i="17"/>
  <c r="BU66" i="17"/>
  <c r="BV66" i="17" s="1"/>
  <c r="BX78" i="17"/>
  <c r="BW78" i="17"/>
  <c r="BU78" i="17"/>
  <c r="BV78" i="17" s="1"/>
  <c r="BX32" i="17"/>
  <c r="BU32" i="17"/>
  <c r="BV32" i="17" s="1"/>
  <c r="BV261" i="17"/>
  <c r="BS261" i="17"/>
  <c r="BT261" i="17" s="1"/>
  <c r="BV184" i="17"/>
  <c r="BS184" i="17"/>
  <c r="BT184" i="17" s="1"/>
  <c r="BX85" i="17"/>
  <c r="BU85" i="17"/>
  <c r="BV85" i="17" s="1"/>
  <c r="BV253" i="17"/>
  <c r="BS253" i="17"/>
  <c r="BT253" i="17" s="1"/>
  <c r="BV172" i="17"/>
  <c r="BS172" i="17"/>
  <c r="BT172" i="17" s="1"/>
  <c r="BX41" i="17"/>
  <c r="BU41" i="17"/>
  <c r="BV41" i="17" s="1"/>
  <c r="BW41" i="17"/>
  <c r="BX52" i="17"/>
  <c r="BU52" i="17"/>
  <c r="BV52" i="17" s="1"/>
  <c r="BV273" i="17"/>
  <c r="BS273" i="17"/>
  <c r="BT273" i="17" s="1"/>
  <c r="BV285" i="17"/>
  <c r="BS285" i="17"/>
  <c r="BT285" i="17" s="1"/>
  <c r="BV260" i="17"/>
  <c r="BS260" i="17"/>
  <c r="BT260" i="17" s="1"/>
  <c r="BV202" i="17"/>
  <c r="BS202" i="17"/>
  <c r="BT202" i="17" s="1"/>
  <c r="BU202" i="17"/>
  <c r="BX117" i="17"/>
  <c r="BW117" i="17"/>
  <c r="BU117" i="17"/>
  <c r="BV117" i="17" s="1"/>
  <c r="BX31" i="17"/>
  <c r="BU31" i="17"/>
  <c r="BV31" i="17" s="1"/>
  <c r="BV326" i="17"/>
  <c r="BS326" i="17"/>
  <c r="BT326" i="17" s="1"/>
  <c r="BV201" i="17"/>
  <c r="BS201" i="17"/>
  <c r="BT201" i="17" s="1"/>
  <c r="BX132" i="17"/>
  <c r="BU132" i="17"/>
  <c r="BV132" i="17" s="1"/>
  <c r="BX29" i="17"/>
  <c r="BU29" i="17"/>
  <c r="BV29" i="17" s="1"/>
  <c r="BV280" i="17"/>
  <c r="BS280" i="17"/>
  <c r="BT280" i="17" s="1"/>
  <c r="BU280" i="17"/>
  <c r="BV229" i="17"/>
  <c r="BS229" i="17"/>
  <c r="BT229" i="17" s="1"/>
  <c r="BV204" i="17"/>
  <c r="BS204" i="17"/>
  <c r="BT204" i="17" s="1"/>
  <c r="BU204" i="17"/>
  <c r="BX131" i="17"/>
  <c r="BU131" i="17"/>
  <c r="BV131" i="17" s="1"/>
  <c r="BW131" i="17"/>
  <c r="BX84" i="17"/>
  <c r="BU84" i="17"/>
  <c r="BV84" i="17" s="1"/>
  <c r="BW84" i="17"/>
  <c r="BU321" i="17"/>
  <c r="BU250" i="17"/>
  <c r="BW13" i="17"/>
  <c r="BU272" i="17"/>
  <c r="BW26" i="17"/>
  <c r="BW38" i="17"/>
  <c r="BU289" i="17"/>
  <c r="BW89" i="17"/>
  <c r="BU266" i="17"/>
  <c r="BW20" i="17"/>
  <c r="BW80" i="17"/>
  <c r="BU201" i="17"/>
  <c r="BU260" i="17"/>
  <c r="BX46" i="17"/>
  <c r="BU46" i="17"/>
  <c r="BV46" i="17" s="1"/>
  <c r="BX27" i="17"/>
  <c r="BW27" i="17"/>
  <c r="BU27" i="17"/>
  <c r="BV27" i="17" s="1"/>
  <c r="BX110" i="17"/>
  <c r="BU110" i="17"/>
  <c r="BV110" i="17" s="1"/>
  <c r="BX137" i="17"/>
  <c r="BW137" i="17"/>
  <c r="BU137" i="17"/>
  <c r="BV137" i="17" s="1"/>
  <c r="BX95" i="17"/>
  <c r="BU95" i="17"/>
  <c r="BV95" i="17" s="1"/>
  <c r="BX16" i="17"/>
  <c r="BW16" i="17"/>
  <c r="BU16" i="17"/>
  <c r="BV16" i="17" s="1"/>
  <c r="BX133" i="17"/>
  <c r="BU133" i="17"/>
  <c r="BV133" i="17" s="1"/>
  <c r="BV299" i="17"/>
  <c r="BS299" i="17"/>
  <c r="BT299" i="17" s="1"/>
  <c r="BV254" i="17"/>
  <c r="BS254" i="17"/>
  <c r="BT254" i="17" s="1"/>
  <c r="BV200" i="17"/>
  <c r="BU200" i="17"/>
  <c r="BS200" i="17"/>
  <c r="BT200" i="17" s="1"/>
  <c r="BV206" i="17"/>
  <c r="BS206" i="17"/>
  <c r="BT206" i="17" s="1"/>
  <c r="BX129" i="17"/>
  <c r="BU129" i="17"/>
  <c r="BV129" i="17" s="1"/>
  <c r="BX120" i="17"/>
  <c r="BU120" i="17"/>
  <c r="BV120" i="17" s="1"/>
  <c r="BX108" i="17"/>
  <c r="BU108" i="17"/>
  <c r="BV108" i="17" s="1"/>
  <c r="BX15" i="17"/>
  <c r="BU15" i="17"/>
  <c r="BV15" i="17" s="1"/>
  <c r="BX28" i="17"/>
  <c r="BU28" i="17"/>
  <c r="BV28" i="17" s="1"/>
  <c r="BV232" i="17"/>
  <c r="BS232" i="17"/>
  <c r="BT232" i="17" s="1"/>
  <c r="BV158" i="17"/>
  <c r="BS158" i="17"/>
  <c r="BT158" i="17" s="1"/>
  <c r="BX73" i="17"/>
  <c r="BU73" i="17"/>
  <c r="BV73" i="17" s="1"/>
  <c r="BV230" i="17"/>
  <c r="BS230" i="17"/>
  <c r="BT230" i="17" s="1"/>
  <c r="BV196" i="17"/>
  <c r="BU196" i="17"/>
  <c r="BS196" i="17"/>
  <c r="BT196" i="17" s="1"/>
  <c r="BX72" i="17"/>
  <c r="BU72" i="17"/>
  <c r="BV72" i="17" s="1"/>
  <c r="BX58" i="17"/>
  <c r="BU58" i="17"/>
  <c r="BV58" i="17" s="1"/>
  <c r="BW58" i="17"/>
  <c r="BX62" i="17"/>
  <c r="BW62" i="17"/>
  <c r="BU62" i="17"/>
  <c r="BV62" i="17" s="1"/>
  <c r="BV325" i="17"/>
  <c r="BS325" i="17"/>
  <c r="BT325" i="17" s="1"/>
  <c r="BU325" i="17"/>
  <c r="BV226" i="17"/>
  <c r="BS226" i="17"/>
  <c r="BT226" i="17" s="1"/>
  <c r="BV225" i="17"/>
  <c r="BU225" i="17"/>
  <c r="BS225" i="17"/>
  <c r="BT225" i="17" s="1"/>
  <c r="BX64" i="17"/>
  <c r="BU64" i="17"/>
  <c r="BV64" i="17" s="1"/>
  <c r="BX12" i="17"/>
  <c r="BU12" i="17"/>
  <c r="BV12" i="17" s="1"/>
  <c r="BV191" i="17"/>
  <c r="BU191" i="17"/>
  <c r="BS191" i="17"/>
  <c r="BT191" i="17" s="1"/>
  <c r="BV175" i="17"/>
  <c r="BS175" i="17"/>
  <c r="BT175" i="17" s="1"/>
  <c r="BU175" i="17"/>
  <c r="BX130" i="17"/>
  <c r="BU130" i="17"/>
  <c r="BV130" i="17" s="1"/>
  <c r="CA87" i="17"/>
  <c r="BV237" i="17"/>
  <c r="BU237" i="17"/>
  <c r="BS237" i="17"/>
  <c r="BT237" i="17" s="1"/>
  <c r="BV160" i="17"/>
  <c r="BS160" i="17"/>
  <c r="BT160" i="17" s="1"/>
  <c r="BX126" i="17"/>
  <c r="BU126" i="17"/>
  <c r="BV126" i="17" s="1"/>
  <c r="BW126" i="17"/>
  <c r="BX25" i="17"/>
  <c r="BU25" i="17"/>
  <c r="BV25" i="17" s="1"/>
  <c r="BW25" i="17"/>
  <c r="BV235" i="17"/>
  <c r="BU235" i="17"/>
  <c r="BS235" i="17"/>
  <c r="BT235" i="17" s="1"/>
  <c r="BV256" i="17"/>
  <c r="BS256" i="17"/>
  <c r="BT256" i="17" s="1"/>
  <c r="BX114" i="17"/>
  <c r="BU114" i="17"/>
  <c r="BV114" i="17" s="1"/>
  <c r="BX53" i="17"/>
  <c r="BU53" i="17"/>
  <c r="BV53" i="17" s="1"/>
  <c r="BX19" i="17"/>
  <c r="BW19" i="17"/>
  <c r="BU19" i="17"/>
  <c r="BV19" i="17" s="1"/>
  <c r="BV307" i="17"/>
  <c r="BS307" i="17"/>
  <c r="BT307" i="17" s="1"/>
  <c r="BV269" i="17"/>
  <c r="BS269" i="17"/>
  <c r="BT269" i="17" s="1"/>
  <c r="BU269" i="17"/>
  <c r="BV159" i="17"/>
  <c r="BS159" i="17"/>
  <c r="BT159" i="17" s="1"/>
  <c r="BV190" i="17"/>
  <c r="BS190" i="17"/>
  <c r="BT190" i="17" s="1"/>
  <c r="BW28" i="17"/>
  <c r="BW51" i="17"/>
  <c r="BW15" i="17"/>
  <c r="BW46" i="17"/>
  <c r="BW112" i="17"/>
  <c r="BU190" i="17"/>
  <c r="BW99" i="17"/>
  <c r="BU299" i="17"/>
  <c r="BU169" i="17"/>
  <c r="BW31" i="17"/>
  <c r="BV294" i="17"/>
  <c r="BS294" i="17"/>
  <c r="BT294" i="17" s="1"/>
  <c r="BV176" i="17"/>
  <c r="BS176" i="17"/>
  <c r="BT176" i="17" s="1"/>
  <c r="BV291" i="17"/>
  <c r="BS291" i="17"/>
  <c r="BT291" i="17" s="1"/>
  <c r="BX80" i="17"/>
  <c r="BU80" i="17"/>
  <c r="BV80" i="17" s="1"/>
  <c r="BV304" i="17"/>
  <c r="BS304" i="17"/>
  <c r="BT304" i="17" s="1"/>
  <c r="BV276" i="17"/>
  <c r="BS276" i="17"/>
  <c r="BT276" i="17" s="1"/>
  <c r="BU276" i="17"/>
  <c r="BV240" i="17"/>
  <c r="BS240" i="17"/>
  <c r="BT240" i="17" s="1"/>
  <c r="BV217" i="17"/>
  <c r="BS217" i="17"/>
  <c r="BT217" i="17" s="1"/>
  <c r="BV195" i="17"/>
  <c r="BS195" i="17"/>
  <c r="BT195" i="17" s="1"/>
  <c r="BX135" i="17"/>
  <c r="BU135" i="17"/>
  <c r="BV135" i="17" s="1"/>
  <c r="BX57" i="17"/>
  <c r="BW57" i="17"/>
  <c r="BU57" i="17"/>
  <c r="BV57" i="17" s="1"/>
  <c r="BX109" i="17"/>
  <c r="BU109" i="17"/>
  <c r="BV109" i="17" s="1"/>
  <c r="BV329" i="17"/>
  <c r="BU329" i="17"/>
  <c r="BS329" i="17"/>
  <c r="BT329" i="17" s="1"/>
  <c r="BV268" i="17"/>
  <c r="BS268" i="17"/>
  <c r="BT268" i="17" s="1"/>
  <c r="BU268" i="17"/>
  <c r="BV174" i="17"/>
  <c r="BS174" i="17"/>
  <c r="BT174" i="17" s="1"/>
  <c r="BX127" i="17"/>
  <c r="BU127" i="17"/>
  <c r="BV127" i="17" s="1"/>
  <c r="BW127" i="17"/>
  <c r="BX59" i="17"/>
  <c r="BU59" i="17"/>
  <c r="BV59" i="17" s="1"/>
  <c r="BX34" i="17"/>
  <c r="BW34" i="17"/>
  <c r="BU34" i="17"/>
  <c r="BV34" i="17" s="1"/>
  <c r="BV271" i="17"/>
  <c r="BS271" i="17"/>
  <c r="BT271" i="17" s="1"/>
  <c r="BV251" i="17"/>
  <c r="BS251" i="17"/>
  <c r="BT251" i="17" s="1"/>
  <c r="BV182" i="17"/>
  <c r="BS182" i="17"/>
  <c r="BT182" i="17" s="1"/>
  <c r="BX87" i="17"/>
  <c r="BU87" i="17"/>
  <c r="BV87" i="17" s="1"/>
  <c r="BX69" i="17"/>
  <c r="BU69" i="17"/>
  <c r="BV69" i="17" s="1"/>
  <c r="BW69" i="17"/>
  <c r="BX35" i="17"/>
  <c r="BU35" i="17"/>
  <c r="BV35" i="17" s="1"/>
  <c r="BV309" i="17"/>
  <c r="BS309" i="17"/>
  <c r="BT309" i="17" s="1"/>
  <c r="BU309" i="17"/>
  <c r="BV210" i="17"/>
  <c r="BS210" i="17"/>
  <c r="BT210" i="17" s="1"/>
  <c r="BX48" i="17"/>
  <c r="BU48" i="17"/>
  <c r="BV48" i="17" s="1"/>
  <c r="BX30" i="17"/>
  <c r="BU30" i="17"/>
  <c r="BV30" i="17" s="1"/>
  <c r="BX40" i="17"/>
  <c r="BU40" i="17"/>
  <c r="BV40" i="17" s="1"/>
  <c r="BV315" i="17"/>
  <c r="BS315" i="17"/>
  <c r="BT315" i="17" s="1"/>
  <c r="BU315" i="17"/>
  <c r="BV319" i="17"/>
  <c r="BS319" i="17"/>
  <c r="BT319" i="17" s="1"/>
  <c r="BV171" i="17"/>
  <c r="BS171" i="17"/>
  <c r="BT171" i="17" s="1"/>
  <c r="BV252" i="17"/>
  <c r="BS252" i="17"/>
  <c r="BT252" i="17" s="1"/>
  <c r="BU252" i="17"/>
  <c r="BX63" i="17"/>
  <c r="BU63" i="17"/>
  <c r="BV63" i="17" s="1"/>
  <c r="BW63" i="17"/>
  <c r="BV316" i="17"/>
  <c r="BS316" i="17"/>
  <c r="BT316" i="17" s="1"/>
  <c r="BV233" i="17"/>
  <c r="BS233" i="17"/>
  <c r="BT233" i="17" s="1"/>
  <c r="BU233" i="17"/>
  <c r="BV185" i="17"/>
  <c r="BS185" i="17"/>
  <c r="BT185" i="17" s="1"/>
  <c r="BU185" i="17"/>
  <c r="BY173" i="17"/>
  <c r="BW52" i="17"/>
  <c r="BU206" i="17"/>
  <c r="BU208" i="17"/>
  <c r="BU218" i="17"/>
  <c r="BW64" i="17"/>
  <c r="BW135" i="17"/>
  <c r="BW110" i="17"/>
  <c r="BU263" i="17"/>
  <c r="BX83" i="17"/>
  <c r="BU83" i="17"/>
  <c r="BV83" i="17" s="1"/>
  <c r="BV156" i="17"/>
  <c r="BS156" i="17"/>
  <c r="BT156" i="17" s="1"/>
  <c r="BX79" i="17"/>
  <c r="BW79" i="17"/>
  <c r="BU79" i="17"/>
  <c r="BV79" i="17" s="1"/>
  <c r="BV297" i="17"/>
  <c r="BS297" i="17"/>
  <c r="BT297" i="17" s="1"/>
  <c r="BX74" i="17"/>
  <c r="BU74" i="17"/>
  <c r="BV74" i="17" s="1"/>
  <c r="BX65" i="17"/>
  <c r="BW65" i="17"/>
  <c r="BU65" i="17"/>
  <c r="BV65" i="17" s="1"/>
  <c r="BV278" i="17"/>
  <c r="BS278" i="17"/>
  <c r="BT278" i="17" s="1"/>
  <c r="BV192" i="17"/>
  <c r="BS192" i="17"/>
  <c r="BT192" i="17" s="1"/>
  <c r="BV247" i="17"/>
  <c r="BU247" i="17"/>
  <c r="BS247" i="17"/>
  <c r="BT247" i="17" s="1"/>
  <c r="BV239" i="17"/>
  <c r="BU239" i="17"/>
  <c r="BS239" i="17"/>
  <c r="BT239" i="17" s="1"/>
  <c r="BX123" i="17"/>
  <c r="BU123" i="17"/>
  <c r="BV123" i="17" s="1"/>
  <c r="BW123" i="17"/>
  <c r="BX82" i="17"/>
  <c r="BU82" i="17"/>
  <c r="BV82" i="17" s="1"/>
  <c r="BW82" i="17"/>
  <c r="BV224" i="17"/>
  <c r="BS224" i="17"/>
  <c r="BT224" i="17" s="1"/>
  <c r="BV180" i="17"/>
  <c r="BS180" i="17"/>
  <c r="BT180" i="17" s="1"/>
  <c r="BU180" i="17"/>
  <c r="BX115" i="17"/>
  <c r="BU115" i="17"/>
  <c r="BV115" i="17" s="1"/>
  <c r="BV203" i="17"/>
  <c r="BS203" i="17"/>
  <c r="BT203" i="17" s="1"/>
  <c r="BX86" i="17"/>
  <c r="BU86" i="17"/>
  <c r="BV86" i="17" s="1"/>
  <c r="BX24" i="17"/>
  <c r="BU24" i="17"/>
  <c r="BV24" i="17" s="1"/>
  <c r="BV212" i="17"/>
  <c r="BU212" i="17"/>
  <c r="BS212" i="17"/>
  <c r="BT212" i="17" s="1"/>
  <c r="BX68" i="17"/>
  <c r="BU68" i="17"/>
  <c r="BV68" i="17" s="1"/>
  <c r="BW68" i="17"/>
  <c r="BV281" i="17"/>
  <c r="BS281" i="17"/>
  <c r="BT281" i="17" s="1"/>
  <c r="BV213" i="17"/>
  <c r="BS213" i="17"/>
  <c r="BT213" i="17" s="1"/>
  <c r="BX128" i="17"/>
  <c r="BU128" i="17"/>
  <c r="BV128" i="17" s="1"/>
  <c r="BX39" i="17"/>
  <c r="BW39" i="17"/>
  <c r="BU39" i="17"/>
  <c r="BV39" i="17" s="1"/>
  <c r="BV290" i="17"/>
  <c r="BS290" i="17"/>
  <c r="BT290" i="17" s="1"/>
  <c r="BU290" i="17"/>
  <c r="BV267" i="17"/>
  <c r="BS267" i="17"/>
  <c r="BT267" i="17" s="1"/>
  <c r="BU267" i="17"/>
  <c r="CO154" i="17"/>
  <c r="CO155" i="17" s="1"/>
  <c r="CO158" i="17" s="1"/>
  <c r="CN154" i="17"/>
  <c r="BV154" i="17"/>
  <c r="BS154" i="17"/>
  <c r="BX42" i="17"/>
  <c r="BU42" i="17"/>
  <c r="BV42" i="17" s="1"/>
  <c r="BV313" i="17"/>
  <c r="BS313" i="17"/>
  <c r="BT313" i="17" s="1"/>
  <c r="BV324" i="17"/>
  <c r="BU324" i="17"/>
  <c r="BS324" i="17"/>
  <c r="BT324" i="17" s="1"/>
  <c r="BV197" i="17"/>
  <c r="BS197" i="17"/>
  <c r="BT197" i="17" s="1"/>
  <c r="BV167" i="17"/>
  <c r="BS167" i="17"/>
  <c r="BT167" i="17" s="1"/>
  <c r="BU167" i="17"/>
  <c r="BX111" i="17"/>
  <c r="BW111" i="17"/>
  <c r="BU111" i="17"/>
  <c r="BV111" i="17" s="1"/>
  <c r="BX43" i="17"/>
  <c r="BU43" i="17"/>
  <c r="BV43" i="17" s="1"/>
  <c r="BX18" i="17"/>
  <c r="BU18" i="17"/>
  <c r="BV18" i="17" s="1"/>
  <c r="BV249" i="17"/>
  <c r="BS249" i="17"/>
  <c r="BT249" i="17" s="1"/>
  <c r="BV193" i="17"/>
  <c r="BS193" i="17"/>
  <c r="BT193" i="17" s="1"/>
  <c r="BX125" i="17"/>
  <c r="BU125" i="17"/>
  <c r="BV125" i="17" s="1"/>
  <c r="BV328" i="17"/>
  <c r="BS328" i="17"/>
  <c r="BT328" i="17" s="1"/>
  <c r="BV295" i="17"/>
  <c r="BS295" i="17"/>
  <c r="BT295" i="17" s="1"/>
  <c r="BV241" i="17"/>
  <c r="BS241" i="17"/>
  <c r="BT241" i="17" s="1"/>
  <c r="BU241" i="17"/>
  <c r="BW48" i="17"/>
  <c r="BU311" i="17"/>
  <c r="BU158" i="17"/>
  <c r="BW129" i="17"/>
  <c r="BU261" i="17"/>
  <c r="BU226" i="17"/>
  <c r="BU313" i="17"/>
  <c r="BU171" i="17"/>
  <c r="BU172" i="17"/>
  <c r="BU294" i="17"/>
  <c r="BU323" i="17"/>
  <c r="BW12" i="17"/>
  <c r="BU210" i="17"/>
  <c r="BU319" i="17"/>
  <c r="BU155" i="17"/>
  <c r="BX37" i="17"/>
  <c r="BU37" i="17"/>
  <c r="BV37" i="17" s="1"/>
  <c r="BV164" i="17"/>
  <c r="BS164" i="17"/>
  <c r="BT164" i="17" s="1"/>
  <c r="BU164" i="17"/>
  <c r="BX70" i="17"/>
  <c r="BW70" i="17"/>
  <c r="BU70" i="17"/>
  <c r="BV70" i="17" s="1"/>
  <c r="BV270" i="17"/>
  <c r="BS270" i="17"/>
  <c r="BT270" i="17" s="1"/>
  <c r="BU270" i="17"/>
  <c r="BX106" i="17"/>
  <c r="BU106" i="17"/>
  <c r="BV106" i="17" s="1"/>
  <c r="BV305" i="17"/>
  <c r="BS305" i="17"/>
  <c r="BT305" i="17" s="1"/>
  <c r="BV189" i="17"/>
  <c r="BS189" i="17"/>
  <c r="BT189" i="17" s="1"/>
  <c r="BV238" i="17"/>
  <c r="BS238" i="17"/>
  <c r="BT238" i="17" s="1"/>
  <c r="BU238" i="17"/>
  <c r="BX45" i="17"/>
  <c r="BW45" i="17"/>
  <c r="BU45" i="17"/>
  <c r="BV45" i="17" s="1"/>
  <c r="BX11" i="17"/>
  <c r="BU11" i="17"/>
  <c r="BV11" i="17" s="1"/>
  <c r="BW11" i="17"/>
  <c r="BV320" i="17"/>
  <c r="BS320" i="17"/>
  <c r="BT320" i="17" s="1"/>
  <c r="BY294" i="17"/>
  <c r="BV286" i="17"/>
  <c r="BS286" i="17"/>
  <c r="BT286" i="17" s="1"/>
  <c r="BV228" i="17"/>
  <c r="BS228" i="17"/>
  <c r="BT228" i="17" s="1"/>
  <c r="BU228" i="17"/>
  <c r="BV277" i="17"/>
  <c r="BS277" i="17"/>
  <c r="BT277" i="17" s="1"/>
  <c r="BX88" i="17"/>
  <c r="BU88" i="17"/>
  <c r="BV88" i="17" s="1"/>
  <c r="BW88" i="17"/>
  <c r="CA83" i="17"/>
  <c r="BX101" i="17"/>
  <c r="BU101" i="17"/>
  <c r="BV101" i="17" s="1"/>
  <c r="BX10" i="17"/>
  <c r="BU10" i="17"/>
  <c r="BV10" i="17" s="1"/>
  <c r="CA37" i="17"/>
  <c r="BY311" i="17"/>
  <c r="BV284" i="17"/>
  <c r="BS284" i="17"/>
  <c r="BT284" i="17" s="1"/>
  <c r="BV255" i="17"/>
  <c r="BS255" i="17"/>
  <c r="BT255" i="17" s="1"/>
  <c r="BV216" i="17"/>
  <c r="BU216" i="17"/>
  <c r="BS216" i="17"/>
  <c r="BT216" i="17" s="1"/>
  <c r="BV227" i="17"/>
  <c r="BU227" i="17"/>
  <c r="BS227" i="17"/>
  <c r="BT227" i="17" s="1"/>
  <c r="BY164" i="17"/>
  <c r="BV188" i="17"/>
  <c r="BS188" i="17"/>
  <c r="BT188" i="17" s="1"/>
  <c r="BU188" i="17"/>
  <c r="BX75" i="17"/>
  <c r="BU75" i="17"/>
  <c r="BV75" i="17" s="1"/>
  <c r="BX60" i="17"/>
  <c r="BU60" i="17"/>
  <c r="BV60" i="17" s="1"/>
  <c r="CA70" i="17"/>
  <c r="BV306" i="17"/>
  <c r="BU306" i="17"/>
  <c r="BS306" i="17"/>
  <c r="BT306" i="17" s="1"/>
  <c r="BV308" i="17"/>
  <c r="BS308" i="17"/>
  <c r="BT308" i="17" s="1"/>
  <c r="BY270" i="17"/>
  <c r="BY178" i="17"/>
  <c r="BV163" i="17"/>
  <c r="BS163" i="17"/>
  <c r="BT163" i="17" s="1"/>
  <c r="BU163" i="17"/>
  <c r="CA106" i="17"/>
  <c r="BX8" i="17"/>
  <c r="BW8" i="17"/>
  <c r="BU8" i="17"/>
  <c r="BV8" i="17" s="1"/>
  <c r="BV296" i="17"/>
  <c r="BU296" i="17"/>
  <c r="BS296" i="17"/>
  <c r="BT296" i="17" s="1"/>
  <c r="BV199" i="17"/>
  <c r="BS199" i="17"/>
  <c r="BT199" i="17" s="1"/>
  <c r="BY170" i="17"/>
  <c r="BV162" i="17"/>
  <c r="BS162" i="17"/>
  <c r="BT162" i="17" s="1"/>
  <c r="BX138" i="17"/>
  <c r="BU138" i="17"/>
  <c r="BV138" i="17" s="1"/>
  <c r="BW138" i="17"/>
  <c r="CA46" i="17"/>
  <c r="BY317" i="17"/>
  <c r="BY218" i="17"/>
  <c r="BV215" i="17"/>
  <c r="BS215" i="17"/>
  <c r="BT215" i="17" s="1"/>
  <c r="BV209" i="17"/>
  <c r="BU209" i="17"/>
  <c r="BS209" i="17"/>
  <c r="BT209" i="17" s="1"/>
  <c r="CA56" i="17"/>
  <c r="BX36" i="17"/>
  <c r="BU36" i="17"/>
  <c r="BV36" i="17" s="1"/>
  <c r="BV265" i="17"/>
  <c r="BU265" i="17"/>
  <c r="BS265" i="17"/>
  <c r="BT265" i="17" s="1"/>
  <c r="BV258" i="17"/>
  <c r="BS258" i="17"/>
  <c r="BT258" i="17" s="1"/>
  <c r="BV244" i="17"/>
  <c r="BS244" i="17"/>
  <c r="BT244" i="17" s="1"/>
  <c r="BU244" i="17"/>
  <c r="BV194" i="17"/>
  <c r="BU194" i="17"/>
  <c r="BS194" i="17"/>
  <c r="BT194" i="17" s="1"/>
  <c r="BV157" i="17"/>
  <c r="BS157" i="17"/>
  <c r="BT157" i="17" s="1"/>
  <c r="CA61" i="17"/>
  <c r="BX23" i="17"/>
  <c r="BU23" i="17"/>
  <c r="BV23" i="17" s="1"/>
  <c r="BY303" i="17"/>
  <c r="BV302" i="17"/>
  <c r="BU302" i="17"/>
  <c r="BS302" i="17"/>
  <c r="BT302" i="17" s="1"/>
  <c r="BV257" i="17"/>
  <c r="BS257" i="17"/>
  <c r="BT257" i="17" s="1"/>
  <c r="BU257" i="17"/>
  <c r="BY189" i="17"/>
  <c r="BV246" i="17"/>
  <c r="BS246" i="17"/>
  <c r="BT246" i="17" s="1"/>
  <c r="BY155" i="17"/>
  <c r="BX118" i="17"/>
  <c r="BU118" i="17"/>
  <c r="BV118" i="17" s="1"/>
  <c r="BX14" i="17"/>
  <c r="BU14" i="17"/>
  <c r="BV14" i="17" s="1"/>
  <c r="BW14" i="17"/>
  <c r="CA55" i="17"/>
  <c r="BV293" i="17"/>
  <c r="BS293" i="17"/>
  <c r="BT293" i="17" s="1"/>
  <c r="BV300" i="17"/>
  <c r="BU300" i="17"/>
  <c r="BS300" i="17"/>
  <c r="BT300" i="17" s="1"/>
  <c r="BY242" i="17"/>
  <c r="BY176" i="17"/>
  <c r="BV173" i="17"/>
  <c r="BS173" i="17"/>
  <c r="BT173" i="17" s="1"/>
  <c r="BW75" i="17"/>
  <c r="BW9" i="17"/>
  <c r="BU271" i="17"/>
  <c r="BU320" i="17"/>
  <c r="BU254" i="17"/>
  <c r="BW95" i="17"/>
  <c r="BU246" i="17"/>
  <c r="BU231" i="17"/>
  <c r="BU285" i="17"/>
  <c r="BW118" i="17"/>
  <c r="BU160" i="17"/>
  <c r="BW86" i="17"/>
  <c r="BU291" i="17"/>
  <c r="BU297" i="17"/>
  <c r="BU166" i="17"/>
  <c r="BU253" i="17"/>
  <c r="BW50" i="17"/>
  <c r="BU281" i="17"/>
  <c r="BV322" i="17"/>
  <c r="BS322" i="17"/>
  <c r="BT322" i="17" s="1"/>
  <c r="BV219" i="17"/>
  <c r="BS219" i="17"/>
  <c r="BT219" i="17" s="1"/>
  <c r="BV283" i="17"/>
  <c r="BS283" i="17"/>
  <c r="BT283" i="17" s="1"/>
  <c r="BU283" i="17"/>
  <c r="BV275" i="17"/>
  <c r="BS275" i="17"/>
  <c r="BT275" i="17" s="1"/>
  <c r="BV214" i="17"/>
  <c r="BS214" i="17"/>
  <c r="BT214" i="17" s="1"/>
  <c r="BU214" i="17"/>
  <c r="BV222" i="17"/>
  <c r="BS222" i="17"/>
  <c r="BT222" i="17" s="1"/>
  <c r="BX38" i="17"/>
  <c r="BU38" i="17"/>
  <c r="BV38" i="17" s="1"/>
  <c r="BV243" i="17"/>
  <c r="BU243" i="17"/>
  <c r="BS243" i="17"/>
  <c r="BT243" i="17" s="1"/>
  <c r="BX103" i="17"/>
  <c r="BU103" i="17"/>
  <c r="BV103" i="17" s="1"/>
  <c r="BV282" i="17"/>
  <c r="BS282" i="17"/>
  <c r="BT282" i="17" s="1"/>
  <c r="BU282" i="17"/>
  <c r="BW83" i="17"/>
  <c r="BX107" i="17"/>
  <c r="BU107" i="17"/>
  <c r="BV107" i="17" s="1"/>
  <c r="CA97" i="17"/>
  <c r="BX105" i="17"/>
  <c r="BU105" i="17"/>
  <c r="BV105" i="17" s="1"/>
  <c r="BX49" i="17"/>
  <c r="BU49" i="17"/>
  <c r="BV49" i="17" s="1"/>
  <c r="BV318" i="17"/>
  <c r="BU318" i="17"/>
  <c r="BS318" i="17"/>
  <c r="BT318" i="17" s="1"/>
  <c r="BV262" i="17"/>
  <c r="BS262" i="17"/>
  <c r="BT262" i="17" s="1"/>
  <c r="BV165" i="17"/>
  <c r="BS165" i="17"/>
  <c r="BT165" i="17" s="1"/>
  <c r="BV198" i="17"/>
  <c r="BS198" i="17"/>
  <c r="BT198" i="17" s="1"/>
  <c r="BU198" i="17"/>
  <c r="BV312" i="17"/>
  <c r="BS312" i="17"/>
  <c r="BT312" i="17" s="1"/>
  <c r="BV220" i="17"/>
  <c r="BS220" i="17"/>
  <c r="BT220" i="17" s="1"/>
  <c r="BU220" i="17"/>
  <c r="BX94" i="17"/>
  <c r="BU94" i="17"/>
  <c r="BV94" i="17" s="1"/>
  <c r="BW94" i="17"/>
  <c r="BX81" i="17"/>
  <c r="BU81" i="17"/>
  <c r="BV81" i="17" s="1"/>
  <c r="BV287" i="17"/>
  <c r="BS287" i="17"/>
  <c r="BT287" i="17" s="1"/>
  <c r="BU287" i="17"/>
  <c r="BV207" i="17"/>
  <c r="BS207" i="17"/>
  <c r="BT207" i="17" s="1"/>
  <c r="BX113" i="17"/>
  <c r="BU113" i="17"/>
  <c r="BV113" i="17" s="1"/>
  <c r="BX67" i="17"/>
  <c r="BU67" i="17"/>
  <c r="BV67" i="17" s="1"/>
  <c r="BX44" i="17"/>
  <c r="BU44" i="17"/>
  <c r="BV44" i="17" s="1"/>
  <c r="BW44" i="17"/>
  <c r="BV298" i="17"/>
  <c r="BS298" i="17"/>
  <c r="BT298" i="17" s="1"/>
  <c r="BV279" i="17"/>
  <c r="BS279" i="17"/>
  <c r="BT279" i="17" s="1"/>
  <c r="BV259" i="17"/>
  <c r="BS259" i="17"/>
  <c r="BT259" i="17" s="1"/>
  <c r="BX100" i="17"/>
  <c r="BU100" i="17"/>
  <c r="BV100" i="17" s="1"/>
  <c r="BX77" i="17"/>
  <c r="BW77" i="17"/>
  <c r="BU77" i="17"/>
  <c r="BV77" i="17" s="1"/>
  <c r="BX21" i="17"/>
  <c r="BU21" i="17"/>
  <c r="BV21" i="17" s="1"/>
  <c r="BW21" i="17"/>
  <c r="BV245" i="17"/>
  <c r="BS245" i="17"/>
  <c r="BT245" i="17" s="1"/>
  <c r="BV161" i="17"/>
  <c r="BS161" i="17"/>
  <c r="BT161" i="17" s="1"/>
  <c r="BX134" i="17"/>
  <c r="BU134" i="17"/>
  <c r="BV134" i="17" s="1"/>
  <c r="BX33" i="17"/>
  <c r="BU33" i="17"/>
  <c r="BV33" i="17" s="1"/>
  <c r="BW33" i="17"/>
  <c r="BV288" i="17"/>
  <c r="BS288" i="17"/>
  <c r="BT288" i="17" s="1"/>
  <c r="BV183" i="17"/>
  <c r="BS183" i="17"/>
  <c r="BT183" i="17" s="1"/>
  <c r="BX122" i="17"/>
  <c r="BU122" i="17"/>
  <c r="BV122" i="17" s="1"/>
  <c r="BX98" i="17"/>
  <c r="BU98" i="17"/>
  <c r="BV98" i="17" s="1"/>
  <c r="BV301" i="17"/>
  <c r="BS301" i="17"/>
  <c r="BT301" i="17" s="1"/>
  <c r="BU301" i="17"/>
  <c r="BX116" i="17"/>
  <c r="BU116" i="17"/>
  <c r="BV116" i="17" s="1"/>
  <c r="BX96" i="17"/>
  <c r="BU96" i="17"/>
  <c r="BV96" i="17" s="1"/>
  <c r="BW96" i="17"/>
  <c r="BX22" i="17"/>
  <c r="BU22" i="17"/>
  <c r="BV22" i="17" s="1"/>
  <c r="BV330" i="17"/>
  <c r="BU330" i="17"/>
  <c r="BS330" i="17"/>
  <c r="BT330" i="17" s="1"/>
  <c r="BV181" i="17"/>
  <c r="BS181" i="17"/>
  <c r="BT181" i="17" s="1"/>
  <c r="BY169" i="17"/>
  <c r="BV187" i="17"/>
  <c r="BS187" i="17"/>
  <c r="BT187" i="17" s="1"/>
  <c r="BU327" i="17"/>
  <c r="BW30" i="17"/>
  <c r="BW113" i="17"/>
  <c r="BU248" i="17"/>
  <c r="BW105" i="17"/>
  <c r="BU219" i="17"/>
  <c r="BU157" i="17"/>
  <c r="BW72" i="17"/>
  <c r="BU168" i="17"/>
  <c r="BU304" i="17"/>
  <c r="BU154" i="17"/>
  <c r="BU249" i="17"/>
  <c r="BU224" i="17"/>
  <c r="BW133" i="17"/>
  <c r="BW37" i="17"/>
  <c r="BU211" i="17"/>
  <c r="BU286" i="17"/>
  <c r="BU165" i="17"/>
  <c r="BW122" i="17"/>
  <c r="BW54" i="17"/>
  <c r="BU217" i="17"/>
  <c r="BU273" i="17"/>
  <c r="BW109" i="17"/>
  <c r="BT155" i="18" l="1"/>
  <c r="BU5" i="18"/>
  <c r="BU155" i="18" s="1"/>
  <c r="BV155" i="18"/>
  <c r="CE5" i="18" s="1"/>
  <c r="CX7" i="18"/>
  <c r="CR5" i="18"/>
  <c r="CR9" i="18"/>
  <c r="CP9" i="18"/>
  <c r="CP6" i="18"/>
  <c r="CR6" i="18" s="1"/>
  <c r="BW155" i="18"/>
  <c r="CW7" i="18"/>
  <c r="CR11" i="17"/>
  <c r="CT11" i="17"/>
  <c r="CT7" i="17"/>
  <c r="CR8" i="17"/>
  <c r="CT8" i="17" s="1"/>
  <c r="BS331" i="17"/>
  <c r="BT154" i="17"/>
  <c r="BT331" i="17" s="1"/>
  <c r="BX139" i="17"/>
  <c r="BV331" i="17"/>
  <c r="CZ9" i="17"/>
  <c r="CU156" i="17"/>
  <c r="CP158" i="17"/>
  <c r="CN158" i="17"/>
  <c r="CP154" i="17"/>
  <c r="CN155" i="17"/>
  <c r="CP155" i="17" s="1"/>
  <c r="BU139" i="17"/>
  <c r="BV7" i="17"/>
  <c r="BV139" i="17" s="1"/>
  <c r="BW139" i="17"/>
  <c r="CF7" i="17" s="1"/>
  <c r="CV156" i="17"/>
  <c r="CY9" i="17"/>
  <c r="BU331" i="17"/>
  <c r="CD154" i="17" s="1"/>
  <c r="CX8" i="18" l="1"/>
  <c r="CW8" i="18"/>
  <c r="CE7" i="18"/>
  <c r="CE9" i="18" s="1"/>
  <c r="CE11" i="18" s="1"/>
  <c r="CE13" i="18"/>
  <c r="CE14" i="18"/>
  <c r="CE15" i="18" s="1"/>
  <c r="CY10" i="17"/>
  <c r="CV157" i="17"/>
  <c r="CD162" i="17"/>
  <c r="CD156" i="17"/>
  <c r="CD158" i="17" s="1"/>
  <c r="CD160" i="17" s="1"/>
  <c r="CD163" i="17"/>
  <c r="CD164" i="17" s="1"/>
  <c r="CF9" i="17"/>
  <c r="CF11" i="17" s="1"/>
  <c r="CF13" i="17" s="1"/>
  <c r="CF15" i="17"/>
  <c r="CF16" i="17"/>
  <c r="CF17" i="17" s="1"/>
  <c r="CU157" i="17"/>
  <c r="CZ10" i="17"/>
  <c r="CW9" i="18" l="1"/>
  <c r="CX9" i="18"/>
  <c r="CZ11" i="17"/>
  <c r="CU158" i="17"/>
  <c r="CV158" i="17"/>
  <c r="CY11" i="17"/>
  <c r="CX10" i="18" l="1"/>
  <c r="CW10" i="18"/>
  <c r="CY12" i="17"/>
  <c r="CZ12" i="17"/>
  <c r="CV159" i="17"/>
  <c r="CU159" i="17"/>
  <c r="CW11" i="18" l="1"/>
  <c r="CX11" i="18"/>
  <c r="CU160" i="17"/>
  <c r="CV160" i="17"/>
  <c r="CZ13" i="17"/>
  <c r="CY13" i="17"/>
  <c r="CX12" i="18" l="1"/>
  <c r="CW12" i="18"/>
  <c r="CY14" i="17"/>
  <c r="CZ14" i="17"/>
  <c r="CV161" i="17"/>
  <c r="CU161" i="17"/>
  <c r="CW13" i="18" l="1"/>
  <c r="CX13" i="18"/>
  <c r="CY15" i="17"/>
  <c r="CU162" i="17"/>
  <c r="CZ15" i="17"/>
  <c r="CV162" i="17"/>
  <c r="CW14" i="18" l="1"/>
  <c r="CX14" i="18"/>
  <c r="CZ16" i="17"/>
  <c r="CY16" i="17"/>
  <c r="CU163" i="17"/>
  <c r="CV163" i="17"/>
  <c r="CX15" i="18" l="1"/>
  <c r="CW15" i="18"/>
  <c r="CY17" i="17"/>
  <c r="CU164" i="17"/>
  <c r="CZ17" i="17"/>
  <c r="CV164" i="17"/>
  <c r="CW16" i="18" l="1"/>
  <c r="CX16" i="18"/>
  <c r="CV165" i="17"/>
  <c r="CZ18" i="17"/>
  <c r="CY18" i="17"/>
  <c r="CU165" i="17"/>
  <c r="CW17" i="18" l="1"/>
  <c r="CX17" i="18"/>
  <c r="CV166" i="17"/>
  <c r="CU166" i="17"/>
  <c r="CY19" i="17"/>
  <c r="CZ19" i="17"/>
  <c r="CX18" i="18" l="1"/>
  <c r="CW18" i="18"/>
  <c r="CZ20" i="17"/>
  <c r="CY20" i="17"/>
  <c r="CU167" i="17"/>
  <c r="CV167" i="17"/>
  <c r="CX19" i="18" l="1"/>
  <c r="CW19" i="18"/>
  <c r="CU168" i="17"/>
  <c r="CV168" i="17"/>
  <c r="CY21" i="17"/>
  <c r="CZ21" i="17"/>
  <c r="CW20" i="18" l="1"/>
  <c r="CX20" i="18"/>
  <c r="CZ22" i="17"/>
  <c r="CY22" i="17"/>
  <c r="CU169" i="17"/>
  <c r="CV169" i="17"/>
  <c r="CX21" i="18" l="1"/>
  <c r="CW21" i="18"/>
  <c r="CV170" i="17"/>
  <c r="CU170" i="17"/>
  <c r="CY23" i="17"/>
  <c r="CZ23" i="17"/>
  <c r="CW22" i="18" l="1"/>
  <c r="CX22" i="18"/>
  <c r="CY24" i="17"/>
  <c r="CV171" i="17"/>
  <c r="CZ24" i="17"/>
  <c r="CU171" i="17"/>
  <c r="CX23" i="18" l="1"/>
  <c r="CW23" i="18"/>
  <c r="CU172" i="17"/>
  <c r="CZ25" i="17"/>
  <c r="CV172" i="17"/>
  <c r="CY25" i="17"/>
  <c r="CW24" i="18" l="1"/>
  <c r="CX24" i="18"/>
  <c r="CV173" i="17"/>
  <c r="CY26" i="17"/>
  <c r="CZ26" i="17"/>
  <c r="CU173" i="17"/>
  <c r="CW25" i="18" l="1"/>
  <c r="CX25" i="18"/>
  <c r="CU174" i="17"/>
  <c r="CZ27" i="17"/>
  <c r="CY27" i="17"/>
  <c r="CV174" i="17"/>
  <c r="CX26" i="18" l="1"/>
  <c r="CW26" i="18"/>
  <c r="CV175" i="17"/>
  <c r="CY28" i="17"/>
  <c r="CZ28" i="17"/>
  <c r="CU175" i="17"/>
  <c r="CW27" i="18" l="1"/>
  <c r="CX27" i="18"/>
  <c r="CU176" i="17"/>
  <c r="CZ29" i="17"/>
  <c r="CY29" i="17"/>
  <c r="CV176" i="17"/>
  <c r="CX28" i="18" l="1"/>
  <c r="CW28" i="18"/>
  <c r="CV177" i="17"/>
  <c r="CY30" i="17"/>
  <c r="CZ30" i="17"/>
  <c r="CU177" i="17"/>
  <c r="CW29" i="18" l="1"/>
  <c r="CX29" i="18"/>
  <c r="CU178" i="17"/>
  <c r="CZ31" i="17"/>
  <c r="CY31" i="17"/>
  <c r="CV178" i="17"/>
  <c r="CX30" i="18" l="1"/>
  <c r="CW30" i="18"/>
  <c r="CV179" i="17"/>
  <c r="CY32" i="17"/>
  <c r="CZ32" i="17"/>
  <c r="CU179" i="17"/>
  <c r="CW31" i="18" l="1"/>
  <c r="CX31" i="18"/>
  <c r="CU180" i="17"/>
  <c r="CZ33" i="17"/>
  <c r="CY33" i="17"/>
  <c r="CV180" i="17"/>
  <c r="CX32" i="18" l="1"/>
  <c r="CW32" i="18"/>
  <c r="CV181" i="17"/>
  <c r="CZ34" i="17"/>
  <c r="CY34" i="17"/>
  <c r="CU181" i="17"/>
  <c r="CX33" i="18" l="1"/>
  <c r="CW33" i="18"/>
  <c r="CY35" i="17"/>
  <c r="CU182" i="17"/>
  <c r="CZ35" i="17"/>
  <c r="CV182" i="17"/>
  <c r="CW34" i="18" l="1"/>
  <c r="CX34" i="18"/>
  <c r="CZ36" i="17"/>
  <c r="CU183" i="17"/>
  <c r="CV183" i="17"/>
  <c r="CY36" i="17"/>
  <c r="CX35" i="18" l="1"/>
  <c r="CW35" i="18"/>
  <c r="CV184" i="17"/>
  <c r="CY37" i="17"/>
  <c r="CU184" i="17"/>
  <c r="CZ37" i="17"/>
  <c r="CW36" i="18" l="1"/>
  <c r="CX36" i="18"/>
  <c r="CU185" i="17"/>
  <c r="CZ38" i="17"/>
  <c r="CY38" i="17"/>
  <c r="CV185" i="17"/>
  <c r="CW37" i="18" l="1"/>
  <c r="CX37" i="18"/>
  <c r="CV186" i="17"/>
  <c r="CY39" i="17"/>
  <c r="CZ39" i="17"/>
  <c r="CU186" i="17"/>
  <c r="CX38" i="18" l="1"/>
  <c r="CW38" i="18"/>
  <c r="CU187" i="17"/>
  <c r="CZ40" i="17"/>
  <c r="CY40" i="17"/>
  <c r="CV187" i="17"/>
  <c r="CW39" i="18" l="1"/>
  <c r="CX39" i="18"/>
  <c r="CV188" i="17"/>
  <c r="CZ41" i="17"/>
  <c r="CY41" i="17"/>
  <c r="CU188" i="17"/>
  <c r="CW40" i="18" l="1"/>
  <c r="CX40" i="18"/>
  <c r="CY42" i="17"/>
  <c r="CU189" i="17"/>
  <c r="CZ42" i="17"/>
  <c r="CV189" i="17"/>
  <c r="CX41" i="18" l="1"/>
  <c r="CW41" i="18"/>
  <c r="CZ43" i="17"/>
  <c r="CU190" i="17"/>
  <c r="CV190" i="17"/>
  <c r="CY43" i="17"/>
  <c r="CW42" i="18" l="1"/>
  <c r="CX42" i="18"/>
  <c r="CV191" i="17"/>
  <c r="CY44" i="17"/>
  <c r="CU191" i="17"/>
  <c r="CZ44" i="17"/>
  <c r="CX43" i="18" l="1"/>
  <c r="CW43" i="18"/>
  <c r="CU192" i="17"/>
  <c r="CY45" i="17"/>
  <c r="CZ45" i="17"/>
  <c r="CV192" i="17"/>
  <c r="CW44" i="18" l="1"/>
  <c r="CX44" i="18"/>
  <c r="CZ46" i="17"/>
  <c r="CV193" i="17"/>
  <c r="CY46" i="17"/>
  <c r="CU193" i="17"/>
  <c r="CX45" i="18" l="1"/>
  <c r="CW45" i="18"/>
  <c r="CU194" i="17"/>
  <c r="CY47" i="17"/>
  <c r="CV194" i="17"/>
  <c r="CZ47" i="17"/>
  <c r="CW46" i="18" l="1"/>
  <c r="CX46" i="18"/>
  <c r="CZ48" i="17"/>
  <c r="CV195" i="17"/>
  <c r="CY48" i="17"/>
  <c r="CU195" i="17"/>
  <c r="CW47" i="18" l="1"/>
  <c r="CX47" i="18"/>
  <c r="CU196" i="17"/>
  <c r="CY49" i="17"/>
  <c r="CV196" i="17"/>
  <c r="CZ49" i="17"/>
  <c r="CX48" i="18" l="1"/>
  <c r="CW48" i="18"/>
  <c r="CZ50" i="17"/>
  <c r="CV197" i="17"/>
  <c r="CY50" i="17"/>
  <c r="CU197" i="17"/>
  <c r="CW49" i="18" l="1"/>
  <c r="CX49" i="18"/>
  <c r="CY51" i="17"/>
  <c r="CU198" i="17"/>
  <c r="CV198" i="17"/>
  <c r="CZ51" i="17"/>
  <c r="CX50" i="18" l="1"/>
  <c r="CW50" i="18"/>
  <c r="CZ52" i="17"/>
  <c r="CV199" i="17"/>
  <c r="CU199" i="17"/>
  <c r="CY52" i="17"/>
  <c r="CW51" i="18" l="1"/>
  <c r="CX51" i="18"/>
  <c r="CU200" i="17"/>
  <c r="CY53" i="17"/>
  <c r="CV200" i="17"/>
  <c r="CZ53" i="17"/>
  <c r="CX52" i="18" l="1"/>
  <c r="CW52" i="18"/>
  <c r="CZ54" i="17"/>
  <c r="CV201" i="17"/>
  <c r="CY54" i="17"/>
  <c r="CU201" i="17"/>
  <c r="CW53" i="18" l="1"/>
  <c r="CX53" i="18"/>
  <c r="CU202" i="17"/>
  <c r="CY55" i="17"/>
  <c r="CV202" i="17"/>
  <c r="CZ55" i="17"/>
  <c r="CX54" i="18" l="1"/>
  <c r="CW54" i="18"/>
  <c r="CZ56" i="17"/>
  <c r="CV203" i="17"/>
  <c r="CY56" i="17"/>
  <c r="CU203" i="17"/>
  <c r="CW55" i="18" l="1"/>
  <c r="CX55" i="18"/>
  <c r="CU204" i="17"/>
  <c r="CY57" i="17"/>
  <c r="CV204" i="17"/>
  <c r="CZ57" i="17"/>
  <c r="CX56" i="18" l="1"/>
  <c r="CW56" i="18"/>
  <c r="CZ58" i="17"/>
  <c r="CV205" i="17"/>
  <c r="CY58" i="17"/>
  <c r="CU205" i="17"/>
  <c r="CW57" i="18" l="1"/>
  <c r="CX57" i="18"/>
  <c r="CU206" i="17"/>
  <c r="CY59" i="17"/>
  <c r="CV206" i="17"/>
  <c r="CZ59" i="17"/>
  <c r="CX58" i="18" l="1"/>
  <c r="CW58" i="18"/>
  <c r="CY60" i="17"/>
  <c r="CZ60" i="17"/>
  <c r="CV207" i="17"/>
  <c r="CU207" i="17"/>
  <c r="CW59" i="18" l="1"/>
  <c r="CX59" i="18"/>
  <c r="CV208" i="17"/>
  <c r="CU208" i="17"/>
  <c r="CZ61" i="17"/>
  <c r="CY61" i="17"/>
  <c r="CX60" i="18" l="1"/>
  <c r="CW60" i="18"/>
  <c r="CY62" i="17"/>
  <c r="CU209" i="17"/>
  <c r="CZ62" i="17"/>
  <c r="CV209" i="17"/>
  <c r="CW61" i="18" l="1"/>
  <c r="CX61" i="18"/>
  <c r="CZ63" i="17"/>
  <c r="CV210" i="17"/>
  <c r="CU210" i="17"/>
  <c r="CY63" i="17"/>
  <c r="CX62" i="18" l="1"/>
  <c r="CW62" i="18"/>
  <c r="CY64" i="17"/>
  <c r="CV211" i="17"/>
  <c r="CU211" i="17"/>
  <c r="CZ64" i="17"/>
  <c r="CW63" i="18" l="1"/>
  <c r="CX63" i="18"/>
  <c r="CU212" i="17"/>
  <c r="CV212" i="17"/>
  <c r="CZ65" i="17"/>
  <c r="CY65" i="17"/>
  <c r="CW64" i="18" l="1"/>
  <c r="CX64" i="18"/>
  <c r="CY66" i="17"/>
  <c r="CZ66" i="17"/>
  <c r="CV213" i="17"/>
  <c r="CU213" i="17"/>
  <c r="CX65" i="18" l="1"/>
  <c r="CW65" i="18"/>
  <c r="CU214" i="17"/>
  <c r="CV214" i="17"/>
  <c r="CZ67" i="17"/>
  <c r="CY67" i="17"/>
  <c r="CW66" i="18" l="1"/>
  <c r="CX66" i="18"/>
  <c r="CV215" i="17"/>
  <c r="CY68" i="17"/>
  <c r="CZ68" i="17"/>
  <c r="CU215" i="17"/>
  <c r="CW67" i="18" l="1"/>
  <c r="CX67" i="18"/>
  <c r="CU216" i="17"/>
  <c r="CZ69" i="17"/>
  <c r="CY69" i="17"/>
  <c r="CV216" i="17"/>
  <c r="CX68" i="18" l="1"/>
  <c r="CW68" i="18"/>
  <c r="CY70" i="17"/>
  <c r="CZ70" i="17"/>
  <c r="CV217" i="17"/>
  <c r="CU217" i="17"/>
  <c r="CW69" i="18" l="1"/>
  <c r="CX69" i="18"/>
  <c r="CV218" i="17"/>
  <c r="CZ71" i="17"/>
  <c r="CU218" i="17"/>
  <c r="CY71" i="17"/>
  <c r="CX70" i="18" l="1"/>
  <c r="CW70" i="18"/>
  <c r="CY72" i="17"/>
  <c r="CU219" i="17"/>
  <c r="CZ72" i="17"/>
  <c r="CV219" i="17"/>
  <c r="CW71" i="18" l="1"/>
  <c r="CX71" i="18"/>
  <c r="CU220" i="17"/>
  <c r="CV220" i="17"/>
  <c r="CZ73" i="17"/>
  <c r="CY73" i="17"/>
  <c r="CX72" i="18" l="1"/>
  <c r="CW72" i="18"/>
  <c r="CY74" i="17"/>
  <c r="CZ74" i="17"/>
  <c r="CV221" i="17"/>
  <c r="CU221" i="17"/>
  <c r="CW73" i="18" l="1"/>
  <c r="CX73" i="18"/>
  <c r="CV222" i="17"/>
  <c r="CZ75" i="17"/>
  <c r="CU222" i="17"/>
  <c r="CY75" i="17"/>
  <c r="CX74" i="18" l="1"/>
  <c r="CW74" i="18"/>
  <c r="CY76" i="17"/>
  <c r="CZ76" i="17"/>
  <c r="CV223" i="17"/>
  <c r="CU223" i="17"/>
  <c r="CW75" i="18" l="1"/>
  <c r="CX75" i="18"/>
  <c r="CY77" i="17"/>
  <c r="CU224" i="17"/>
  <c r="CV224" i="17"/>
  <c r="CZ77" i="17"/>
  <c r="CX76" i="18" l="1"/>
  <c r="CW76" i="18"/>
  <c r="CZ78" i="17"/>
  <c r="CU225" i="17"/>
  <c r="CY78" i="17"/>
  <c r="CV225" i="17"/>
  <c r="CW77" i="18" l="1"/>
  <c r="CX77" i="18"/>
  <c r="CV226" i="17"/>
  <c r="CY79" i="17"/>
  <c r="CU226" i="17"/>
  <c r="CZ79" i="17"/>
  <c r="CX78" i="18" l="1"/>
  <c r="CW78" i="18"/>
  <c r="CY80" i="17"/>
  <c r="CZ80" i="17"/>
  <c r="CU227" i="17"/>
  <c r="CV227" i="17"/>
  <c r="CW79" i="18" l="1"/>
  <c r="CX79" i="18"/>
  <c r="CV228" i="17"/>
  <c r="CY81" i="17"/>
  <c r="CU228" i="17"/>
  <c r="CZ81" i="17"/>
  <c r="CX80" i="18" l="1"/>
  <c r="CW80" i="18"/>
  <c r="CZ82" i="17"/>
  <c r="CY82" i="17"/>
  <c r="CU229" i="17"/>
  <c r="CV229" i="17"/>
  <c r="CW81" i="18" l="1"/>
  <c r="CX81" i="18"/>
  <c r="CU230" i="17"/>
  <c r="CY83" i="17"/>
  <c r="CV230" i="17"/>
  <c r="CZ83" i="17"/>
  <c r="CX82" i="18" l="1"/>
  <c r="CW82" i="18"/>
  <c r="CV231" i="17"/>
  <c r="CZ84" i="17"/>
  <c r="CY84" i="17"/>
  <c r="CU231" i="17"/>
  <c r="CW83" i="18" l="1"/>
  <c r="CX83" i="18"/>
  <c r="CY85" i="17"/>
  <c r="CZ85" i="17"/>
  <c r="CU232" i="17"/>
  <c r="CV232" i="17"/>
  <c r="CX84" i="18" l="1"/>
  <c r="CW84" i="18"/>
  <c r="CY86" i="17"/>
  <c r="CV233" i="17"/>
  <c r="CU233" i="17"/>
  <c r="CZ86" i="17"/>
  <c r="CW85" i="18" l="1"/>
  <c r="CX85" i="18"/>
  <c r="CZ87" i="17"/>
  <c r="CU234" i="17"/>
  <c r="CV234" i="17"/>
  <c r="CY87" i="17"/>
  <c r="CX86" i="18" l="1"/>
  <c r="CW86" i="18"/>
  <c r="CY88" i="17"/>
  <c r="CV235" i="17"/>
  <c r="CU235" i="17"/>
  <c r="CZ88" i="17"/>
  <c r="CW87" i="18" l="1"/>
  <c r="CX87" i="18"/>
  <c r="CZ89" i="17"/>
  <c r="CU236" i="17"/>
  <c r="CV236" i="17"/>
  <c r="CY89" i="17"/>
  <c r="CX88" i="18" l="1"/>
  <c r="CW88" i="18"/>
  <c r="CZ90" i="17"/>
  <c r="CV237" i="17"/>
  <c r="CU237" i="17"/>
  <c r="CY90" i="17"/>
  <c r="CW89" i="18" l="1"/>
  <c r="CX89" i="18"/>
  <c r="CY91" i="17"/>
  <c r="CV238" i="17"/>
  <c r="CU238" i="17"/>
  <c r="CZ91" i="17"/>
  <c r="CX90" i="18" l="1"/>
  <c r="CW90" i="18"/>
  <c r="CZ92" i="17"/>
  <c r="CV239" i="17"/>
  <c r="CY92" i="17"/>
  <c r="CU239" i="17"/>
  <c r="CW91" i="18" l="1"/>
  <c r="CX91" i="18"/>
  <c r="CZ93" i="17"/>
  <c r="CY93" i="17"/>
  <c r="CU240" i="17"/>
  <c r="CV240" i="17"/>
  <c r="CX92" i="18" l="1"/>
  <c r="CW92" i="18"/>
  <c r="CU241" i="17"/>
  <c r="CV241" i="17"/>
  <c r="CY94" i="17"/>
  <c r="CZ94" i="17"/>
  <c r="CW93" i="18" l="1"/>
  <c r="CX93" i="18"/>
  <c r="CV242" i="17"/>
  <c r="CZ95" i="17"/>
  <c r="CY95" i="17"/>
  <c r="CU242" i="17"/>
  <c r="CX94" i="18" l="1"/>
  <c r="CW94" i="18"/>
  <c r="CU243" i="17"/>
  <c r="CY96" i="17"/>
  <c r="CZ96" i="17"/>
  <c r="CV243" i="17"/>
  <c r="CW95" i="18" l="1"/>
  <c r="CX95" i="18"/>
  <c r="CV244" i="17"/>
  <c r="CZ97" i="17"/>
  <c r="CY97" i="17"/>
  <c r="CU244" i="17"/>
  <c r="CX96" i="18" l="1"/>
  <c r="CW96" i="18"/>
  <c r="CU245" i="17"/>
  <c r="CY98" i="17"/>
  <c r="CZ98" i="17"/>
  <c r="CV245" i="17"/>
  <c r="CW97" i="18" l="1"/>
  <c r="CX97" i="18"/>
  <c r="CV246" i="17"/>
  <c r="CZ99" i="17"/>
  <c r="CY99" i="17"/>
  <c r="CU246" i="17"/>
  <c r="CX98" i="18" l="1"/>
  <c r="CW98" i="18"/>
  <c r="CU247" i="17"/>
  <c r="CY100" i="17"/>
  <c r="CZ100" i="17"/>
  <c r="CV247" i="17"/>
  <c r="CW99" i="18" l="1"/>
  <c r="CX99" i="18"/>
  <c r="CV248" i="17"/>
  <c r="CZ101" i="17"/>
  <c r="CY101" i="17"/>
  <c r="CU248" i="17"/>
  <c r="CX100" i="18" l="1"/>
  <c r="CW100" i="18"/>
  <c r="CY102" i="17"/>
  <c r="CU249" i="17"/>
  <c r="CZ102" i="17"/>
  <c r="CV249" i="17"/>
  <c r="CW101" i="18" l="1"/>
  <c r="CX101" i="18"/>
  <c r="CV250" i="17"/>
  <c r="CZ103" i="17"/>
  <c r="CU250" i="17"/>
  <c r="CY103" i="17"/>
  <c r="CX102" i="18" l="1"/>
  <c r="CW102" i="18"/>
  <c r="CY104" i="17"/>
  <c r="CU251" i="17"/>
  <c r="CZ104" i="17"/>
  <c r="CV251" i="17"/>
  <c r="CW103" i="18" l="1"/>
  <c r="CX103" i="18"/>
  <c r="CV252" i="17"/>
  <c r="CZ105" i="17"/>
  <c r="CU252" i="17"/>
  <c r="CY105" i="17"/>
  <c r="CX104" i="18" l="1"/>
  <c r="CW104" i="18"/>
  <c r="CU253" i="17"/>
  <c r="CY106" i="17"/>
  <c r="CZ106" i="17"/>
  <c r="CV253" i="17"/>
  <c r="CW105" i="18" l="1"/>
  <c r="CX105" i="18"/>
  <c r="CV254" i="17"/>
  <c r="CZ107" i="17"/>
  <c r="CY107" i="17"/>
  <c r="CU254" i="17"/>
  <c r="CX106" i="18" l="1"/>
  <c r="CW106" i="18"/>
  <c r="CY108" i="17"/>
  <c r="CU255" i="17"/>
  <c r="CZ108" i="17"/>
  <c r="CV255" i="17"/>
  <c r="CW107" i="18" l="1"/>
  <c r="CX107" i="18"/>
  <c r="CZ109" i="17"/>
  <c r="CV256" i="17"/>
  <c r="CU256" i="17"/>
  <c r="CY109" i="17"/>
  <c r="CX108" i="18" l="1"/>
  <c r="CW108" i="18"/>
  <c r="CY110" i="17"/>
  <c r="CU257" i="17"/>
  <c r="CV257" i="17"/>
  <c r="CZ110" i="17"/>
  <c r="CW109" i="18" l="1"/>
  <c r="CX109" i="18"/>
  <c r="CV258" i="17"/>
  <c r="CZ111" i="17"/>
  <c r="CU258" i="17"/>
  <c r="CY111" i="17"/>
  <c r="CX110" i="18" l="1"/>
  <c r="CW110" i="18"/>
  <c r="CU259" i="17"/>
  <c r="CY112" i="17"/>
  <c r="CZ112" i="17"/>
  <c r="CV259" i="17"/>
  <c r="CW111" i="18" l="1"/>
  <c r="CX111" i="18"/>
  <c r="CV260" i="17"/>
  <c r="CZ113" i="17"/>
  <c r="CY113" i="17"/>
  <c r="CU260" i="17"/>
  <c r="CX112" i="18" l="1"/>
  <c r="CW112" i="18"/>
  <c r="CU261" i="17"/>
  <c r="CY114" i="17"/>
  <c r="CZ114" i="17"/>
  <c r="CV261" i="17"/>
  <c r="CW113" i="18" l="1"/>
  <c r="CX113" i="18"/>
  <c r="CZ115" i="17"/>
  <c r="CV262" i="17"/>
  <c r="CY115" i="17"/>
  <c r="CU262" i="17"/>
  <c r="CX114" i="18" l="1"/>
  <c r="CW114" i="18"/>
  <c r="CU263" i="17"/>
  <c r="CY116" i="17"/>
  <c r="CV263" i="17"/>
  <c r="CZ116" i="17"/>
  <c r="CW115" i="18" l="1"/>
  <c r="CX115" i="18"/>
  <c r="CZ117" i="17"/>
  <c r="CV264" i="17"/>
  <c r="CY117" i="17"/>
  <c r="CU264" i="17"/>
  <c r="CX116" i="18" l="1"/>
  <c r="CW116" i="18"/>
  <c r="CU265" i="17"/>
  <c r="CY118" i="17"/>
  <c r="CV265" i="17"/>
  <c r="CZ118" i="17"/>
  <c r="CW117" i="18" l="1"/>
  <c r="CX117" i="18"/>
  <c r="CZ119" i="17"/>
  <c r="CV266" i="17"/>
  <c r="CY119" i="17"/>
  <c r="CU266" i="17"/>
  <c r="CX118" i="18" l="1"/>
  <c r="CW118" i="18"/>
  <c r="CU267" i="17"/>
  <c r="CY120" i="17"/>
  <c r="CV267" i="17"/>
  <c r="CZ120" i="17"/>
  <c r="CW119" i="18" l="1"/>
  <c r="CX119" i="18"/>
  <c r="CZ121" i="17"/>
  <c r="CV268" i="17"/>
  <c r="CY121" i="17"/>
  <c r="CU268" i="17"/>
  <c r="CX120" i="18" l="1"/>
  <c r="CW120" i="18"/>
  <c r="CY122" i="17"/>
  <c r="CU269" i="17"/>
  <c r="CV269" i="17"/>
  <c r="CZ122" i="17"/>
  <c r="CX121" i="18" l="1"/>
  <c r="CW121" i="18"/>
  <c r="CZ123" i="17"/>
  <c r="CV270" i="17"/>
  <c r="CU270" i="17"/>
  <c r="CY123" i="17"/>
  <c r="CW122" i="18" l="1"/>
  <c r="CX122" i="18"/>
  <c r="CY124" i="17"/>
  <c r="CU271" i="17"/>
  <c r="CV271" i="17"/>
  <c r="CZ124" i="17"/>
  <c r="CX123" i="18" l="1"/>
  <c r="CW123" i="18"/>
  <c r="CZ125" i="17"/>
  <c r="CV272" i="17"/>
  <c r="CU272" i="17"/>
  <c r="CY125" i="17"/>
  <c r="CW124" i="18" l="1"/>
  <c r="CX124" i="18"/>
  <c r="CU273" i="17"/>
  <c r="CY126" i="17"/>
  <c r="CV273" i="17"/>
  <c r="CZ126" i="17"/>
  <c r="CX125" i="18" l="1"/>
  <c r="CW125" i="18"/>
  <c r="CV274" i="17"/>
  <c r="CZ127" i="17"/>
  <c r="CY127" i="17"/>
  <c r="CU274" i="17"/>
  <c r="CW126" i="18" l="1"/>
  <c r="CX126" i="18"/>
  <c r="CY128" i="17"/>
  <c r="CU275" i="17"/>
  <c r="CZ128" i="17"/>
  <c r="CV275" i="17"/>
  <c r="CX127" i="18" l="1"/>
  <c r="CW127" i="18"/>
  <c r="CZ129" i="17"/>
  <c r="CV276" i="17"/>
  <c r="CU276" i="17"/>
  <c r="CY129" i="17"/>
  <c r="CW128" i="18" l="1"/>
  <c r="CX128" i="18"/>
  <c r="CY130" i="17"/>
  <c r="CU277" i="17"/>
  <c r="CV277" i="17"/>
  <c r="CZ130" i="17"/>
  <c r="CX129" i="18" l="1"/>
  <c r="CW129" i="18"/>
  <c r="CZ131" i="17"/>
  <c r="CY131" i="17"/>
  <c r="CU278" i="17"/>
  <c r="CV278" i="17"/>
  <c r="CX130" i="18" l="1"/>
  <c r="CW130" i="18"/>
  <c r="CU279" i="17"/>
  <c r="CY132" i="17"/>
  <c r="CV279" i="17"/>
  <c r="CZ132" i="17"/>
  <c r="CW131" i="18" l="1"/>
  <c r="CX131" i="18"/>
  <c r="CZ133" i="17"/>
  <c r="CV280" i="17"/>
  <c r="CY133" i="17"/>
  <c r="CU280" i="17"/>
  <c r="CX132" i="18" l="1"/>
  <c r="CW132" i="18"/>
  <c r="CU281" i="17"/>
  <c r="CY134" i="17"/>
  <c r="CV281" i="17"/>
  <c r="CZ134" i="17"/>
  <c r="CW133" i="18" l="1"/>
  <c r="CX133" i="18"/>
  <c r="CV282" i="17"/>
  <c r="CZ135" i="17"/>
  <c r="CY135" i="17"/>
  <c r="CU282" i="17"/>
  <c r="CX134" i="18" l="1"/>
  <c r="CW134" i="18"/>
  <c r="CU283" i="17"/>
  <c r="CY136" i="17"/>
  <c r="CZ136" i="17"/>
  <c r="CV283" i="17"/>
  <c r="CW135" i="18" l="1"/>
  <c r="CX135" i="18"/>
  <c r="CZ137" i="17"/>
  <c r="CY137" i="17"/>
  <c r="CV284" i="17"/>
  <c r="CU284" i="17"/>
  <c r="CX136" i="18" l="1"/>
  <c r="CW136" i="18"/>
  <c r="CU285" i="17"/>
  <c r="CV285" i="17"/>
  <c r="CY138" i="17"/>
  <c r="CZ138" i="17"/>
  <c r="CW137" i="18" l="1"/>
  <c r="CX137" i="18"/>
  <c r="CZ139" i="17"/>
  <c r="DB138" i="17"/>
  <c r="CY139" i="17"/>
  <c r="CV286" i="17"/>
  <c r="CU286" i="17"/>
  <c r="CX138" i="18" l="1"/>
  <c r="CW138" i="18"/>
  <c r="CV287" i="17"/>
  <c r="DA139" i="17"/>
  <c r="DA7" i="17"/>
  <c r="DA8" i="17"/>
  <c r="DA9" i="17"/>
  <c r="DA10" i="17"/>
  <c r="DA11" i="17"/>
  <c r="DA12" i="17"/>
  <c r="DA13" i="17"/>
  <c r="DA14" i="17"/>
  <c r="DA15" i="17"/>
  <c r="DA16" i="17"/>
  <c r="DA17" i="17"/>
  <c r="DA18" i="17"/>
  <c r="DA19" i="17"/>
  <c r="DA20" i="17"/>
  <c r="DA21" i="17"/>
  <c r="DA22" i="17"/>
  <c r="DA23" i="17"/>
  <c r="DA24" i="17"/>
  <c r="DA25" i="17"/>
  <c r="DA26" i="17"/>
  <c r="DA27" i="17"/>
  <c r="DA28" i="17"/>
  <c r="DA29" i="17"/>
  <c r="DA30" i="17"/>
  <c r="DA31" i="17"/>
  <c r="DA32" i="17"/>
  <c r="DA33" i="17"/>
  <c r="DA34" i="17"/>
  <c r="DA35" i="17"/>
  <c r="DA36" i="17"/>
  <c r="DA37" i="17"/>
  <c r="DA38" i="17"/>
  <c r="DA39" i="17"/>
  <c r="DA40" i="17"/>
  <c r="DA41" i="17"/>
  <c r="DA42" i="17"/>
  <c r="DA43" i="17"/>
  <c r="DA44" i="17"/>
  <c r="DA45" i="17"/>
  <c r="DA46" i="17"/>
  <c r="DA47" i="17"/>
  <c r="DA48" i="17"/>
  <c r="DA49" i="17"/>
  <c r="DA50" i="17"/>
  <c r="DA51" i="17"/>
  <c r="DA52" i="17"/>
  <c r="DA53" i="17"/>
  <c r="DA54" i="17"/>
  <c r="DA55" i="17"/>
  <c r="DA56" i="17"/>
  <c r="DA57" i="17"/>
  <c r="DA58" i="17"/>
  <c r="DA59" i="17"/>
  <c r="DA60" i="17"/>
  <c r="DA61" i="17"/>
  <c r="DA62" i="17"/>
  <c r="DA63" i="17"/>
  <c r="DA64" i="17"/>
  <c r="DA65" i="17"/>
  <c r="DA66" i="17"/>
  <c r="DA67" i="17"/>
  <c r="DA68" i="17"/>
  <c r="DA69" i="17"/>
  <c r="DA70" i="17"/>
  <c r="DA71" i="17"/>
  <c r="DA72" i="17"/>
  <c r="DA73" i="17"/>
  <c r="DA74" i="17"/>
  <c r="DA75" i="17"/>
  <c r="DA76" i="17"/>
  <c r="DA77" i="17"/>
  <c r="DA78" i="17"/>
  <c r="DA79" i="17"/>
  <c r="DA80" i="17"/>
  <c r="DA81" i="17"/>
  <c r="DA82" i="17"/>
  <c r="DA83" i="17"/>
  <c r="DA84" i="17"/>
  <c r="DA85" i="17"/>
  <c r="DA86" i="17"/>
  <c r="DA87" i="17"/>
  <c r="DA88" i="17"/>
  <c r="DA89" i="17"/>
  <c r="DA90" i="17"/>
  <c r="DA91" i="17"/>
  <c r="DA92" i="17"/>
  <c r="DA93" i="17"/>
  <c r="DA94" i="17"/>
  <c r="DA95" i="17"/>
  <c r="DA96" i="17"/>
  <c r="DA97" i="17"/>
  <c r="DA98" i="17"/>
  <c r="DA99" i="17"/>
  <c r="DA100" i="17"/>
  <c r="DA101" i="17"/>
  <c r="DA102" i="17"/>
  <c r="DA103" i="17"/>
  <c r="DA104" i="17"/>
  <c r="DA105" i="17"/>
  <c r="DA106" i="17"/>
  <c r="DA107" i="17"/>
  <c r="DA108" i="17"/>
  <c r="DA109" i="17"/>
  <c r="DA110" i="17"/>
  <c r="DA111" i="17"/>
  <c r="DA112" i="17"/>
  <c r="DA113" i="17"/>
  <c r="DA114" i="17"/>
  <c r="DA115" i="17"/>
  <c r="DA116" i="17"/>
  <c r="DA117" i="17"/>
  <c r="DA118" i="17"/>
  <c r="DA119" i="17"/>
  <c r="DA120" i="17"/>
  <c r="DA121" i="17"/>
  <c r="DA122" i="17"/>
  <c r="DA123" i="17"/>
  <c r="DA124" i="17"/>
  <c r="DA125" i="17"/>
  <c r="DA126" i="17"/>
  <c r="DA127" i="17"/>
  <c r="DA128" i="17"/>
  <c r="DA129" i="17"/>
  <c r="DA130" i="17"/>
  <c r="DA131" i="17"/>
  <c r="DA132" i="17"/>
  <c r="DA133" i="17"/>
  <c r="DA134" i="17"/>
  <c r="DA135" i="17"/>
  <c r="DA136" i="17"/>
  <c r="DA137" i="17"/>
  <c r="CU287" i="17"/>
  <c r="DA138" i="17"/>
  <c r="DB139" i="17"/>
  <c r="DB7" i="17"/>
  <c r="DB8" i="17"/>
  <c r="DB9" i="17"/>
  <c r="DB10" i="17"/>
  <c r="DB11" i="17"/>
  <c r="DB12" i="17"/>
  <c r="DB13" i="17"/>
  <c r="DB14" i="17"/>
  <c r="DB15" i="17"/>
  <c r="DB16" i="17"/>
  <c r="DB17" i="17"/>
  <c r="DB18" i="17"/>
  <c r="DB19" i="17"/>
  <c r="DB20" i="17"/>
  <c r="DB21" i="17"/>
  <c r="DB22" i="17"/>
  <c r="DB23" i="17"/>
  <c r="DB24" i="17"/>
  <c r="DB25" i="17"/>
  <c r="DB26" i="17"/>
  <c r="DB27" i="17"/>
  <c r="DB28" i="17"/>
  <c r="DB29" i="17"/>
  <c r="DB30" i="17"/>
  <c r="DB31" i="17"/>
  <c r="DB32" i="17"/>
  <c r="DB33" i="17"/>
  <c r="DB34" i="17"/>
  <c r="DB35" i="17"/>
  <c r="DB36" i="17"/>
  <c r="DB37" i="17"/>
  <c r="DB38" i="17"/>
  <c r="DB39" i="17"/>
  <c r="DB40" i="17"/>
  <c r="DB41" i="17"/>
  <c r="DB42" i="17"/>
  <c r="DB43" i="17"/>
  <c r="DB44" i="17"/>
  <c r="DB45" i="17"/>
  <c r="DB46" i="17"/>
  <c r="DB47" i="17"/>
  <c r="DB48" i="17"/>
  <c r="DB49" i="17"/>
  <c r="DB50" i="17"/>
  <c r="DB51" i="17"/>
  <c r="DB52" i="17"/>
  <c r="DB53" i="17"/>
  <c r="DB54" i="17"/>
  <c r="DB55" i="17"/>
  <c r="DB56" i="17"/>
  <c r="DB57" i="17"/>
  <c r="DB58" i="17"/>
  <c r="DB59" i="17"/>
  <c r="DB60" i="17"/>
  <c r="DB61" i="17"/>
  <c r="DB62" i="17"/>
  <c r="DB63" i="17"/>
  <c r="DB64" i="17"/>
  <c r="DB65" i="17"/>
  <c r="DB66" i="17"/>
  <c r="DB67" i="17"/>
  <c r="DB68" i="17"/>
  <c r="DB69" i="17"/>
  <c r="DB70" i="17"/>
  <c r="DB71" i="17"/>
  <c r="DB72" i="17"/>
  <c r="DB73" i="17"/>
  <c r="DB74" i="17"/>
  <c r="DB75" i="17"/>
  <c r="DB76" i="17"/>
  <c r="DB77" i="17"/>
  <c r="DB78" i="17"/>
  <c r="DB79" i="17"/>
  <c r="DB80" i="17"/>
  <c r="DB81" i="17"/>
  <c r="DB82" i="17"/>
  <c r="DB83" i="17"/>
  <c r="DB84" i="17"/>
  <c r="DB85" i="17"/>
  <c r="DB86" i="17"/>
  <c r="DB87" i="17"/>
  <c r="DB88" i="17"/>
  <c r="DB89" i="17"/>
  <c r="DB90" i="17"/>
  <c r="DB91" i="17"/>
  <c r="DB92" i="17"/>
  <c r="DB93" i="17"/>
  <c r="DB94" i="17"/>
  <c r="DB95" i="17"/>
  <c r="DB96" i="17"/>
  <c r="DB97" i="17"/>
  <c r="DB98" i="17"/>
  <c r="DB99" i="17"/>
  <c r="DB100" i="17"/>
  <c r="DB101" i="17"/>
  <c r="DB102" i="17"/>
  <c r="DB103" i="17"/>
  <c r="DB104" i="17"/>
  <c r="DB105" i="17"/>
  <c r="DB106" i="17"/>
  <c r="DB107" i="17"/>
  <c r="DB108" i="17"/>
  <c r="DB109" i="17"/>
  <c r="DB110" i="17"/>
  <c r="DB111" i="17"/>
  <c r="DB112" i="17"/>
  <c r="DB113" i="17"/>
  <c r="DB114" i="17"/>
  <c r="DB115" i="17"/>
  <c r="DB116" i="17"/>
  <c r="DB117" i="17"/>
  <c r="DB118" i="17"/>
  <c r="DB119" i="17"/>
  <c r="DB120" i="17"/>
  <c r="DB121" i="17"/>
  <c r="DB122" i="17"/>
  <c r="DB123" i="17"/>
  <c r="DB124" i="17"/>
  <c r="DB125" i="17"/>
  <c r="DB126" i="17"/>
  <c r="DB127" i="17"/>
  <c r="DB128" i="17"/>
  <c r="DB129" i="17"/>
  <c r="DB130" i="17"/>
  <c r="DB131" i="17"/>
  <c r="DB132" i="17"/>
  <c r="DB133" i="17"/>
  <c r="DB134" i="17"/>
  <c r="DB135" i="17"/>
  <c r="DB136" i="17"/>
  <c r="DB137" i="17"/>
  <c r="DC138" i="17" l="1"/>
  <c r="DC131" i="17"/>
  <c r="DC123" i="17"/>
  <c r="DC115" i="17"/>
  <c r="DC107" i="17"/>
  <c r="DC99" i="17"/>
  <c r="DC91" i="17"/>
  <c r="DC83" i="17"/>
  <c r="DC75" i="17"/>
  <c r="DC67" i="17"/>
  <c r="DC59" i="17"/>
  <c r="DC51" i="17"/>
  <c r="DC43" i="17"/>
  <c r="DC35" i="17"/>
  <c r="DC27" i="17"/>
  <c r="DC19" i="17"/>
  <c r="DC11" i="17"/>
  <c r="CW139" i="18"/>
  <c r="CX139" i="18"/>
  <c r="DC130" i="17"/>
  <c r="DC122" i="17"/>
  <c r="DC114" i="17"/>
  <c r="DC106" i="17"/>
  <c r="DC98" i="17"/>
  <c r="DC90" i="17"/>
  <c r="DC82" i="17"/>
  <c r="DC74" i="17"/>
  <c r="DC66" i="17"/>
  <c r="DC58" i="17"/>
  <c r="DC50" i="17"/>
  <c r="DC42" i="17"/>
  <c r="DC34" i="17"/>
  <c r="DC26" i="17"/>
  <c r="DC18" i="17"/>
  <c r="DC10" i="17"/>
  <c r="DC137" i="17"/>
  <c r="DC129" i="17"/>
  <c r="DC121" i="17"/>
  <c r="DC113" i="17"/>
  <c r="DC105" i="17"/>
  <c r="DC97" i="17"/>
  <c r="DC89" i="17"/>
  <c r="DC81" i="17"/>
  <c r="DC73" i="17"/>
  <c r="DC65" i="17"/>
  <c r="DC57" i="17"/>
  <c r="DC49" i="17"/>
  <c r="DC41" i="17"/>
  <c r="DC33" i="17"/>
  <c r="DC25" i="17"/>
  <c r="DC17" i="17"/>
  <c r="DC9" i="17"/>
  <c r="DC136" i="17"/>
  <c r="DC128" i="17"/>
  <c r="DC120" i="17"/>
  <c r="DC112" i="17"/>
  <c r="DC104" i="17"/>
  <c r="DC96" i="17"/>
  <c r="DC88" i="17"/>
  <c r="DC80" i="17"/>
  <c r="DC72" i="17"/>
  <c r="DC64" i="17"/>
  <c r="DC56" i="17"/>
  <c r="DC48" i="17"/>
  <c r="DC40" i="17"/>
  <c r="DC32" i="17"/>
  <c r="DC24" i="17"/>
  <c r="DC16" i="17"/>
  <c r="DC8" i="17"/>
  <c r="CU288" i="17"/>
  <c r="DC135" i="17"/>
  <c r="DC127" i="17"/>
  <c r="DC119" i="17"/>
  <c r="DC111" i="17"/>
  <c r="DC103" i="17"/>
  <c r="DC95" i="17"/>
  <c r="DC87" i="17"/>
  <c r="DC79" i="17"/>
  <c r="DC71" i="17"/>
  <c r="DC63" i="17"/>
  <c r="DC55" i="17"/>
  <c r="DC47" i="17"/>
  <c r="DC39" i="17"/>
  <c r="DC31" i="17"/>
  <c r="DC23" i="17"/>
  <c r="DC15" i="17"/>
  <c r="DC7" i="17"/>
  <c r="DC134" i="17"/>
  <c r="DC126" i="17"/>
  <c r="DC118" i="17"/>
  <c r="DC110" i="17"/>
  <c r="DC102" i="17"/>
  <c r="DC94" i="17"/>
  <c r="DC86" i="17"/>
  <c r="DC78" i="17"/>
  <c r="DC70" i="17"/>
  <c r="DC62" i="17"/>
  <c r="DC54" i="17"/>
  <c r="DC46" i="17"/>
  <c r="DC38" i="17"/>
  <c r="DC30" i="17"/>
  <c r="DC22" i="17"/>
  <c r="DC14" i="17"/>
  <c r="DC139" i="17"/>
  <c r="DC133" i="17"/>
  <c r="DC125" i="17"/>
  <c r="DC117" i="17"/>
  <c r="DC109" i="17"/>
  <c r="DC101" i="17"/>
  <c r="DC93" i="17"/>
  <c r="DC85" i="17"/>
  <c r="DC77" i="17"/>
  <c r="DC69" i="17"/>
  <c r="DC61" i="17"/>
  <c r="DC53" i="17"/>
  <c r="DC45" i="17"/>
  <c r="DC37" i="17"/>
  <c r="DC29" i="17"/>
  <c r="DC21" i="17"/>
  <c r="DC13" i="17"/>
  <c r="DC132" i="17"/>
  <c r="DC124" i="17"/>
  <c r="DC116" i="17"/>
  <c r="DC108" i="17"/>
  <c r="DC100" i="17"/>
  <c r="DC92" i="17"/>
  <c r="DC84" i="17"/>
  <c r="DC76" i="17"/>
  <c r="DC68" i="17"/>
  <c r="DC60" i="17"/>
  <c r="DC52" i="17"/>
  <c r="DC44" i="17"/>
  <c r="DC36" i="17"/>
  <c r="DC28" i="17"/>
  <c r="DC20" i="17"/>
  <c r="DC12" i="17"/>
  <c r="CV288" i="17"/>
  <c r="CX140" i="18" l="1"/>
  <c r="CW140" i="18"/>
  <c r="CV289" i="17"/>
  <c r="DC140" i="17"/>
  <c r="CU289" i="17"/>
  <c r="CW141" i="18" l="1"/>
  <c r="CX141" i="18"/>
  <c r="CU290" i="17"/>
  <c r="CV290" i="17"/>
  <c r="CX142" i="18" l="1"/>
  <c r="CW142" i="18"/>
  <c r="CV291" i="17"/>
  <c r="CU291" i="17"/>
  <c r="CW143" i="18" l="1"/>
  <c r="CX143" i="18"/>
  <c r="CU292" i="17"/>
  <c r="CV292" i="17"/>
  <c r="CX144" i="18" l="1"/>
  <c r="CW144" i="18"/>
  <c r="CV293" i="17"/>
  <c r="CU293" i="17"/>
  <c r="CW145" i="18" l="1"/>
  <c r="CX145" i="18"/>
  <c r="CV294" i="17"/>
  <c r="CU294" i="17"/>
  <c r="CX146" i="18" l="1"/>
  <c r="CW146" i="18"/>
  <c r="CU295" i="17"/>
  <c r="CV295" i="17"/>
  <c r="CW147" i="18" l="1"/>
  <c r="CX147" i="18"/>
  <c r="CU296" i="17"/>
  <c r="CV296" i="17"/>
  <c r="CW148" i="18" l="1"/>
  <c r="CX148" i="18"/>
  <c r="CV297" i="17"/>
  <c r="CU297" i="17"/>
  <c r="CX149" i="18" l="1"/>
  <c r="CW149" i="18"/>
  <c r="CV298" i="17"/>
  <c r="CU298" i="17"/>
  <c r="CW150" i="18" l="1"/>
  <c r="CX150" i="18"/>
  <c r="CU299" i="17"/>
  <c r="CV299" i="17"/>
  <c r="CX151" i="18" l="1"/>
  <c r="CW151" i="18"/>
  <c r="CU300" i="17"/>
  <c r="CV300" i="17"/>
  <c r="CW152" i="18" l="1"/>
  <c r="CX152" i="18"/>
  <c r="CV301" i="17"/>
  <c r="CU301" i="17"/>
  <c r="CW153" i="18" l="1"/>
  <c r="CX153" i="18"/>
  <c r="CU302" i="17"/>
  <c r="CV302" i="17"/>
  <c r="CX154" i="18" l="1"/>
  <c r="CW154" i="18"/>
  <c r="CV303" i="17"/>
  <c r="CU303" i="17"/>
  <c r="CW155" i="18" l="1"/>
  <c r="CX155" i="18"/>
  <c r="CU304" i="17"/>
  <c r="CV304" i="17"/>
  <c r="CZ155" i="18" l="1"/>
  <c r="CZ5" i="18"/>
  <c r="CZ6" i="18"/>
  <c r="CZ7" i="18"/>
  <c r="CZ8" i="18"/>
  <c r="CZ9" i="18"/>
  <c r="CZ10" i="18"/>
  <c r="CZ11" i="18"/>
  <c r="CZ12" i="18"/>
  <c r="CZ13" i="18"/>
  <c r="CZ14" i="18"/>
  <c r="CZ15" i="18"/>
  <c r="CZ16" i="18"/>
  <c r="CZ17" i="18"/>
  <c r="CZ18" i="18"/>
  <c r="CZ19" i="18"/>
  <c r="CZ20" i="18"/>
  <c r="CZ21" i="18"/>
  <c r="CZ22" i="18"/>
  <c r="CZ23" i="18"/>
  <c r="CZ24" i="18"/>
  <c r="CZ25" i="18"/>
  <c r="CZ26" i="18"/>
  <c r="CZ27" i="18"/>
  <c r="CZ28" i="18"/>
  <c r="CZ29" i="18"/>
  <c r="CZ30" i="18"/>
  <c r="CZ31" i="18"/>
  <c r="CZ32" i="18"/>
  <c r="CZ33" i="18"/>
  <c r="CZ34" i="18"/>
  <c r="CZ35" i="18"/>
  <c r="CZ36" i="18"/>
  <c r="CZ37" i="18"/>
  <c r="CZ38" i="18"/>
  <c r="CZ39" i="18"/>
  <c r="CZ40" i="18"/>
  <c r="CZ41" i="18"/>
  <c r="CZ42" i="18"/>
  <c r="CZ43" i="18"/>
  <c r="CZ44" i="18"/>
  <c r="CZ45" i="18"/>
  <c r="CZ46" i="18"/>
  <c r="CZ47" i="18"/>
  <c r="CZ48" i="18"/>
  <c r="CZ49" i="18"/>
  <c r="CZ50" i="18"/>
  <c r="CZ51" i="18"/>
  <c r="CZ52" i="18"/>
  <c r="CZ53" i="18"/>
  <c r="CZ54" i="18"/>
  <c r="CZ55" i="18"/>
  <c r="CZ56" i="18"/>
  <c r="CZ57" i="18"/>
  <c r="CZ58" i="18"/>
  <c r="CZ59" i="18"/>
  <c r="CZ60" i="18"/>
  <c r="CZ61" i="18"/>
  <c r="CZ62" i="18"/>
  <c r="CZ63" i="18"/>
  <c r="CZ64" i="18"/>
  <c r="CZ65" i="18"/>
  <c r="CZ66" i="18"/>
  <c r="CZ67" i="18"/>
  <c r="CZ68" i="18"/>
  <c r="CZ69" i="18"/>
  <c r="CZ70" i="18"/>
  <c r="CZ71" i="18"/>
  <c r="CZ72" i="18"/>
  <c r="CZ73" i="18"/>
  <c r="CZ74" i="18"/>
  <c r="CZ75" i="18"/>
  <c r="CZ76" i="18"/>
  <c r="CZ77" i="18"/>
  <c r="CZ78" i="18"/>
  <c r="CZ79" i="18"/>
  <c r="CZ80" i="18"/>
  <c r="CZ81" i="18"/>
  <c r="CZ82" i="18"/>
  <c r="CZ83" i="18"/>
  <c r="CZ84" i="18"/>
  <c r="CZ85" i="18"/>
  <c r="CZ86" i="18"/>
  <c r="CZ87" i="18"/>
  <c r="CZ88" i="18"/>
  <c r="CZ89" i="18"/>
  <c r="CZ90" i="18"/>
  <c r="CZ91" i="18"/>
  <c r="CZ92" i="18"/>
  <c r="CZ93" i="18"/>
  <c r="CZ94" i="18"/>
  <c r="CZ95" i="18"/>
  <c r="CZ96" i="18"/>
  <c r="CZ97" i="18"/>
  <c r="CZ98" i="18"/>
  <c r="CZ99" i="18"/>
  <c r="CZ100" i="18"/>
  <c r="CZ101" i="18"/>
  <c r="CZ102" i="18"/>
  <c r="CZ103" i="18"/>
  <c r="CZ104" i="18"/>
  <c r="CZ105" i="18"/>
  <c r="CZ106" i="18"/>
  <c r="CZ107" i="18"/>
  <c r="CZ108" i="18"/>
  <c r="CZ109" i="18"/>
  <c r="CZ110" i="18"/>
  <c r="CZ111" i="18"/>
  <c r="CZ112" i="18"/>
  <c r="CZ113" i="18"/>
  <c r="CZ114" i="18"/>
  <c r="CZ115" i="18"/>
  <c r="CZ116" i="18"/>
  <c r="CZ117" i="18"/>
  <c r="CZ118" i="18"/>
  <c r="CZ119" i="18"/>
  <c r="CZ120" i="18"/>
  <c r="CZ121" i="18"/>
  <c r="CZ122" i="18"/>
  <c r="CZ123" i="18"/>
  <c r="CZ124" i="18"/>
  <c r="CZ125" i="18"/>
  <c r="CZ126" i="18"/>
  <c r="CZ127" i="18"/>
  <c r="CZ128" i="18"/>
  <c r="CZ129" i="18"/>
  <c r="CZ130" i="18"/>
  <c r="CZ131" i="18"/>
  <c r="CZ132" i="18"/>
  <c r="CZ133" i="18"/>
  <c r="CZ134" i="18"/>
  <c r="CZ135" i="18"/>
  <c r="CZ136" i="18"/>
  <c r="CZ137" i="18"/>
  <c r="CZ138" i="18"/>
  <c r="CZ139" i="18"/>
  <c r="CZ140" i="18"/>
  <c r="CZ141" i="18"/>
  <c r="CZ142" i="18"/>
  <c r="CZ143" i="18"/>
  <c r="CZ144" i="18"/>
  <c r="CZ145" i="18"/>
  <c r="CZ146" i="18"/>
  <c r="CZ147" i="18"/>
  <c r="CZ148" i="18"/>
  <c r="CZ149" i="18"/>
  <c r="CZ150" i="18"/>
  <c r="CZ151" i="18"/>
  <c r="CZ152" i="18"/>
  <c r="CZ153" i="18"/>
  <c r="CZ154" i="18"/>
  <c r="CY155" i="18"/>
  <c r="DA155" i="18" s="1"/>
  <c r="CY5" i="18"/>
  <c r="CY6" i="18"/>
  <c r="CY7" i="18"/>
  <c r="CY8" i="18"/>
  <c r="CY9" i="18"/>
  <c r="CY10" i="18"/>
  <c r="CY11" i="18"/>
  <c r="CY12" i="18"/>
  <c r="DA12" i="18" s="1"/>
  <c r="CY13" i="18"/>
  <c r="CY14" i="18"/>
  <c r="CY15" i="18"/>
  <c r="CY16" i="18"/>
  <c r="CY17" i="18"/>
  <c r="CY18" i="18"/>
  <c r="CY19" i="18"/>
  <c r="CY20" i="18"/>
  <c r="DA20" i="18" s="1"/>
  <c r="CY21" i="18"/>
  <c r="CY22" i="18"/>
  <c r="CY23" i="18"/>
  <c r="CY24" i="18"/>
  <c r="CY25" i="18"/>
  <c r="CY26" i="18"/>
  <c r="CY27" i="18"/>
  <c r="CY28" i="18"/>
  <c r="DA28" i="18" s="1"/>
  <c r="CY29" i="18"/>
  <c r="CY30" i="18"/>
  <c r="CY31" i="18"/>
  <c r="CY32" i="18"/>
  <c r="CY33" i="18"/>
  <c r="CY34" i="18"/>
  <c r="CY35" i="18"/>
  <c r="CY36" i="18"/>
  <c r="DA36" i="18" s="1"/>
  <c r="CY37" i="18"/>
  <c r="CY38" i="18"/>
  <c r="CY39" i="18"/>
  <c r="CY40" i="18"/>
  <c r="CY41" i="18"/>
  <c r="CY42" i="18"/>
  <c r="CY43" i="18"/>
  <c r="CY44" i="18"/>
  <c r="DA44" i="18" s="1"/>
  <c r="CY45" i="18"/>
  <c r="CY46" i="18"/>
  <c r="CY47" i="18"/>
  <c r="CY48" i="18"/>
  <c r="CY49" i="18"/>
  <c r="CY50" i="18"/>
  <c r="CY51" i="18"/>
  <c r="CY52" i="18"/>
  <c r="DA52" i="18" s="1"/>
  <c r="CY53" i="18"/>
  <c r="CY54" i="18"/>
  <c r="CY55" i="18"/>
  <c r="CY56" i="18"/>
  <c r="CY57" i="18"/>
  <c r="CY58" i="18"/>
  <c r="CY59" i="18"/>
  <c r="CY60" i="18"/>
  <c r="DA60" i="18" s="1"/>
  <c r="CY61" i="18"/>
  <c r="CY62" i="18"/>
  <c r="CY63" i="18"/>
  <c r="CY64" i="18"/>
  <c r="CY65" i="18"/>
  <c r="CY66" i="18"/>
  <c r="CY67" i="18"/>
  <c r="CY68" i="18"/>
  <c r="DA68" i="18" s="1"/>
  <c r="CY69" i="18"/>
  <c r="CY70" i="18"/>
  <c r="CY71" i="18"/>
  <c r="CY72" i="18"/>
  <c r="CY73" i="18"/>
  <c r="CY74" i="18"/>
  <c r="CY75" i="18"/>
  <c r="CY76" i="18"/>
  <c r="DA76" i="18" s="1"/>
  <c r="CY77" i="18"/>
  <c r="CY78" i="18"/>
  <c r="CY79" i="18"/>
  <c r="CY80" i="18"/>
  <c r="CY81" i="18"/>
  <c r="CY82" i="18"/>
  <c r="CY83" i="18"/>
  <c r="CY84" i="18"/>
  <c r="DA84" i="18" s="1"/>
  <c r="CY85" i="18"/>
  <c r="CY86" i="18"/>
  <c r="CY87" i="18"/>
  <c r="CY88" i="18"/>
  <c r="CY89" i="18"/>
  <c r="CY90" i="18"/>
  <c r="CY91" i="18"/>
  <c r="CY92" i="18"/>
  <c r="CY93" i="18"/>
  <c r="CY94" i="18"/>
  <c r="CY95" i="18"/>
  <c r="CY96" i="18"/>
  <c r="CY97" i="18"/>
  <c r="CY98" i="18"/>
  <c r="CY99" i="18"/>
  <c r="CY100" i="18"/>
  <c r="CY101" i="18"/>
  <c r="CY102" i="18"/>
  <c r="CY103" i="18"/>
  <c r="CY104" i="18"/>
  <c r="CY105" i="18"/>
  <c r="CY106" i="18"/>
  <c r="CY107" i="18"/>
  <c r="CY108" i="18"/>
  <c r="CY109" i="18"/>
  <c r="CY110" i="18"/>
  <c r="CY111" i="18"/>
  <c r="CY112" i="18"/>
  <c r="CY113" i="18"/>
  <c r="CY114" i="18"/>
  <c r="CY115" i="18"/>
  <c r="CY116" i="18"/>
  <c r="CY117" i="18"/>
  <c r="CY118" i="18"/>
  <c r="CY119" i="18"/>
  <c r="CY120" i="18"/>
  <c r="CY121" i="18"/>
  <c r="CY122" i="18"/>
  <c r="CY123" i="18"/>
  <c r="CY124" i="18"/>
  <c r="CY125" i="18"/>
  <c r="CY126" i="18"/>
  <c r="CY127" i="18"/>
  <c r="CY128" i="18"/>
  <c r="CY129" i="18"/>
  <c r="CY130" i="18"/>
  <c r="CY131" i="18"/>
  <c r="CY132" i="18"/>
  <c r="CY133" i="18"/>
  <c r="CY134" i="18"/>
  <c r="CY135" i="18"/>
  <c r="CY136" i="18"/>
  <c r="CY137" i="18"/>
  <c r="CY138" i="18"/>
  <c r="CY139" i="18"/>
  <c r="CY140" i="18"/>
  <c r="CY141" i="18"/>
  <c r="CY142" i="18"/>
  <c r="CY143" i="18"/>
  <c r="CY144" i="18"/>
  <c r="CY145" i="18"/>
  <c r="CY146" i="18"/>
  <c r="CY147" i="18"/>
  <c r="CY148" i="18"/>
  <c r="CY149" i="18"/>
  <c r="CY150" i="18"/>
  <c r="CY151" i="18"/>
  <c r="CY152" i="18"/>
  <c r="CY153" i="18"/>
  <c r="CY154" i="18"/>
  <c r="CV305" i="17"/>
  <c r="CU305" i="17"/>
  <c r="DA154" i="18" l="1"/>
  <c r="DA130" i="18"/>
  <c r="DA106" i="18"/>
  <c r="DA82" i="18"/>
  <c r="DA58" i="18"/>
  <c r="DA97" i="18"/>
  <c r="DA73" i="18"/>
  <c r="DA41" i="18"/>
  <c r="DA17" i="18"/>
  <c r="DA31" i="18"/>
  <c r="DA138" i="18"/>
  <c r="DA114" i="18"/>
  <c r="DA90" i="18"/>
  <c r="DA66" i="18"/>
  <c r="DA42" i="18"/>
  <c r="DA89" i="18"/>
  <c r="DA65" i="18"/>
  <c r="DA49" i="18"/>
  <c r="DA25" i="18"/>
  <c r="DA143" i="18"/>
  <c r="DA135" i="18"/>
  <c r="DA119" i="18"/>
  <c r="DA103" i="18"/>
  <c r="DA79" i="18"/>
  <c r="DA63" i="18"/>
  <c r="DA39" i="18"/>
  <c r="DA7" i="18"/>
  <c r="DA146" i="18"/>
  <c r="DA122" i="18"/>
  <c r="DA98" i="18"/>
  <c r="DA74" i="18"/>
  <c r="DA50" i="18"/>
  <c r="DA81" i="18"/>
  <c r="DA57" i="18"/>
  <c r="DA33" i="18"/>
  <c r="DA9" i="18"/>
  <c r="DA151" i="18"/>
  <c r="DA127" i="18"/>
  <c r="DA111" i="18"/>
  <c r="DA95" i="18"/>
  <c r="DA87" i="18"/>
  <c r="DA71" i="18"/>
  <c r="DA55" i="18"/>
  <c r="DA47" i="18"/>
  <c r="DA23" i="18"/>
  <c r="DA15" i="18"/>
  <c r="DA149" i="18"/>
  <c r="DA141" i="18"/>
  <c r="DA133" i="18"/>
  <c r="DA125" i="18"/>
  <c r="DA117" i="18"/>
  <c r="DA109" i="18"/>
  <c r="DA101" i="18"/>
  <c r="DA93" i="18"/>
  <c r="DA85" i="18"/>
  <c r="DA77" i="18"/>
  <c r="DA69" i="18"/>
  <c r="DA61" i="18"/>
  <c r="DA53" i="18"/>
  <c r="DA45" i="18"/>
  <c r="DA37" i="18"/>
  <c r="DA29" i="18"/>
  <c r="DA21" i="18"/>
  <c r="DA13" i="18"/>
  <c r="DA5" i="18"/>
  <c r="DA140" i="18"/>
  <c r="DA132" i="18"/>
  <c r="DA124" i="18"/>
  <c r="DA116" i="18"/>
  <c r="DA108" i="18"/>
  <c r="DA100" i="18"/>
  <c r="DA92" i="18"/>
  <c r="DA148" i="18"/>
  <c r="DA147" i="18"/>
  <c r="DA139" i="18"/>
  <c r="DA131" i="18"/>
  <c r="DA123" i="18"/>
  <c r="DA115" i="18"/>
  <c r="DA107" i="18"/>
  <c r="DA99" i="18"/>
  <c r="DA91" i="18"/>
  <c r="DA83" i="18"/>
  <c r="DA75" i="18"/>
  <c r="DA67" i="18"/>
  <c r="DA59" i="18"/>
  <c r="DA51" i="18"/>
  <c r="DA43" i="18"/>
  <c r="DA35" i="18"/>
  <c r="DA27" i="18"/>
  <c r="DA19" i="18"/>
  <c r="DA11" i="18"/>
  <c r="DA34" i="18"/>
  <c r="DA26" i="18"/>
  <c r="DA18" i="18"/>
  <c r="DA10" i="18"/>
  <c r="DA145" i="18"/>
  <c r="DA129" i="18"/>
  <c r="DA113" i="18"/>
  <c r="DA105" i="18"/>
  <c r="DA153" i="18"/>
  <c r="DA137" i="18"/>
  <c r="DA121" i="18"/>
  <c r="DA152" i="18"/>
  <c r="DA144" i="18"/>
  <c r="DA136" i="18"/>
  <c r="DA128" i="18"/>
  <c r="DA120" i="18"/>
  <c r="DA112" i="18"/>
  <c r="DA104" i="18"/>
  <c r="DA96" i="18"/>
  <c r="DA88" i="18"/>
  <c r="DA80" i="18"/>
  <c r="DA72" i="18"/>
  <c r="DA64" i="18"/>
  <c r="DA56" i="18"/>
  <c r="DA48" i="18"/>
  <c r="DA40" i="18"/>
  <c r="DA32" i="18"/>
  <c r="DA24" i="18"/>
  <c r="DA16" i="18"/>
  <c r="DA8" i="18"/>
  <c r="DA150" i="18"/>
  <c r="DA142" i="18"/>
  <c r="DA134" i="18"/>
  <c r="DA126" i="18"/>
  <c r="DA118" i="18"/>
  <c r="DA110" i="18"/>
  <c r="DA102" i="18"/>
  <c r="DA94" i="18"/>
  <c r="DA86" i="18"/>
  <c r="DA78" i="18"/>
  <c r="DA70" i="18"/>
  <c r="DA62" i="18"/>
  <c r="DA54" i="18"/>
  <c r="DA46" i="18"/>
  <c r="DA38" i="18"/>
  <c r="DA30" i="18"/>
  <c r="DA22" i="18"/>
  <c r="DA14" i="18"/>
  <c r="DA6" i="18"/>
  <c r="CU306" i="17"/>
  <c r="CV306" i="17"/>
  <c r="DA156" i="18" l="1"/>
  <c r="CV307" i="17"/>
  <c r="CU307" i="17"/>
  <c r="CU308" i="17" l="1"/>
  <c r="CV308" i="17"/>
  <c r="CV309" i="17" l="1"/>
  <c r="CU309" i="17"/>
  <c r="CU310" i="17" l="1"/>
  <c r="CV310" i="17"/>
  <c r="CV311" i="17" l="1"/>
  <c r="CU311" i="17"/>
  <c r="CU312" i="17" l="1"/>
  <c r="CV312" i="17"/>
  <c r="CV313" i="17" l="1"/>
  <c r="CU313" i="17"/>
  <c r="CU314" i="17" l="1"/>
  <c r="CV314" i="17"/>
  <c r="CV315" i="17" l="1"/>
  <c r="CU315" i="17"/>
  <c r="CU316" i="17" l="1"/>
  <c r="CV316" i="17"/>
  <c r="CV317" i="17" l="1"/>
  <c r="CU317" i="17"/>
  <c r="CU318" i="17" l="1"/>
  <c r="CV318" i="17"/>
  <c r="CV319" i="17" l="1"/>
  <c r="CU319" i="17"/>
  <c r="CU320" i="17" l="1"/>
  <c r="CV320" i="17"/>
  <c r="CV321" i="17" l="1"/>
  <c r="CU321" i="17"/>
  <c r="CU322" i="17" l="1"/>
  <c r="CV322" i="17"/>
  <c r="CV323" i="17" l="1"/>
  <c r="CU323" i="17"/>
  <c r="CV324" i="17" l="1"/>
  <c r="CU324" i="17"/>
  <c r="CU325" i="17" l="1"/>
  <c r="CV325" i="17"/>
  <c r="CV326" i="17" l="1"/>
  <c r="CU326" i="17"/>
  <c r="CU327" i="17" l="1"/>
  <c r="CV327" i="17"/>
  <c r="CV328" i="17" l="1"/>
  <c r="CU328" i="17"/>
  <c r="CU329" i="17" l="1"/>
  <c r="CV329" i="17"/>
  <c r="CV330" i="17" l="1"/>
  <c r="CU330" i="17"/>
  <c r="CU331" i="17" l="1"/>
  <c r="CW330" i="17"/>
  <c r="CV331" i="17"/>
  <c r="CX330" i="17"/>
  <c r="CX331" i="17" l="1"/>
  <c r="CX154" i="17"/>
  <c r="CX155" i="17"/>
  <c r="CX156" i="17"/>
  <c r="CX157" i="17"/>
  <c r="CX158" i="17"/>
  <c r="CX159" i="17"/>
  <c r="CX160" i="17"/>
  <c r="CX161" i="17"/>
  <c r="CX162" i="17"/>
  <c r="CX163" i="17"/>
  <c r="CX164" i="17"/>
  <c r="CX165" i="17"/>
  <c r="CX166" i="17"/>
  <c r="CX167" i="17"/>
  <c r="CX168" i="17"/>
  <c r="CX169" i="17"/>
  <c r="CX170" i="17"/>
  <c r="CX171" i="17"/>
  <c r="CX172" i="17"/>
  <c r="CX173" i="17"/>
  <c r="CX174" i="17"/>
  <c r="CX175" i="17"/>
  <c r="CX176" i="17"/>
  <c r="CX177" i="17"/>
  <c r="CX178" i="17"/>
  <c r="CX179" i="17"/>
  <c r="CX180" i="17"/>
  <c r="CX181" i="17"/>
  <c r="CX182" i="17"/>
  <c r="CX183" i="17"/>
  <c r="CX184" i="17"/>
  <c r="CX185" i="17"/>
  <c r="CX186" i="17"/>
  <c r="CX187" i="17"/>
  <c r="CX188" i="17"/>
  <c r="CX189" i="17"/>
  <c r="CX190" i="17"/>
  <c r="CX191" i="17"/>
  <c r="CX192" i="17"/>
  <c r="CX193" i="17"/>
  <c r="CX194" i="17"/>
  <c r="CX195" i="17"/>
  <c r="CX196" i="17"/>
  <c r="CX197" i="17"/>
  <c r="CX198" i="17"/>
  <c r="CX199" i="17"/>
  <c r="CX200" i="17"/>
  <c r="CX201" i="17"/>
  <c r="CX202" i="17"/>
  <c r="CX203" i="17"/>
  <c r="CX204" i="17"/>
  <c r="CX205" i="17"/>
  <c r="CX206" i="17"/>
  <c r="CX207" i="17"/>
  <c r="CX208" i="17"/>
  <c r="CX209" i="17"/>
  <c r="CX210" i="17"/>
  <c r="CX211" i="17"/>
  <c r="CX212" i="17"/>
  <c r="CX213" i="17"/>
  <c r="CX214" i="17"/>
  <c r="CX215" i="17"/>
  <c r="CX216" i="17"/>
  <c r="CX217" i="17"/>
  <c r="CX218" i="17"/>
  <c r="CX219" i="17"/>
  <c r="CX220" i="17"/>
  <c r="CX221" i="17"/>
  <c r="CX222" i="17"/>
  <c r="CX223" i="17"/>
  <c r="CX224" i="17"/>
  <c r="CX225" i="17"/>
  <c r="CX226" i="17"/>
  <c r="CX227" i="17"/>
  <c r="CX228" i="17"/>
  <c r="CX229" i="17"/>
  <c r="CX230" i="17"/>
  <c r="CX231" i="17"/>
  <c r="CX232" i="17"/>
  <c r="CX233" i="17"/>
  <c r="CX234" i="17"/>
  <c r="CX235" i="17"/>
  <c r="CX236" i="17"/>
  <c r="CX237" i="17"/>
  <c r="CX238" i="17"/>
  <c r="CX239" i="17"/>
  <c r="CX240" i="17"/>
  <c r="CX241" i="17"/>
  <c r="CX242" i="17"/>
  <c r="CX243" i="17"/>
  <c r="CX244" i="17"/>
  <c r="CX245" i="17"/>
  <c r="CX246" i="17"/>
  <c r="CX247" i="17"/>
  <c r="CX248" i="17"/>
  <c r="CX249" i="17"/>
  <c r="CX250" i="17"/>
  <c r="CX251" i="17"/>
  <c r="CX252" i="17"/>
  <c r="CX253" i="17"/>
  <c r="CX254" i="17"/>
  <c r="CX255" i="17"/>
  <c r="CX256" i="17"/>
  <c r="CX257" i="17"/>
  <c r="CX258" i="17"/>
  <c r="CX259" i="17"/>
  <c r="CX260" i="17"/>
  <c r="CX261" i="17"/>
  <c r="CX262" i="17"/>
  <c r="CX263" i="17"/>
  <c r="CX264" i="17"/>
  <c r="CX265" i="17"/>
  <c r="CX266" i="17"/>
  <c r="CX267" i="17"/>
  <c r="CX268" i="17"/>
  <c r="CX269" i="17"/>
  <c r="CX270" i="17"/>
  <c r="CX271" i="17"/>
  <c r="CX272" i="17"/>
  <c r="CX273" i="17"/>
  <c r="CX274" i="17"/>
  <c r="CX275" i="17"/>
  <c r="CX276" i="17"/>
  <c r="CX277" i="17"/>
  <c r="CX278" i="17"/>
  <c r="CX279" i="17"/>
  <c r="CX280" i="17"/>
  <c r="CX281" i="17"/>
  <c r="CX282" i="17"/>
  <c r="CX283" i="17"/>
  <c r="CX284" i="17"/>
  <c r="CX285" i="17"/>
  <c r="CX286" i="17"/>
  <c r="CX287" i="17"/>
  <c r="CX288" i="17"/>
  <c r="CX289" i="17"/>
  <c r="CX290" i="17"/>
  <c r="CX291" i="17"/>
  <c r="CX292" i="17"/>
  <c r="CX293" i="17"/>
  <c r="CX294" i="17"/>
  <c r="CX295" i="17"/>
  <c r="CX296" i="17"/>
  <c r="CX297" i="17"/>
  <c r="CX298" i="17"/>
  <c r="CX299" i="17"/>
  <c r="CX300" i="17"/>
  <c r="CX301" i="17"/>
  <c r="CX302" i="17"/>
  <c r="CX303" i="17"/>
  <c r="CX304" i="17"/>
  <c r="CX305" i="17"/>
  <c r="CX306" i="17"/>
  <c r="CX307" i="17"/>
  <c r="CX308" i="17"/>
  <c r="CX309" i="17"/>
  <c r="CX310" i="17"/>
  <c r="CX311" i="17"/>
  <c r="CX312" i="17"/>
  <c r="CX313" i="17"/>
  <c r="CX314" i="17"/>
  <c r="CX315" i="17"/>
  <c r="CX316" i="17"/>
  <c r="CX317" i="17"/>
  <c r="CX318" i="17"/>
  <c r="CX319" i="17"/>
  <c r="CX320" i="17"/>
  <c r="CX321" i="17"/>
  <c r="CX322" i="17"/>
  <c r="CX323" i="17"/>
  <c r="CX324" i="17"/>
  <c r="CX325" i="17"/>
  <c r="CX326" i="17"/>
  <c r="CX327" i="17"/>
  <c r="CX328" i="17"/>
  <c r="CX329" i="17"/>
  <c r="CW331" i="17"/>
  <c r="CY331" i="17" s="1"/>
  <c r="CW154" i="17"/>
  <c r="CW155" i="17"/>
  <c r="CW156" i="17"/>
  <c r="CW157" i="17"/>
  <c r="CW158" i="17"/>
  <c r="CY158" i="17" s="1"/>
  <c r="CW159" i="17"/>
  <c r="CW160" i="17"/>
  <c r="CW161" i="17"/>
  <c r="CW162" i="17"/>
  <c r="CW163" i="17"/>
  <c r="CW164" i="17"/>
  <c r="CW165" i="17"/>
  <c r="CW166" i="17"/>
  <c r="CY166" i="17" s="1"/>
  <c r="CW167" i="17"/>
  <c r="CW168" i="17"/>
  <c r="CW169" i="17"/>
  <c r="CW170" i="17"/>
  <c r="CW171" i="17"/>
  <c r="CW172" i="17"/>
  <c r="CW173" i="17"/>
  <c r="CW174" i="17"/>
  <c r="CY174" i="17" s="1"/>
  <c r="CW175" i="17"/>
  <c r="CW176" i="17"/>
  <c r="CW177" i="17"/>
  <c r="CW178" i="17"/>
  <c r="CW179" i="17"/>
  <c r="CW180" i="17"/>
  <c r="CW181" i="17"/>
  <c r="CW182" i="17"/>
  <c r="CY182" i="17" s="1"/>
  <c r="CW183" i="17"/>
  <c r="CW184" i="17"/>
  <c r="CW185" i="17"/>
  <c r="CW186" i="17"/>
  <c r="CW187" i="17"/>
  <c r="CW188" i="17"/>
  <c r="CW189" i="17"/>
  <c r="CW190" i="17"/>
  <c r="CY190" i="17" s="1"/>
  <c r="CW191" i="17"/>
  <c r="CW192" i="17"/>
  <c r="CW193" i="17"/>
  <c r="CW194" i="17"/>
  <c r="CW195" i="17"/>
  <c r="CW196" i="17"/>
  <c r="CW197" i="17"/>
  <c r="CW198" i="17"/>
  <c r="CY198" i="17" s="1"/>
  <c r="CW199" i="17"/>
  <c r="CW200" i="17"/>
  <c r="CW201" i="17"/>
  <c r="CW202" i="17"/>
  <c r="CW203" i="17"/>
  <c r="CW204" i="17"/>
  <c r="CW205" i="17"/>
  <c r="CW206" i="17"/>
  <c r="CY206" i="17" s="1"/>
  <c r="CW207" i="17"/>
  <c r="CW208" i="17"/>
  <c r="CW209" i="17"/>
  <c r="CW210" i="17"/>
  <c r="CW211" i="17"/>
  <c r="CW212" i="17"/>
  <c r="CW213" i="17"/>
  <c r="CW214" i="17"/>
  <c r="CY214" i="17" s="1"/>
  <c r="CW215" i="17"/>
  <c r="CW216" i="17"/>
  <c r="CW217" i="17"/>
  <c r="CW218" i="17"/>
  <c r="CW219" i="17"/>
  <c r="CW220" i="17"/>
  <c r="CW221" i="17"/>
  <c r="CW222" i="17"/>
  <c r="CY222" i="17" s="1"/>
  <c r="CW223" i="17"/>
  <c r="CW224" i="17"/>
  <c r="CW225" i="17"/>
  <c r="CW226" i="17"/>
  <c r="CW227" i="17"/>
  <c r="CW228" i="17"/>
  <c r="CW229" i="17"/>
  <c r="CW230" i="17"/>
  <c r="CY230" i="17" s="1"/>
  <c r="CW231" i="17"/>
  <c r="CW232" i="17"/>
  <c r="CW233" i="17"/>
  <c r="CW234" i="17"/>
  <c r="CW235" i="17"/>
  <c r="CW236" i="17"/>
  <c r="CW237" i="17"/>
  <c r="CW238" i="17"/>
  <c r="CY238" i="17" s="1"/>
  <c r="CW239" i="17"/>
  <c r="CW240" i="17"/>
  <c r="CW241" i="17"/>
  <c r="CW242" i="17"/>
  <c r="CW243" i="17"/>
  <c r="CW244" i="17"/>
  <c r="CW245" i="17"/>
  <c r="CW246" i="17"/>
  <c r="CY246" i="17" s="1"/>
  <c r="CW247" i="17"/>
  <c r="CW248" i="17"/>
  <c r="CW249" i="17"/>
  <c r="CW250" i="17"/>
  <c r="CW251" i="17"/>
  <c r="CW252" i="17"/>
  <c r="CW253" i="17"/>
  <c r="CW254" i="17"/>
  <c r="CY254" i="17" s="1"/>
  <c r="CW255" i="17"/>
  <c r="CW256" i="17"/>
  <c r="CW257" i="17"/>
  <c r="CW258" i="17"/>
  <c r="CW259" i="17"/>
  <c r="CW260" i="17"/>
  <c r="CW261" i="17"/>
  <c r="CW262" i="17"/>
  <c r="CY262" i="17" s="1"/>
  <c r="CW263" i="17"/>
  <c r="CW264" i="17"/>
  <c r="CW265" i="17"/>
  <c r="CW266" i="17"/>
  <c r="CW267" i="17"/>
  <c r="CW268" i="17"/>
  <c r="CW269" i="17"/>
  <c r="CW270" i="17"/>
  <c r="CY270" i="17" s="1"/>
  <c r="CW271" i="17"/>
  <c r="CW272" i="17"/>
  <c r="CW273" i="17"/>
  <c r="CW274" i="17"/>
  <c r="CW275" i="17"/>
  <c r="CW276" i="17"/>
  <c r="CW277" i="17"/>
  <c r="CW278" i="17"/>
  <c r="CY278" i="17" s="1"/>
  <c r="CW279" i="17"/>
  <c r="CW280" i="17"/>
  <c r="CW281" i="17"/>
  <c r="CW282" i="17"/>
  <c r="CW283" i="17"/>
  <c r="CW284" i="17"/>
  <c r="CW285" i="17"/>
  <c r="CW286" i="17"/>
  <c r="CY286" i="17" s="1"/>
  <c r="CW287" i="17"/>
  <c r="CW288" i="17"/>
  <c r="CW289" i="17"/>
  <c r="CW290" i="17"/>
  <c r="CW291" i="17"/>
  <c r="CW292" i="17"/>
  <c r="CW293" i="17"/>
  <c r="CW294" i="17"/>
  <c r="CY294" i="17" s="1"/>
  <c r="CW295" i="17"/>
  <c r="CW296" i="17"/>
  <c r="CW297" i="17"/>
  <c r="CW298" i="17"/>
  <c r="CW299" i="17"/>
  <c r="CW300" i="17"/>
  <c r="CW301" i="17"/>
  <c r="CW302" i="17"/>
  <c r="CY302" i="17" s="1"/>
  <c r="CW303" i="17"/>
  <c r="CW304" i="17"/>
  <c r="CW305" i="17"/>
  <c r="CW306" i="17"/>
  <c r="CW307" i="17"/>
  <c r="CW308" i="17"/>
  <c r="CW309" i="17"/>
  <c r="CW310" i="17"/>
  <c r="CY310" i="17" s="1"/>
  <c r="CW311" i="17"/>
  <c r="CW312" i="17"/>
  <c r="CW313" i="17"/>
  <c r="CW314" i="17"/>
  <c r="CW315" i="17"/>
  <c r="CW316" i="17"/>
  <c r="CW317" i="17"/>
  <c r="CW318" i="17"/>
  <c r="CY318" i="17" s="1"/>
  <c r="CW319" i="17"/>
  <c r="CW320" i="17"/>
  <c r="CW321" i="17"/>
  <c r="CW322" i="17"/>
  <c r="CW323" i="17"/>
  <c r="CW324" i="17"/>
  <c r="CW325" i="17"/>
  <c r="CW326" i="17"/>
  <c r="CY326" i="17" s="1"/>
  <c r="CW327" i="17"/>
  <c r="CW328" i="17"/>
  <c r="CW329" i="17"/>
  <c r="CY329" i="17" s="1"/>
  <c r="CY316" i="17" l="1"/>
  <c r="CY292" i="17"/>
  <c r="CY268" i="17"/>
  <c r="CY244" i="17"/>
  <c r="CY220" i="17"/>
  <c r="CY196" i="17"/>
  <c r="CY180" i="17"/>
  <c r="CY156" i="17"/>
  <c r="CY313" i="17"/>
  <c r="CY289" i="17"/>
  <c r="CY273" i="17"/>
  <c r="CY249" i="17"/>
  <c r="CY225" i="17"/>
  <c r="CY308" i="17"/>
  <c r="CY284" i="17"/>
  <c r="CY260" i="17"/>
  <c r="CY236" i="17"/>
  <c r="CY212" i="17"/>
  <c r="CY172" i="17"/>
  <c r="CY324" i="17"/>
  <c r="CY300" i="17"/>
  <c r="CY276" i="17"/>
  <c r="CY252" i="17"/>
  <c r="CY228" i="17"/>
  <c r="CY204" i="17"/>
  <c r="CY188" i="17"/>
  <c r="CY164" i="17"/>
  <c r="CY321" i="17"/>
  <c r="CY305" i="17"/>
  <c r="CY297" i="17"/>
  <c r="CY281" i="17"/>
  <c r="CY265" i="17"/>
  <c r="CY257" i="17"/>
  <c r="CY241" i="17"/>
  <c r="CY233" i="17"/>
  <c r="CY217" i="17"/>
  <c r="CY209" i="17"/>
  <c r="CY201" i="17"/>
  <c r="CY193" i="17"/>
  <c r="CY185" i="17"/>
  <c r="CY330" i="17"/>
  <c r="CY327" i="17"/>
  <c r="CY319" i="17"/>
  <c r="CY311" i="17"/>
  <c r="CY303" i="17"/>
  <c r="CY295" i="17"/>
  <c r="CY287" i="17"/>
  <c r="CY279" i="17"/>
  <c r="CY271" i="17"/>
  <c r="CY263" i="17"/>
  <c r="CY255" i="17"/>
  <c r="CY247" i="17"/>
  <c r="CY239" i="17"/>
  <c r="CY231" i="17"/>
  <c r="CY223" i="17"/>
  <c r="CY215" i="17"/>
  <c r="CY207" i="17"/>
  <c r="CY199" i="17"/>
  <c r="CY191" i="17"/>
  <c r="CY183" i="17"/>
  <c r="CY175" i="17"/>
  <c r="CY167" i="17"/>
  <c r="CY325" i="17"/>
  <c r="CY317" i="17"/>
  <c r="CY309" i="17"/>
  <c r="CY301" i="17"/>
  <c r="CY293" i="17"/>
  <c r="CY285" i="17"/>
  <c r="CY277" i="17"/>
  <c r="CY269" i="17"/>
  <c r="CY261" i="17"/>
  <c r="CY253" i="17"/>
  <c r="CY245" i="17"/>
  <c r="CY237" i="17"/>
  <c r="CY229" i="17"/>
  <c r="CY221" i="17"/>
  <c r="CY213" i="17"/>
  <c r="CY205" i="17"/>
  <c r="CY197" i="17"/>
  <c r="CY189" i="17"/>
  <c r="CY181" i="17"/>
  <c r="CY173" i="17"/>
  <c r="CY165" i="17"/>
  <c r="CY157" i="17"/>
  <c r="CY323" i="17"/>
  <c r="CY307" i="17"/>
  <c r="CY291" i="17"/>
  <c r="CY283" i="17"/>
  <c r="CY275" i="17"/>
  <c r="CY267" i="17"/>
  <c r="CY259" i="17"/>
  <c r="CY251" i="17"/>
  <c r="CY243" i="17"/>
  <c r="CY235" i="17"/>
  <c r="CY227" i="17"/>
  <c r="CY219" i="17"/>
  <c r="CY211" i="17"/>
  <c r="CY203" i="17"/>
  <c r="CY195" i="17"/>
  <c r="CY187" i="17"/>
  <c r="CY179" i="17"/>
  <c r="CY171" i="17"/>
  <c r="CY163" i="17"/>
  <c r="CY155" i="17"/>
  <c r="CY315" i="17"/>
  <c r="CY299" i="17"/>
  <c r="CY322" i="17"/>
  <c r="CY314" i="17"/>
  <c r="CY306" i="17"/>
  <c r="CY298" i="17"/>
  <c r="CY290" i="17"/>
  <c r="CY282" i="17"/>
  <c r="CY274" i="17"/>
  <c r="CY266" i="17"/>
  <c r="CY258" i="17"/>
  <c r="CY250" i="17"/>
  <c r="CY242" i="17"/>
  <c r="CY234" i="17"/>
  <c r="CY226" i="17"/>
  <c r="CY218" i="17"/>
  <c r="CY210" i="17"/>
  <c r="CY202" i="17"/>
  <c r="CY194" i="17"/>
  <c r="CY186" i="17"/>
  <c r="CY178" i="17"/>
  <c r="CY170" i="17"/>
  <c r="CY162" i="17"/>
  <c r="CY154" i="17"/>
  <c r="CY177" i="17"/>
  <c r="CY169" i="17"/>
  <c r="CY161" i="17"/>
  <c r="CY328" i="17"/>
  <c r="CY320" i="17"/>
  <c r="CY312" i="17"/>
  <c r="CY304" i="17"/>
  <c r="CY296" i="17"/>
  <c r="CY288" i="17"/>
  <c r="CY280" i="17"/>
  <c r="CY272" i="17"/>
  <c r="CY264" i="17"/>
  <c r="CY256" i="17"/>
  <c r="CY248" i="17"/>
  <c r="CY240" i="17"/>
  <c r="CY232" i="17"/>
  <c r="CY224" i="17"/>
  <c r="CY216" i="17"/>
  <c r="CY208" i="17"/>
  <c r="CY200" i="17"/>
  <c r="CY192" i="17"/>
  <c r="CY184" i="17"/>
  <c r="CY176" i="17"/>
  <c r="CY168" i="17"/>
  <c r="CY160" i="17"/>
  <c r="CY159" i="17"/>
  <c r="CY332" i="17" l="1"/>
  <c r="CH7" i="17" a="1"/>
  <c r="CG5" i="18" a="1"/>
  <c r="CF154" i="17" a="1"/>
  <c r="CH154" i="17" l="1"/>
  <c r="CG155" i="17"/>
  <c r="CI157" i="17"/>
  <c r="CH155" i="17"/>
  <c r="CF156" i="17"/>
  <c r="CI155" i="17"/>
  <c r="CF157" i="17"/>
  <c r="CI156" i="17"/>
  <c r="CG154" i="17"/>
  <c r="CI154" i="17"/>
  <c r="CH156" i="17"/>
  <c r="CF154" i="17"/>
  <c r="CF155" i="17"/>
  <c r="CG157" i="17"/>
  <c r="CG156" i="17"/>
  <c r="CH157" i="17"/>
  <c r="CG8" i="18"/>
  <c r="CG6" i="18"/>
  <c r="CK7" i="18"/>
  <c r="CK9" i="18"/>
  <c r="CJ7" i="18"/>
  <c r="CH6" i="18"/>
  <c r="CH8" i="18"/>
  <c r="CJ9" i="18"/>
  <c r="CI6" i="18"/>
  <c r="CI8" i="18"/>
  <c r="CG5" i="18"/>
  <c r="CJ8" i="18"/>
  <c r="CJ6" i="18"/>
  <c r="CI7" i="18"/>
  <c r="CH5" i="18"/>
  <c r="CK8" i="18"/>
  <c r="CI5" i="18"/>
  <c r="CG9" i="18"/>
  <c r="CJ5" i="18"/>
  <c r="CH9" i="18"/>
  <c r="CK5" i="18"/>
  <c r="CI9" i="18"/>
  <c r="CK6" i="18"/>
  <c r="CG7" i="18"/>
  <c r="CH7" i="18"/>
  <c r="CJ7" i="17"/>
  <c r="CL8" i="17"/>
  <c r="CL10" i="17"/>
  <c r="CH12" i="17"/>
  <c r="CK7" i="17"/>
  <c r="CH9" i="17"/>
  <c r="CM10" i="17"/>
  <c r="CI12" i="17"/>
  <c r="CM8" i="17"/>
  <c r="CI9" i="17"/>
  <c r="CH11" i="17"/>
  <c r="CJ12" i="17"/>
  <c r="CL9" i="17"/>
  <c r="CM7" i="17"/>
  <c r="CJ9" i="17"/>
  <c r="CI11" i="17"/>
  <c r="CK12" i="17"/>
  <c r="CI10" i="17"/>
  <c r="CK9" i="17"/>
  <c r="CJ11" i="17"/>
  <c r="CL12" i="17"/>
  <c r="CL7" i="17"/>
  <c r="CM9" i="17"/>
  <c r="CK10" i="17"/>
  <c r="CH10" i="17"/>
  <c r="CH7" i="17"/>
  <c r="CJ10" i="17"/>
  <c r="CI7" i="17"/>
  <c r="CK11" i="17"/>
  <c r="CH8" i="17"/>
  <c r="CL11" i="17"/>
  <c r="CI8" i="17"/>
  <c r="CM11" i="17"/>
  <c r="CJ8" i="17"/>
  <c r="CM12" i="17"/>
  <c r="CK8" i="17"/>
  <c r="BM334" i="17" a="1"/>
  <c r="CM5" i="18" a="1"/>
  <c r="CO7" i="17" a="1"/>
  <c r="CK154" i="17" a="1"/>
  <c r="BM158" i="18" a="1"/>
  <c r="BM142" i="17" a="1"/>
  <c r="BM142" i="17" l="1"/>
  <c r="BM144" i="17"/>
  <c r="BM145" i="17"/>
  <c r="BM146" i="17"/>
  <c r="BM143" i="17"/>
  <c r="BM147" i="17"/>
  <c r="BM161" i="18"/>
  <c r="BM159" i="18"/>
  <c r="BM160" i="18"/>
  <c r="BM158" i="18"/>
  <c r="BM162" i="18"/>
  <c r="CK154" i="17"/>
  <c r="CK155" i="17"/>
  <c r="CK156" i="17"/>
  <c r="CK157" i="17"/>
  <c r="CO9" i="17"/>
  <c r="CO10" i="17"/>
  <c r="CO8" i="17"/>
  <c r="CO11" i="17"/>
  <c r="CO7" i="17"/>
  <c r="CO12" i="17"/>
  <c r="CM6" i="18"/>
  <c r="CM8" i="18"/>
  <c r="CM9" i="18"/>
  <c r="CM5" i="18"/>
  <c r="CM7" i="18"/>
  <c r="BM336" i="17"/>
  <c r="BM337" i="17"/>
  <c r="BM334" i="17"/>
  <c r="BM335" i="17"/>
  <c r="BN159" i="18" l="1"/>
  <c r="BO159" i="18" s="1"/>
  <c r="BQ159" i="18"/>
  <c r="BP159" i="18"/>
  <c r="BQ161" i="18"/>
  <c r="BN161" i="18"/>
  <c r="BO161" i="18" s="1"/>
  <c r="BP161" i="18"/>
  <c r="BQ335" i="17"/>
  <c r="BP335" i="17"/>
  <c r="BN335" i="17"/>
  <c r="BO335" i="17" s="1"/>
  <c r="BN147" i="17"/>
  <c r="BO147" i="17" s="1"/>
  <c r="BQ147" i="17"/>
  <c r="BP147" i="17"/>
  <c r="BQ334" i="17"/>
  <c r="BP334" i="17"/>
  <c r="BN334" i="17"/>
  <c r="BO334" i="17" s="1"/>
  <c r="BN143" i="17"/>
  <c r="BO143" i="17" s="1"/>
  <c r="BP143" i="17"/>
  <c r="BQ143" i="17"/>
  <c r="BP337" i="17"/>
  <c r="BQ337" i="17"/>
  <c r="BN337" i="17"/>
  <c r="BO337" i="17" s="1"/>
  <c r="BQ146" i="17"/>
  <c r="BN146" i="17"/>
  <c r="BO146" i="17" s="1"/>
  <c r="BP146" i="17"/>
  <c r="BP336" i="17"/>
  <c r="BN336" i="17"/>
  <c r="BO336" i="17" s="1"/>
  <c r="BQ336" i="17"/>
  <c r="BN162" i="18"/>
  <c r="BO162" i="18" s="1"/>
  <c r="BQ162" i="18"/>
  <c r="BP162" i="18"/>
  <c r="BP145" i="17"/>
  <c r="BN145" i="17"/>
  <c r="BO145" i="17" s="1"/>
  <c r="BQ145" i="17"/>
  <c r="BQ158" i="18"/>
  <c r="BN158" i="18"/>
  <c r="BO158" i="18" s="1"/>
  <c r="BP158" i="18"/>
  <c r="BN144" i="17"/>
  <c r="BO144" i="17" s="1"/>
  <c r="BQ144" i="17"/>
  <c r="BP144" i="17"/>
  <c r="BP160" i="18"/>
  <c r="BQ160" i="18"/>
  <c r="BN160" i="18"/>
  <c r="BO160" i="18" s="1"/>
  <c r="BP142" i="17"/>
  <c r="BN142" i="17"/>
  <c r="BO142" i="17" s="1"/>
  <c r="BQ14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Hollinberger, Thomas</author>
  </authors>
  <commentList>
    <comment ref="AO162" authorId="0" shapeId="0" xr:uid="{6F6CEB85-D249-4EC4-9B44-7010C6CB658C}">
      <text>
        <r>
          <rPr>
            <b/>
            <sz val="9"/>
            <color indexed="81"/>
            <rFont val="Tahoma"/>
            <family val="2"/>
          </rPr>
          <t>Hollinberger, Thomas:</t>
        </r>
        <r>
          <rPr>
            <sz val="9"/>
            <color indexed="81"/>
            <rFont val="Tahoma"/>
            <family val="2"/>
          </rPr>
          <t xml:space="preserve">
several debate / communications classes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Hollinberger, Thomas</author>
  </authors>
  <commentList>
    <comment ref="AN4" authorId="0" shapeId="0" xr:uid="{E4B18A31-F845-4754-A1DE-BE6EA92E8EAF}">
      <text>
        <r>
          <rPr>
            <b/>
            <sz val="9"/>
            <color indexed="81"/>
            <rFont val="Tahoma"/>
            <family val="2"/>
          </rPr>
          <t>Hollinberger, Thomas:</t>
        </r>
        <r>
          <rPr>
            <sz val="9"/>
            <color indexed="81"/>
            <rFont val="Tahoma"/>
            <family val="2"/>
          </rPr>
          <t xml:space="preserve">
several debate / communications classes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Hollinberger, Thomas</author>
  </authors>
  <commentList>
    <comment ref="Z127" authorId="0" shapeId="0" xr:uid="{71DA1959-ABFF-4C3F-AF40-9CB58DD72E0B}">
      <text>
        <r>
          <rPr>
            <b/>
            <sz val="9"/>
            <color indexed="81"/>
            <rFont val="Tahoma"/>
            <family val="2"/>
          </rPr>
          <t>Hollinberger, Thomas:</t>
        </r>
        <r>
          <rPr>
            <sz val="9"/>
            <color indexed="81"/>
            <rFont val="Tahoma"/>
            <family val="2"/>
          </rPr>
          <t xml:space="preserve">
several debate / communications classes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<sst xmlns="http://schemas.openxmlformats.org/spreadsheetml/2006/main" count="19737" uniqueCount="823">
  <si>
    <t>Idx</t>
  </si>
  <si>
    <t>start</t>
  </si>
  <si>
    <t>hs</t>
  </si>
  <si>
    <t>initpgm</t>
  </si>
  <si>
    <t>sex</t>
  </si>
  <si>
    <t>src</t>
  </si>
  <si>
    <t>nmyn</t>
  </si>
  <si>
    <t>race</t>
  </si>
  <si>
    <t>rac</t>
  </si>
  <si>
    <t>race1</t>
  </si>
  <si>
    <t>race2</t>
  </si>
  <si>
    <t>race3</t>
  </si>
  <si>
    <t>race4</t>
  </si>
  <si>
    <t>race5</t>
  </si>
  <si>
    <t>race6</t>
  </si>
  <si>
    <t>race7</t>
  </si>
  <si>
    <t>hstype</t>
  </si>
  <si>
    <t>hst</t>
  </si>
  <si>
    <t>hst1</t>
  </si>
  <si>
    <t>hst2</t>
  </si>
  <si>
    <t>hst3</t>
  </si>
  <si>
    <t>hst4</t>
  </si>
  <si>
    <t>alumni</t>
  </si>
  <si>
    <t>alum</t>
  </si>
  <si>
    <t>alum0</t>
  </si>
  <si>
    <t>alum1</t>
  </si>
  <si>
    <t>alum2</t>
  </si>
  <si>
    <t>alum3</t>
  </si>
  <si>
    <t>segment</t>
  </si>
  <si>
    <t>seg</t>
  </si>
  <si>
    <t>seg1</t>
  </si>
  <si>
    <t>seg2</t>
  </si>
  <si>
    <t>seg3</t>
  </si>
  <si>
    <t>seg4</t>
  </si>
  <si>
    <t>seg5</t>
  </si>
  <si>
    <t>seg6</t>
  </si>
  <si>
    <t>rnk</t>
  </si>
  <si>
    <t>rnkneg</t>
  </si>
  <si>
    <t>siz</t>
  </si>
  <si>
    <t>prnk</t>
  </si>
  <si>
    <t>engsem</t>
  </si>
  <si>
    <t>tcr</t>
  </si>
  <si>
    <t>hsgpa</t>
  </si>
  <si>
    <t>cmp</t>
  </si>
  <si>
    <t>mat</t>
  </si>
  <si>
    <t>sci</t>
  </si>
  <si>
    <t>eng</t>
  </si>
  <si>
    <t>rdg</t>
  </si>
  <si>
    <t>dst</t>
  </si>
  <si>
    <t>wgpa</t>
  </si>
  <si>
    <t>nm</t>
  </si>
  <si>
    <t>gndr</t>
  </si>
  <si>
    <t>yr</t>
  </si>
  <si>
    <t>ext</t>
  </si>
  <si>
    <t>extyn</t>
  </si>
  <si>
    <t>gpayn</t>
  </si>
  <si>
    <t>stat</t>
  </si>
  <si>
    <t>status</t>
  </si>
  <si>
    <t>mjr</t>
  </si>
  <si>
    <t>initpgmdupe</t>
  </si>
  <si>
    <t>mnr</t>
  </si>
  <si>
    <t>Olathe East High School</t>
  </si>
  <si>
    <t>Theatre</t>
  </si>
  <si>
    <t>Female</t>
  </si>
  <si>
    <t>Search - Nonresponder</t>
  </si>
  <si>
    <t>No</t>
  </si>
  <si>
    <t>White</t>
  </si>
  <si>
    <t>Public</t>
  </si>
  <si>
    <t>Zero</t>
  </si>
  <si>
    <t>Humanities</t>
  </si>
  <si>
    <t>Yes</t>
  </si>
  <si>
    <t>y</t>
  </si>
  <si>
    <t>Didn't Graduate, but had GPA</t>
  </si>
  <si>
    <t>Hogan Preparatory Academy</t>
  </si>
  <si>
    <t>Male</t>
  </si>
  <si>
    <t>Search - NRCCUA</t>
  </si>
  <si>
    <t>Black</t>
  </si>
  <si>
    <t>Grad with GPA</t>
  </si>
  <si>
    <t>BA Theatre</t>
  </si>
  <si>
    <t>F L Schlagle High School</t>
  </si>
  <si>
    <t>Civil Engineering</t>
  </si>
  <si>
    <t>Online Application</t>
  </si>
  <si>
    <t>Asian</t>
  </si>
  <si>
    <t>Pre-Professional</t>
  </si>
  <si>
    <t>BS Civil Eng</t>
  </si>
  <si>
    <t>J C Harmon High School</t>
  </si>
  <si>
    <t>Hispanic</t>
  </si>
  <si>
    <t>BS Civil Engineering</t>
  </si>
  <si>
    <t>Liberty High School</t>
  </si>
  <si>
    <t>Mathematics</t>
  </si>
  <si>
    <t>Test Score Import - ACT</t>
  </si>
  <si>
    <t>Sciences</t>
  </si>
  <si>
    <t>Unlisted Home School</t>
  </si>
  <si>
    <t>Psychology</t>
  </si>
  <si>
    <t>Campus Visit Request</t>
  </si>
  <si>
    <t>Home School</t>
  </si>
  <si>
    <t xml:space="preserve"> </t>
  </si>
  <si>
    <t>BS Music Theory/Composition, Psychology</t>
  </si>
  <si>
    <t>BISHOP DUNNE CATHOLIC SCHOOL</t>
  </si>
  <si>
    <t>Biology</t>
  </si>
  <si>
    <t>MyMajors.com</t>
  </si>
  <si>
    <t>Private/Parochial</t>
  </si>
  <si>
    <t>BA Biochemistry</t>
  </si>
  <si>
    <t>Truman High School</t>
  </si>
  <si>
    <t>Nursing</t>
  </si>
  <si>
    <t>BS Nursing, ACTI</t>
  </si>
  <si>
    <t>IHCM</t>
  </si>
  <si>
    <t>Self-Designed</t>
  </si>
  <si>
    <t>Suspect Import - NRCCUA</t>
  </si>
  <si>
    <t>Not Disclosed</t>
  </si>
  <si>
    <t>One</t>
  </si>
  <si>
    <t>Undecided</t>
  </si>
  <si>
    <t>n</t>
  </si>
  <si>
    <t>No GPA on record</t>
  </si>
  <si>
    <t>WILLOW CANYON HIGH SCHOOL</t>
  </si>
  <si>
    <t>2 or more</t>
  </si>
  <si>
    <t>BS BusAd, Econ</t>
  </si>
  <si>
    <t>Cameron R-I High School</t>
  </si>
  <si>
    <t>Music Education-Instrumental</t>
  </si>
  <si>
    <t>College Fair/Program</t>
  </si>
  <si>
    <t>BS Bus Ad</t>
  </si>
  <si>
    <t>Marshall High School</t>
  </si>
  <si>
    <t>Lawson R-XIV High School</t>
  </si>
  <si>
    <t>Two</t>
  </si>
  <si>
    <t>Business Administration</t>
  </si>
  <si>
    <t>Blue Springs South High School</t>
  </si>
  <si>
    <t>BS Nursing</t>
  </si>
  <si>
    <t>North Kansas City High School</t>
  </si>
  <si>
    <t>Social Sciences</t>
  </si>
  <si>
    <t>BA Psychology</t>
  </si>
  <si>
    <t>Blue Springs High School</t>
  </si>
  <si>
    <t>Studio Art</t>
  </si>
  <si>
    <t>Marquette High School</t>
  </si>
  <si>
    <t>High School Visit</t>
  </si>
  <si>
    <t>Oak Grove R VI High School</t>
  </si>
  <si>
    <t>Kirksville Senior High School</t>
  </si>
  <si>
    <t>Suspect Import - ACT EOS</t>
  </si>
  <si>
    <t>Odessa R-VII Senior HS</t>
  </si>
  <si>
    <t>BA Mathematics</t>
  </si>
  <si>
    <t>Washington High School</t>
  </si>
  <si>
    <t>Elementary Education</t>
  </si>
  <si>
    <t>Web, Create Account</t>
  </si>
  <si>
    <t>BS Elementary Education</t>
  </si>
  <si>
    <t>History</t>
  </si>
  <si>
    <t>Staley High School</t>
  </si>
  <si>
    <t>Online Event Registration</t>
  </si>
  <si>
    <t>BA Psychological Sciences</t>
  </si>
  <si>
    <t>Mill Valley High School</t>
  </si>
  <si>
    <t>Communication</t>
  </si>
  <si>
    <t>BS Public Relations, ACTI, NPL</t>
  </si>
  <si>
    <t>BusAd</t>
  </si>
  <si>
    <t>LAKEVILLE SOUTH HIGH SCHOOL</t>
  </si>
  <si>
    <t>Blue Valley Southwest</t>
  </si>
  <si>
    <t>Palmyra R-I High School</t>
  </si>
  <si>
    <t>Economics</t>
  </si>
  <si>
    <t>BA NPL, BusAd</t>
  </si>
  <si>
    <t>Savannah R-III High School</t>
  </si>
  <si>
    <t>Off Campus Recruiting Event</t>
  </si>
  <si>
    <t>Derby High School</t>
  </si>
  <si>
    <t>Wyandotte High School</t>
  </si>
  <si>
    <t>Harry A Burke Sr High School</t>
  </si>
  <si>
    <t>Biochemistry</t>
  </si>
  <si>
    <t>Lawrence Free State HS</t>
  </si>
  <si>
    <t>BS Nurising</t>
  </si>
  <si>
    <t>Kearney R-I Senior High School</t>
  </si>
  <si>
    <t>Music Education-Vocal</t>
  </si>
  <si>
    <t>BS BusAd</t>
  </si>
  <si>
    <t>Lees Summit North High School</t>
  </si>
  <si>
    <t>Platte County R-111 HS</t>
  </si>
  <si>
    <t>Univ School of Colorado</t>
  </si>
  <si>
    <t>Application Import</t>
  </si>
  <si>
    <t>Winnetonka High School</t>
  </si>
  <si>
    <t>BS Music Ed, Sec Ed</t>
  </si>
  <si>
    <t>Camdenton R-III High School</t>
  </si>
  <si>
    <t>BS BusAd,Comms</t>
  </si>
  <si>
    <t>Econ</t>
  </si>
  <si>
    <t>LOS FRESNOS HIGH SCHOOL</t>
  </si>
  <si>
    <t>Park Hill South High School</t>
  </si>
  <si>
    <t>Liberty North High School</t>
  </si>
  <si>
    <t>Web Create Account - Default Create Account Form</t>
  </si>
  <si>
    <t>BA IDM</t>
  </si>
  <si>
    <t>Music, French</t>
  </si>
  <si>
    <t>Lincoln Southeast High School</t>
  </si>
  <si>
    <t>French</t>
  </si>
  <si>
    <t>BA French, Intl Rel</t>
  </si>
  <si>
    <t>BS Elem Ed</t>
  </si>
  <si>
    <t>Kickapoo High School</t>
  </si>
  <si>
    <t>Entre Ldrshp</t>
  </si>
  <si>
    <t>Park Hill Senior High School</t>
  </si>
  <si>
    <t>Accounting</t>
  </si>
  <si>
    <t>ALL SAINTS EPISCOPAL SCHOOL</t>
  </si>
  <si>
    <t>Father Tolton Catholic High Sc</t>
  </si>
  <si>
    <t>Chillicothe High School</t>
  </si>
  <si>
    <t>BA NPL, ACTI</t>
  </si>
  <si>
    <t>Miami High School</t>
  </si>
  <si>
    <t>Jewell Journey Info Request</t>
  </si>
  <si>
    <t>Eldon High School</t>
  </si>
  <si>
    <t>Lees Summit Senior High School</t>
  </si>
  <si>
    <t>BA Communications</t>
  </si>
  <si>
    <t>Music</t>
  </si>
  <si>
    <t>Olathe North High School</t>
  </si>
  <si>
    <t>Spanish</t>
  </si>
  <si>
    <t>Lansing High School</t>
  </si>
  <si>
    <t>BUENA HIGH SCHOOL</t>
  </si>
  <si>
    <t>Political Science</t>
  </si>
  <si>
    <t>BA Political Sci</t>
  </si>
  <si>
    <t>Hillsboro Senior High School</t>
  </si>
  <si>
    <t>BA Psychological Science</t>
  </si>
  <si>
    <t>St Teresas Academy</t>
  </si>
  <si>
    <t>Blue Valley West High School</t>
  </si>
  <si>
    <t>Archbishop O'Hara High School</t>
  </si>
  <si>
    <t>Storm Lake Senior High School</t>
  </si>
  <si>
    <t>Web, Inquiry</t>
  </si>
  <si>
    <t>Verdigris School</t>
  </si>
  <si>
    <t>English</t>
  </si>
  <si>
    <t>Search - PSAT</t>
  </si>
  <si>
    <t>Lathrop High School</t>
  </si>
  <si>
    <t>North Mercer R-III High School</t>
  </si>
  <si>
    <t>BA Intl Rel</t>
  </si>
  <si>
    <t>NPL</t>
  </si>
  <si>
    <t>Mount Vernon R-V High School</t>
  </si>
  <si>
    <t>Smoky Valley High School</t>
  </si>
  <si>
    <t>Physics</t>
  </si>
  <si>
    <t>Lawrence High School</t>
  </si>
  <si>
    <t>BS Acctg</t>
  </si>
  <si>
    <t>Kirkwood High School</t>
  </si>
  <si>
    <t>BS Public Relations</t>
  </si>
  <si>
    <t>NRA</t>
  </si>
  <si>
    <t>Music-Performance</t>
  </si>
  <si>
    <t>BS Music Vocal</t>
  </si>
  <si>
    <t>Fulton High School</t>
  </si>
  <si>
    <t>BA Political Science, Intl Relations</t>
  </si>
  <si>
    <t>Glendale High School</t>
  </si>
  <si>
    <t>William J Palmer High School</t>
  </si>
  <si>
    <t>Walk In</t>
  </si>
  <si>
    <t>South Holt R-I High School</t>
  </si>
  <si>
    <t>Lyons High School</t>
  </si>
  <si>
    <t>Comm</t>
  </si>
  <si>
    <t>Pittsburg High School</t>
  </si>
  <si>
    <t>BA Political Sci, Comms</t>
  </si>
  <si>
    <t>Piper High School</t>
  </si>
  <si>
    <t>BA NPL, Comms, ACTI</t>
  </si>
  <si>
    <t>Maysville R-I High School</t>
  </si>
  <si>
    <t>Boys State</t>
  </si>
  <si>
    <t>Parkway South High School</t>
  </si>
  <si>
    <t>BA Math, Sec Ed</t>
  </si>
  <si>
    <t>BA Psychology, Religion and Culture</t>
  </si>
  <si>
    <t>Blue Valley High School</t>
  </si>
  <si>
    <t>Unlisted High School</t>
  </si>
  <si>
    <t>Foreign</t>
  </si>
  <si>
    <t>BA Economics, Math</t>
  </si>
  <si>
    <t>Shawnee Mission Northwest HS</t>
  </si>
  <si>
    <t>BA Political Sci, History</t>
  </si>
  <si>
    <t>Referral - Tucker Leadership</t>
  </si>
  <si>
    <t>International Relations</t>
  </si>
  <si>
    <t>Raytown Senior High School</t>
  </si>
  <si>
    <t>Kansas City Christian School</t>
  </si>
  <si>
    <t>Louisville High School</t>
  </si>
  <si>
    <t>BA English, ACTI</t>
  </si>
  <si>
    <t>Relig Studies, Comms</t>
  </si>
  <si>
    <t>Lebanon High School</t>
  </si>
  <si>
    <t>BA Intl Rel, French, ACTI</t>
  </si>
  <si>
    <t>Carl Junction R-I High School</t>
  </si>
  <si>
    <t>BA Psychological Sci</t>
  </si>
  <si>
    <t>Helias Interparish High School</t>
  </si>
  <si>
    <t>BS Music Vocal Performance</t>
  </si>
  <si>
    <t>Blue Valley Northwest HS</t>
  </si>
  <si>
    <t>BS Acctg, BusAd</t>
  </si>
  <si>
    <t>Lindbergh High School</t>
  </si>
  <si>
    <t>Nonprofit Leadership</t>
  </si>
  <si>
    <t>BA NPL, Spanish</t>
  </si>
  <si>
    <t>Shelterwood School</t>
  </si>
  <si>
    <t>SHORELAND LUTHERAN HIGH SCHOOL</t>
  </si>
  <si>
    <t>Bonner Springs High School</t>
  </si>
  <si>
    <t>BA Psychology, ACTI</t>
  </si>
  <si>
    <t>Communications</t>
  </si>
  <si>
    <t>Richmond R-XVI High School</t>
  </si>
  <si>
    <t>BA Econ, Math, ACTU</t>
  </si>
  <si>
    <t>Soldan International Studies</t>
  </si>
  <si>
    <t>BA Biology</t>
  </si>
  <si>
    <t>Lutheran High School South</t>
  </si>
  <si>
    <t>BA Pol Sci / Intl Rel</t>
  </si>
  <si>
    <t>Speech/Theatre Education</t>
  </si>
  <si>
    <t>BA Speech/Theatre Education, Sec Ed</t>
  </si>
  <si>
    <t>BA English</t>
  </si>
  <si>
    <t>Comms</t>
  </si>
  <si>
    <t>BA History</t>
  </si>
  <si>
    <t>Spring Hill High School</t>
  </si>
  <si>
    <t>Manhattan High School</t>
  </si>
  <si>
    <t>BA NPL, English, ACTI</t>
  </si>
  <si>
    <t>FAFSA</t>
  </si>
  <si>
    <t>Lutheran HS Saint Charles CTY</t>
  </si>
  <si>
    <t>BA NPL, Comm, ACTI</t>
  </si>
  <si>
    <t>College Visit</t>
  </si>
  <si>
    <t>BusAd, Spanish</t>
  </si>
  <si>
    <t>Greenwood Laboratory School</t>
  </si>
  <si>
    <t>Creighton Preparatory School</t>
  </si>
  <si>
    <t>Suspect Import - College Board</t>
  </si>
  <si>
    <t>Victor J Andrew High School</t>
  </si>
  <si>
    <t>Chaminade College Preparatory</t>
  </si>
  <si>
    <t>PreMed, Classical Hum</t>
  </si>
  <si>
    <t>Fort Osage High School</t>
  </si>
  <si>
    <t>BS Acctg + ACTI</t>
  </si>
  <si>
    <t>Music - BA</t>
  </si>
  <si>
    <t>Ox Music, Psych Sci</t>
  </si>
  <si>
    <t>School of the Osage HS</t>
  </si>
  <si>
    <t>BS Acctg, Spanish, ACTI</t>
  </si>
  <si>
    <t>Chemistry</t>
  </si>
  <si>
    <t>BS Bus Ad, Econ, NPL</t>
  </si>
  <si>
    <t>Women's Studies, Comms</t>
  </si>
  <si>
    <t>Search - ACT Plan</t>
  </si>
  <si>
    <t>BA English,IDM</t>
  </si>
  <si>
    <t>BA Intl Rel, Spanish</t>
  </si>
  <si>
    <t>Clinton High School</t>
  </si>
  <si>
    <t>BS Acctg, Economics</t>
  </si>
  <si>
    <t>Oklahoma Christian School</t>
  </si>
  <si>
    <t>BA History, English</t>
  </si>
  <si>
    <t>Elsberry High School</t>
  </si>
  <si>
    <t>BS Elem Ed, ACTI</t>
  </si>
  <si>
    <t>Olathe South High School</t>
  </si>
  <si>
    <t>BA Ox Literature &amp; Theory</t>
  </si>
  <si>
    <t>Shawnee Mission East HS</t>
  </si>
  <si>
    <t>Blue Valley North High School</t>
  </si>
  <si>
    <t>Metro Christian Academy</t>
  </si>
  <si>
    <t>BA OX Literature &amp; Theory</t>
  </si>
  <si>
    <t>Christian Brothers College HS</t>
  </si>
  <si>
    <t>Hillcrest High School</t>
  </si>
  <si>
    <t>BA Ox Inst Policy</t>
  </si>
  <si>
    <t>BA Ox Sci MoleBio, ACTI</t>
  </si>
  <si>
    <t>South Callaway R-II High School</t>
  </si>
  <si>
    <t>BA BioChem</t>
  </si>
  <si>
    <t>BA Biochemistry, ACTI</t>
  </si>
  <si>
    <t>Loveland Classical School</t>
  </si>
  <si>
    <t>BA Political Science, History</t>
  </si>
  <si>
    <t>Kapaun Mt Carmel Catholic HS</t>
  </si>
  <si>
    <t>BS Music</t>
  </si>
  <si>
    <t>Central High School</t>
  </si>
  <si>
    <t>BS Music Performance</t>
  </si>
  <si>
    <t>Inquiry Generation - Cappex</t>
  </si>
  <si>
    <t>BA Ox Institutions / Policy, ACTI</t>
  </si>
  <si>
    <t>Philosophy</t>
  </si>
  <si>
    <t>BA Ox History of Ideas, English</t>
  </si>
  <si>
    <t>BA Philosophy, NPL</t>
  </si>
  <si>
    <t>Millard North High School</t>
  </si>
  <si>
    <t>BA Psychology, Studio Art</t>
  </si>
  <si>
    <t>Hazelwood West HS</t>
  </si>
  <si>
    <t>Music Education</t>
  </si>
  <si>
    <t>Tulsa Sch of Arts &amp; Sciences</t>
  </si>
  <si>
    <t>Poplar Bluff Senior HS</t>
  </si>
  <si>
    <t>Daniel Academy</t>
  </si>
  <si>
    <t>BA Ox Institutional Policy Intl Rel</t>
  </si>
  <si>
    <t>Referral - Student</t>
  </si>
  <si>
    <t>Three</t>
  </si>
  <si>
    <t>BA Physics, Economics</t>
  </si>
  <si>
    <t>Math</t>
  </si>
  <si>
    <t>BA Biochecmistry, PoliSci, ACTI</t>
  </si>
  <si>
    <t>Arabic</t>
  </si>
  <si>
    <t>BA Mathematics, ACTI</t>
  </si>
  <si>
    <t>Wichita High School East</t>
  </si>
  <si>
    <t>BA Ox Sci Mole Bio</t>
  </si>
  <si>
    <t>Johnston High School</t>
  </si>
  <si>
    <t>BA Ox Inst Policy, Spanish</t>
  </si>
  <si>
    <t>Cor Jesu Academy</t>
  </si>
  <si>
    <t>BA Ox Literature</t>
  </si>
  <si>
    <t>BA Economic, Philosophy</t>
  </si>
  <si>
    <t>Referral - Faculty</t>
  </si>
  <si>
    <t>BA Ox Music, Philosophy</t>
  </si>
  <si>
    <t>North Platte High School</t>
  </si>
  <si>
    <t>BA Economics, Acctg</t>
  </si>
  <si>
    <t>Lees Summit West High School</t>
  </si>
  <si>
    <t>BA Ox Music</t>
  </si>
  <si>
    <t>Unknown</t>
  </si>
  <si>
    <t>MCKINNEY BOYD HIGH SCHOOL</t>
  </si>
  <si>
    <t>BA Psychological Science, Music, Mathematics</t>
  </si>
  <si>
    <t>Pembroke Hill School</t>
  </si>
  <si>
    <t>BA Ox Science Molec Bio, ACTI</t>
  </si>
  <si>
    <t>Fort Zumwalt West High School</t>
  </si>
  <si>
    <t>BA Ox Inst/Policy, Economics, ACTI</t>
  </si>
  <si>
    <t>BA Ox Lit &amp; Theory, Physics, ACTI</t>
  </si>
  <si>
    <t>Excelsior Springs High School</t>
  </si>
  <si>
    <t>Holy Family High School</t>
  </si>
  <si>
    <t>BA Ox Sci Molecular Bio, ACTI</t>
  </si>
  <si>
    <t>Harrisonville Senior HS</t>
  </si>
  <si>
    <t>BA Ox Institutional Policy, Economics</t>
  </si>
  <si>
    <t>Republic High School</t>
  </si>
  <si>
    <t>BA Ox Sci Mole Bio, ACTI</t>
  </si>
  <si>
    <t>BA Oxb History of Ideas, Physics, ACTI</t>
  </si>
  <si>
    <t>BA Ox Institutions / Policy</t>
  </si>
  <si>
    <t>Math, Music</t>
  </si>
  <si>
    <t>Theater</t>
  </si>
  <si>
    <t>BA Ox: Institutions/Policy, International Relations</t>
  </si>
  <si>
    <t>Oxbridge Open (officially accepted into the program)</t>
  </si>
  <si>
    <t>BA Oxbridge History of Ideas, Philosophy</t>
  </si>
  <si>
    <t>Ox History of Ideas, Intl Rel</t>
  </si>
  <si>
    <t>WARRIOR RUN HIGH SCHOOL</t>
  </si>
  <si>
    <t>Referral - Alumni</t>
  </si>
  <si>
    <t>BA Ox History</t>
  </si>
  <si>
    <t>Classics/Latin</t>
  </si>
  <si>
    <t>Referral - Friend</t>
  </si>
  <si>
    <t>BA Ox Lit &amp; Theory</t>
  </si>
  <si>
    <t>Rockwall Heath High School</t>
  </si>
  <si>
    <t>BA Economics, Accounting</t>
  </si>
  <si>
    <t>BA Chemistry, Communications</t>
  </si>
  <si>
    <t>Carthage Senior High School</t>
  </si>
  <si>
    <t>Grads:      Graduated WJC with a GPA</t>
  </si>
  <si>
    <t>Grads</t>
  </si>
  <si>
    <t>DFBHG</t>
  </si>
  <si>
    <t>NoGPA</t>
  </si>
  <si>
    <t>Total or</t>
  </si>
  <si>
    <t xml:space="preserve">Total or </t>
  </si>
  <si>
    <t>DFBHG:    Didn't finish, but had WJC GPA</t>
  </si>
  <si>
    <t>WtdAvg</t>
  </si>
  <si>
    <t>No GPA:  No WJC GPA on record</t>
  </si>
  <si>
    <t>ACT Composite</t>
  </si>
  <si>
    <t>Race</t>
  </si>
  <si>
    <t>Count</t>
  </si>
  <si>
    <t>Total or WtdAvg</t>
  </si>
  <si>
    <t>Mean</t>
  </si>
  <si>
    <t>WJC GPA</t>
  </si>
  <si>
    <t>ACT Math</t>
  </si>
  <si>
    <t>Blank</t>
  </si>
  <si>
    <t>HS GPA</t>
  </si>
  <si>
    <t>ACT Science</t>
  </si>
  <si>
    <t>Major Grouping</t>
  </si>
  <si>
    <t>Pre-Prof</t>
  </si>
  <si>
    <t>HS Rank</t>
  </si>
  <si>
    <t>ACT English</t>
  </si>
  <si>
    <t>Soc Sci</t>
  </si>
  <si>
    <t>Undec/Self-Def</t>
  </si>
  <si>
    <t>HS Class Size</t>
  </si>
  <si>
    <t>ACT Reading</t>
  </si>
  <si>
    <t>Gender</t>
  </si>
  <si>
    <t>HS Eng Sem</t>
  </si>
  <si>
    <t>High School Type</t>
  </si>
  <si>
    <t>Private</t>
  </si>
  <si>
    <t>National Merit Scholar</t>
  </si>
  <si>
    <t>Transfer Credits</t>
  </si>
  <si>
    <t>Home</t>
  </si>
  <si>
    <t>Alumni Connections</t>
  </si>
  <si>
    <t>Entry Year</t>
  </si>
  <si>
    <t>Grads: Graduated WJC with a GPA</t>
  </si>
  <si>
    <t>None</t>
  </si>
  <si>
    <t>Year 2015</t>
  </si>
  <si>
    <t>DFBHG: Didn't finish, but had GPA</t>
  </si>
  <si>
    <t>Zip Distance</t>
  </si>
  <si>
    <t>Year 2016</t>
  </si>
  <si>
    <t>No GPA: No GPA on record</t>
  </si>
  <si>
    <t>rsn</t>
  </si>
  <si>
    <t>FM</t>
  </si>
  <si>
    <t xml:space="preserve"> n</t>
  </si>
  <si>
    <t>left after 1.5 years, no exit interview</t>
  </si>
  <si>
    <t>Major not taught here (mortuary science). Not a good fit., to KCCC</t>
  </si>
  <si>
    <t>Still Pursuing at WJC</t>
  </si>
  <si>
    <t>Didn't comeback after 3rd year (Sp19)</t>
  </si>
  <si>
    <t>Transfer to KU (Athletic Training), not a good social or academic fit.</t>
  </si>
  <si>
    <t>didn't complete 1st semester, no intrvw</t>
  </si>
  <si>
    <t>personal issues,left after 7 semsters</t>
  </si>
  <si>
    <t>after first year, personal, medical</t>
  </si>
  <si>
    <t>Did nopt attend, Cost of tuition, abbrevated IDM program, going to UCM</t>
  </si>
  <si>
    <t>Didn’t finish forat semester, going to UMKC for more degree selection.</t>
  </si>
  <si>
    <t>Completed only 1 semester, Didn't do interview</t>
  </si>
  <si>
    <t>financial</t>
  </si>
  <si>
    <t>Did not finish first semester. Going back o UCCS.  Cost, and Mental health of other students</t>
  </si>
  <si>
    <t>Didn't finish first semester. Anxiety/depression</t>
  </si>
  <si>
    <t>Didn't finish first semester,Going back home to UC Denver, Psych Major</t>
  </si>
  <si>
    <t>Did not finish after 7 semesters 12/2018</t>
  </si>
  <si>
    <t>dropped after 1st year</t>
  </si>
  <si>
    <t>Lack of diversity, Going to Park U for Psych.  Stronger program, cheaper tuition, after 2 sems</t>
  </si>
  <si>
    <t>Enrolled, didn't finish first semester</t>
  </si>
  <si>
    <t>Left after 4 semsters, no exit interview</t>
  </si>
  <si>
    <t>Withdrew after 7 semsters, Academic Probation</t>
  </si>
  <si>
    <t xml:space="preserve">Did not complete first semester, no exit intrvw, </t>
  </si>
  <si>
    <t>Junior status, Anxiety, goin gto UMKC</t>
  </si>
  <si>
    <t>Left after one semester</t>
  </si>
  <si>
    <t>Still Atending</t>
  </si>
  <si>
    <t>Did not attend</t>
  </si>
  <si>
    <t>Exited after summer classes</t>
  </si>
  <si>
    <t>After first year.  Did like people here (by name)</t>
  </si>
  <si>
    <t>closer to home, did not complete first sem</t>
  </si>
  <si>
    <t>No survey, Did not attend.</t>
  </si>
  <si>
    <t>Junior status.  WJC Cancelled Art and language program</t>
  </si>
  <si>
    <t>Not a good fit, did not finish first semester</t>
  </si>
  <si>
    <t>No Show</t>
  </si>
  <si>
    <t>affordability</t>
  </si>
  <si>
    <t>no exit intervw.</t>
  </si>
  <si>
    <t>Didn't finish after 8 semesters</t>
  </si>
  <si>
    <t>Personal issues</t>
  </si>
  <si>
    <t>academics, after 1 semester</t>
  </si>
  <si>
    <t>Didn't hav etheir major if interest</t>
  </si>
  <si>
    <t>Undecided major, Left after first semester to SLU</t>
  </si>
  <si>
    <t>Lost two professors that he liked.  Went to Hannibal LaGrange College</t>
  </si>
  <si>
    <t>Different major, finances, too far from home.</t>
  </si>
  <si>
    <t>Went to St Lukes Nursing school</t>
  </si>
  <si>
    <t>left after first year</t>
  </si>
  <si>
    <t>no exit interview</t>
  </si>
  <si>
    <t>left as sophomore to UMKC</t>
  </si>
  <si>
    <t>9 semsters academic probation</t>
  </si>
  <si>
    <t>Health reasons.  To Missouri Southern</t>
  </si>
  <si>
    <t>Going to MSU Springfield, people</t>
  </si>
  <si>
    <t>after 6 semesters, academics, to UMKC, personal issues</t>
  </si>
  <si>
    <t>left for medical reasons, Junior status</t>
  </si>
  <si>
    <t>No degree after 8 semesters.  Music, Voice</t>
  </si>
  <si>
    <t>left after 5 semsters.  Academic struggles</t>
  </si>
  <si>
    <t>left in sophomore status.  Personal issues, to MSU Springfield</t>
  </si>
  <si>
    <t>no exit interview.  No WJC grades</t>
  </si>
  <si>
    <t>incomplete after 8 semesters</t>
  </si>
  <si>
    <t>did not attend, no exit intrvw</t>
  </si>
  <si>
    <t>did not attend</t>
  </si>
  <si>
    <t>Change major, closer to home, difficult social life</t>
  </si>
  <si>
    <t>did not attend, no exit interview</t>
  </si>
  <si>
    <t>Got a job, after first semester</t>
  </si>
  <si>
    <t>medical/health after 3 semesters</t>
  </si>
  <si>
    <t>medical , in sophomore status</t>
  </si>
  <si>
    <t>personal issues, after first year</t>
  </si>
  <si>
    <t>Sophomore status.  UMKC Nursing.  Housing, Meals, Student Life</t>
  </si>
  <si>
    <t>after 4 semesters, health, and finances.  Leadership studies</t>
  </si>
  <si>
    <t>academics and finances, Sophomore status</t>
  </si>
  <si>
    <t>first year IDM, going to KSU for graphic design.</t>
  </si>
  <si>
    <t>Junior status Bus Ad.  To Mizzou for Sports management</t>
  </si>
  <si>
    <t>Nuance is that regressions are done separately for each segment, Grads Only, then Grads&amp;Exits</t>
  </si>
  <si>
    <t>SEGMENT 5</t>
  </si>
  <si>
    <t>SEGMENT 4</t>
  </si>
  <si>
    <t>SEGMENT 3</t>
  </si>
  <si>
    <t>SEGMENT 2</t>
  </si>
  <si>
    <t>SEGMENT 1</t>
  </si>
  <si>
    <t>Regression Analysis</t>
  </si>
  <si>
    <t>OVERALL FIT</t>
  </si>
  <si>
    <t>Multiple R</t>
  </si>
  <si>
    <t>AIC</t>
  </si>
  <si>
    <t>R Square</t>
  </si>
  <si>
    <t>AICc</t>
  </si>
  <si>
    <t>Adjusted R Square</t>
  </si>
  <si>
    <t>SBC</t>
  </si>
  <si>
    <t>Standard Error</t>
  </si>
  <si>
    <t>Observations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</si>
  <si>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</si>
  <si>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</si>
  <si>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</si>
  <si>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</si>
  <si>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</si>
  <si>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</si>
  <si>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</si>
  <si>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</si>
  <si>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</si>
  <si>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no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</si>
  <si>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</si>
  <si>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</si>
  <si>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</si>
  <si>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</si>
  <si>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</si>
  <si>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</si>
  <si>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</si>
  <si>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</si>
  <si>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</si>
  <si>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Key:</t>
  </si>
  <si>
    <t>Binary Variables</t>
  </si>
  <si>
    <t>gndr:  0=Female, 1=Male</t>
  </si>
  <si>
    <t>yr: 0=2015, 1=2016</t>
  </si>
  <si>
    <t>nms:  0=no, 1=yes</t>
  </si>
  <si>
    <t>Exit: 0=no, 1=yes    &lt;- this is used as the DV for the probit regression, which means that Success=Exit, Failure=Graduate (counterintuitive)</t>
  </si>
  <si>
    <t>Categorical Variables</t>
  </si>
  <si>
    <t>hst1: Home School</t>
  </si>
  <si>
    <t>hst2: Private/Parochial</t>
  </si>
  <si>
    <t>hst0: Public -- USED AS THE OMITTED BASELINE</t>
  </si>
  <si>
    <t>hst3 - foreign</t>
  </si>
  <si>
    <t>race1: 2 or More Races</t>
  </si>
  <si>
    <t>race2: Asian</t>
  </si>
  <si>
    <t>race3: Black</t>
  </si>
  <si>
    <t>race4: Hispanic</t>
  </si>
  <si>
    <t>race5: Non Resident Alien</t>
  </si>
  <si>
    <t>race0: White --USED AS THE OMITTED BASELINE</t>
  </si>
  <si>
    <t>race6: Not Disclosed</t>
  </si>
  <si>
    <t>alum0: No Alumni Connections -- USED AS THE OMITTED BASELINE</t>
  </si>
  <si>
    <t>alum1: One alumni connection</t>
  </si>
  <si>
    <t>alum2: Two alumni connections</t>
  </si>
  <si>
    <t>alum3: Three alumni connections</t>
  </si>
  <si>
    <t xml:space="preserve">seg1: Sciences </t>
  </si>
  <si>
    <t>seg2: Social Sciences</t>
  </si>
  <si>
    <r>
      <t xml:space="preserve">seg3: Humanities </t>
    </r>
    <r>
      <rPr>
        <b/>
        <sz val="11"/>
        <color rgb="FFFF0000"/>
        <rFont val="Calibri"/>
        <family val="2"/>
        <scheme val="minor"/>
      </rPr>
      <t xml:space="preserve"> -- USED AS THE OMITTED BASELINE</t>
    </r>
    <r>
      <rPr>
        <sz val="11"/>
        <color theme="1"/>
        <rFont val="Calibri"/>
        <family val="2"/>
        <scheme val="minor"/>
      </rPr>
      <t xml:space="preserve">   this is a change from 1st round of regressions</t>
    </r>
  </si>
  <si>
    <t>seg4: Pre-Professional</t>
  </si>
  <si>
    <t>seg5: Nursing</t>
  </si>
  <si>
    <t>seg6: Undecided / Self-Designed</t>
  </si>
  <si>
    <t>yes</t>
  </si>
  <si>
    <t>Variables in Workfile3</t>
  </si>
  <si>
    <t>NOTE CHANGES FROM Regressions 1,2, and 3</t>
  </si>
  <si>
    <t>hst1: Public -- USED AS THE OMITTED BASELINE</t>
  </si>
  <si>
    <t>hst3: Foreign</t>
  </si>
  <si>
    <t>hst4: Home School</t>
  </si>
  <si>
    <t>PREVIOUS in Regressions 1,2,3</t>
  </si>
  <si>
    <r>
      <t>race1: White --</t>
    </r>
    <r>
      <rPr>
        <b/>
        <sz val="11"/>
        <color rgb="FFFF0000"/>
        <rFont val="Calibri"/>
        <family val="2"/>
        <scheme val="minor"/>
      </rPr>
      <t>USED AS THE OMITTED BASELINE</t>
    </r>
  </si>
  <si>
    <t>race2: Black</t>
  </si>
  <si>
    <t>race3: Hispanic</t>
  </si>
  <si>
    <t>race4: Asian</t>
  </si>
  <si>
    <t>race5: 2 or More Races</t>
  </si>
  <si>
    <t>race6: Non Resident Alien</t>
  </si>
  <si>
    <t>race7: Not Disclosed</t>
  </si>
  <si>
    <r>
      <t xml:space="preserve">alum0: No Alumni Connections -- </t>
    </r>
    <r>
      <rPr>
        <b/>
        <sz val="11"/>
        <color rgb="FFFF0000"/>
        <rFont val="Calibri"/>
        <family val="2"/>
        <scheme val="minor"/>
      </rPr>
      <t>USED AS THE OMITTED BASELINE</t>
    </r>
  </si>
  <si>
    <r>
      <t xml:space="preserve">seg1: Humanities </t>
    </r>
    <r>
      <rPr>
        <b/>
        <sz val="11"/>
        <color rgb="FFFF0000"/>
        <rFont val="Calibri"/>
        <family val="2"/>
        <scheme val="minor"/>
      </rPr>
      <t xml:space="preserve"> -- USED AS THE OMITTED BASELINE</t>
    </r>
    <r>
      <rPr>
        <sz val="11"/>
        <color theme="1"/>
        <rFont val="Calibri"/>
        <family val="2"/>
        <scheme val="minor"/>
      </rPr>
      <t xml:space="preserve">   this is a change from 1st round of regressions</t>
    </r>
  </si>
  <si>
    <t>seg2: Pre-Professional</t>
  </si>
  <si>
    <t>seg3: Social Sciences</t>
  </si>
  <si>
    <t>seg4: Nursing</t>
  </si>
  <si>
    <t xml:space="preserve">seg5: Sciences </t>
  </si>
  <si>
    <t>Dependent Variable is WGPA for 151 Grads</t>
  </si>
  <si>
    <t>Dependent Variable is WGPA that are known for 21 exiting students</t>
  </si>
  <si>
    <t>Dependent Variable is Exit, yes or no</t>
  </si>
  <si>
    <t>PROBIT Regression</t>
  </si>
  <si>
    <t>GRADS ONLY, all IVs</t>
  </si>
  <si>
    <t>EXITS ONLY, Seg2…tcr vs wgpa   Could only have 19 = Col = Rows - 2</t>
  </si>
  <si>
    <t>GRADS and EXITS, All IV's, DV is Binary 1=Exit, 0=Grad</t>
  </si>
  <si>
    <t>Note: signs on coefficients are counterintutive because Exit = 1 = Success</t>
  </si>
  <si>
    <t>sorted by p-value</t>
  </si>
  <si>
    <t>Coeff</t>
  </si>
  <si>
    <t>LL0</t>
  </si>
  <si>
    <t>coeff b</t>
  </si>
  <si>
    <t>s.e.</t>
  </si>
  <si>
    <t>Wald</t>
  </si>
  <si>
    <t>LL1</t>
  </si>
  <si>
    <t>Chi-Sq</t>
  </si>
  <si>
    <t>alpha</t>
  </si>
  <si>
    <t>R-Sq (L)</t>
  </si>
  <si>
    <t>R-Sq (CS)</t>
  </si>
  <si>
    <t>R-Sq (N)</t>
  </si>
  <si>
    <t>Classification Table</t>
  </si>
  <si>
    <t>Note: Success = Exit (counterintuitive)</t>
  </si>
  <si>
    <t>Exit-Obs</t>
  </si>
  <si>
    <t>Grad-Obs</t>
  </si>
  <si>
    <t>Suc-Obs</t>
  </si>
  <si>
    <t>Fail-Obs</t>
  </si>
  <si>
    <t>Exit-Pred</t>
  </si>
  <si>
    <t>Suc-Pred</t>
  </si>
  <si>
    <t>Grad-Pred</t>
  </si>
  <si>
    <t>Fail-Pred</t>
  </si>
  <si>
    <t>Accuracy</t>
  </si>
  <si>
    <t>Cutoff</t>
  </si>
  <si>
    <t>seg1: Sciences -- USED AS THE OMITTED BASELINE</t>
  </si>
  <si>
    <t>seg3: Humanities</t>
  </si>
  <si>
    <t>Nuance is that the Ommitted Baseline Segment was changed to Segment 3</t>
  </si>
  <si>
    <t>Dependent Variable is WGPA for 22 Exits</t>
  </si>
  <si>
    <t>EXITS, Seg2…tcr vs wgpa   Could only have 19 = Col = Rows - 2</t>
  </si>
  <si>
    <t>A</t>
  </si>
  <si>
    <t>B</t>
  </si>
  <si>
    <t>L</t>
  </si>
  <si>
    <t xml:space="preserve">M </t>
  </si>
  <si>
    <t>N</t>
  </si>
  <si>
    <t>O</t>
  </si>
  <si>
    <t>P</t>
  </si>
  <si>
    <t>R</t>
  </si>
  <si>
    <t>S</t>
  </si>
  <si>
    <t>T</t>
  </si>
  <si>
    <t>U</t>
  </si>
  <si>
    <t>V</t>
  </si>
  <si>
    <t xml:space="preserve">W </t>
  </si>
  <si>
    <t>ZipDistance</t>
  </si>
  <si>
    <t>HS English Semesters</t>
  </si>
  <si>
    <t>Continuous Variables</t>
  </si>
  <si>
    <t>Median</t>
  </si>
  <si>
    <t>Stdev</t>
  </si>
  <si>
    <t>Min</t>
  </si>
  <si>
    <t>Max</t>
  </si>
  <si>
    <t>C</t>
  </si>
  <si>
    <t>D</t>
  </si>
  <si>
    <t>E</t>
  </si>
  <si>
    <t>G</t>
  </si>
  <si>
    <t>H</t>
  </si>
  <si>
    <t>initprgm</t>
  </si>
  <si>
    <t>Entry Term: Fall of ?</t>
  </si>
  <si>
    <t>High School Name</t>
  </si>
  <si>
    <t>Initially Declared Program</t>
  </si>
  <si>
    <t>Recruiting Source</t>
  </si>
  <si>
    <t>Value</t>
  </si>
  <si>
    <t>unique high schools</t>
  </si>
  <si>
    <t>unique majors</t>
  </si>
  <si>
    <t>unique sources</t>
  </si>
  <si>
    <t>Private Parochial</t>
  </si>
  <si>
    <t>I</t>
  </si>
  <si>
    <t>J</t>
  </si>
  <si>
    <t>K</t>
  </si>
  <si>
    <t>X</t>
  </si>
  <si>
    <t>Y</t>
  </si>
  <si>
    <t>Z</t>
  </si>
  <si>
    <t>minor</t>
  </si>
  <si>
    <t>Major</t>
  </si>
  <si>
    <t>Minor</t>
  </si>
  <si>
    <t>Grouping for Type of Major</t>
  </si>
  <si>
    <t>unique majors (combinations)</t>
  </si>
  <si>
    <t>unique minors</t>
  </si>
  <si>
    <t>Sciences: Math, Data Science, Physics, Chemistry, Biology, Bio-Chemistry</t>
  </si>
  <si>
    <t>Social Sciences:  Psychology, History, Political Science, Intl Rel, Communications, Public Relations</t>
  </si>
  <si>
    <t>Field of Study</t>
  </si>
  <si>
    <t>Humanities: Oxbridge, English, Music, Theater, Spanish, French, Philosophy, IDM/DMC</t>
  </si>
  <si>
    <t>Hisanic</t>
  </si>
  <si>
    <t>Pre-Professional: Business Administration, Accounting, Non-Profit Leadership, Economics, Education, Civil Engineering</t>
  </si>
  <si>
    <t>ACTI</t>
  </si>
  <si>
    <t>BioChemistry</t>
  </si>
  <si>
    <t>Classical Humanities</t>
  </si>
  <si>
    <t>Entrepreneurial Leadership</t>
  </si>
  <si>
    <t>Interactive Digital Media</t>
  </si>
  <si>
    <t>Music Ed</t>
  </si>
  <si>
    <t>Music Performance</t>
  </si>
  <si>
    <t>Music Theory/Composition</t>
  </si>
  <si>
    <t>Music Vocal</t>
  </si>
  <si>
    <t>Music Vocal Performance</t>
  </si>
  <si>
    <t>Non-Profit Leadership</t>
  </si>
  <si>
    <t>Oxbridge History</t>
  </si>
  <si>
    <t>Oxbridge History of Ideas</t>
  </si>
  <si>
    <t>Oxbridge Institutional Policy</t>
  </si>
  <si>
    <t>Oxbridge Literature</t>
  </si>
  <si>
    <t>Oxbridge Literature &amp; Theory</t>
  </si>
  <si>
    <t>Oxbridge Music</t>
  </si>
  <si>
    <t>Oxbridge Sci Molecular Bio</t>
  </si>
  <si>
    <t>Pre-Med</t>
  </si>
  <si>
    <t>Psychological Sciences</t>
  </si>
  <si>
    <t>Public Relations</t>
  </si>
  <si>
    <t>Religion and Culture</t>
  </si>
  <si>
    <t>Secondary Education</t>
  </si>
  <si>
    <t>Speech/Theater Ed</t>
  </si>
  <si>
    <t>Women's Studies</t>
  </si>
  <si>
    <t>Exits</t>
  </si>
  <si>
    <t>&lt;-Home School</t>
  </si>
  <si>
    <t>&lt;-Private Parochial</t>
  </si>
  <si>
    <t>&lt;-Public</t>
  </si>
  <si>
    <t>&lt;-Foreign</t>
  </si>
  <si>
    <t>InitPrgmExits</t>
  </si>
  <si>
    <t>Undecided / Self-Designed</t>
  </si>
  <si>
    <t>Grad</t>
  </si>
  <si>
    <t>Exit</t>
  </si>
  <si>
    <t>M</t>
  </si>
  <si>
    <t>EXITS</t>
  </si>
  <si>
    <t>Initial</t>
  </si>
  <si>
    <t>Program</t>
  </si>
  <si>
    <t>Undecided/Self Designed</t>
  </si>
  <si>
    <t>Self-Designed/Undecided</t>
  </si>
  <si>
    <t>Busines Administration</t>
  </si>
  <si>
    <t>Pre Med</t>
  </si>
  <si>
    <t>Religious Studies</t>
  </si>
  <si>
    <t>BS Acctg, ACTI</t>
  </si>
  <si>
    <t>BS</t>
  </si>
  <si>
    <t>BA</t>
  </si>
  <si>
    <t>Englich</t>
  </si>
  <si>
    <t>IDM</t>
  </si>
  <si>
    <t>Oxbridge</t>
  </si>
  <si>
    <t>Oxbridge Molecular Biology</t>
  </si>
  <si>
    <t xml:space="preserve"> BA Ox History of Ideas, Intl Rel</t>
  </si>
  <si>
    <t>BA Ox Music, Psych Sci</t>
  </si>
  <si>
    <t>Ox History</t>
  </si>
  <si>
    <t>Ox History of Ideas</t>
  </si>
  <si>
    <t>Ox Institutional Policy</t>
  </si>
  <si>
    <t>Ox Literature</t>
  </si>
  <si>
    <t>OX Literature &amp; Theory</t>
  </si>
  <si>
    <t>Ox Literature &amp; Theory</t>
  </si>
  <si>
    <t>Ox Music</t>
  </si>
  <si>
    <t>Ox Sci Molecular Bio</t>
  </si>
  <si>
    <t>Psychological Science</t>
  </si>
  <si>
    <t>wri</t>
  </si>
  <si>
    <t>out</t>
  </si>
  <si>
    <t>norcd</t>
  </si>
  <si>
    <t>exit</t>
  </si>
  <si>
    <t>han, china</t>
  </si>
  <si>
    <t>yang,china</t>
  </si>
  <si>
    <t>zipdst</t>
  </si>
  <si>
    <t>complt</t>
  </si>
  <si>
    <t>liu, china</t>
  </si>
  <si>
    <t>aurthurs/schoppe/NZ</t>
  </si>
  <si>
    <t>yy</t>
  </si>
  <si>
    <t>Quiroga, bolivia</t>
  </si>
  <si>
    <t>waine, nz</t>
  </si>
  <si>
    <t>Nothing found in eTrieve</t>
  </si>
  <si>
    <t>Hudson High School</t>
  </si>
  <si>
    <t>nothing in file</t>
  </si>
  <si>
    <t>Emporia Senior High School</t>
  </si>
  <si>
    <t>Seckman Senior High School</t>
  </si>
  <si>
    <t>No results in etrieve</t>
  </si>
  <si>
    <t>Mary Institute and Saint Louis</t>
  </si>
  <si>
    <t>No Records</t>
  </si>
  <si>
    <t>no records</t>
  </si>
  <si>
    <t>Marian High School</t>
  </si>
  <si>
    <t>FAITH CHRISTIAN ACADEMY</t>
  </si>
  <si>
    <t>No records</t>
  </si>
  <si>
    <t>no record</t>
  </si>
  <si>
    <t>Warrensburg Senior High School</t>
  </si>
  <si>
    <t>Francis Howell North High Sch</t>
  </si>
  <si>
    <t>Prospect Import - Common Application</t>
  </si>
  <si>
    <t>Group Visits</t>
  </si>
  <si>
    <t xml:space="preserve">     http://r-statistics.co/Probit-Regression-With-R.html</t>
  </si>
  <si>
    <t xml:space="preserve">    brought in from GandE without filled blanks, then column sorted in order of best R model from GE4Probit, then row-soprted to push missing data to the bottom</t>
  </si>
  <si>
    <t>ctrl-m, reg, probit, have data in columns with headers, and DV in right-most column</t>
  </si>
  <si>
    <t>Row 4  Col BK is the Statistically Significant Model</t>
  </si>
  <si>
    <t>See Row 152 for the Classic Model</t>
  </si>
  <si>
    <t>Classification Table: Statistically Significant Drivers</t>
  </si>
  <si>
    <t>Probit Regression</t>
  </si>
  <si>
    <t>wgpa, prnk, hsgpa, tcr, mat</t>
  </si>
  <si>
    <t>ROC Table</t>
  </si>
  <si>
    <t>Success</t>
  </si>
  <si>
    <t>Failure</t>
  </si>
  <si>
    <t>p-Obs</t>
  </si>
  <si>
    <t>p-Pred</t>
  </si>
  <si>
    <t>LL</t>
  </si>
  <si>
    <t>% Correct</t>
  </si>
  <si>
    <t>Reg</t>
  </si>
  <si>
    <t>Phi</t>
  </si>
  <si>
    <t>Covariance Matrix</t>
  </si>
  <si>
    <t>Converge</t>
  </si>
  <si>
    <t>Fail-Cum</t>
  </si>
  <si>
    <t>Suc-Cum</t>
  </si>
  <si>
    <t>FPR</t>
  </si>
  <si>
    <t>TPR</t>
  </si>
  <si>
    <t>AUC</t>
  </si>
  <si>
    <t>Classification Table -- Some Classic Drivers</t>
  </si>
  <si>
    <t>Model Only Using hsgpa, tcr, and mat  (because it gives the most observations after taking out obs with missing data.</t>
  </si>
  <si>
    <t>hsgpa, tcr, mat</t>
  </si>
  <si>
    <t>Model With Prnk, hsgpa, tcr, mat</t>
  </si>
  <si>
    <t>Classification Table: Pre-Known Drivers</t>
  </si>
  <si>
    <t>prnk, hsgpa, tcr, mat</t>
  </si>
  <si>
    <t>Count of grad</t>
  </si>
  <si>
    <t>Column Labels</t>
  </si>
  <si>
    <t>SORT</t>
  </si>
  <si>
    <t>Row Labels</t>
  </si>
  <si>
    <t>Grand Total</t>
  </si>
  <si>
    <t>Biggest Delta</t>
  </si>
  <si>
    <t>Status</t>
  </si>
  <si>
    <t>No GPA</t>
  </si>
  <si>
    <t>Didn't Finidsh, but have GPA</t>
  </si>
  <si>
    <t>Graduated and have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</si>
</sst>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46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6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0" borderId="2" xfId="0" applyBorder="1"/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3" borderId="3" xfId="0" applyFill="1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7" borderId="0" xfId="0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3" fillId="7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3" fillId="7" borderId="0" xfId="0" applyFont="1" applyFill="1"/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7" borderId="4" xfId="0" applyFill="1" applyBorder="1"/>
    <xf numFmtId="0" fontId="0" fillId="7" borderId="5" xfId="0" applyFill="1" applyBorder="1" applyAlignment="1">
      <alignment horizontal="right"/>
    </xf>
    <xf numFmtId="0" fontId="0" fillId="7" borderId="5" xfId="0" applyFill="1" applyBorder="1"/>
    <xf numFmtId="164" fontId="0" fillId="7" borderId="1" xfId="0" applyNumberFormat="1" applyFill="1" applyBorder="1"/>
    <xf numFmtId="0" fontId="3" fillId="7" borderId="0" xfId="0" applyFont="1" applyFill="1" applyAlignment="1">
      <alignment horizontal="center"/>
    </xf>
    <xf numFmtId="2" fontId="0" fillId="7" borderId="1" xfId="0" applyNumberFormat="1" applyFill="1" applyBorder="1"/>
    <xf numFmtId="0" fontId="0" fillId="7" borderId="5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1" fontId="0" fillId="7" borderId="1" xfId="0" applyNumberFormat="1" applyFill="1" applyBorder="1"/>
    <xf numFmtId="0" fontId="0" fillId="7" borderId="0" xfId="0" applyFill="1" applyAlignment="1">
      <alignment horizontal="right" vertical="center"/>
    </xf>
    <xf numFmtId="0" fontId="0" fillId="7" borderId="5" xfId="0" quotePrefix="1" applyFill="1" applyBorder="1" applyAlignment="1">
      <alignment horizontal="right"/>
    </xf>
    <xf numFmtId="0" fontId="0" fillId="0" borderId="4" xfId="0" applyBorder="1" applyAlignment="1">
      <alignment horizontal="right" wrapText="1"/>
    </xf>
    <xf numFmtId="0" fontId="0" fillId="3" borderId="0" xfId="0" applyFill="1"/>
    <xf numFmtId="2" fontId="0" fillId="5" borderId="0" xfId="0" applyNumberFormat="1" applyFill="1" applyAlignment="1">
      <alignment horizontal="right"/>
    </xf>
    <xf numFmtId="0" fontId="0" fillId="5" borderId="0" xfId="0" applyFill="1"/>
    <xf numFmtId="0" fontId="0" fillId="0" borderId="4" xfId="0" applyBorder="1" applyAlignment="1">
      <alignment horizontal="right"/>
    </xf>
    <xf numFmtId="2" fontId="0" fillId="5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4" borderId="0" xfId="0" applyFill="1"/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6" borderId="0" xfId="0" applyFill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2" fontId="0" fillId="4" borderId="0" xfId="0" applyNumberForma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11" borderId="0" xfId="0" applyFont="1" applyFill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3" fillId="6" borderId="0" xfId="0" applyFont="1" applyFill="1"/>
    <xf numFmtId="0" fontId="7" fillId="12" borderId="7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8" fillId="11" borderId="0" xfId="0" applyFont="1" applyFill="1"/>
    <xf numFmtId="0" fontId="0" fillId="11" borderId="0" xfId="0" applyFill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12" borderId="0" xfId="0" applyFill="1"/>
    <xf numFmtId="0" fontId="0" fillId="0" borderId="10" xfId="0" applyBorder="1"/>
    <xf numFmtId="0" fontId="7" fillId="5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9" xfId="0" applyFill="1" applyBorder="1" applyAlignment="1">
      <alignment horizontal="right"/>
    </xf>
    <xf numFmtId="0" fontId="0" fillId="0" borderId="1" xfId="0" applyBorder="1"/>
    <xf numFmtId="0" fontId="2" fillId="11" borderId="0" xfId="0" applyFont="1" applyFill="1"/>
    <xf numFmtId="0" fontId="0" fillId="12" borderId="9" xfId="0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0" fontId="0" fillId="6" borderId="0" xfId="0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" fontId="0" fillId="5" borderId="0" xfId="0" applyNumberFormat="1" applyFill="1"/>
    <xf numFmtId="1" fontId="10" fillId="5" borderId="0" xfId="0" applyNumberFormat="1" applyFont="1" applyFill="1" applyAlignment="1">
      <alignment horizontal="left" indent="1"/>
    </xf>
    <xf numFmtId="2" fontId="10" fillId="5" borderId="0" xfId="0" applyNumberFormat="1" applyFont="1" applyFill="1" applyAlignment="1">
      <alignment horizontal="left" indent="1"/>
    </xf>
    <xf numFmtId="0" fontId="10" fillId="12" borderId="0" xfId="0" applyFont="1" applyFill="1" applyAlignment="1">
      <alignment horizontal="left" indent="1"/>
    </xf>
    <xf numFmtId="2" fontId="0" fillId="12" borderId="0" xfId="0" applyNumberFormat="1" applyFill="1"/>
    <xf numFmtId="2" fontId="10" fillId="0" borderId="0" xfId="0" applyNumberFormat="1" applyFont="1" applyAlignment="1">
      <alignment horizontal="left" indent="1"/>
    </xf>
    <xf numFmtId="0" fontId="11" fillId="0" borderId="0" xfId="0" applyFont="1"/>
    <xf numFmtId="0" fontId="10" fillId="0" borderId="0" xfId="0" applyFont="1"/>
    <xf numFmtId="9" fontId="0" fillId="0" borderId="0" xfId="1" applyFont="1"/>
    <xf numFmtId="9" fontId="10" fillId="0" borderId="0" xfId="1" applyFont="1" applyAlignment="1">
      <alignment horizontal="left" indent="1"/>
    </xf>
    <xf numFmtId="0" fontId="12" fillId="0" borderId="0" xfId="2"/>
    <xf numFmtId="0" fontId="3" fillId="7" borderId="0" xfId="0" applyFont="1" applyFill="1" applyAlignment="1">
      <alignment horizontal="left" indent="1"/>
    </xf>
    <xf numFmtId="0" fontId="13" fillId="7" borderId="0" xfId="0" applyFont="1" applyFill="1"/>
    <xf numFmtId="0" fontId="0" fillId="7" borderId="0" xfId="0" applyFill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7" borderId="8" xfId="0" applyFill="1" applyBorder="1"/>
    <xf numFmtId="0" fontId="0" fillId="7" borderId="10" xfId="0" applyFill="1" applyBorder="1"/>
    <xf numFmtId="0" fontId="0" fillId="7" borderId="9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165" fontId="0" fillId="7" borderId="15" xfId="1" applyNumberFormat="1" applyFont="1" applyFill="1" applyBorder="1" applyAlignment="1"/>
    <xf numFmtId="165" fontId="0" fillId="7" borderId="16" xfId="1" applyNumberFormat="1" applyFont="1" applyFill="1" applyBorder="1" applyAlignment="1"/>
    <xf numFmtId="165" fontId="0" fillId="7" borderId="0" xfId="1" applyNumberFormat="1" applyFont="1" applyFill="1" applyBorder="1" applyAlignment="1"/>
    <xf numFmtId="0" fontId="0" fillId="0" borderId="9" xfId="0" applyBorder="1" applyAlignment="1">
      <alignment horizontal="right"/>
    </xf>
    <xf numFmtId="0" fontId="0" fillId="7" borderId="17" xfId="0" applyFill="1" applyBorder="1"/>
    <xf numFmtId="0" fontId="0" fillId="0" borderId="23" xfId="0" applyBorder="1"/>
    <xf numFmtId="0" fontId="0" fillId="0" borderId="24" xfId="0" applyBorder="1"/>
    <xf numFmtId="10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'Grads and Exits w fld blnks'!#REF!</c:f>
            </c:numRef>
          </c:xVal>
          <c:yVal>
            <c:numRef>
              <c:f>'Grads and Exits w fld blnks'!#REF!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5-4118-BC34-39CDFC9EA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206304"/>
        <c:axId val="1650664112"/>
      </c:scatterChart>
      <c:valAx>
        <c:axId val="180220630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0664112"/>
        <c:crosses val="autoZero"/>
        <c:crossBetween val="midCat"/>
      </c:valAx>
      <c:valAx>
        <c:axId val="16506641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2206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'[1]Probit using RS'!$DA$7:$DA$139</c:f>
              <c:numCache>
                <c:formatCode>General</c:formatCode>
                <c:ptCount val="133"/>
                <c:pt idx="0">
                  <c:v>1</c:v>
                </c:pt>
                <c:pt idx="1">
                  <c:v>0.989247311827957</c:v>
                </c:pt>
                <c:pt idx="2">
                  <c:v>0.978494623655914</c:v>
                </c:pt>
                <c:pt idx="3">
                  <c:v>0.967741935483871</c:v>
                </c:pt>
                <c:pt idx="4">
                  <c:v>0.956989247311828</c:v>
                </c:pt>
                <c:pt idx="5">
                  <c:v>0.94623655913978499</c:v>
                </c:pt>
                <c:pt idx="6">
                  <c:v>0.93548387096774199</c:v>
                </c:pt>
                <c:pt idx="7">
                  <c:v>0.92473118279569888</c:v>
                </c:pt>
                <c:pt idx="8">
                  <c:v>0.91397849462365588</c:v>
                </c:pt>
                <c:pt idx="9">
                  <c:v>0.90322580645161288</c:v>
                </c:pt>
                <c:pt idx="10">
                  <c:v>0.89247311827956988</c:v>
                </c:pt>
                <c:pt idx="11">
                  <c:v>0.88172043010752688</c:v>
                </c:pt>
                <c:pt idx="12">
                  <c:v>0.87096774193548387</c:v>
                </c:pt>
                <c:pt idx="13">
                  <c:v>0.86021505376344087</c:v>
                </c:pt>
                <c:pt idx="14">
                  <c:v>0.84946236559139787</c:v>
                </c:pt>
                <c:pt idx="15">
                  <c:v>0.83870967741935487</c:v>
                </c:pt>
                <c:pt idx="16">
                  <c:v>0.82795698924731176</c:v>
                </c:pt>
                <c:pt idx="17">
                  <c:v>0.81720430107526876</c:v>
                </c:pt>
                <c:pt idx="18">
                  <c:v>0.80645161290322576</c:v>
                </c:pt>
                <c:pt idx="19">
                  <c:v>0.79569892473118276</c:v>
                </c:pt>
                <c:pt idx="20">
                  <c:v>0.78494623655913975</c:v>
                </c:pt>
                <c:pt idx="21">
                  <c:v>0.77419354838709675</c:v>
                </c:pt>
                <c:pt idx="22">
                  <c:v>0.76344086021505375</c:v>
                </c:pt>
                <c:pt idx="23">
                  <c:v>0.75268817204301075</c:v>
                </c:pt>
                <c:pt idx="24">
                  <c:v>0.74193548387096775</c:v>
                </c:pt>
                <c:pt idx="25">
                  <c:v>0.73118279569892475</c:v>
                </c:pt>
                <c:pt idx="26">
                  <c:v>0.72043010752688175</c:v>
                </c:pt>
                <c:pt idx="27">
                  <c:v>0.70967741935483875</c:v>
                </c:pt>
                <c:pt idx="28">
                  <c:v>0.69892473118279574</c:v>
                </c:pt>
                <c:pt idx="29">
                  <c:v>0.68817204301075274</c:v>
                </c:pt>
                <c:pt idx="30">
                  <c:v>0.67741935483870974</c:v>
                </c:pt>
                <c:pt idx="31">
                  <c:v>0.66666666666666674</c:v>
                </c:pt>
                <c:pt idx="32">
                  <c:v>0.65591397849462363</c:v>
                </c:pt>
                <c:pt idx="33">
                  <c:v>0.64516129032258063</c:v>
                </c:pt>
                <c:pt idx="34">
                  <c:v>0.63440860215053763</c:v>
                </c:pt>
                <c:pt idx="35">
                  <c:v>0.62365591397849462</c:v>
                </c:pt>
                <c:pt idx="36">
                  <c:v>0.61290322580645162</c:v>
                </c:pt>
                <c:pt idx="37">
                  <c:v>0.60215053763440862</c:v>
                </c:pt>
                <c:pt idx="38">
                  <c:v>0.59139784946236551</c:v>
                </c:pt>
                <c:pt idx="39">
                  <c:v>0.58064516129032251</c:v>
                </c:pt>
                <c:pt idx="40">
                  <c:v>0.56989247311827951</c:v>
                </c:pt>
                <c:pt idx="41">
                  <c:v>0.55913978494623651</c:v>
                </c:pt>
                <c:pt idx="42">
                  <c:v>0.55913978494623651</c:v>
                </c:pt>
                <c:pt idx="43">
                  <c:v>0.54838709677419351</c:v>
                </c:pt>
                <c:pt idx="44">
                  <c:v>0.5376344086021505</c:v>
                </c:pt>
                <c:pt idx="45">
                  <c:v>0.5268817204301075</c:v>
                </c:pt>
                <c:pt idx="46">
                  <c:v>0.5161290322580645</c:v>
                </c:pt>
                <c:pt idx="47">
                  <c:v>0.5053763440860215</c:v>
                </c:pt>
                <c:pt idx="48">
                  <c:v>0.4946236559139785</c:v>
                </c:pt>
                <c:pt idx="49">
                  <c:v>0.4838709677419355</c:v>
                </c:pt>
                <c:pt idx="50">
                  <c:v>0.4731182795698925</c:v>
                </c:pt>
                <c:pt idx="51">
                  <c:v>0.4623655913978495</c:v>
                </c:pt>
                <c:pt idx="52">
                  <c:v>0.45161290322580649</c:v>
                </c:pt>
                <c:pt idx="53">
                  <c:v>0.44086021505376349</c:v>
                </c:pt>
                <c:pt idx="54">
                  <c:v>0.43010752688172038</c:v>
                </c:pt>
                <c:pt idx="55">
                  <c:v>0.41935483870967738</c:v>
                </c:pt>
                <c:pt idx="56">
                  <c:v>0.40860215053763438</c:v>
                </c:pt>
                <c:pt idx="57">
                  <c:v>0.39784946236559138</c:v>
                </c:pt>
                <c:pt idx="58">
                  <c:v>0.38709677419354838</c:v>
                </c:pt>
                <c:pt idx="59">
                  <c:v>0.37634408602150538</c:v>
                </c:pt>
                <c:pt idx="60">
                  <c:v>0.36559139784946237</c:v>
                </c:pt>
                <c:pt idx="61">
                  <c:v>0.35483870967741937</c:v>
                </c:pt>
                <c:pt idx="62">
                  <c:v>0.34408602150537637</c:v>
                </c:pt>
                <c:pt idx="63">
                  <c:v>0.33333333333333337</c:v>
                </c:pt>
                <c:pt idx="64">
                  <c:v>0.32258064516129037</c:v>
                </c:pt>
                <c:pt idx="65">
                  <c:v>0.31182795698924726</c:v>
                </c:pt>
                <c:pt idx="66">
                  <c:v>0.31182795698924726</c:v>
                </c:pt>
                <c:pt idx="67">
                  <c:v>0.30107526881720426</c:v>
                </c:pt>
                <c:pt idx="68">
                  <c:v>0.29032258064516125</c:v>
                </c:pt>
                <c:pt idx="69">
                  <c:v>0.27956989247311825</c:v>
                </c:pt>
                <c:pt idx="70">
                  <c:v>0.26881720430107525</c:v>
                </c:pt>
                <c:pt idx="71">
                  <c:v>0.25806451612903225</c:v>
                </c:pt>
                <c:pt idx="72">
                  <c:v>0.24731182795698925</c:v>
                </c:pt>
                <c:pt idx="73">
                  <c:v>0.23655913978494625</c:v>
                </c:pt>
                <c:pt idx="74">
                  <c:v>0.23655913978494625</c:v>
                </c:pt>
                <c:pt idx="75">
                  <c:v>0.22580645161290325</c:v>
                </c:pt>
                <c:pt idx="76">
                  <c:v>0.21505376344086025</c:v>
                </c:pt>
                <c:pt idx="77">
                  <c:v>0.20430107526881724</c:v>
                </c:pt>
                <c:pt idx="78">
                  <c:v>0.19354838709677424</c:v>
                </c:pt>
                <c:pt idx="79">
                  <c:v>0.18279569892473113</c:v>
                </c:pt>
                <c:pt idx="80">
                  <c:v>0.18279569892473113</c:v>
                </c:pt>
                <c:pt idx="81">
                  <c:v>0.17204301075268813</c:v>
                </c:pt>
                <c:pt idx="82">
                  <c:v>0.16129032258064513</c:v>
                </c:pt>
                <c:pt idx="83">
                  <c:v>0.15053763440860213</c:v>
                </c:pt>
                <c:pt idx="84">
                  <c:v>0.13978494623655913</c:v>
                </c:pt>
                <c:pt idx="85">
                  <c:v>0.13978494623655913</c:v>
                </c:pt>
                <c:pt idx="86">
                  <c:v>0.12903225806451613</c:v>
                </c:pt>
                <c:pt idx="87">
                  <c:v>0.11827956989247312</c:v>
                </c:pt>
                <c:pt idx="88">
                  <c:v>0.10752688172043012</c:v>
                </c:pt>
                <c:pt idx="89">
                  <c:v>9.6774193548387122E-2</c:v>
                </c:pt>
                <c:pt idx="90">
                  <c:v>9.6774193548387122E-2</c:v>
                </c:pt>
                <c:pt idx="91">
                  <c:v>8.6021505376344121E-2</c:v>
                </c:pt>
                <c:pt idx="92">
                  <c:v>7.5268817204301119E-2</c:v>
                </c:pt>
                <c:pt idx="93">
                  <c:v>6.4516129032258118E-2</c:v>
                </c:pt>
                <c:pt idx="94">
                  <c:v>5.3763440860215006E-2</c:v>
                </c:pt>
                <c:pt idx="95">
                  <c:v>4.3010752688172005E-2</c:v>
                </c:pt>
                <c:pt idx="96">
                  <c:v>4.3010752688172005E-2</c:v>
                </c:pt>
                <c:pt idx="97">
                  <c:v>3.2258064516129004E-2</c:v>
                </c:pt>
                <c:pt idx="98">
                  <c:v>3.2258064516129004E-2</c:v>
                </c:pt>
                <c:pt idx="99">
                  <c:v>2.1505376344086002E-2</c:v>
                </c:pt>
                <c:pt idx="100">
                  <c:v>2.1505376344086002E-2</c:v>
                </c:pt>
                <c:pt idx="101">
                  <c:v>1.0752688172043001E-2</c:v>
                </c:pt>
                <c:pt idx="102">
                  <c:v>1.0752688172043001E-2</c:v>
                </c:pt>
                <c:pt idx="103">
                  <c:v>1.0752688172043001E-2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'[1]Probit using RS'!$DB$7:$DB$139</c:f>
              <c:numCache>
                <c:formatCode>General</c:formatCode>
                <c:ptCount val="1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0.97435897435897434</c:v>
                </c:pt>
                <c:pt idx="43">
                  <c:v>0.97435897435897434</c:v>
                </c:pt>
                <c:pt idx="44">
                  <c:v>0.97435897435897434</c:v>
                </c:pt>
                <c:pt idx="45">
                  <c:v>0.97435897435897434</c:v>
                </c:pt>
                <c:pt idx="46">
                  <c:v>0.97435897435897434</c:v>
                </c:pt>
                <c:pt idx="47">
                  <c:v>0.97435897435897434</c:v>
                </c:pt>
                <c:pt idx="48">
                  <c:v>0.97435897435897434</c:v>
                </c:pt>
                <c:pt idx="49">
                  <c:v>0.97435897435897434</c:v>
                </c:pt>
                <c:pt idx="50">
                  <c:v>0.97435897435897434</c:v>
                </c:pt>
                <c:pt idx="51">
                  <c:v>0.97435897435897434</c:v>
                </c:pt>
                <c:pt idx="52">
                  <c:v>0.97435897435897434</c:v>
                </c:pt>
                <c:pt idx="53">
                  <c:v>0.97435897435897434</c:v>
                </c:pt>
                <c:pt idx="54">
                  <c:v>0.97435897435897434</c:v>
                </c:pt>
                <c:pt idx="55">
                  <c:v>0.97435897435897434</c:v>
                </c:pt>
                <c:pt idx="56">
                  <c:v>0.97435897435897434</c:v>
                </c:pt>
                <c:pt idx="57">
                  <c:v>0.97435897435897434</c:v>
                </c:pt>
                <c:pt idx="58">
                  <c:v>0.97435897435897434</c:v>
                </c:pt>
                <c:pt idx="59">
                  <c:v>0.97435897435897434</c:v>
                </c:pt>
                <c:pt idx="60">
                  <c:v>0.97435897435897434</c:v>
                </c:pt>
                <c:pt idx="61">
                  <c:v>0.97435897435897434</c:v>
                </c:pt>
                <c:pt idx="62">
                  <c:v>0.97435897435897434</c:v>
                </c:pt>
                <c:pt idx="63">
                  <c:v>0.97435897435897434</c:v>
                </c:pt>
                <c:pt idx="64">
                  <c:v>0.97435897435897434</c:v>
                </c:pt>
                <c:pt idx="65">
                  <c:v>0.97435897435897434</c:v>
                </c:pt>
                <c:pt idx="66">
                  <c:v>0.94871794871794868</c:v>
                </c:pt>
                <c:pt idx="67">
                  <c:v>0.94871794871794868</c:v>
                </c:pt>
                <c:pt idx="68">
                  <c:v>0.94871794871794868</c:v>
                </c:pt>
                <c:pt idx="69">
                  <c:v>0.94871794871794868</c:v>
                </c:pt>
                <c:pt idx="70">
                  <c:v>0.94871794871794868</c:v>
                </c:pt>
                <c:pt idx="71">
                  <c:v>0.94871794871794868</c:v>
                </c:pt>
                <c:pt idx="72">
                  <c:v>0.94871794871794868</c:v>
                </c:pt>
                <c:pt idx="73">
                  <c:v>0.94871794871794868</c:v>
                </c:pt>
                <c:pt idx="74">
                  <c:v>0.92307692307692313</c:v>
                </c:pt>
                <c:pt idx="75">
                  <c:v>0.92307692307692313</c:v>
                </c:pt>
                <c:pt idx="76">
                  <c:v>0.92307692307692313</c:v>
                </c:pt>
                <c:pt idx="77">
                  <c:v>0.92307692307692313</c:v>
                </c:pt>
                <c:pt idx="78">
                  <c:v>0.92307692307692313</c:v>
                </c:pt>
                <c:pt idx="79">
                  <c:v>0.92307692307692313</c:v>
                </c:pt>
                <c:pt idx="80">
                  <c:v>0.89743589743589747</c:v>
                </c:pt>
                <c:pt idx="81">
                  <c:v>0.89743589743589747</c:v>
                </c:pt>
                <c:pt idx="82">
                  <c:v>0.89743589743589747</c:v>
                </c:pt>
                <c:pt idx="83">
                  <c:v>0.89743589743589747</c:v>
                </c:pt>
                <c:pt idx="84">
                  <c:v>0.89743589743589747</c:v>
                </c:pt>
                <c:pt idx="85">
                  <c:v>0.87179487179487181</c:v>
                </c:pt>
                <c:pt idx="86">
                  <c:v>0.87179487179487181</c:v>
                </c:pt>
                <c:pt idx="87">
                  <c:v>0.87179487179487181</c:v>
                </c:pt>
                <c:pt idx="88">
                  <c:v>0.87179487179487181</c:v>
                </c:pt>
                <c:pt idx="89">
                  <c:v>0.87179487179487181</c:v>
                </c:pt>
                <c:pt idx="90">
                  <c:v>0.84615384615384615</c:v>
                </c:pt>
                <c:pt idx="91">
                  <c:v>0.84615384615384615</c:v>
                </c:pt>
                <c:pt idx="92">
                  <c:v>0.84615384615384615</c:v>
                </c:pt>
                <c:pt idx="93">
                  <c:v>0.84615384615384615</c:v>
                </c:pt>
                <c:pt idx="94">
                  <c:v>0.84615384615384615</c:v>
                </c:pt>
                <c:pt idx="95">
                  <c:v>0.84615384615384615</c:v>
                </c:pt>
                <c:pt idx="96">
                  <c:v>0.82051282051282048</c:v>
                </c:pt>
                <c:pt idx="97">
                  <c:v>0.82051282051282048</c:v>
                </c:pt>
                <c:pt idx="98">
                  <c:v>0.79487179487179493</c:v>
                </c:pt>
                <c:pt idx="99">
                  <c:v>0.79487179487179493</c:v>
                </c:pt>
                <c:pt idx="100">
                  <c:v>0.76923076923076916</c:v>
                </c:pt>
                <c:pt idx="101">
                  <c:v>0.76923076923076916</c:v>
                </c:pt>
                <c:pt idx="102">
                  <c:v>0.74358974358974361</c:v>
                </c:pt>
                <c:pt idx="103">
                  <c:v>0.71794871794871795</c:v>
                </c:pt>
                <c:pt idx="104">
                  <c:v>0.71794871794871795</c:v>
                </c:pt>
                <c:pt idx="105">
                  <c:v>0.69230769230769229</c:v>
                </c:pt>
                <c:pt idx="106">
                  <c:v>0.66666666666666674</c:v>
                </c:pt>
                <c:pt idx="107">
                  <c:v>0.64102564102564097</c:v>
                </c:pt>
                <c:pt idx="108">
                  <c:v>0.61538461538461542</c:v>
                </c:pt>
                <c:pt idx="109">
                  <c:v>0.58974358974358976</c:v>
                </c:pt>
                <c:pt idx="110">
                  <c:v>0.5641025641025641</c:v>
                </c:pt>
                <c:pt idx="111">
                  <c:v>0.53846153846153844</c:v>
                </c:pt>
                <c:pt idx="112">
                  <c:v>0.51282051282051277</c:v>
                </c:pt>
                <c:pt idx="113">
                  <c:v>0.48717948717948723</c:v>
                </c:pt>
                <c:pt idx="114">
                  <c:v>0.46153846153846156</c:v>
                </c:pt>
                <c:pt idx="115">
                  <c:v>0.4358974358974359</c:v>
                </c:pt>
                <c:pt idx="116">
                  <c:v>0.41025641025641024</c:v>
                </c:pt>
                <c:pt idx="117">
                  <c:v>0.38461538461538458</c:v>
                </c:pt>
                <c:pt idx="118">
                  <c:v>0.35897435897435892</c:v>
                </c:pt>
                <c:pt idx="119">
                  <c:v>0.33333333333333337</c:v>
                </c:pt>
                <c:pt idx="120">
                  <c:v>0.30769230769230771</c:v>
                </c:pt>
                <c:pt idx="121">
                  <c:v>0.28205128205128205</c:v>
                </c:pt>
                <c:pt idx="122">
                  <c:v>0.25641025641025639</c:v>
                </c:pt>
                <c:pt idx="123">
                  <c:v>0.23076923076923073</c:v>
                </c:pt>
                <c:pt idx="124">
                  <c:v>0.20512820512820518</c:v>
                </c:pt>
                <c:pt idx="125">
                  <c:v>0.17948717948717952</c:v>
                </c:pt>
                <c:pt idx="126">
                  <c:v>0.15384615384615385</c:v>
                </c:pt>
                <c:pt idx="127">
                  <c:v>0.12820512820512819</c:v>
                </c:pt>
                <c:pt idx="128">
                  <c:v>0.10256410256410253</c:v>
                </c:pt>
                <c:pt idx="129">
                  <c:v>7.6923076923076872E-2</c:v>
                </c:pt>
                <c:pt idx="130">
                  <c:v>5.1282051282051322E-2</c:v>
                </c:pt>
                <c:pt idx="131">
                  <c:v>2.5641025641025661E-2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2-47A6-BAA5-3F8200360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065727"/>
        <c:axId val="977002815"/>
      </c:scatterChart>
      <c:valAx>
        <c:axId val="1117065727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7002815"/>
        <c:crosses val="autoZero"/>
        <c:crossBetween val="midCat"/>
      </c:valAx>
      <c:valAx>
        <c:axId val="977002815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70657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'[1]Probit using RS'!$CW$154:$CW$331</c:f>
              <c:numCache>
                <c:formatCode>General</c:formatCode>
                <c:ptCount val="178"/>
                <c:pt idx="0">
                  <c:v>1</c:v>
                </c:pt>
                <c:pt idx="1">
                  <c:v>0.99275362318840576</c:v>
                </c:pt>
                <c:pt idx="2">
                  <c:v>0.98550724637681164</c:v>
                </c:pt>
                <c:pt idx="3">
                  <c:v>0.97826086956521741</c:v>
                </c:pt>
                <c:pt idx="4">
                  <c:v>0.97101449275362317</c:v>
                </c:pt>
                <c:pt idx="5">
                  <c:v>0.96376811594202894</c:v>
                </c:pt>
                <c:pt idx="6">
                  <c:v>0.95652173913043481</c:v>
                </c:pt>
                <c:pt idx="7">
                  <c:v>0.94927536231884058</c:v>
                </c:pt>
                <c:pt idx="8">
                  <c:v>0.94202898550724634</c:v>
                </c:pt>
                <c:pt idx="9">
                  <c:v>0.93478260869565222</c:v>
                </c:pt>
                <c:pt idx="10">
                  <c:v>0.92753623188405798</c:v>
                </c:pt>
                <c:pt idx="11">
                  <c:v>0.92028985507246375</c:v>
                </c:pt>
                <c:pt idx="12">
                  <c:v>0.91304347826086962</c:v>
                </c:pt>
                <c:pt idx="13">
                  <c:v>0.90579710144927539</c:v>
                </c:pt>
                <c:pt idx="14">
                  <c:v>0.89855072463768115</c:v>
                </c:pt>
                <c:pt idx="15">
                  <c:v>0.89130434782608692</c:v>
                </c:pt>
                <c:pt idx="16">
                  <c:v>0.88405797101449279</c:v>
                </c:pt>
                <c:pt idx="17">
                  <c:v>0.87681159420289856</c:v>
                </c:pt>
                <c:pt idx="18">
                  <c:v>0.86956521739130432</c:v>
                </c:pt>
                <c:pt idx="19">
                  <c:v>0.8623188405797102</c:v>
                </c:pt>
                <c:pt idx="20">
                  <c:v>0.85507246376811596</c:v>
                </c:pt>
                <c:pt idx="21">
                  <c:v>0.84782608695652173</c:v>
                </c:pt>
                <c:pt idx="22">
                  <c:v>0.84057971014492749</c:v>
                </c:pt>
                <c:pt idx="23">
                  <c:v>0.83333333333333337</c:v>
                </c:pt>
                <c:pt idx="24">
                  <c:v>0.83333333333333337</c:v>
                </c:pt>
                <c:pt idx="25">
                  <c:v>0.82608695652173914</c:v>
                </c:pt>
                <c:pt idx="26">
                  <c:v>0.8188405797101449</c:v>
                </c:pt>
                <c:pt idx="27">
                  <c:v>0.81159420289855078</c:v>
                </c:pt>
                <c:pt idx="28">
                  <c:v>0.80434782608695654</c:v>
                </c:pt>
                <c:pt idx="29">
                  <c:v>0.79710144927536231</c:v>
                </c:pt>
                <c:pt idx="30">
                  <c:v>0.78985507246376807</c:v>
                </c:pt>
                <c:pt idx="31">
                  <c:v>0.78260869565217395</c:v>
                </c:pt>
                <c:pt idx="32">
                  <c:v>0.77536231884057971</c:v>
                </c:pt>
                <c:pt idx="33">
                  <c:v>0.76811594202898548</c:v>
                </c:pt>
                <c:pt idx="34">
                  <c:v>0.76086956521739135</c:v>
                </c:pt>
                <c:pt idx="35">
                  <c:v>0.75362318840579712</c:v>
                </c:pt>
                <c:pt idx="36">
                  <c:v>0.74637681159420288</c:v>
                </c:pt>
                <c:pt idx="37">
                  <c:v>0.73913043478260865</c:v>
                </c:pt>
                <c:pt idx="38">
                  <c:v>0.73913043478260865</c:v>
                </c:pt>
                <c:pt idx="39">
                  <c:v>0.73188405797101441</c:v>
                </c:pt>
                <c:pt idx="40">
                  <c:v>0.72463768115942029</c:v>
                </c:pt>
                <c:pt idx="41">
                  <c:v>0.71739130434782616</c:v>
                </c:pt>
                <c:pt idx="42">
                  <c:v>0.71739130434782616</c:v>
                </c:pt>
                <c:pt idx="43">
                  <c:v>0.71014492753623193</c:v>
                </c:pt>
                <c:pt idx="44">
                  <c:v>0.70289855072463769</c:v>
                </c:pt>
                <c:pt idx="45">
                  <c:v>0.69565217391304346</c:v>
                </c:pt>
                <c:pt idx="46">
                  <c:v>0.68840579710144922</c:v>
                </c:pt>
                <c:pt idx="47">
                  <c:v>0.6811594202898551</c:v>
                </c:pt>
                <c:pt idx="48">
                  <c:v>0.67391304347826086</c:v>
                </c:pt>
                <c:pt idx="49">
                  <c:v>0.66666666666666674</c:v>
                </c:pt>
                <c:pt idx="50">
                  <c:v>0.65942028985507251</c:v>
                </c:pt>
                <c:pt idx="51">
                  <c:v>0.65217391304347827</c:v>
                </c:pt>
                <c:pt idx="52">
                  <c:v>0.64492753623188404</c:v>
                </c:pt>
                <c:pt idx="53">
                  <c:v>0.64492753623188404</c:v>
                </c:pt>
                <c:pt idx="54">
                  <c:v>0.6376811594202898</c:v>
                </c:pt>
                <c:pt idx="55">
                  <c:v>0.63043478260869568</c:v>
                </c:pt>
                <c:pt idx="56">
                  <c:v>0.62318840579710144</c:v>
                </c:pt>
                <c:pt idx="57">
                  <c:v>0.60869565217391308</c:v>
                </c:pt>
                <c:pt idx="58">
                  <c:v>0.60144927536231885</c:v>
                </c:pt>
                <c:pt idx="59">
                  <c:v>0.59420289855072461</c:v>
                </c:pt>
                <c:pt idx="60">
                  <c:v>0.58695652173913038</c:v>
                </c:pt>
                <c:pt idx="61">
                  <c:v>0.57971014492753625</c:v>
                </c:pt>
                <c:pt idx="62">
                  <c:v>0.57246376811594202</c:v>
                </c:pt>
                <c:pt idx="63">
                  <c:v>0.56521739130434789</c:v>
                </c:pt>
                <c:pt idx="64">
                  <c:v>0.55797101449275366</c:v>
                </c:pt>
                <c:pt idx="65">
                  <c:v>0.55072463768115942</c:v>
                </c:pt>
                <c:pt idx="66">
                  <c:v>0.54347826086956519</c:v>
                </c:pt>
                <c:pt idx="67">
                  <c:v>0.54347826086956519</c:v>
                </c:pt>
                <c:pt idx="68">
                  <c:v>0.53623188405797095</c:v>
                </c:pt>
                <c:pt idx="69">
                  <c:v>0.52898550724637683</c:v>
                </c:pt>
                <c:pt idx="70">
                  <c:v>0.52173913043478259</c:v>
                </c:pt>
                <c:pt idx="71">
                  <c:v>0.51449275362318847</c:v>
                </c:pt>
                <c:pt idx="72">
                  <c:v>0.51449275362318847</c:v>
                </c:pt>
                <c:pt idx="73">
                  <c:v>0.50724637681159424</c:v>
                </c:pt>
                <c:pt idx="74">
                  <c:v>0.5</c:v>
                </c:pt>
                <c:pt idx="75">
                  <c:v>0.49275362318840576</c:v>
                </c:pt>
                <c:pt idx="76">
                  <c:v>0.49275362318840576</c:v>
                </c:pt>
                <c:pt idx="77">
                  <c:v>0.48550724637681164</c:v>
                </c:pt>
                <c:pt idx="78">
                  <c:v>0.47826086956521741</c:v>
                </c:pt>
                <c:pt idx="79">
                  <c:v>0.47101449275362317</c:v>
                </c:pt>
                <c:pt idx="80">
                  <c:v>0.46376811594202894</c:v>
                </c:pt>
                <c:pt idx="81">
                  <c:v>0.46376811594202894</c:v>
                </c:pt>
                <c:pt idx="82">
                  <c:v>0.45652173913043481</c:v>
                </c:pt>
                <c:pt idx="83">
                  <c:v>0.44927536231884058</c:v>
                </c:pt>
                <c:pt idx="84">
                  <c:v>0.44927536231884058</c:v>
                </c:pt>
                <c:pt idx="85">
                  <c:v>0.44202898550724634</c:v>
                </c:pt>
                <c:pt idx="86">
                  <c:v>0.43478260869565222</c:v>
                </c:pt>
                <c:pt idx="87">
                  <c:v>0.42753623188405798</c:v>
                </c:pt>
                <c:pt idx="88">
                  <c:v>0.42028985507246375</c:v>
                </c:pt>
                <c:pt idx="89">
                  <c:v>0.41304347826086951</c:v>
                </c:pt>
                <c:pt idx="90">
                  <c:v>0.40579710144927539</c:v>
                </c:pt>
                <c:pt idx="91">
                  <c:v>0.39855072463768115</c:v>
                </c:pt>
                <c:pt idx="92">
                  <c:v>0.39130434782608692</c:v>
                </c:pt>
                <c:pt idx="93">
                  <c:v>0.38405797101449279</c:v>
                </c:pt>
                <c:pt idx="94">
                  <c:v>0.37681159420289856</c:v>
                </c:pt>
                <c:pt idx="95">
                  <c:v>0.36956521739130432</c:v>
                </c:pt>
                <c:pt idx="96">
                  <c:v>0.3623188405797102</c:v>
                </c:pt>
                <c:pt idx="97">
                  <c:v>0.35507246376811596</c:v>
                </c:pt>
                <c:pt idx="98">
                  <c:v>0.34782608695652173</c:v>
                </c:pt>
                <c:pt idx="99">
                  <c:v>0.34057971014492749</c:v>
                </c:pt>
                <c:pt idx="100">
                  <c:v>0.33333333333333337</c:v>
                </c:pt>
                <c:pt idx="101">
                  <c:v>0.32608695652173914</c:v>
                </c:pt>
                <c:pt idx="102">
                  <c:v>0.3188405797101449</c:v>
                </c:pt>
                <c:pt idx="103">
                  <c:v>0.31159420289855078</c:v>
                </c:pt>
                <c:pt idx="104">
                  <c:v>0.30434782608695654</c:v>
                </c:pt>
                <c:pt idx="105">
                  <c:v>0.29710144927536231</c:v>
                </c:pt>
                <c:pt idx="106">
                  <c:v>0.28985507246376807</c:v>
                </c:pt>
                <c:pt idx="107">
                  <c:v>0.28260869565217395</c:v>
                </c:pt>
                <c:pt idx="108">
                  <c:v>0.27536231884057971</c:v>
                </c:pt>
                <c:pt idx="109">
                  <c:v>0.26811594202898548</c:v>
                </c:pt>
                <c:pt idx="110">
                  <c:v>0.26811594202898548</c:v>
                </c:pt>
                <c:pt idx="111">
                  <c:v>0.26811594202898548</c:v>
                </c:pt>
                <c:pt idx="112">
                  <c:v>0.26086956521739135</c:v>
                </c:pt>
                <c:pt idx="113">
                  <c:v>0.25362318840579712</c:v>
                </c:pt>
                <c:pt idx="114">
                  <c:v>0.25362318840579712</c:v>
                </c:pt>
                <c:pt idx="115">
                  <c:v>0.24637681159420288</c:v>
                </c:pt>
                <c:pt idx="116">
                  <c:v>0.23913043478260865</c:v>
                </c:pt>
                <c:pt idx="117">
                  <c:v>0.23188405797101452</c:v>
                </c:pt>
                <c:pt idx="118">
                  <c:v>0.23188405797101452</c:v>
                </c:pt>
                <c:pt idx="119">
                  <c:v>0.22463768115942029</c:v>
                </c:pt>
                <c:pt idx="120">
                  <c:v>0.22463768115942029</c:v>
                </c:pt>
                <c:pt idx="121">
                  <c:v>0.21739130434782605</c:v>
                </c:pt>
                <c:pt idx="122">
                  <c:v>0.21014492753623193</c:v>
                </c:pt>
                <c:pt idx="123">
                  <c:v>0.21014492753623193</c:v>
                </c:pt>
                <c:pt idx="124">
                  <c:v>0.20289855072463769</c:v>
                </c:pt>
                <c:pt idx="125">
                  <c:v>0.20289855072463769</c:v>
                </c:pt>
                <c:pt idx="126">
                  <c:v>0.19565217391304346</c:v>
                </c:pt>
                <c:pt idx="127">
                  <c:v>0.19565217391304346</c:v>
                </c:pt>
                <c:pt idx="128">
                  <c:v>0.18840579710144922</c:v>
                </c:pt>
                <c:pt idx="129">
                  <c:v>0.1811594202898551</c:v>
                </c:pt>
                <c:pt idx="130">
                  <c:v>0.17391304347826086</c:v>
                </c:pt>
                <c:pt idx="131">
                  <c:v>0.16666666666666663</c:v>
                </c:pt>
                <c:pt idx="132">
                  <c:v>0.15942028985507251</c:v>
                </c:pt>
                <c:pt idx="133">
                  <c:v>0.15217391304347827</c:v>
                </c:pt>
                <c:pt idx="134">
                  <c:v>0.14492753623188404</c:v>
                </c:pt>
                <c:pt idx="135">
                  <c:v>0.14492753623188404</c:v>
                </c:pt>
                <c:pt idx="136">
                  <c:v>0.1376811594202898</c:v>
                </c:pt>
                <c:pt idx="137">
                  <c:v>0.13043478260869568</c:v>
                </c:pt>
                <c:pt idx="138">
                  <c:v>0.13043478260869568</c:v>
                </c:pt>
                <c:pt idx="139">
                  <c:v>0.12318840579710144</c:v>
                </c:pt>
                <c:pt idx="140">
                  <c:v>0.11594202898550721</c:v>
                </c:pt>
                <c:pt idx="141">
                  <c:v>0.10869565217391308</c:v>
                </c:pt>
                <c:pt idx="142">
                  <c:v>0.10144927536231885</c:v>
                </c:pt>
                <c:pt idx="143">
                  <c:v>0.10144927536231885</c:v>
                </c:pt>
                <c:pt idx="144">
                  <c:v>9.4202898550724612E-2</c:v>
                </c:pt>
                <c:pt idx="145">
                  <c:v>8.6956521739130488E-2</c:v>
                </c:pt>
                <c:pt idx="146">
                  <c:v>8.6956521739130488E-2</c:v>
                </c:pt>
                <c:pt idx="147">
                  <c:v>7.9710144927536253E-2</c:v>
                </c:pt>
                <c:pt idx="148">
                  <c:v>7.9710144927536253E-2</c:v>
                </c:pt>
                <c:pt idx="149">
                  <c:v>7.2463768115942018E-2</c:v>
                </c:pt>
                <c:pt idx="150">
                  <c:v>6.5217391304347783E-2</c:v>
                </c:pt>
                <c:pt idx="151">
                  <c:v>6.5217391304347783E-2</c:v>
                </c:pt>
                <c:pt idx="152">
                  <c:v>6.5217391304347783E-2</c:v>
                </c:pt>
                <c:pt idx="153">
                  <c:v>5.7971014492753659E-2</c:v>
                </c:pt>
                <c:pt idx="154">
                  <c:v>5.0724637681159424E-2</c:v>
                </c:pt>
                <c:pt idx="155">
                  <c:v>5.0724637681159424E-2</c:v>
                </c:pt>
                <c:pt idx="156">
                  <c:v>5.0724637681159424E-2</c:v>
                </c:pt>
                <c:pt idx="157">
                  <c:v>4.3478260869565188E-2</c:v>
                </c:pt>
                <c:pt idx="158">
                  <c:v>4.3478260869565188E-2</c:v>
                </c:pt>
                <c:pt idx="159">
                  <c:v>4.3478260869565188E-2</c:v>
                </c:pt>
                <c:pt idx="160">
                  <c:v>4.3478260869565188E-2</c:v>
                </c:pt>
                <c:pt idx="161">
                  <c:v>3.6231884057971064E-2</c:v>
                </c:pt>
                <c:pt idx="162">
                  <c:v>3.6231884057971064E-2</c:v>
                </c:pt>
                <c:pt idx="163">
                  <c:v>3.6231884057971064E-2</c:v>
                </c:pt>
                <c:pt idx="164">
                  <c:v>3.6231884057971064E-2</c:v>
                </c:pt>
                <c:pt idx="165">
                  <c:v>3.6231884057971064E-2</c:v>
                </c:pt>
                <c:pt idx="166">
                  <c:v>3.6231884057971064E-2</c:v>
                </c:pt>
                <c:pt idx="167">
                  <c:v>2.8985507246376829E-2</c:v>
                </c:pt>
                <c:pt idx="168">
                  <c:v>2.1739130434782594E-2</c:v>
                </c:pt>
                <c:pt idx="169">
                  <c:v>2.1739130434782594E-2</c:v>
                </c:pt>
                <c:pt idx="170">
                  <c:v>2.1739130434782594E-2</c:v>
                </c:pt>
                <c:pt idx="171">
                  <c:v>2.1739130434782594E-2</c:v>
                </c:pt>
                <c:pt idx="172">
                  <c:v>1.4492753623188359E-2</c:v>
                </c:pt>
                <c:pt idx="173">
                  <c:v>7.2463768115942351E-3</c:v>
                </c:pt>
                <c:pt idx="174">
                  <c:v>7.2463768115942351E-3</c:v>
                </c:pt>
                <c:pt idx="175">
                  <c:v>7.2463768115942351E-3</c:v>
                </c:pt>
                <c:pt idx="176">
                  <c:v>0</c:v>
                </c:pt>
                <c:pt idx="177">
                  <c:v>0</c:v>
                </c:pt>
              </c:numCache>
            </c:numRef>
          </c:xVal>
          <c:yVal>
            <c:numRef>
              <c:f>'[1]Probit using RS'!$CX$154:$CX$331</c:f>
              <c:numCache>
                <c:formatCode>General</c:formatCode>
                <c:ptCount val="1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0.97560975609756095</c:v>
                </c:pt>
                <c:pt idx="25">
                  <c:v>0.97560975609756095</c:v>
                </c:pt>
                <c:pt idx="26">
                  <c:v>0.97560975609756095</c:v>
                </c:pt>
                <c:pt idx="27">
                  <c:v>0.97560975609756095</c:v>
                </c:pt>
                <c:pt idx="28">
                  <c:v>0.97560975609756095</c:v>
                </c:pt>
                <c:pt idx="29">
                  <c:v>0.97560975609756095</c:v>
                </c:pt>
                <c:pt idx="30">
                  <c:v>0.97560975609756095</c:v>
                </c:pt>
                <c:pt idx="31">
                  <c:v>0.97560975609756095</c:v>
                </c:pt>
                <c:pt idx="32">
                  <c:v>0.97560975609756095</c:v>
                </c:pt>
                <c:pt idx="33">
                  <c:v>0.97560975609756095</c:v>
                </c:pt>
                <c:pt idx="34">
                  <c:v>0.97560975609756095</c:v>
                </c:pt>
                <c:pt idx="35">
                  <c:v>0.97560975609756095</c:v>
                </c:pt>
                <c:pt idx="36">
                  <c:v>0.97560975609756095</c:v>
                </c:pt>
                <c:pt idx="37">
                  <c:v>0.97560975609756095</c:v>
                </c:pt>
                <c:pt idx="38">
                  <c:v>0.95121951219512191</c:v>
                </c:pt>
                <c:pt idx="39">
                  <c:v>0.95121951219512191</c:v>
                </c:pt>
                <c:pt idx="40">
                  <c:v>0.95121951219512191</c:v>
                </c:pt>
                <c:pt idx="41">
                  <c:v>0.95121951219512191</c:v>
                </c:pt>
                <c:pt idx="42">
                  <c:v>0.92682926829268297</c:v>
                </c:pt>
                <c:pt idx="43">
                  <c:v>0.92682926829268297</c:v>
                </c:pt>
                <c:pt idx="44">
                  <c:v>0.92682926829268297</c:v>
                </c:pt>
                <c:pt idx="45">
                  <c:v>0.92682926829268297</c:v>
                </c:pt>
                <c:pt idx="46">
                  <c:v>0.92682926829268297</c:v>
                </c:pt>
                <c:pt idx="47">
                  <c:v>0.92682926829268297</c:v>
                </c:pt>
                <c:pt idx="48">
                  <c:v>0.92682926829268297</c:v>
                </c:pt>
                <c:pt idx="49">
                  <c:v>0.92682926829268297</c:v>
                </c:pt>
                <c:pt idx="50">
                  <c:v>0.92682926829268297</c:v>
                </c:pt>
                <c:pt idx="51">
                  <c:v>0.92682926829268297</c:v>
                </c:pt>
                <c:pt idx="52">
                  <c:v>0.92682926829268297</c:v>
                </c:pt>
                <c:pt idx="53">
                  <c:v>0.90243902439024393</c:v>
                </c:pt>
                <c:pt idx="54">
                  <c:v>0.90243902439024393</c:v>
                </c:pt>
                <c:pt idx="55">
                  <c:v>0.90243902439024393</c:v>
                </c:pt>
                <c:pt idx="56">
                  <c:v>0.90243902439024393</c:v>
                </c:pt>
                <c:pt idx="57">
                  <c:v>0.90243902439024393</c:v>
                </c:pt>
                <c:pt idx="58">
                  <c:v>0.90243902439024393</c:v>
                </c:pt>
                <c:pt idx="59">
                  <c:v>0.90243902439024393</c:v>
                </c:pt>
                <c:pt idx="60">
                  <c:v>0.90243902439024393</c:v>
                </c:pt>
                <c:pt idx="61">
                  <c:v>0.90243902439024393</c:v>
                </c:pt>
                <c:pt idx="62">
                  <c:v>0.90243902439024393</c:v>
                </c:pt>
                <c:pt idx="63">
                  <c:v>0.90243902439024393</c:v>
                </c:pt>
                <c:pt idx="64">
                  <c:v>0.90243902439024393</c:v>
                </c:pt>
                <c:pt idx="65">
                  <c:v>0.90243902439024393</c:v>
                </c:pt>
                <c:pt idx="66">
                  <c:v>0.90243902439024393</c:v>
                </c:pt>
                <c:pt idx="67">
                  <c:v>0.87804878048780488</c:v>
                </c:pt>
                <c:pt idx="68">
                  <c:v>0.87804878048780488</c:v>
                </c:pt>
                <c:pt idx="69">
                  <c:v>0.87804878048780488</c:v>
                </c:pt>
                <c:pt idx="70">
                  <c:v>0.87804878048780488</c:v>
                </c:pt>
                <c:pt idx="71">
                  <c:v>0.87804878048780488</c:v>
                </c:pt>
                <c:pt idx="72">
                  <c:v>0.85365853658536583</c:v>
                </c:pt>
                <c:pt idx="73">
                  <c:v>0.85365853658536583</c:v>
                </c:pt>
                <c:pt idx="74">
                  <c:v>0.85365853658536583</c:v>
                </c:pt>
                <c:pt idx="75">
                  <c:v>0.85365853658536583</c:v>
                </c:pt>
                <c:pt idx="76">
                  <c:v>0.82926829268292679</c:v>
                </c:pt>
                <c:pt idx="77">
                  <c:v>0.82926829268292679</c:v>
                </c:pt>
                <c:pt idx="78">
                  <c:v>0.82926829268292679</c:v>
                </c:pt>
                <c:pt idx="79">
                  <c:v>0.82926829268292679</c:v>
                </c:pt>
                <c:pt idx="80">
                  <c:v>0.82926829268292679</c:v>
                </c:pt>
                <c:pt idx="81">
                  <c:v>0.80487804878048785</c:v>
                </c:pt>
                <c:pt idx="82">
                  <c:v>0.80487804878048785</c:v>
                </c:pt>
                <c:pt idx="83">
                  <c:v>0.80487804878048785</c:v>
                </c:pt>
                <c:pt idx="84">
                  <c:v>0.78048780487804881</c:v>
                </c:pt>
                <c:pt idx="85">
                  <c:v>0.78048780487804881</c:v>
                </c:pt>
                <c:pt idx="86">
                  <c:v>0.78048780487804881</c:v>
                </c:pt>
                <c:pt idx="87">
                  <c:v>0.78048780487804881</c:v>
                </c:pt>
                <c:pt idx="88">
                  <c:v>0.78048780487804881</c:v>
                </c:pt>
                <c:pt idx="89">
                  <c:v>0.78048780487804881</c:v>
                </c:pt>
                <c:pt idx="90">
                  <c:v>0.78048780487804881</c:v>
                </c:pt>
                <c:pt idx="91">
                  <c:v>0.78048780487804881</c:v>
                </c:pt>
                <c:pt idx="92">
                  <c:v>0.78048780487804881</c:v>
                </c:pt>
                <c:pt idx="93">
                  <c:v>0.78048780487804881</c:v>
                </c:pt>
                <c:pt idx="94">
                  <c:v>0.78048780487804881</c:v>
                </c:pt>
                <c:pt idx="95">
                  <c:v>0.78048780487804881</c:v>
                </c:pt>
                <c:pt idx="96">
                  <c:v>0.78048780487804881</c:v>
                </c:pt>
                <c:pt idx="97">
                  <c:v>0.78048780487804881</c:v>
                </c:pt>
                <c:pt idx="98">
                  <c:v>0.78048780487804881</c:v>
                </c:pt>
                <c:pt idx="99">
                  <c:v>0.78048780487804881</c:v>
                </c:pt>
                <c:pt idx="100">
                  <c:v>0.78048780487804881</c:v>
                </c:pt>
                <c:pt idx="101">
                  <c:v>0.78048780487804881</c:v>
                </c:pt>
                <c:pt idx="102">
                  <c:v>0.78048780487804881</c:v>
                </c:pt>
                <c:pt idx="103">
                  <c:v>0.78048780487804881</c:v>
                </c:pt>
                <c:pt idx="104">
                  <c:v>0.78048780487804881</c:v>
                </c:pt>
                <c:pt idx="105">
                  <c:v>0.78048780487804881</c:v>
                </c:pt>
                <c:pt idx="106">
                  <c:v>0.78048780487804881</c:v>
                </c:pt>
                <c:pt idx="107">
                  <c:v>0.78048780487804881</c:v>
                </c:pt>
                <c:pt idx="108">
                  <c:v>0.78048780487804881</c:v>
                </c:pt>
                <c:pt idx="109">
                  <c:v>0.78048780487804881</c:v>
                </c:pt>
                <c:pt idx="110">
                  <c:v>0.75609756097560976</c:v>
                </c:pt>
                <c:pt idx="111">
                  <c:v>0.73170731707317072</c:v>
                </c:pt>
                <c:pt idx="112">
                  <c:v>0.73170731707317072</c:v>
                </c:pt>
                <c:pt idx="113">
                  <c:v>0.73170731707317072</c:v>
                </c:pt>
                <c:pt idx="114">
                  <c:v>0.70731707317073167</c:v>
                </c:pt>
                <c:pt idx="115">
                  <c:v>0.70731707317073167</c:v>
                </c:pt>
                <c:pt idx="116">
                  <c:v>0.70731707317073167</c:v>
                </c:pt>
                <c:pt idx="117">
                  <c:v>0.70731707317073167</c:v>
                </c:pt>
                <c:pt idx="118">
                  <c:v>0.68292682926829262</c:v>
                </c:pt>
                <c:pt idx="119">
                  <c:v>0.68292682926829262</c:v>
                </c:pt>
                <c:pt idx="120">
                  <c:v>0.65853658536585358</c:v>
                </c:pt>
                <c:pt idx="121">
                  <c:v>0.65853658536585358</c:v>
                </c:pt>
                <c:pt idx="122">
                  <c:v>0.65853658536585358</c:v>
                </c:pt>
                <c:pt idx="123">
                  <c:v>0.63414634146341464</c:v>
                </c:pt>
                <c:pt idx="124">
                  <c:v>0.63414634146341464</c:v>
                </c:pt>
                <c:pt idx="125">
                  <c:v>0.6097560975609756</c:v>
                </c:pt>
                <c:pt idx="126">
                  <c:v>0.6097560975609756</c:v>
                </c:pt>
                <c:pt idx="127">
                  <c:v>0.58536585365853666</c:v>
                </c:pt>
                <c:pt idx="128">
                  <c:v>0.58536585365853666</c:v>
                </c:pt>
                <c:pt idx="129">
                  <c:v>0.58536585365853666</c:v>
                </c:pt>
                <c:pt idx="130">
                  <c:v>0.58536585365853666</c:v>
                </c:pt>
                <c:pt idx="131">
                  <c:v>0.58536585365853666</c:v>
                </c:pt>
                <c:pt idx="132">
                  <c:v>0.58536585365853666</c:v>
                </c:pt>
                <c:pt idx="133">
                  <c:v>0.58536585365853666</c:v>
                </c:pt>
                <c:pt idx="134">
                  <c:v>0.58536585365853666</c:v>
                </c:pt>
                <c:pt idx="135">
                  <c:v>0.56097560975609762</c:v>
                </c:pt>
                <c:pt idx="136">
                  <c:v>0.56097560975609762</c:v>
                </c:pt>
                <c:pt idx="137">
                  <c:v>0.56097560975609762</c:v>
                </c:pt>
                <c:pt idx="138">
                  <c:v>0.53658536585365857</c:v>
                </c:pt>
                <c:pt idx="139">
                  <c:v>0.53658536585365857</c:v>
                </c:pt>
                <c:pt idx="140">
                  <c:v>0.53658536585365857</c:v>
                </c:pt>
                <c:pt idx="141">
                  <c:v>0.53658536585365857</c:v>
                </c:pt>
                <c:pt idx="142">
                  <c:v>0.53658536585365857</c:v>
                </c:pt>
                <c:pt idx="143">
                  <c:v>0.51219512195121952</c:v>
                </c:pt>
                <c:pt idx="144">
                  <c:v>0.51219512195121952</c:v>
                </c:pt>
                <c:pt idx="145">
                  <c:v>0.51219512195121952</c:v>
                </c:pt>
                <c:pt idx="146">
                  <c:v>0.48780487804878048</c:v>
                </c:pt>
                <c:pt idx="147">
                  <c:v>0.48780487804878048</c:v>
                </c:pt>
                <c:pt idx="148">
                  <c:v>0.46341463414634143</c:v>
                </c:pt>
                <c:pt idx="149">
                  <c:v>0.46341463414634143</c:v>
                </c:pt>
                <c:pt idx="150">
                  <c:v>0.46341463414634143</c:v>
                </c:pt>
                <c:pt idx="151">
                  <c:v>0.43902439024390238</c:v>
                </c:pt>
                <c:pt idx="152">
                  <c:v>0.41463414634146345</c:v>
                </c:pt>
                <c:pt idx="153">
                  <c:v>0.41463414634146345</c:v>
                </c:pt>
                <c:pt idx="154">
                  <c:v>0.41463414634146345</c:v>
                </c:pt>
                <c:pt idx="155">
                  <c:v>0.3902439024390244</c:v>
                </c:pt>
                <c:pt idx="156">
                  <c:v>0.36585365853658536</c:v>
                </c:pt>
                <c:pt idx="157">
                  <c:v>0.36585365853658536</c:v>
                </c:pt>
                <c:pt idx="158">
                  <c:v>0.34146341463414631</c:v>
                </c:pt>
                <c:pt idx="159">
                  <c:v>0.31707317073170727</c:v>
                </c:pt>
                <c:pt idx="160">
                  <c:v>0.29268292682926833</c:v>
                </c:pt>
                <c:pt idx="161">
                  <c:v>0.26829268292682928</c:v>
                </c:pt>
                <c:pt idx="162">
                  <c:v>0.24390243902439024</c:v>
                </c:pt>
                <c:pt idx="163">
                  <c:v>0.21951219512195119</c:v>
                </c:pt>
                <c:pt idx="164">
                  <c:v>0.19512195121951215</c:v>
                </c:pt>
                <c:pt idx="165">
                  <c:v>0.17073170731707321</c:v>
                </c:pt>
                <c:pt idx="166">
                  <c:v>0.14634146341463417</c:v>
                </c:pt>
                <c:pt idx="167">
                  <c:v>0.14634146341463417</c:v>
                </c:pt>
                <c:pt idx="168">
                  <c:v>0.14634146341463417</c:v>
                </c:pt>
                <c:pt idx="169">
                  <c:v>0.12195121951219512</c:v>
                </c:pt>
                <c:pt idx="170">
                  <c:v>9.7560975609756073E-2</c:v>
                </c:pt>
                <c:pt idx="171">
                  <c:v>7.3170731707317027E-2</c:v>
                </c:pt>
                <c:pt idx="172">
                  <c:v>7.3170731707317027E-2</c:v>
                </c:pt>
                <c:pt idx="173">
                  <c:v>7.3170731707317027E-2</c:v>
                </c:pt>
                <c:pt idx="174">
                  <c:v>4.8780487804878092E-2</c:v>
                </c:pt>
                <c:pt idx="175">
                  <c:v>2.4390243902439046E-2</c:v>
                </c:pt>
                <c:pt idx="176">
                  <c:v>2.4390243902439046E-2</c:v>
                </c:pt>
                <c:pt idx="1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F-4913-A18E-6DAD2912F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641951"/>
        <c:axId val="1195980335"/>
      </c:scatterChart>
      <c:valAx>
        <c:axId val="1123641951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5980335"/>
        <c:crosses val="autoZero"/>
        <c:crossBetween val="midCat"/>
      </c:valAx>
      <c:valAx>
        <c:axId val="1195980335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36419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'[1]Probit 2 using RS'!$CY$5:$CY$155</c:f>
              <c:numCache>
                <c:formatCode>General</c:formatCode>
                <c:ptCount val="151"/>
                <c:pt idx="0">
                  <c:v>1</c:v>
                </c:pt>
                <c:pt idx="1">
                  <c:v>0.99152542372881358</c:v>
                </c:pt>
                <c:pt idx="2">
                  <c:v>0.98305084745762716</c:v>
                </c:pt>
                <c:pt idx="3">
                  <c:v>0.97457627118644063</c:v>
                </c:pt>
                <c:pt idx="4">
                  <c:v>0.96610169491525422</c:v>
                </c:pt>
                <c:pt idx="5">
                  <c:v>0.9576271186440678</c:v>
                </c:pt>
                <c:pt idx="6">
                  <c:v>0.94915254237288138</c:v>
                </c:pt>
                <c:pt idx="7">
                  <c:v>0.94067796610169496</c:v>
                </c:pt>
                <c:pt idx="8">
                  <c:v>0.93220338983050843</c:v>
                </c:pt>
                <c:pt idx="9">
                  <c:v>0.92372881355932202</c:v>
                </c:pt>
                <c:pt idx="10">
                  <c:v>0.9152542372881356</c:v>
                </c:pt>
                <c:pt idx="11">
                  <c:v>0.90677966101694918</c:v>
                </c:pt>
                <c:pt idx="12">
                  <c:v>0.89830508474576276</c:v>
                </c:pt>
                <c:pt idx="13">
                  <c:v>0.88983050847457623</c:v>
                </c:pt>
                <c:pt idx="14">
                  <c:v>0.88135593220338981</c:v>
                </c:pt>
                <c:pt idx="15">
                  <c:v>0.8728813559322034</c:v>
                </c:pt>
                <c:pt idx="16">
                  <c:v>0.86440677966101698</c:v>
                </c:pt>
                <c:pt idx="17">
                  <c:v>0.85593220338983045</c:v>
                </c:pt>
                <c:pt idx="18">
                  <c:v>0.84745762711864403</c:v>
                </c:pt>
                <c:pt idx="19">
                  <c:v>0.83898305084745761</c:v>
                </c:pt>
                <c:pt idx="20">
                  <c:v>0.83050847457627119</c:v>
                </c:pt>
                <c:pt idx="21">
                  <c:v>0.82203389830508478</c:v>
                </c:pt>
                <c:pt idx="22">
                  <c:v>0.81355932203389836</c:v>
                </c:pt>
                <c:pt idx="23">
                  <c:v>0.80508474576271183</c:v>
                </c:pt>
                <c:pt idx="24">
                  <c:v>0.79661016949152541</c:v>
                </c:pt>
                <c:pt idx="25">
                  <c:v>0.78813559322033899</c:v>
                </c:pt>
                <c:pt idx="26">
                  <c:v>0.77966101694915257</c:v>
                </c:pt>
                <c:pt idx="27">
                  <c:v>0.77118644067796605</c:v>
                </c:pt>
                <c:pt idx="28">
                  <c:v>0.76271186440677963</c:v>
                </c:pt>
                <c:pt idx="29">
                  <c:v>0.75423728813559321</c:v>
                </c:pt>
                <c:pt idx="30">
                  <c:v>0.74576271186440679</c:v>
                </c:pt>
                <c:pt idx="31">
                  <c:v>0.73728813559322037</c:v>
                </c:pt>
                <c:pt idx="32">
                  <c:v>0.72881355932203395</c:v>
                </c:pt>
                <c:pt idx="33">
                  <c:v>0.72033898305084754</c:v>
                </c:pt>
                <c:pt idx="34">
                  <c:v>0.71186440677966101</c:v>
                </c:pt>
                <c:pt idx="35">
                  <c:v>0.71186440677966101</c:v>
                </c:pt>
                <c:pt idx="36">
                  <c:v>0.70338983050847459</c:v>
                </c:pt>
                <c:pt idx="37">
                  <c:v>0.70338983050847459</c:v>
                </c:pt>
                <c:pt idx="38">
                  <c:v>0.69491525423728806</c:v>
                </c:pt>
                <c:pt idx="39">
                  <c:v>0.68644067796610164</c:v>
                </c:pt>
                <c:pt idx="40">
                  <c:v>0.67796610169491522</c:v>
                </c:pt>
                <c:pt idx="41">
                  <c:v>0.66949152542372881</c:v>
                </c:pt>
                <c:pt idx="42">
                  <c:v>0.66101694915254239</c:v>
                </c:pt>
                <c:pt idx="43">
                  <c:v>0.65254237288135597</c:v>
                </c:pt>
                <c:pt idx="44">
                  <c:v>0.64406779661016955</c:v>
                </c:pt>
                <c:pt idx="45">
                  <c:v>0.63559322033898313</c:v>
                </c:pt>
                <c:pt idx="46">
                  <c:v>0.6271186440677966</c:v>
                </c:pt>
                <c:pt idx="47">
                  <c:v>0.61864406779661019</c:v>
                </c:pt>
                <c:pt idx="48">
                  <c:v>0.61016949152542366</c:v>
                </c:pt>
                <c:pt idx="49">
                  <c:v>0.60169491525423724</c:v>
                </c:pt>
                <c:pt idx="50">
                  <c:v>0.59322033898305082</c:v>
                </c:pt>
                <c:pt idx="51">
                  <c:v>0.5847457627118644</c:v>
                </c:pt>
                <c:pt idx="52">
                  <c:v>0.57627118644067798</c:v>
                </c:pt>
                <c:pt idx="53">
                  <c:v>0.56779661016949157</c:v>
                </c:pt>
                <c:pt idx="54">
                  <c:v>0.55932203389830515</c:v>
                </c:pt>
                <c:pt idx="55">
                  <c:v>0.55084745762711862</c:v>
                </c:pt>
                <c:pt idx="56">
                  <c:v>0.55084745762711862</c:v>
                </c:pt>
                <c:pt idx="57">
                  <c:v>0.5423728813559322</c:v>
                </c:pt>
                <c:pt idx="58">
                  <c:v>0.53389830508474578</c:v>
                </c:pt>
                <c:pt idx="59">
                  <c:v>0.52542372881355925</c:v>
                </c:pt>
                <c:pt idx="60">
                  <c:v>0.51694915254237284</c:v>
                </c:pt>
                <c:pt idx="61">
                  <c:v>0.50847457627118642</c:v>
                </c:pt>
                <c:pt idx="62">
                  <c:v>0.5</c:v>
                </c:pt>
                <c:pt idx="63">
                  <c:v>0.5</c:v>
                </c:pt>
                <c:pt idx="64">
                  <c:v>0.49152542372881358</c:v>
                </c:pt>
                <c:pt idx="65">
                  <c:v>0.48305084745762716</c:v>
                </c:pt>
                <c:pt idx="66">
                  <c:v>0.47457627118644063</c:v>
                </c:pt>
                <c:pt idx="67">
                  <c:v>0.46610169491525422</c:v>
                </c:pt>
                <c:pt idx="68">
                  <c:v>0.46610169491525422</c:v>
                </c:pt>
                <c:pt idx="69">
                  <c:v>0.4576271186440678</c:v>
                </c:pt>
                <c:pt idx="70">
                  <c:v>0.44915254237288138</c:v>
                </c:pt>
                <c:pt idx="71">
                  <c:v>0.44067796610169496</c:v>
                </c:pt>
                <c:pt idx="72">
                  <c:v>0.43220338983050843</c:v>
                </c:pt>
                <c:pt idx="73">
                  <c:v>0.42372881355932202</c:v>
                </c:pt>
                <c:pt idx="74">
                  <c:v>0.4152542372881356</c:v>
                </c:pt>
                <c:pt idx="75">
                  <c:v>0.40677966101694918</c:v>
                </c:pt>
                <c:pt idx="76">
                  <c:v>0.39830508474576276</c:v>
                </c:pt>
                <c:pt idx="77">
                  <c:v>0.38983050847457623</c:v>
                </c:pt>
                <c:pt idx="78">
                  <c:v>0.38135593220338981</c:v>
                </c:pt>
                <c:pt idx="79">
                  <c:v>0.3728813559322034</c:v>
                </c:pt>
                <c:pt idx="80">
                  <c:v>0.36440677966101698</c:v>
                </c:pt>
                <c:pt idx="81">
                  <c:v>0.36440677966101698</c:v>
                </c:pt>
                <c:pt idx="82">
                  <c:v>0.35593220338983056</c:v>
                </c:pt>
                <c:pt idx="83">
                  <c:v>0.34745762711864403</c:v>
                </c:pt>
                <c:pt idx="84">
                  <c:v>0.33898305084745761</c:v>
                </c:pt>
                <c:pt idx="85">
                  <c:v>0.33898305084745761</c:v>
                </c:pt>
                <c:pt idx="86">
                  <c:v>0.33050847457627119</c:v>
                </c:pt>
                <c:pt idx="87">
                  <c:v>0.32203389830508478</c:v>
                </c:pt>
                <c:pt idx="88">
                  <c:v>0.31355932203389836</c:v>
                </c:pt>
                <c:pt idx="89">
                  <c:v>0.30508474576271183</c:v>
                </c:pt>
                <c:pt idx="90">
                  <c:v>0.29661016949152541</c:v>
                </c:pt>
                <c:pt idx="91">
                  <c:v>0.29661016949152541</c:v>
                </c:pt>
                <c:pt idx="92">
                  <c:v>0.28813559322033899</c:v>
                </c:pt>
                <c:pt idx="93">
                  <c:v>0.27966101694915257</c:v>
                </c:pt>
                <c:pt idx="94">
                  <c:v>0.27118644067796616</c:v>
                </c:pt>
                <c:pt idx="95">
                  <c:v>0.26271186440677963</c:v>
                </c:pt>
                <c:pt idx="96">
                  <c:v>0.26271186440677963</c:v>
                </c:pt>
                <c:pt idx="97">
                  <c:v>0.25423728813559321</c:v>
                </c:pt>
                <c:pt idx="98">
                  <c:v>0.24576271186440679</c:v>
                </c:pt>
                <c:pt idx="99">
                  <c:v>0.23728813559322037</c:v>
                </c:pt>
                <c:pt idx="100">
                  <c:v>0.22881355932203384</c:v>
                </c:pt>
                <c:pt idx="101">
                  <c:v>0.22033898305084743</c:v>
                </c:pt>
                <c:pt idx="102">
                  <c:v>0.22033898305084743</c:v>
                </c:pt>
                <c:pt idx="103">
                  <c:v>0.21186440677966101</c:v>
                </c:pt>
                <c:pt idx="104">
                  <c:v>0.20338983050847459</c:v>
                </c:pt>
                <c:pt idx="105">
                  <c:v>0.19491525423728817</c:v>
                </c:pt>
                <c:pt idx="106">
                  <c:v>0.18644067796610164</c:v>
                </c:pt>
                <c:pt idx="107">
                  <c:v>0.18644067796610164</c:v>
                </c:pt>
                <c:pt idx="108">
                  <c:v>0.18644067796610164</c:v>
                </c:pt>
                <c:pt idx="109">
                  <c:v>0.17796610169491522</c:v>
                </c:pt>
                <c:pt idx="110">
                  <c:v>0.16949152542372881</c:v>
                </c:pt>
                <c:pt idx="111">
                  <c:v>0.16949152542372881</c:v>
                </c:pt>
                <c:pt idx="112">
                  <c:v>0.16101694915254239</c:v>
                </c:pt>
                <c:pt idx="113">
                  <c:v>0.15254237288135597</c:v>
                </c:pt>
                <c:pt idx="114">
                  <c:v>0.15254237288135597</c:v>
                </c:pt>
                <c:pt idx="115">
                  <c:v>0.14406779661016944</c:v>
                </c:pt>
                <c:pt idx="116">
                  <c:v>0.13559322033898302</c:v>
                </c:pt>
                <c:pt idx="117">
                  <c:v>0.1271186440677966</c:v>
                </c:pt>
                <c:pt idx="118">
                  <c:v>0.1271186440677966</c:v>
                </c:pt>
                <c:pt idx="119">
                  <c:v>0.11864406779661019</c:v>
                </c:pt>
                <c:pt idx="120">
                  <c:v>0.11016949152542377</c:v>
                </c:pt>
                <c:pt idx="121">
                  <c:v>0.11016949152542377</c:v>
                </c:pt>
                <c:pt idx="122">
                  <c:v>0.10169491525423724</c:v>
                </c:pt>
                <c:pt idx="123">
                  <c:v>9.3220338983050821E-2</c:v>
                </c:pt>
                <c:pt idx="124">
                  <c:v>8.4745762711864403E-2</c:v>
                </c:pt>
                <c:pt idx="125">
                  <c:v>7.6271186440677985E-2</c:v>
                </c:pt>
                <c:pt idx="126">
                  <c:v>6.7796610169491567E-2</c:v>
                </c:pt>
                <c:pt idx="127">
                  <c:v>5.9322033898305038E-2</c:v>
                </c:pt>
                <c:pt idx="128">
                  <c:v>5.9322033898305038E-2</c:v>
                </c:pt>
                <c:pt idx="129">
                  <c:v>5.9322033898305038E-2</c:v>
                </c:pt>
                <c:pt idx="130">
                  <c:v>5.9322033898305038E-2</c:v>
                </c:pt>
                <c:pt idx="131">
                  <c:v>5.084745762711862E-2</c:v>
                </c:pt>
                <c:pt idx="132">
                  <c:v>5.084745762711862E-2</c:v>
                </c:pt>
                <c:pt idx="133">
                  <c:v>5.084745762711862E-2</c:v>
                </c:pt>
                <c:pt idx="134">
                  <c:v>4.2372881355932202E-2</c:v>
                </c:pt>
                <c:pt idx="135">
                  <c:v>4.2372881355932202E-2</c:v>
                </c:pt>
                <c:pt idx="136">
                  <c:v>3.3898305084745783E-2</c:v>
                </c:pt>
                <c:pt idx="137">
                  <c:v>3.3898305084745783E-2</c:v>
                </c:pt>
                <c:pt idx="138">
                  <c:v>3.3898305084745783E-2</c:v>
                </c:pt>
                <c:pt idx="139">
                  <c:v>3.3898305084745783E-2</c:v>
                </c:pt>
                <c:pt idx="140">
                  <c:v>3.3898305084745783E-2</c:v>
                </c:pt>
                <c:pt idx="141">
                  <c:v>3.3898305084745783E-2</c:v>
                </c:pt>
                <c:pt idx="142">
                  <c:v>2.5423728813559365E-2</c:v>
                </c:pt>
                <c:pt idx="143">
                  <c:v>2.5423728813559365E-2</c:v>
                </c:pt>
                <c:pt idx="144">
                  <c:v>1.6949152542372836E-2</c:v>
                </c:pt>
                <c:pt idx="145">
                  <c:v>1.6949152542372836E-2</c:v>
                </c:pt>
                <c:pt idx="146">
                  <c:v>1.6949152542372836E-2</c:v>
                </c:pt>
                <c:pt idx="147">
                  <c:v>8.4745762711864181E-3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xVal>
          <c:yVal>
            <c:numRef>
              <c:f>'[1]Probit 2 using RS'!$CZ$5:$CZ$155</c:f>
              <c:numCache>
                <c:formatCode>General</c:formatCode>
                <c:ptCount val="1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0.96875</c:v>
                </c:pt>
                <c:pt idx="36">
                  <c:v>0.96875</c:v>
                </c:pt>
                <c:pt idx="37">
                  <c:v>0.9375</c:v>
                </c:pt>
                <c:pt idx="38">
                  <c:v>0.9375</c:v>
                </c:pt>
                <c:pt idx="39">
                  <c:v>0.9375</c:v>
                </c:pt>
                <c:pt idx="40">
                  <c:v>0.9375</c:v>
                </c:pt>
                <c:pt idx="41">
                  <c:v>0.9375</c:v>
                </c:pt>
                <c:pt idx="42">
                  <c:v>0.9375</c:v>
                </c:pt>
                <c:pt idx="43">
                  <c:v>0.9375</c:v>
                </c:pt>
                <c:pt idx="44">
                  <c:v>0.9375</c:v>
                </c:pt>
                <c:pt idx="45">
                  <c:v>0.9375</c:v>
                </c:pt>
                <c:pt idx="46">
                  <c:v>0.9375</c:v>
                </c:pt>
                <c:pt idx="47">
                  <c:v>0.9375</c:v>
                </c:pt>
                <c:pt idx="48">
                  <c:v>0.9375</c:v>
                </c:pt>
                <c:pt idx="49">
                  <c:v>0.9375</c:v>
                </c:pt>
                <c:pt idx="50">
                  <c:v>0.9375</c:v>
                </c:pt>
                <c:pt idx="51">
                  <c:v>0.9375</c:v>
                </c:pt>
                <c:pt idx="52">
                  <c:v>0.9375</c:v>
                </c:pt>
                <c:pt idx="53">
                  <c:v>0.9375</c:v>
                </c:pt>
                <c:pt idx="54">
                  <c:v>0.9375</c:v>
                </c:pt>
                <c:pt idx="55">
                  <c:v>0.9375</c:v>
                </c:pt>
                <c:pt idx="56">
                  <c:v>0.90625</c:v>
                </c:pt>
                <c:pt idx="57">
                  <c:v>0.90625</c:v>
                </c:pt>
                <c:pt idx="58">
                  <c:v>0.90625</c:v>
                </c:pt>
                <c:pt idx="59">
                  <c:v>0.90625</c:v>
                </c:pt>
                <c:pt idx="60">
                  <c:v>0.90625</c:v>
                </c:pt>
                <c:pt idx="61">
                  <c:v>0.90625</c:v>
                </c:pt>
                <c:pt idx="62">
                  <c:v>0.90625</c:v>
                </c:pt>
                <c:pt idx="63">
                  <c:v>0.875</c:v>
                </c:pt>
                <c:pt idx="64">
                  <c:v>0.875</c:v>
                </c:pt>
                <c:pt idx="65">
                  <c:v>0.875</c:v>
                </c:pt>
                <c:pt idx="66">
                  <c:v>0.875</c:v>
                </c:pt>
                <c:pt idx="67">
                  <c:v>0.875</c:v>
                </c:pt>
                <c:pt idx="68">
                  <c:v>0.84375</c:v>
                </c:pt>
                <c:pt idx="69">
                  <c:v>0.84375</c:v>
                </c:pt>
                <c:pt idx="70">
                  <c:v>0.84375</c:v>
                </c:pt>
                <c:pt idx="71">
                  <c:v>0.84375</c:v>
                </c:pt>
                <c:pt idx="72">
                  <c:v>0.84375</c:v>
                </c:pt>
                <c:pt idx="73">
                  <c:v>0.84375</c:v>
                </c:pt>
                <c:pt idx="74">
                  <c:v>0.84375</c:v>
                </c:pt>
                <c:pt idx="75">
                  <c:v>0.84375</c:v>
                </c:pt>
                <c:pt idx="76">
                  <c:v>0.84375</c:v>
                </c:pt>
                <c:pt idx="77">
                  <c:v>0.84375</c:v>
                </c:pt>
                <c:pt idx="78">
                  <c:v>0.84375</c:v>
                </c:pt>
                <c:pt idx="79">
                  <c:v>0.84375</c:v>
                </c:pt>
                <c:pt idx="80">
                  <c:v>0.84375</c:v>
                </c:pt>
                <c:pt idx="81">
                  <c:v>0.8125</c:v>
                </c:pt>
                <c:pt idx="82">
                  <c:v>0.8125</c:v>
                </c:pt>
                <c:pt idx="83">
                  <c:v>0.8125</c:v>
                </c:pt>
                <c:pt idx="84">
                  <c:v>0.8125</c:v>
                </c:pt>
                <c:pt idx="85">
                  <c:v>0.78125</c:v>
                </c:pt>
                <c:pt idx="86">
                  <c:v>0.78125</c:v>
                </c:pt>
                <c:pt idx="87">
                  <c:v>0.78125</c:v>
                </c:pt>
                <c:pt idx="88">
                  <c:v>0.78125</c:v>
                </c:pt>
                <c:pt idx="89">
                  <c:v>0.78125</c:v>
                </c:pt>
                <c:pt idx="90">
                  <c:v>0.78125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0.71875</c:v>
                </c:pt>
                <c:pt idx="97">
                  <c:v>0.71875</c:v>
                </c:pt>
                <c:pt idx="98">
                  <c:v>0.71875</c:v>
                </c:pt>
                <c:pt idx="99">
                  <c:v>0.71875</c:v>
                </c:pt>
                <c:pt idx="100">
                  <c:v>0.71875</c:v>
                </c:pt>
                <c:pt idx="101">
                  <c:v>0.71875</c:v>
                </c:pt>
                <c:pt idx="102">
                  <c:v>0.6875</c:v>
                </c:pt>
                <c:pt idx="103">
                  <c:v>0.6875</c:v>
                </c:pt>
                <c:pt idx="104">
                  <c:v>0.6875</c:v>
                </c:pt>
                <c:pt idx="105">
                  <c:v>0.6875</c:v>
                </c:pt>
                <c:pt idx="106">
                  <c:v>0.6875</c:v>
                </c:pt>
                <c:pt idx="107">
                  <c:v>0.65625</c:v>
                </c:pt>
                <c:pt idx="108">
                  <c:v>0.625</c:v>
                </c:pt>
                <c:pt idx="109">
                  <c:v>0.625</c:v>
                </c:pt>
                <c:pt idx="110">
                  <c:v>0.625</c:v>
                </c:pt>
                <c:pt idx="111">
                  <c:v>0.59375</c:v>
                </c:pt>
                <c:pt idx="112">
                  <c:v>0.59375</c:v>
                </c:pt>
                <c:pt idx="113">
                  <c:v>0.59375</c:v>
                </c:pt>
                <c:pt idx="114">
                  <c:v>0.5625</c:v>
                </c:pt>
                <c:pt idx="115">
                  <c:v>0.5625</c:v>
                </c:pt>
                <c:pt idx="116">
                  <c:v>0.5625</c:v>
                </c:pt>
                <c:pt idx="117">
                  <c:v>0.5625</c:v>
                </c:pt>
                <c:pt idx="118">
                  <c:v>0.53125</c:v>
                </c:pt>
                <c:pt idx="119">
                  <c:v>0.53125</c:v>
                </c:pt>
                <c:pt idx="120">
                  <c:v>0.53125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0.46875</c:v>
                </c:pt>
                <c:pt idx="129">
                  <c:v>0.4375</c:v>
                </c:pt>
                <c:pt idx="130">
                  <c:v>0.40625</c:v>
                </c:pt>
                <c:pt idx="131">
                  <c:v>0.40625</c:v>
                </c:pt>
                <c:pt idx="132">
                  <c:v>0.375</c:v>
                </c:pt>
                <c:pt idx="133">
                  <c:v>0.34375</c:v>
                </c:pt>
                <c:pt idx="134">
                  <c:v>0.34375</c:v>
                </c:pt>
                <c:pt idx="135">
                  <c:v>0.3125</c:v>
                </c:pt>
                <c:pt idx="136">
                  <c:v>0.3125</c:v>
                </c:pt>
                <c:pt idx="137">
                  <c:v>0.28125</c:v>
                </c:pt>
                <c:pt idx="138">
                  <c:v>0.25</c:v>
                </c:pt>
                <c:pt idx="139">
                  <c:v>0.21875</c:v>
                </c:pt>
                <c:pt idx="140">
                  <c:v>0.1875</c:v>
                </c:pt>
                <c:pt idx="141">
                  <c:v>0.15625</c:v>
                </c:pt>
                <c:pt idx="142">
                  <c:v>0.15625</c:v>
                </c:pt>
                <c:pt idx="143">
                  <c:v>0.125</c:v>
                </c:pt>
                <c:pt idx="144">
                  <c:v>0.125</c:v>
                </c:pt>
                <c:pt idx="145">
                  <c:v>9.375E-2</c:v>
                </c:pt>
                <c:pt idx="146">
                  <c:v>6.25E-2</c:v>
                </c:pt>
                <c:pt idx="147">
                  <c:v>6.25E-2</c:v>
                </c:pt>
                <c:pt idx="148">
                  <c:v>6.25E-2</c:v>
                </c:pt>
                <c:pt idx="149">
                  <c:v>3.125E-2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E-4B3E-BB42-B8ED35161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289247"/>
        <c:axId val="1195891311"/>
      </c:scatterChart>
      <c:valAx>
        <c:axId val="1438289247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5891311"/>
        <c:crosses val="autoZero"/>
        <c:crossBetween val="midCat"/>
      </c:valAx>
      <c:valAx>
        <c:axId val="1195891311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82892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419100</xdr:colOff>
      <xdr:row>13</xdr:row>
      <xdr:rowOff>47625</xdr:rowOff>
    </xdr:from>
    <xdr:to>
      <xdr:col>27</xdr:col>
      <xdr:colOff>333375</xdr:colOff>
      <xdr:row>14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FF51093-8968-495A-A3C2-E96D4BAB9DC4}"/>
            </a:ext>
          </a:extLst>
        </xdr:cNvPr>
        <xdr:cNvSpPr/>
      </xdr:nvSpPr>
      <xdr:spPr>
        <a:xfrm>
          <a:off x="11982450" y="2524125"/>
          <a:ext cx="11334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361950</xdr:colOff>
      <xdr:row>22</xdr:row>
      <xdr:rowOff>123825</xdr:rowOff>
    </xdr:from>
    <xdr:to>
      <xdr:col>26</xdr:col>
      <xdr:colOff>314325</xdr:colOff>
      <xdr:row>23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5ADE5A1-F2BA-4E4E-93E5-51EC4F8B3DFD}"/>
            </a:ext>
          </a:extLst>
        </xdr:cNvPr>
        <xdr:cNvSpPr/>
      </xdr:nvSpPr>
      <xdr:spPr>
        <a:xfrm>
          <a:off x="11315700" y="4314825"/>
          <a:ext cx="1171575" cy="2476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542925</xdr:colOff>
      <xdr:row>25</xdr:row>
      <xdr:rowOff>66675</xdr:rowOff>
    </xdr:from>
    <xdr:to>
      <xdr:col>27</xdr:col>
      <xdr:colOff>495300</xdr:colOff>
      <xdr:row>26</xdr:row>
      <xdr:rowOff>123825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2958825-1DDB-49EB-A4C7-3AC55791629B}"/>
            </a:ext>
          </a:extLst>
        </xdr:cNvPr>
        <xdr:cNvSpPr/>
      </xdr:nvSpPr>
      <xdr:spPr>
        <a:xfrm>
          <a:off x="12106275" y="4829175"/>
          <a:ext cx="11715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285750</xdr:colOff>
      <xdr:row>10</xdr:row>
      <xdr:rowOff>19050</xdr:rowOff>
    </xdr:from>
    <xdr:to>
      <xdr:col>28</xdr:col>
      <xdr:colOff>238125</xdr:colOff>
      <xdr:row>11</xdr:row>
      <xdr:rowOff>76200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2F197C2-A54D-454F-A6E5-8A632C221D37}"/>
            </a:ext>
          </a:extLst>
        </xdr:cNvPr>
        <xdr:cNvSpPr/>
      </xdr:nvSpPr>
      <xdr:spPr>
        <a:xfrm>
          <a:off x="12458700" y="1924050"/>
          <a:ext cx="11715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223751</xdr:colOff>
      <xdr:row>17</xdr:row>
      <xdr:rowOff>17181</xdr:rowOff>
    </xdr:from>
    <xdr:to>
      <xdr:col>24</xdr:col>
      <xdr:colOff>313840</xdr:colOff>
      <xdr:row>19</xdr:row>
      <xdr:rowOff>39708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3D5468A-6533-4722-8EF2-D43DEB5F185E}"/>
            </a:ext>
          </a:extLst>
        </xdr:cNvPr>
        <xdr:cNvSpPr/>
      </xdr:nvSpPr>
      <xdr:spPr>
        <a:xfrm rot="2024170">
          <a:off x="10567901" y="3255681"/>
          <a:ext cx="699689" cy="403527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66675</xdr:colOff>
      <xdr:row>19</xdr:row>
      <xdr:rowOff>142875</xdr:rowOff>
    </xdr:from>
    <xdr:to>
      <xdr:col>27</xdr:col>
      <xdr:colOff>19050</xdr:colOff>
      <xdr:row>21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9002F72-B8F7-4B0F-8AF4-BD00B7E211B9}"/>
            </a:ext>
          </a:extLst>
        </xdr:cNvPr>
        <xdr:cNvSpPr/>
      </xdr:nvSpPr>
      <xdr:spPr>
        <a:xfrm>
          <a:off x="11630025" y="3762375"/>
          <a:ext cx="11715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33</xdr:row>
      <xdr:rowOff>38100</xdr:rowOff>
    </xdr:from>
    <xdr:to>
      <xdr:col>25</xdr:col>
      <xdr:colOff>561975</xdr:colOff>
      <xdr:row>34</xdr:row>
      <xdr:rowOff>95250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9E276B1-21AD-4147-A38A-FE1B2D991C11}"/>
            </a:ext>
          </a:extLst>
        </xdr:cNvPr>
        <xdr:cNvSpPr/>
      </xdr:nvSpPr>
      <xdr:spPr>
        <a:xfrm>
          <a:off x="10953750" y="6324600"/>
          <a:ext cx="11715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34</xdr:row>
      <xdr:rowOff>0</xdr:rowOff>
    </xdr:from>
    <xdr:to>
      <xdr:col>26</xdr:col>
      <xdr:colOff>104775</xdr:colOff>
      <xdr:row>35</xdr:row>
      <xdr:rowOff>57150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B515DDB-CE5A-4300-8EC1-E71CF93308A8}"/>
            </a:ext>
          </a:extLst>
        </xdr:cNvPr>
        <xdr:cNvSpPr/>
      </xdr:nvSpPr>
      <xdr:spPr>
        <a:xfrm>
          <a:off x="11106150" y="6477000"/>
          <a:ext cx="11715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304800</xdr:colOff>
      <xdr:row>34</xdr:row>
      <xdr:rowOff>152400</xdr:rowOff>
    </xdr:from>
    <xdr:to>
      <xdr:col>26</xdr:col>
      <xdr:colOff>257175</xdr:colOff>
      <xdr:row>36</xdr:row>
      <xdr:rowOff>19050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5955573-8685-40A1-9F70-993F14DE9212}"/>
            </a:ext>
          </a:extLst>
        </xdr:cNvPr>
        <xdr:cNvSpPr/>
      </xdr:nvSpPr>
      <xdr:spPr>
        <a:xfrm>
          <a:off x="11258550" y="6629400"/>
          <a:ext cx="1171575" cy="2476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400216</xdr:colOff>
      <xdr:row>14</xdr:row>
      <xdr:rowOff>5897</xdr:rowOff>
    </xdr:from>
    <xdr:to>
      <xdr:col>30</xdr:col>
      <xdr:colOff>524011</xdr:colOff>
      <xdr:row>17</xdr:row>
      <xdr:rowOff>144356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2C00E42-22FF-4B12-8F84-2887983C93D2}"/>
            </a:ext>
          </a:extLst>
        </xdr:cNvPr>
        <xdr:cNvSpPr/>
      </xdr:nvSpPr>
      <xdr:spPr>
        <a:xfrm rot="762674">
          <a:off x="13792366" y="2672897"/>
          <a:ext cx="1342995" cy="709959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314325</xdr:colOff>
      <xdr:row>26</xdr:row>
      <xdr:rowOff>85725</xdr:rowOff>
    </xdr:from>
    <xdr:to>
      <xdr:col>28</xdr:col>
      <xdr:colOff>266700</xdr:colOff>
      <xdr:row>27</xdr:row>
      <xdr:rowOff>142875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B504DDE-062A-485A-BD7B-05EEB5F5DF32}"/>
            </a:ext>
          </a:extLst>
        </xdr:cNvPr>
        <xdr:cNvSpPr/>
      </xdr:nvSpPr>
      <xdr:spPr>
        <a:xfrm>
          <a:off x="12487275" y="5038725"/>
          <a:ext cx="1171575" cy="2476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552450</xdr:colOff>
      <xdr:row>29</xdr:row>
      <xdr:rowOff>47625</xdr:rowOff>
    </xdr:from>
    <xdr:to>
      <xdr:col>25</xdr:col>
      <xdr:colOff>504825</xdr:colOff>
      <xdr:row>30</xdr:row>
      <xdr:rowOff>104775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A6A4CDF-8274-49DF-A205-8B201382451E}"/>
            </a:ext>
          </a:extLst>
        </xdr:cNvPr>
        <xdr:cNvSpPr/>
      </xdr:nvSpPr>
      <xdr:spPr>
        <a:xfrm>
          <a:off x="10896600" y="5572125"/>
          <a:ext cx="1171575" cy="2476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466726</xdr:colOff>
      <xdr:row>23</xdr:row>
      <xdr:rowOff>66675</xdr:rowOff>
    </xdr:from>
    <xdr:to>
      <xdr:col>24</xdr:col>
      <xdr:colOff>409576</xdr:colOff>
      <xdr:row>25</xdr:row>
      <xdr:rowOff>114300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9A35AB5-1F77-43F1-BB38-8AF061CA3A4F}"/>
            </a:ext>
          </a:extLst>
        </xdr:cNvPr>
        <xdr:cNvSpPr/>
      </xdr:nvSpPr>
      <xdr:spPr>
        <a:xfrm>
          <a:off x="10810876" y="4448175"/>
          <a:ext cx="552450" cy="42862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34</xdr:row>
      <xdr:rowOff>9525</xdr:rowOff>
    </xdr:from>
    <xdr:to>
      <xdr:col>5</xdr:col>
      <xdr:colOff>419100</xdr:colOff>
      <xdr:row>34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2B38C33-8924-453F-807C-3281B41A8344}"/>
            </a:ext>
          </a:extLst>
        </xdr:cNvPr>
        <xdr:cNvCxnSpPr/>
      </xdr:nvCxnSpPr>
      <xdr:spPr>
        <a:xfrm>
          <a:off x="1771650" y="6486525"/>
          <a:ext cx="6477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23</xdr:row>
      <xdr:rowOff>171450</xdr:rowOff>
    </xdr:from>
    <xdr:to>
      <xdr:col>12</xdr:col>
      <xdr:colOff>457200</xdr:colOff>
      <xdr:row>23</xdr:row>
      <xdr:rowOff>171450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D363E63-121D-4B7E-944B-54C6225E57AE}"/>
            </a:ext>
          </a:extLst>
        </xdr:cNvPr>
        <xdr:cNvCxnSpPr/>
      </xdr:nvCxnSpPr>
      <xdr:spPr>
        <a:xfrm>
          <a:off x="4962525" y="4552950"/>
          <a:ext cx="5810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6</xdr:row>
      <xdr:rowOff>9525</xdr:rowOff>
    </xdr:from>
    <xdr:to>
      <xdr:col>11</xdr:col>
      <xdr:colOff>390525</xdr:colOff>
      <xdr:row>6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32EB536-68A1-410E-8DFF-F846A76BD401}"/>
            </a:ext>
          </a:extLst>
        </xdr:cNvPr>
        <xdr:cNvCxnSpPr/>
      </xdr:nvCxnSpPr>
      <xdr:spPr>
        <a:xfrm>
          <a:off x="4381500" y="1152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19</xdr:row>
      <xdr:rowOff>9525</xdr:rowOff>
    </xdr:from>
    <xdr:to>
      <xdr:col>20</xdr:col>
      <xdr:colOff>9525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C1AC39E-09AF-4DC3-9AED-614D7B90B971}"/>
            </a:ext>
          </a:extLst>
        </xdr:cNvPr>
        <xdr:cNvCxnSpPr/>
      </xdr:nvCxnSpPr>
      <xdr:spPr>
        <a:xfrm>
          <a:off x="8029575" y="3629025"/>
          <a:ext cx="628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18</xdr:row>
      <xdr:rowOff>0</xdr:rowOff>
    </xdr:from>
    <xdr:to>
      <xdr:col>19</xdr:col>
      <xdr:colOff>466725</xdr:colOff>
      <xdr:row>18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56C4BF0-31E9-49FE-9BE2-8187727EA4A8}"/>
            </a:ext>
          </a:extLst>
        </xdr:cNvPr>
        <xdr:cNvCxnSpPr/>
      </xdr:nvCxnSpPr>
      <xdr:spPr>
        <a:xfrm>
          <a:off x="8010525" y="3429000"/>
          <a:ext cx="628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24</xdr:row>
      <xdr:rowOff>9525</xdr:rowOff>
    </xdr:from>
    <xdr:to>
      <xdr:col>19</xdr:col>
      <xdr:colOff>447675</xdr:colOff>
      <xdr:row>24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78A9C6F-AD55-42F2-A464-D91D6AE2E2AF}"/>
            </a:ext>
          </a:extLst>
        </xdr:cNvPr>
        <xdr:cNvCxnSpPr/>
      </xdr:nvCxnSpPr>
      <xdr:spPr>
        <a:xfrm>
          <a:off x="7991475" y="4581525"/>
          <a:ext cx="628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18</xdr:row>
      <xdr:rowOff>9525</xdr:rowOff>
    </xdr:from>
    <xdr:to>
      <xdr:col>4</xdr:col>
      <xdr:colOff>400050</xdr:colOff>
      <xdr:row>18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AEDFEAE-0E03-43AB-A3B7-567BB6834534}"/>
            </a:ext>
          </a:extLst>
        </xdr:cNvPr>
        <xdr:cNvCxnSpPr/>
      </xdr:nvCxnSpPr>
      <xdr:spPr>
        <a:xfrm>
          <a:off x="1276350" y="3438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10</xdr:row>
      <xdr:rowOff>47625</xdr:rowOff>
    </xdr:from>
    <xdr:to>
      <xdr:col>11</xdr:col>
      <xdr:colOff>400050</xdr:colOff>
      <xdr:row>10</xdr:row>
      <xdr:rowOff>47625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8339EBA-D5E3-4E43-AC06-87CB7E352C27}"/>
            </a:ext>
          </a:extLst>
        </xdr:cNvPr>
        <xdr:cNvCxnSpPr/>
      </xdr:nvCxnSpPr>
      <xdr:spPr>
        <a:xfrm>
          <a:off x="4391025" y="19526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32</xdr:row>
      <xdr:rowOff>9525</xdr:rowOff>
    </xdr:from>
    <xdr:to>
      <xdr:col>19</xdr:col>
      <xdr:colOff>409575</xdr:colOff>
      <xdr:row>32</xdr:row>
      <xdr:rowOff>9525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5CEB2C0-3C45-422E-9EB4-9BEB058911AA}"/>
            </a:ext>
          </a:extLst>
        </xdr:cNvPr>
        <xdr:cNvCxnSpPr/>
      </xdr:nvCxnSpPr>
      <xdr:spPr>
        <a:xfrm>
          <a:off x="7953375" y="6105525"/>
          <a:ext cx="628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10</xdr:row>
      <xdr:rowOff>19050</xdr:rowOff>
    </xdr:from>
    <xdr:to>
      <xdr:col>4</xdr:col>
      <xdr:colOff>409575</xdr:colOff>
      <xdr:row>10</xdr:row>
      <xdr:rowOff>19050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65EBFE9-7E29-4E5A-A354-C91CF6CAF9B8}"/>
            </a:ext>
          </a:extLst>
        </xdr:cNvPr>
        <xdr:cNvCxnSpPr/>
      </xdr:nvCxnSpPr>
      <xdr:spPr>
        <a:xfrm>
          <a:off x="1285875" y="1924050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14</xdr:row>
      <xdr:rowOff>19050</xdr:rowOff>
    </xdr:from>
    <xdr:to>
      <xdr:col>4</xdr:col>
      <xdr:colOff>409575</xdr:colOff>
      <xdr:row>14</xdr:row>
      <xdr:rowOff>19050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5023F54-ED3D-42D5-81B4-E886DAFDFE5B}"/>
            </a:ext>
          </a:extLst>
        </xdr:cNvPr>
        <xdr:cNvCxnSpPr/>
      </xdr:nvCxnSpPr>
      <xdr:spPr>
        <a:xfrm>
          <a:off x="1285875" y="2686050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30</xdr:row>
      <xdr:rowOff>9525</xdr:rowOff>
    </xdr:from>
    <xdr:to>
      <xdr:col>4</xdr:col>
      <xdr:colOff>400050</xdr:colOff>
      <xdr:row>30</xdr:row>
      <xdr:rowOff>9525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58F04-2D3F-4872-B7CC-5690CE1D5D4A}"/>
            </a:ext>
          </a:extLst>
        </xdr:cNvPr>
        <xdr:cNvCxnSpPr/>
      </xdr:nvCxnSpPr>
      <xdr:spPr>
        <a:xfrm>
          <a:off x="1276350" y="5724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28</xdr:row>
      <xdr:rowOff>9525</xdr:rowOff>
    </xdr:from>
    <xdr:to>
      <xdr:col>13</xdr:col>
      <xdr:colOff>0</xdr:colOff>
      <xdr:row>28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18A4067-F8E9-4E99-97FF-D3536713F8A7}"/>
            </a:ext>
          </a:extLst>
        </xdr:cNvPr>
        <xdr:cNvCxnSpPr/>
      </xdr:nvCxnSpPr>
      <xdr:spPr>
        <a:xfrm>
          <a:off x="4924425" y="5343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27</xdr:row>
      <xdr:rowOff>9525</xdr:rowOff>
    </xdr:from>
    <xdr:to>
      <xdr:col>17</xdr:col>
      <xdr:colOff>466725</xdr:colOff>
      <xdr:row>27</xdr:row>
      <xdr:rowOff>9525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8728843-B543-4194-AF4A-66BAA27D9557}"/>
            </a:ext>
          </a:extLst>
        </xdr:cNvPr>
        <xdr:cNvCxnSpPr/>
      </xdr:nvCxnSpPr>
      <xdr:spPr>
        <a:xfrm>
          <a:off x="7258050" y="5153025"/>
          <a:ext cx="428625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25</xdr:row>
      <xdr:rowOff>180975</xdr:rowOff>
    </xdr:from>
    <xdr:to>
      <xdr:col>12</xdr:col>
      <xdr:colOff>0</xdr:colOff>
      <xdr:row>25</xdr:row>
      <xdr:rowOff>180975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EB67F5D-84A5-4737-99C9-47B3DFC7C3ED}"/>
            </a:ext>
          </a:extLst>
        </xdr:cNvPr>
        <xdr:cNvCxnSpPr/>
      </xdr:nvCxnSpPr>
      <xdr:spPr>
        <a:xfrm>
          <a:off x="4924425" y="4943475"/>
          <a:ext cx="161925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428625</xdr:colOff>
      <xdr:row>12</xdr:row>
      <xdr:rowOff>57150</xdr:rowOff>
    </xdr:from>
    <xdr:to>
      <xdr:col>25</xdr:col>
      <xdr:colOff>447675</xdr:colOff>
      <xdr:row>12</xdr:row>
      <xdr:rowOff>57150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A49B3AA-7F35-43AE-A35A-F855C508FCDE}"/>
            </a:ext>
          </a:extLst>
        </xdr:cNvPr>
        <xdr:cNvCxnSpPr/>
      </xdr:nvCxnSpPr>
      <xdr:spPr>
        <a:xfrm>
          <a:off x="11382375" y="2343150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25</xdr:row>
      <xdr:rowOff>180975</xdr:rowOff>
    </xdr:from>
    <xdr:to>
      <xdr:col>12</xdr:col>
      <xdr:colOff>457200</xdr:colOff>
      <xdr:row>25</xdr:row>
      <xdr:rowOff>180975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ED8E83D-3943-43EA-B2C7-7FD6DB9F7341}"/>
            </a:ext>
          </a:extLst>
        </xdr:cNvPr>
        <xdr:cNvCxnSpPr/>
      </xdr:nvCxnSpPr>
      <xdr:spPr>
        <a:xfrm>
          <a:off x="5362575" y="4943475"/>
          <a:ext cx="1809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10</xdr:row>
      <xdr:rowOff>9525</xdr:rowOff>
    </xdr:from>
    <xdr:to>
      <xdr:col>11</xdr:col>
      <xdr:colOff>400050</xdr:colOff>
      <xdr:row>10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CBDBCA6-44EB-47FF-B639-E851FD86FC41}"/>
            </a:ext>
          </a:extLst>
        </xdr:cNvPr>
        <xdr:cNvCxnSpPr/>
      </xdr:nvCxnSpPr>
      <xdr:spPr>
        <a:xfrm>
          <a:off x="4391025" y="1914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14</xdr:row>
      <xdr:rowOff>9525</xdr:rowOff>
    </xdr:from>
    <xdr:to>
      <xdr:col>11</xdr:col>
      <xdr:colOff>419100</xdr:colOff>
      <xdr:row>14</xdr:row>
      <xdr:rowOff>9525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EB197F6-0376-4468-9B63-2A21D2F45605}"/>
            </a:ext>
          </a:extLst>
        </xdr:cNvPr>
        <xdr:cNvCxnSpPr/>
      </xdr:nvCxnSpPr>
      <xdr:spPr>
        <a:xfrm>
          <a:off x="4410075" y="2676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18</xdr:row>
      <xdr:rowOff>9525</xdr:rowOff>
    </xdr:from>
    <xdr:to>
      <xdr:col>11</xdr:col>
      <xdr:colOff>419100</xdr:colOff>
      <xdr:row>18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254D6A-9B7C-4814-BD66-1A85AD458DFD}"/>
            </a:ext>
          </a:extLst>
        </xdr:cNvPr>
        <xdr:cNvCxnSpPr/>
      </xdr:nvCxnSpPr>
      <xdr:spPr>
        <a:xfrm>
          <a:off x="4410075" y="3438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22</xdr:row>
      <xdr:rowOff>9525</xdr:rowOff>
    </xdr:from>
    <xdr:to>
      <xdr:col>11</xdr:col>
      <xdr:colOff>438150</xdr:colOff>
      <xdr:row>22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A579553-8071-4B01-B65F-3E7D6E7C66B3}"/>
            </a:ext>
          </a:extLst>
        </xdr:cNvPr>
        <xdr:cNvCxnSpPr/>
      </xdr:nvCxnSpPr>
      <xdr:spPr>
        <a:xfrm>
          <a:off x="4429125" y="4200525"/>
          <a:ext cx="62865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7</xdr:row>
      <xdr:rowOff>0</xdr:rowOff>
    </xdr:from>
    <xdr:to>
      <xdr:col>6</xdr:col>
      <xdr:colOff>247650</xdr:colOff>
      <xdr:row>7</xdr:row>
      <xdr:rowOff>161925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310B2F4-29AE-4943-A481-129B3C3F9504}"/>
            </a:ext>
          </a:extLst>
        </xdr:cNvPr>
        <xdr:cNvGrpSpPr/>
      </xdr:nvGrpSpPr>
      <xdr:grpSpPr>
        <a:xfrm>
          <a:off x="1266825" y="1333500"/>
          <a:ext cx="1476375" cy="161925"/>
          <a:chOff x="1266825" y="1333500"/>
          <a:chExt cx="1476375" cy="438150"/>
        </a:xfrm>
      </xdr:grpSpPr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61649667-8027-40A7-8BC9-08B4C9B1E5A5}"/>
              </a:ext>
            </a:extLst>
          </xdr:cNvPr>
          <xdr:cNvCxnSpPr/>
        </xdr:nvCxnSpPr>
        <xdr:spPr>
          <a:xfrm>
            <a:off x="1266825" y="1333500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Arrow Connector 37">
            <a:extLst>
              <a:ext uri="{FF2B5EF4-FFF2-40B4-BE49-F238E27FC236}">
                <a16:creationId xmlns:a16="http://schemas.microsoft.com/office/drawing/2014/main" id="{D451D353-6751-409A-B49F-DC6807FA7DAE}"/>
              </a:ext>
            </a:extLst>
          </xdr:cNvPr>
          <xdr:cNvCxnSpPr/>
        </xdr:nvCxnSpPr>
        <xdr:spPr>
          <a:xfrm>
            <a:off x="1743075" y="1343025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07FCF17A-23EB-40A8-B058-6D29196399CA}"/>
              </a:ext>
            </a:extLst>
          </xdr:cNvPr>
          <xdr:cNvCxnSpPr/>
        </xdr:nvCxnSpPr>
        <xdr:spPr>
          <a:xfrm>
            <a:off x="2266950" y="1343025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F40DC0BB-68E2-4E2B-AA44-0C9A9ECFD99E}"/>
              </a:ext>
            </a:extLst>
          </xdr:cNvPr>
          <xdr:cNvCxnSpPr/>
        </xdr:nvCxnSpPr>
        <xdr:spPr>
          <a:xfrm>
            <a:off x="2743200" y="1352550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247650</xdr:colOff>
      <xdr:row>2</xdr:row>
      <xdr:rowOff>9525</xdr:rowOff>
    </xdr:from>
    <xdr:to>
      <xdr:col>13</xdr:col>
      <xdr:colOff>323850</xdr:colOff>
      <xdr:row>3</xdr:row>
      <xdr:rowOff>171450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D2067936-1AB0-455D-9A24-3EC989E9C544}"/>
            </a:ext>
          </a:extLst>
        </xdr:cNvPr>
        <xdr:cNvGrpSpPr/>
      </xdr:nvGrpSpPr>
      <xdr:grpSpPr>
        <a:xfrm>
          <a:off x="4400550" y="390525"/>
          <a:ext cx="1476375" cy="352425"/>
          <a:chOff x="1266825" y="1333500"/>
          <a:chExt cx="1476375" cy="438150"/>
        </a:xfrm>
      </xdr:grpSpPr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71F95447-3912-4505-99E2-8915E7B058C4}"/>
              </a:ext>
            </a:extLst>
          </xdr:cNvPr>
          <xdr:cNvCxnSpPr/>
        </xdr:nvCxnSpPr>
        <xdr:spPr>
          <a:xfrm>
            <a:off x="1266825" y="1333500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EDA2A1E1-F0FD-45B4-9876-EDEF2259DCCD}"/>
              </a:ext>
            </a:extLst>
          </xdr:cNvPr>
          <xdr:cNvCxnSpPr/>
        </xdr:nvCxnSpPr>
        <xdr:spPr>
          <a:xfrm>
            <a:off x="1743075" y="1343025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63BE0897-75F7-4ED4-A4AF-2ED58B840573}"/>
              </a:ext>
            </a:extLst>
          </xdr:cNvPr>
          <xdr:cNvCxnSpPr/>
        </xdr:nvCxnSpPr>
        <xdr:spPr>
          <a:xfrm>
            <a:off x="2266950" y="1343025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A17E3F91-F8B0-4E79-9787-C27CCB5573CB}"/>
              </a:ext>
            </a:extLst>
          </xdr:cNvPr>
          <xdr:cNvCxnSpPr/>
        </xdr:nvCxnSpPr>
        <xdr:spPr>
          <a:xfrm>
            <a:off x="2743200" y="1352550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276225</xdr:colOff>
      <xdr:row>2</xdr:row>
      <xdr:rowOff>28575</xdr:rowOff>
    </xdr:from>
    <xdr:to>
      <xdr:col>20</xdr:col>
      <xdr:colOff>323850</xdr:colOff>
      <xdr:row>3</xdr:row>
      <xdr:rowOff>152400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682DF34A-4342-4DA7-9DAB-DF3BBDD54D76}"/>
            </a:ext>
          </a:extLst>
        </xdr:cNvPr>
        <xdr:cNvGrpSpPr/>
      </xdr:nvGrpSpPr>
      <xdr:grpSpPr>
        <a:xfrm>
          <a:off x="7496175" y="409575"/>
          <a:ext cx="1476375" cy="314325"/>
          <a:chOff x="1266825" y="1333500"/>
          <a:chExt cx="1476375" cy="438150"/>
        </a:xfrm>
      </xdr:grpSpPr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285418DA-8C21-4CC0-8306-9E47B54AB477}"/>
              </a:ext>
            </a:extLst>
          </xdr:cNvPr>
          <xdr:cNvCxnSpPr/>
        </xdr:nvCxnSpPr>
        <xdr:spPr>
          <a:xfrm>
            <a:off x="1266825" y="1333500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3E11BF13-EFA8-4266-ACD6-A6F02AF3A8F2}"/>
              </a:ext>
            </a:extLst>
          </xdr:cNvPr>
          <xdr:cNvCxnSpPr/>
        </xdr:nvCxnSpPr>
        <xdr:spPr>
          <a:xfrm>
            <a:off x="1743075" y="1343025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E56B1DDD-B965-4564-9009-C6CF19F431D0}"/>
              </a:ext>
            </a:extLst>
          </xdr:cNvPr>
          <xdr:cNvCxnSpPr/>
        </xdr:nvCxnSpPr>
        <xdr:spPr>
          <a:xfrm>
            <a:off x="2266950" y="1343025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A2D7E437-E623-4FE2-A3D1-606DFFCBD535}"/>
              </a:ext>
            </a:extLst>
          </xdr:cNvPr>
          <xdr:cNvCxnSpPr/>
        </xdr:nvCxnSpPr>
        <xdr:spPr>
          <a:xfrm>
            <a:off x="2743200" y="1352550"/>
            <a:ext cx="0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207818</xdr:colOff>
      <xdr:row>22</xdr:row>
      <xdr:rowOff>51954</xdr:rowOff>
    </xdr:from>
    <xdr:to>
      <xdr:col>51</xdr:col>
      <xdr:colOff>509155</xdr:colOff>
      <xdr:row>36</xdr:row>
      <xdr:rowOff>128154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9660D-7E1E-4E1E-B8D7-7D5BC8991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1120</xdr:colOff>
      <xdr:row>18</xdr:row>
      <xdr:rowOff>188258</xdr:rowOff>
    </xdr:from>
    <xdr:to>
      <xdr:col>87</xdr:col>
      <xdr:colOff>305921</xdr:colOff>
      <xdr:row>33</xdr:row>
      <xdr:rowOff>73958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AFC6A-2C0F-4556-BBC2-01F179182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78</xdr:col>
      <xdr:colOff>595033</xdr:colOff>
      <xdr:row>166</xdr:row>
      <xdr:rowOff>140075</xdr:rowOff>
    </xdr:from>
    <xdr:to>
      <xdr:col>86</xdr:col>
      <xdr:colOff>294714</xdr:colOff>
      <xdr:row>181</xdr:row>
      <xdr:rowOff>25775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50463-CAFE-4739-A670-856FEEC1F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236444</xdr:colOff>
      <xdr:row>16</xdr:row>
      <xdr:rowOff>95250</xdr:rowOff>
    </xdr:from>
    <xdr:to>
      <xdr:col>86</xdr:col>
      <xdr:colOff>541243</xdr:colOff>
      <xdr:row>30</xdr:row>
      <xdr:rowOff>174812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63956-C928-4289-AC44-5D46AFF96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KFILE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mho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dE without filled blanks"/>
      <sheetName val="Overview"/>
      <sheetName val="GandE with filled blanks"/>
      <sheetName val="Grads"/>
      <sheetName val="Exits and Reasons"/>
      <sheetName val="Grads w filled blanks"/>
      <sheetName val="Exits w filled blanks"/>
      <sheetName val="Summary of Regressions3"/>
      <sheetName val="Variable List"/>
      <sheetName val="Summary of Regressions1"/>
      <sheetName val="Summary of Regressions2"/>
      <sheetName val="Grad Summary Stats"/>
      <sheetName val="BOTH Summary Stats"/>
      <sheetName val="Exits Summary Stats"/>
      <sheetName val="Major Minor Count"/>
      <sheetName val="Foreign"/>
      <sheetName val="Shapiro and Levene Grads"/>
      <sheetName val="Shapiro and Levene Exits"/>
      <sheetName val="No Records"/>
      <sheetName val="Probit using RS"/>
      <sheetName val="Probit 2 using RS"/>
      <sheetName val="No ACT Comp"/>
      <sheetName val="Idea1"/>
      <sheetName val="Sheet1"/>
      <sheetName val="Idea2"/>
      <sheetName val="SRC Efficacy"/>
    </sheetNames>
    <sheetDataSet>
      <sheetData sheetId="0" refreshError="1"/>
      <sheetData sheetId="1" refreshError="1"/>
      <sheetData sheetId="2" refreshError="1"/>
      <sheetData sheetId="3">
        <row r="2">
          <cell r="B2">
            <v>2015</v>
          </cell>
          <cell r="C2">
            <v>3</v>
          </cell>
          <cell r="D2" t="str">
            <v>Fort Osage High School</v>
          </cell>
          <cell r="E2" t="str">
            <v>Female</v>
          </cell>
          <cell r="F2" t="str">
            <v>Business Administration</v>
          </cell>
          <cell r="G2" t="str">
            <v>Search - Nonresponder</v>
          </cell>
          <cell r="H2" t="str">
            <v>White</v>
          </cell>
          <cell r="I2">
            <v>0</v>
          </cell>
          <cell r="J2" t="str">
            <v>n</v>
          </cell>
          <cell r="AE2">
            <v>12</v>
          </cell>
          <cell r="AF2">
            <v>29</v>
          </cell>
          <cell r="AG2">
            <v>28</v>
          </cell>
          <cell r="AH2">
            <v>30</v>
          </cell>
          <cell r="AI2">
            <v>26</v>
          </cell>
          <cell r="AJ2">
            <v>32</v>
          </cell>
          <cell r="AK2">
            <v>4.16</v>
          </cell>
          <cell r="AL2">
            <v>4</v>
          </cell>
          <cell r="AM2">
            <v>309</v>
          </cell>
          <cell r="AN2">
            <v>4</v>
          </cell>
          <cell r="AO2">
            <v>44</v>
          </cell>
          <cell r="AP2">
            <v>3.681</v>
          </cell>
          <cell r="AQ2" t="str">
            <v>BS Acctg + ACTI</v>
          </cell>
          <cell r="AS2">
            <v>4</v>
          </cell>
        </row>
        <row r="3">
          <cell r="B3">
            <v>2015</v>
          </cell>
          <cell r="C3">
            <v>1</v>
          </cell>
          <cell r="D3" t="str">
            <v>Unlisted Home School</v>
          </cell>
          <cell r="E3" t="str">
            <v>Female</v>
          </cell>
          <cell r="F3" t="str">
            <v>Physics</v>
          </cell>
          <cell r="G3" t="str">
            <v>Campus Visit Request</v>
          </cell>
          <cell r="H3" t="str">
            <v>White</v>
          </cell>
          <cell r="I3">
            <v>2</v>
          </cell>
          <cell r="J3" t="str">
            <v>n</v>
          </cell>
          <cell r="AE3">
            <v>18</v>
          </cell>
          <cell r="AF3">
            <v>34</v>
          </cell>
          <cell r="AG3">
            <v>34</v>
          </cell>
          <cell r="AH3">
            <v>32</v>
          </cell>
          <cell r="AI3">
            <v>35</v>
          </cell>
          <cell r="AJ3">
            <v>34</v>
          </cell>
          <cell r="AK3">
            <v>4.01</v>
          </cell>
          <cell r="AN3">
            <v>4</v>
          </cell>
          <cell r="AO3">
            <v>6</v>
          </cell>
          <cell r="AP3">
            <v>3.7949999999999999</v>
          </cell>
          <cell r="AQ3" t="str">
            <v>BA Oxb History of Ideas, Physics, ACTI</v>
          </cell>
          <cell r="AS3">
            <v>3</v>
          </cell>
        </row>
        <row r="4">
          <cell r="B4">
            <v>2015</v>
          </cell>
          <cell r="C4">
            <v>3</v>
          </cell>
          <cell r="D4" t="str">
            <v>Liberty North High School</v>
          </cell>
          <cell r="E4" t="str">
            <v>Female</v>
          </cell>
          <cell r="F4" t="str">
            <v>Chemistry</v>
          </cell>
          <cell r="G4" t="str">
            <v>Web, Create Account</v>
          </cell>
          <cell r="H4" t="str">
            <v>Black</v>
          </cell>
          <cell r="I4">
            <v>1</v>
          </cell>
          <cell r="J4" t="str">
            <v>n</v>
          </cell>
          <cell r="AE4">
            <v>89</v>
          </cell>
          <cell r="AF4">
            <v>29</v>
          </cell>
          <cell r="AG4">
            <v>30</v>
          </cell>
          <cell r="AH4">
            <v>31</v>
          </cell>
          <cell r="AI4">
            <v>32</v>
          </cell>
          <cell r="AJ4">
            <v>31</v>
          </cell>
          <cell r="AK4">
            <v>3.96</v>
          </cell>
          <cell r="AL4">
            <v>18</v>
          </cell>
          <cell r="AM4">
            <v>323</v>
          </cell>
          <cell r="AN4">
            <v>5</v>
          </cell>
          <cell r="AO4">
            <v>23</v>
          </cell>
          <cell r="AP4">
            <v>3.3809999999999998</v>
          </cell>
          <cell r="AQ4" t="str">
            <v>BS Nursing, ACTI</v>
          </cell>
          <cell r="AS4">
            <v>5</v>
          </cell>
        </row>
        <row r="5">
          <cell r="B5">
            <v>2016</v>
          </cell>
          <cell r="C5">
            <v>4</v>
          </cell>
          <cell r="D5" t="str">
            <v>Unlisted High School</v>
          </cell>
          <cell r="E5" t="str">
            <v>Female</v>
          </cell>
          <cell r="F5" t="str">
            <v>Self-Designed</v>
          </cell>
          <cell r="G5" t="str">
            <v>Suspect Import - College Board</v>
          </cell>
          <cell r="H5" t="str">
            <v>NRA</v>
          </cell>
          <cell r="I5">
            <v>0</v>
          </cell>
          <cell r="J5" t="str">
            <v>n</v>
          </cell>
          <cell r="AE5">
            <v>64068</v>
          </cell>
          <cell r="AK5">
            <v>3.92</v>
          </cell>
          <cell r="AN5">
            <v>3</v>
          </cell>
          <cell r="AO5">
            <v>31</v>
          </cell>
          <cell r="AP5">
            <v>3.8780000000000001</v>
          </cell>
          <cell r="AQ5" t="str">
            <v>BA Chemistry, Communications</v>
          </cell>
          <cell r="AS5">
            <v>1</v>
          </cell>
        </row>
        <row r="6">
          <cell r="B6">
            <v>2016</v>
          </cell>
          <cell r="C6">
            <v>3</v>
          </cell>
          <cell r="D6" t="str">
            <v>Park Hill South High School</v>
          </cell>
          <cell r="E6" t="str">
            <v>Female</v>
          </cell>
          <cell r="F6" t="str">
            <v>Biology</v>
          </cell>
          <cell r="G6" t="str">
            <v>Suspect Import - ACT EOS</v>
          </cell>
          <cell r="H6" t="str">
            <v>White</v>
          </cell>
          <cell r="I6">
            <v>0</v>
          </cell>
          <cell r="J6" t="str">
            <v>n</v>
          </cell>
          <cell r="AE6">
            <v>84</v>
          </cell>
          <cell r="AF6">
            <v>28</v>
          </cell>
          <cell r="AG6">
            <v>23</v>
          </cell>
          <cell r="AH6">
            <v>27</v>
          </cell>
          <cell r="AI6">
            <v>23</v>
          </cell>
          <cell r="AJ6">
            <v>31</v>
          </cell>
          <cell r="AK6">
            <v>3.31</v>
          </cell>
          <cell r="AL6">
            <v>150</v>
          </cell>
          <cell r="AM6">
            <v>370</v>
          </cell>
          <cell r="AN6">
            <v>4</v>
          </cell>
          <cell r="AO6">
            <v>8</v>
          </cell>
          <cell r="AP6">
            <v>3.6110000000000002</v>
          </cell>
          <cell r="AQ6" t="str">
            <v>BS Acctg</v>
          </cell>
          <cell r="AS6">
            <v>4</v>
          </cell>
        </row>
        <row r="7">
          <cell r="B7">
            <v>2015</v>
          </cell>
          <cell r="C7">
            <v>3</v>
          </cell>
          <cell r="D7" t="str">
            <v>Odessa R-VII Senior HS</v>
          </cell>
          <cell r="E7" t="str">
            <v>Male</v>
          </cell>
          <cell r="F7" t="str">
            <v>Economics</v>
          </cell>
          <cell r="G7" t="str">
            <v>College Fair/Program</v>
          </cell>
          <cell r="H7" t="str">
            <v>White</v>
          </cell>
          <cell r="I7">
            <v>0</v>
          </cell>
          <cell r="J7" t="str">
            <v>n</v>
          </cell>
          <cell r="AE7">
            <v>57</v>
          </cell>
          <cell r="AF7">
            <v>22</v>
          </cell>
          <cell r="AG7">
            <v>23</v>
          </cell>
          <cell r="AH7">
            <v>24</v>
          </cell>
          <cell r="AI7">
            <v>19</v>
          </cell>
          <cell r="AJ7">
            <v>25</v>
          </cell>
          <cell r="AK7">
            <v>3.72</v>
          </cell>
          <cell r="AL7">
            <v>36</v>
          </cell>
          <cell r="AM7">
            <v>164</v>
          </cell>
          <cell r="AN7">
            <v>8</v>
          </cell>
          <cell r="AO7">
            <v>3</v>
          </cell>
          <cell r="AP7">
            <v>3.387</v>
          </cell>
          <cell r="AQ7" t="str">
            <v>BA NPL, BusAd</v>
          </cell>
          <cell r="AS7">
            <v>4</v>
          </cell>
        </row>
        <row r="8">
          <cell r="B8">
            <v>2016</v>
          </cell>
          <cell r="C8">
            <v>3</v>
          </cell>
          <cell r="D8" t="str">
            <v>Bonner Springs High School</v>
          </cell>
          <cell r="E8" t="str">
            <v>Female</v>
          </cell>
          <cell r="F8" t="str">
            <v>Political Science</v>
          </cell>
          <cell r="G8" t="str">
            <v>Campus Visit Request</v>
          </cell>
          <cell r="H8" t="str">
            <v>White</v>
          </cell>
          <cell r="I8">
            <v>0</v>
          </cell>
          <cell r="J8" t="str">
            <v>n</v>
          </cell>
          <cell r="AE8">
            <v>1944</v>
          </cell>
          <cell r="AF8">
            <v>28</v>
          </cell>
          <cell r="AG8">
            <v>22</v>
          </cell>
          <cell r="AH8">
            <v>29</v>
          </cell>
          <cell r="AI8">
            <v>31</v>
          </cell>
          <cell r="AJ8">
            <v>29</v>
          </cell>
          <cell r="AK8">
            <v>4</v>
          </cell>
          <cell r="AL8">
            <v>1</v>
          </cell>
          <cell r="AM8">
            <v>181</v>
          </cell>
          <cell r="AN8">
            <v>12</v>
          </cell>
          <cell r="AO8">
            <v>20</v>
          </cell>
          <cell r="AP8">
            <v>3.702</v>
          </cell>
          <cell r="AQ8" t="str">
            <v>BA Psychology, ACTI</v>
          </cell>
          <cell r="AS8">
            <v>2</v>
          </cell>
        </row>
        <row r="9">
          <cell r="B9">
            <v>2016</v>
          </cell>
          <cell r="C9">
            <v>3</v>
          </cell>
          <cell r="D9" t="str">
            <v>Lees Summit North High School</v>
          </cell>
          <cell r="E9" t="str">
            <v>Female</v>
          </cell>
          <cell r="F9" t="str">
            <v>Nursing</v>
          </cell>
          <cell r="G9" t="str">
            <v>Search - Nonresponder</v>
          </cell>
          <cell r="H9" t="str">
            <v>White</v>
          </cell>
          <cell r="I9">
            <v>0</v>
          </cell>
          <cell r="J9" t="str">
            <v>n</v>
          </cell>
          <cell r="AE9">
            <v>18</v>
          </cell>
          <cell r="AF9">
            <v>24</v>
          </cell>
          <cell r="AG9">
            <v>22</v>
          </cell>
          <cell r="AH9">
            <v>23</v>
          </cell>
          <cell r="AI9">
            <v>25</v>
          </cell>
          <cell r="AJ9">
            <v>28</v>
          </cell>
          <cell r="AK9">
            <v>3.87</v>
          </cell>
          <cell r="AL9">
            <v>80</v>
          </cell>
          <cell r="AM9">
            <v>421</v>
          </cell>
          <cell r="AN9">
            <v>8</v>
          </cell>
          <cell r="AO9">
            <v>15</v>
          </cell>
          <cell r="AP9">
            <v>3.4289999999999998</v>
          </cell>
          <cell r="AQ9" t="str">
            <v>BS Nursing</v>
          </cell>
          <cell r="AS9">
            <v>5</v>
          </cell>
        </row>
        <row r="10">
          <cell r="B10">
            <v>2015</v>
          </cell>
          <cell r="C10">
            <v>3</v>
          </cell>
          <cell r="D10" t="str">
            <v>South Holt R-I High School</v>
          </cell>
          <cell r="E10" t="str">
            <v>Female</v>
          </cell>
          <cell r="F10" t="str">
            <v>Nursing</v>
          </cell>
          <cell r="G10" t="str">
            <v>Suspect Import - NRCCUA</v>
          </cell>
          <cell r="H10" t="str">
            <v>White</v>
          </cell>
          <cell r="I10">
            <v>0</v>
          </cell>
          <cell r="J10" t="str">
            <v>n</v>
          </cell>
          <cell r="AE10">
            <v>383</v>
          </cell>
          <cell r="AF10">
            <v>26</v>
          </cell>
          <cell r="AG10">
            <v>24</v>
          </cell>
          <cell r="AH10">
            <v>26</v>
          </cell>
          <cell r="AI10">
            <v>26</v>
          </cell>
          <cell r="AJ10">
            <v>28</v>
          </cell>
          <cell r="AK10">
            <v>3.98</v>
          </cell>
          <cell r="AL10">
            <v>1</v>
          </cell>
          <cell r="AM10">
            <v>9</v>
          </cell>
          <cell r="AN10">
            <v>4</v>
          </cell>
          <cell r="AO10">
            <v>19</v>
          </cell>
          <cell r="AP10">
            <v>3.895</v>
          </cell>
          <cell r="AQ10" t="str">
            <v>BS Nursing, ACTI</v>
          </cell>
          <cell r="AS10">
            <v>5</v>
          </cell>
        </row>
        <row r="11">
          <cell r="B11">
            <v>2016</v>
          </cell>
          <cell r="C11">
            <v>3</v>
          </cell>
          <cell r="D11" t="str">
            <v>Camdenton R-III High School</v>
          </cell>
          <cell r="E11" t="str">
            <v>Female</v>
          </cell>
          <cell r="F11" t="str">
            <v>Mathematics</v>
          </cell>
          <cell r="G11" t="str">
            <v>Search - Nonresponder</v>
          </cell>
          <cell r="H11" t="str">
            <v>White</v>
          </cell>
          <cell r="I11">
            <v>0</v>
          </cell>
          <cell r="J11" t="str">
            <v>n</v>
          </cell>
          <cell r="AE11">
            <v>997</v>
          </cell>
          <cell r="AF11">
            <v>28</v>
          </cell>
          <cell r="AG11">
            <v>30</v>
          </cell>
          <cell r="AH11">
            <v>30</v>
          </cell>
          <cell r="AI11">
            <v>25</v>
          </cell>
          <cell r="AJ11">
            <v>27</v>
          </cell>
          <cell r="AK11">
            <v>4.3600000000000003</v>
          </cell>
          <cell r="AL11">
            <v>5</v>
          </cell>
          <cell r="AM11">
            <v>280</v>
          </cell>
          <cell r="AN11">
            <v>8</v>
          </cell>
          <cell r="AO11">
            <v>4</v>
          </cell>
          <cell r="AP11">
            <v>3.6640000000000001</v>
          </cell>
          <cell r="AQ11" t="str">
            <v>BA Econ, Math, ACTU</v>
          </cell>
          <cell r="AS11">
            <v>4</v>
          </cell>
        </row>
        <row r="12">
          <cell r="B12">
            <v>2015</v>
          </cell>
          <cell r="C12">
            <v>3</v>
          </cell>
          <cell r="D12" t="str">
            <v>Liberty High School</v>
          </cell>
          <cell r="E12" t="str">
            <v>Female</v>
          </cell>
          <cell r="F12" t="str">
            <v>Elementary Education</v>
          </cell>
          <cell r="G12" t="str">
            <v>Web, Create Account</v>
          </cell>
          <cell r="I12">
            <v>0</v>
          </cell>
          <cell r="J12" t="str">
            <v>n</v>
          </cell>
          <cell r="AE12">
            <v>0</v>
          </cell>
          <cell r="AF12">
            <v>21</v>
          </cell>
          <cell r="AG12">
            <v>23</v>
          </cell>
          <cell r="AH12">
            <v>21</v>
          </cell>
          <cell r="AI12">
            <v>23</v>
          </cell>
          <cell r="AJ12">
            <v>22</v>
          </cell>
          <cell r="AK12">
            <v>3.75</v>
          </cell>
          <cell r="AL12">
            <v>104</v>
          </cell>
          <cell r="AM12">
            <v>428</v>
          </cell>
          <cell r="AN12">
            <v>4</v>
          </cell>
          <cell r="AO12">
            <v>8</v>
          </cell>
          <cell r="AP12">
            <v>3.9910000000000001</v>
          </cell>
          <cell r="AQ12" t="str">
            <v>BS Elementary Education</v>
          </cell>
          <cell r="AS12">
            <v>4</v>
          </cell>
        </row>
        <row r="13">
          <cell r="B13">
            <v>2015</v>
          </cell>
          <cell r="C13">
            <v>3</v>
          </cell>
          <cell r="D13" t="str">
            <v>School of the Osage HS</v>
          </cell>
          <cell r="E13" t="str">
            <v>Male</v>
          </cell>
          <cell r="F13" t="str">
            <v>Accounting</v>
          </cell>
          <cell r="G13" t="str">
            <v>Search - Nonresponder</v>
          </cell>
          <cell r="H13" t="str">
            <v>White</v>
          </cell>
          <cell r="I13">
            <v>0</v>
          </cell>
          <cell r="J13" t="str">
            <v>n</v>
          </cell>
          <cell r="AE13">
            <v>981</v>
          </cell>
          <cell r="AF13">
            <v>29</v>
          </cell>
          <cell r="AG13">
            <v>26</v>
          </cell>
          <cell r="AH13">
            <v>29</v>
          </cell>
          <cell r="AI13">
            <v>30</v>
          </cell>
          <cell r="AJ13">
            <v>34</v>
          </cell>
          <cell r="AK13">
            <v>3.92</v>
          </cell>
          <cell r="AL13">
            <v>14</v>
          </cell>
          <cell r="AM13">
            <v>118</v>
          </cell>
          <cell r="AN13">
            <v>9</v>
          </cell>
          <cell r="AO13">
            <v>34</v>
          </cell>
          <cell r="AP13">
            <v>3.681</v>
          </cell>
          <cell r="AQ13" t="str">
            <v>BS Acctg, Spanish, ACTI</v>
          </cell>
          <cell r="AS13">
            <v>4</v>
          </cell>
        </row>
        <row r="14">
          <cell r="B14">
            <v>2015</v>
          </cell>
          <cell r="C14">
            <v>2</v>
          </cell>
          <cell r="D14" t="str">
            <v>Oklahoma Christian School</v>
          </cell>
          <cell r="E14" t="str">
            <v>Female</v>
          </cell>
          <cell r="F14" t="str">
            <v>English</v>
          </cell>
          <cell r="G14" t="str">
            <v>College Fair/Program</v>
          </cell>
          <cell r="H14" t="str">
            <v>White</v>
          </cell>
          <cell r="I14">
            <v>0</v>
          </cell>
          <cell r="J14" t="str">
            <v>n</v>
          </cell>
          <cell r="AE14">
            <v>8939</v>
          </cell>
          <cell r="AF14">
            <v>30</v>
          </cell>
          <cell r="AG14">
            <v>26</v>
          </cell>
          <cell r="AH14">
            <v>28</v>
          </cell>
          <cell r="AI14">
            <v>33</v>
          </cell>
          <cell r="AJ14">
            <v>34</v>
          </cell>
          <cell r="AK14">
            <v>4</v>
          </cell>
          <cell r="AL14">
            <v>1</v>
          </cell>
          <cell r="AM14">
            <v>66</v>
          </cell>
          <cell r="AN14">
            <v>8</v>
          </cell>
          <cell r="AO14">
            <v>6</v>
          </cell>
          <cell r="AP14">
            <v>3.8180000000000001</v>
          </cell>
          <cell r="AQ14" t="str">
            <v>BA History, English</v>
          </cell>
          <cell r="AS14">
            <v>2</v>
          </cell>
        </row>
        <row r="15">
          <cell r="B15">
            <v>2016</v>
          </cell>
          <cell r="C15">
            <v>3</v>
          </cell>
          <cell r="D15" t="str">
            <v>Savannah R-III High School</v>
          </cell>
          <cell r="E15" t="str">
            <v>Female</v>
          </cell>
          <cell r="F15" t="str">
            <v>Nursing</v>
          </cell>
          <cell r="G15" t="str">
            <v>Off Campus Recruiting Event</v>
          </cell>
          <cell r="H15" t="str">
            <v>White</v>
          </cell>
          <cell r="I15">
            <v>0</v>
          </cell>
          <cell r="J15" t="str">
            <v>n</v>
          </cell>
          <cell r="AE15">
            <v>417</v>
          </cell>
          <cell r="AF15">
            <v>22</v>
          </cell>
          <cell r="AG15">
            <v>22</v>
          </cell>
          <cell r="AH15">
            <v>21</v>
          </cell>
          <cell r="AI15">
            <v>24</v>
          </cell>
          <cell r="AJ15">
            <v>22</v>
          </cell>
          <cell r="AK15">
            <v>3.82</v>
          </cell>
          <cell r="AL15">
            <v>50</v>
          </cell>
          <cell r="AM15">
            <v>184</v>
          </cell>
          <cell r="AN15">
            <v>7</v>
          </cell>
          <cell r="AO15">
            <v>3</v>
          </cell>
          <cell r="AP15">
            <v>3.61</v>
          </cell>
          <cell r="AQ15" t="str">
            <v>BS Nursing</v>
          </cell>
          <cell r="AS15">
            <v>5</v>
          </cell>
        </row>
        <row r="16">
          <cell r="B16">
            <v>2015</v>
          </cell>
          <cell r="C16">
            <v>3</v>
          </cell>
          <cell r="D16" t="str">
            <v>Camdenton R-III High School</v>
          </cell>
          <cell r="E16" t="str">
            <v>Female</v>
          </cell>
          <cell r="F16" t="str">
            <v>Theatre</v>
          </cell>
          <cell r="G16" t="str">
            <v>Off Campus Recruiting Event</v>
          </cell>
          <cell r="H16" t="str">
            <v>White</v>
          </cell>
          <cell r="I16">
            <v>0</v>
          </cell>
          <cell r="J16" t="str">
            <v>n</v>
          </cell>
          <cell r="AE16">
            <v>984</v>
          </cell>
          <cell r="AF16">
            <v>23</v>
          </cell>
          <cell r="AG16">
            <v>24</v>
          </cell>
          <cell r="AH16">
            <v>24</v>
          </cell>
          <cell r="AI16">
            <v>22</v>
          </cell>
          <cell r="AJ16">
            <v>22</v>
          </cell>
          <cell r="AK16">
            <v>3.99</v>
          </cell>
          <cell r="AL16">
            <v>37</v>
          </cell>
          <cell r="AM16">
            <v>302</v>
          </cell>
          <cell r="AN16">
            <v>8</v>
          </cell>
          <cell r="AO16">
            <v>9</v>
          </cell>
          <cell r="AP16">
            <v>3.4750000000000001</v>
          </cell>
          <cell r="AQ16" t="str">
            <v>BS BusAd,Comms</v>
          </cell>
          <cell r="AS16">
            <v>4</v>
          </cell>
        </row>
        <row r="17">
          <cell r="B17">
            <v>2015</v>
          </cell>
          <cell r="C17">
            <v>3</v>
          </cell>
          <cell r="D17" t="str">
            <v>Liberty High School</v>
          </cell>
          <cell r="E17" t="str">
            <v>Male</v>
          </cell>
          <cell r="F17" t="str">
            <v>Psychology</v>
          </cell>
          <cell r="G17" t="str">
            <v>Jewell Journey Info Request</v>
          </cell>
          <cell r="H17" t="str">
            <v>White</v>
          </cell>
          <cell r="I17">
            <v>2</v>
          </cell>
          <cell r="J17" t="str">
            <v>n</v>
          </cell>
          <cell r="AE17">
            <v>90</v>
          </cell>
          <cell r="AF17">
            <v>24</v>
          </cell>
          <cell r="AG17">
            <v>28</v>
          </cell>
          <cell r="AH17">
            <v>24</v>
          </cell>
          <cell r="AI17">
            <v>24</v>
          </cell>
          <cell r="AJ17">
            <v>20</v>
          </cell>
          <cell r="AK17">
            <v>3.93</v>
          </cell>
          <cell r="AL17">
            <v>50</v>
          </cell>
          <cell r="AM17">
            <v>428</v>
          </cell>
          <cell r="AN17">
            <v>7</v>
          </cell>
          <cell r="AO17">
            <v>0</v>
          </cell>
          <cell r="AP17">
            <v>3.5640000000000001</v>
          </cell>
          <cell r="AQ17" t="str">
            <v>BA Psychology</v>
          </cell>
          <cell r="AS17">
            <v>2</v>
          </cell>
        </row>
        <row r="18">
          <cell r="B18">
            <v>2015</v>
          </cell>
          <cell r="C18">
            <v>3</v>
          </cell>
          <cell r="D18" t="str">
            <v>Lees Summit North High School</v>
          </cell>
          <cell r="E18" t="str">
            <v>Male</v>
          </cell>
          <cell r="F18" t="str">
            <v>Nursing</v>
          </cell>
          <cell r="G18" t="str">
            <v>Campus Visit Request</v>
          </cell>
          <cell r="H18" t="str">
            <v>White</v>
          </cell>
          <cell r="I18">
            <v>0</v>
          </cell>
          <cell r="J18" t="str">
            <v>n</v>
          </cell>
          <cell r="AE18">
            <v>18</v>
          </cell>
          <cell r="AF18">
            <v>22</v>
          </cell>
          <cell r="AG18">
            <v>21</v>
          </cell>
          <cell r="AH18">
            <v>23</v>
          </cell>
          <cell r="AI18">
            <v>22</v>
          </cell>
          <cell r="AJ18">
            <v>21</v>
          </cell>
          <cell r="AK18">
            <v>3.02</v>
          </cell>
          <cell r="AL18">
            <v>265</v>
          </cell>
          <cell r="AM18">
            <v>453</v>
          </cell>
          <cell r="AN18">
            <v>8</v>
          </cell>
          <cell r="AO18">
            <v>11</v>
          </cell>
          <cell r="AP18">
            <v>2.9079999999999999</v>
          </cell>
          <cell r="AQ18" t="str">
            <v>BS Nursing</v>
          </cell>
          <cell r="AS18">
            <v>5</v>
          </cell>
        </row>
        <row r="19">
          <cell r="B19">
            <v>2016</v>
          </cell>
          <cell r="C19">
            <v>3</v>
          </cell>
          <cell r="D19" t="str">
            <v>Liberty High School</v>
          </cell>
          <cell r="E19" t="str">
            <v>Female</v>
          </cell>
          <cell r="F19" t="str">
            <v>Biology</v>
          </cell>
          <cell r="G19" t="str">
            <v>Search - ACT Plan</v>
          </cell>
          <cell r="H19" t="str">
            <v>White</v>
          </cell>
          <cell r="I19">
            <v>0</v>
          </cell>
          <cell r="J19" t="str">
            <v>n</v>
          </cell>
          <cell r="AE19">
            <v>0</v>
          </cell>
          <cell r="AF19">
            <v>29</v>
          </cell>
          <cell r="AG19">
            <v>25</v>
          </cell>
          <cell r="AH19">
            <v>25</v>
          </cell>
          <cell r="AI19">
            <v>36</v>
          </cell>
          <cell r="AJ19">
            <v>31</v>
          </cell>
          <cell r="AK19">
            <v>3.81</v>
          </cell>
          <cell r="AL19">
            <v>74</v>
          </cell>
          <cell r="AM19">
            <v>406</v>
          </cell>
          <cell r="AN19">
            <v>8</v>
          </cell>
          <cell r="AO19">
            <v>17</v>
          </cell>
          <cell r="AP19">
            <v>3.94</v>
          </cell>
          <cell r="AQ19" t="str">
            <v>BA English,IDM</v>
          </cell>
          <cell r="AS19">
            <v>3</v>
          </cell>
        </row>
        <row r="20">
          <cell r="B20">
            <v>2016</v>
          </cell>
          <cell r="C20">
            <v>3</v>
          </cell>
          <cell r="D20" t="str">
            <v>South Callaway R-II High School</v>
          </cell>
          <cell r="E20" t="str">
            <v>Female</v>
          </cell>
          <cell r="F20" t="str">
            <v>Biochemistry</v>
          </cell>
          <cell r="G20" t="str">
            <v>Search - Nonresponder</v>
          </cell>
          <cell r="H20" t="str">
            <v>White</v>
          </cell>
          <cell r="I20">
            <v>0</v>
          </cell>
          <cell r="J20" t="str">
            <v>n</v>
          </cell>
          <cell r="AE20">
            <v>991</v>
          </cell>
          <cell r="AF20">
            <v>31</v>
          </cell>
          <cell r="AG20">
            <v>31</v>
          </cell>
          <cell r="AH20">
            <v>30</v>
          </cell>
          <cell r="AI20">
            <v>34</v>
          </cell>
          <cell r="AJ20">
            <v>30</v>
          </cell>
          <cell r="AK20">
            <v>4.13</v>
          </cell>
          <cell r="AL20">
            <v>1</v>
          </cell>
          <cell r="AM20">
            <v>70</v>
          </cell>
          <cell r="AN20">
            <v>8</v>
          </cell>
          <cell r="AO20">
            <v>41</v>
          </cell>
          <cell r="AP20">
            <v>3.468</v>
          </cell>
          <cell r="AQ20" t="str">
            <v>BA BioChem</v>
          </cell>
          <cell r="AS20">
            <v>1</v>
          </cell>
        </row>
        <row r="21">
          <cell r="B21">
            <v>2016</v>
          </cell>
          <cell r="C21">
            <v>2</v>
          </cell>
          <cell r="D21" t="str">
            <v>Daniel Academy</v>
          </cell>
          <cell r="E21" t="str">
            <v>Male</v>
          </cell>
          <cell r="F21" t="str">
            <v>Oxbridge Open (officially accepted into the program)</v>
          </cell>
          <cell r="G21" t="str">
            <v>Online Application</v>
          </cell>
          <cell r="H21" t="str">
            <v>White</v>
          </cell>
          <cell r="I21">
            <v>1</v>
          </cell>
          <cell r="J21" t="str">
            <v>n</v>
          </cell>
          <cell r="AE21">
            <v>63</v>
          </cell>
          <cell r="AF21">
            <v>36</v>
          </cell>
          <cell r="AG21">
            <v>23</v>
          </cell>
          <cell r="AH21">
            <v>22</v>
          </cell>
          <cell r="AI21">
            <v>34</v>
          </cell>
          <cell r="AJ21">
            <v>34</v>
          </cell>
          <cell r="AK21">
            <v>3.21</v>
          </cell>
          <cell r="AL21">
            <v>12</v>
          </cell>
          <cell r="AM21">
            <v>17</v>
          </cell>
          <cell r="AN21">
            <v>8</v>
          </cell>
          <cell r="AO21">
            <v>0</v>
          </cell>
          <cell r="AP21">
            <v>3.492</v>
          </cell>
          <cell r="AQ21" t="str">
            <v>BA Oxbridge History of Ideas, Philosophy</v>
          </cell>
          <cell r="AS21">
            <v>3</v>
          </cell>
        </row>
        <row r="22">
          <cell r="B22">
            <v>2016</v>
          </cell>
          <cell r="C22">
            <v>3</v>
          </cell>
          <cell r="D22" t="str">
            <v>WILLOW CANYON HIGH SCHOOL</v>
          </cell>
          <cell r="E22" t="str">
            <v>Male</v>
          </cell>
          <cell r="F22" t="str">
            <v>Civil Engineering</v>
          </cell>
          <cell r="G22" t="str">
            <v>Online Application</v>
          </cell>
          <cell r="H22" t="str">
            <v>2 or more</v>
          </cell>
          <cell r="I22">
            <v>0</v>
          </cell>
          <cell r="J22" t="str">
            <v>n</v>
          </cell>
          <cell r="AE22">
            <v>19520</v>
          </cell>
          <cell r="AF22">
            <v>19</v>
          </cell>
          <cell r="AK22">
            <v>3.698</v>
          </cell>
          <cell r="AN22">
            <v>8</v>
          </cell>
          <cell r="AO22">
            <v>0</v>
          </cell>
          <cell r="AP22">
            <v>3.0510000000000002</v>
          </cell>
          <cell r="AQ22" t="str">
            <v>BS BusAd, Econ</v>
          </cell>
          <cell r="AS22">
            <v>4</v>
          </cell>
        </row>
        <row r="23">
          <cell r="B23">
            <v>2015</v>
          </cell>
          <cell r="C23">
            <v>1</v>
          </cell>
          <cell r="D23" t="str">
            <v>Unlisted Home School</v>
          </cell>
          <cell r="E23" t="str">
            <v>Male</v>
          </cell>
          <cell r="F23" t="str">
            <v>Political Science</v>
          </cell>
          <cell r="G23" t="str">
            <v>Search - Nonresponder</v>
          </cell>
          <cell r="I23">
            <v>0</v>
          </cell>
          <cell r="J23" t="str">
            <v>n</v>
          </cell>
          <cell r="AE23">
            <v>1736</v>
          </cell>
          <cell r="AF23">
            <v>35</v>
          </cell>
          <cell r="AG23">
            <v>34</v>
          </cell>
          <cell r="AH23">
            <v>36</v>
          </cell>
          <cell r="AI23">
            <v>34</v>
          </cell>
          <cell r="AJ23">
            <v>34</v>
          </cell>
          <cell r="AK23">
            <v>4.21</v>
          </cell>
          <cell r="AN23">
            <v>5</v>
          </cell>
          <cell r="AO23">
            <v>0</v>
          </cell>
          <cell r="AP23">
            <v>3.9340000000000002</v>
          </cell>
          <cell r="AQ23" t="str">
            <v>BA Ox: Institutions/Policy, International Relations</v>
          </cell>
          <cell r="AS23">
            <v>3</v>
          </cell>
        </row>
        <row r="24">
          <cell r="B24">
            <v>2016</v>
          </cell>
          <cell r="C24">
            <v>3</v>
          </cell>
          <cell r="D24" t="str">
            <v>Kirkwood High School</v>
          </cell>
          <cell r="E24" t="str">
            <v>Female</v>
          </cell>
          <cell r="F24" t="str">
            <v>Nursing</v>
          </cell>
          <cell r="G24" t="str">
            <v>Search - NRCCUA</v>
          </cell>
          <cell r="H24" t="str">
            <v>White</v>
          </cell>
          <cell r="I24">
            <v>2</v>
          </cell>
          <cell r="J24" t="str">
            <v>n</v>
          </cell>
          <cell r="AE24">
            <v>946</v>
          </cell>
          <cell r="AF24">
            <v>25</v>
          </cell>
          <cell r="AG24">
            <v>26</v>
          </cell>
          <cell r="AH24">
            <v>24</v>
          </cell>
          <cell r="AI24">
            <v>23</v>
          </cell>
          <cell r="AJ24">
            <v>28</v>
          </cell>
          <cell r="AK24">
            <v>3.6970000000000001</v>
          </cell>
          <cell r="AL24">
            <v>158</v>
          </cell>
          <cell r="AM24">
            <v>451</v>
          </cell>
          <cell r="AN24">
            <v>6</v>
          </cell>
          <cell r="AO24">
            <v>22</v>
          </cell>
          <cell r="AP24">
            <v>3.26</v>
          </cell>
          <cell r="AQ24" t="str">
            <v>BS Public Relations</v>
          </cell>
          <cell r="AS24">
            <v>2</v>
          </cell>
        </row>
        <row r="25">
          <cell r="B25">
            <v>2016</v>
          </cell>
          <cell r="C25">
            <v>2</v>
          </cell>
          <cell r="D25" t="str">
            <v>BISHOP DUNNE CATHOLIC SCHOOL</v>
          </cell>
          <cell r="E25" t="str">
            <v>Female</v>
          </cell>
          <cell r="F25" t="str">
            <v>Biology</v>
          </cell>
          <cell r="G25" t="str">
            <v>MyMajors.com</v>
          </cell>
          <cell r="H25" t="str">
            <v>Black</v>
          </cell>
          <cell r="I25">
            <v>0</v>
          </cell>
          <cell r="J25" t="str">
            <v>n</v>
          </cell>
          <cell r="AE25">
            <v>11181</v>
          </cell>
          <cell r="AF25">
            <v>19</v>
          </cell>
          <cell r="AG25">
            <v>15</v>
          </cell>
          <cell r="AH25">
            <v>19</v>
          </cell>
          <cell r="AI25">
            <v>20</v>
          </cell>
          <cell r="AJ25">
            <v>20</v>
          </cell>
          <cell r="AK25">
            <v>3.41</v>
          </cell>
          <cell r="AL25">
            <v>44</v>
          </cell>
          <cell r="AM25">
            <v>97</v>
          </cell>
          <cell r="AN25">
            <v>8</v>
          </cell>
          <cell r="AO25">
            <v>14</v>
          </cell>
          <cell r="AP25">
            <v>2.85</v>
          </cell>
          <cell r="AQ25" t="str">
            <v>BA Biochemistry</v>
          </cell>
          <cell r="AS25">
            <v>1</v>
          </cell>
        </row>
        <row r="26">
          <cell r="B26">
            <v>2016</v>
          </cell>
          <cell r="C26">
            <v>3</v>
          </cell>
          <cell r="D26" t="str">
            <v>Blue Valley West High School</v>
          </cell>
          <cell r="E26" t="str">
            <v>Female</v>
          </cell>
          <cell r="F26" t="str">
            <v>Nursing</v>
          </cell>
          <cell r="G26" t="str">
            <v>Suspect Import - ACT EOS</v>
          </cell>
          <cell r="H26" t="str">
            <v>White</v>
          </cell>
          <cell r="I26">
            <v>0</v>
          </cell>
          <cell r="J26" t="str">
            <v>n</v>
          </cell>
          <cell r="AE26">
            <v>2155</v>
          </cell>
          <cell r="AF26">
            <v>24</v>
          </cell>
          <cell r="AG26">
            <v>23</v>
          </cell>
          <cell r="AH26">
            <v>23</v>
          </cell>
          <cell r="AI26">
            <v>26</v>
          </cell>
          <cell r="AJ26">
            <v>23</v>
          </cell>
          <cell r="AK26">
            <v>3.98</v>
          </cell>
          <cell r="AN26">
            <v>6</v>
          </cell>
          <cell r="AO26">
            <v>7</v>
          </cell>
          <cell r="AP26">
            <v>3.6589999999999998</v>
          </cell>
          <cell r="AQ26" t="str">
            <v>BS Nursing</v>
          </cell>
          <cell r="AS26">
            <v>5</v>
          </cell>
        </row>
        <row r="27">
          <cell r="B27">
            <v>2016</v>
          </cell>
          <cell r="C27">
            <v>2</v>
          </cell>
          <cell r="D27" t="str">
            <v>Father Tolton Catholic High Sc</v>
          </cell>
          <cell r="E27" t="str">
            <v>Male</v>
          </cell>
          <cell r="F27" t="str">
            <v>Music-Performance</v>
          </cell>
          <cell r="G27" t="str">
            <v>Suspect Import - ACT EOS</v>
          </cell>
          <cell r="H27" t="str">
            <v>White</v>
          </cell>
          <cell r="I27">
            <v>0</v>
          </cell>
          <cell r="J27" t="str">
            <v>y</v>
          </cell>
          <cell r="AE27">
            <v>1135</v>
          </cell>
          <cell r="AF27">
            <v>34</v>
          </cell>
          <cell r="AG27">
            <v>32</v>
          </cell>
          <cell r="AH27">
            <v>35</v>
          </cell>
          <cell r="AI27">
            <v>36</v>
          </cell>
          <cell r="AJ27">
            <v>34</v>
          </cell>
          <cell r="AK27">
            <v>4.0599999999999996</v>
          </cell>
          <cell r="AN27">
            <v>8</v>
          </cell>
          <cell r="AO27">
            <v>36</v>
          </cell>
          <cell r="AP27">
            <v>4</v>
          </cell>
          <cell r="AQ27" t="str">
            <v>BA Ox Institutions / Policy</v>
          </cell>
          <cell r="AS27">
            <v>3</v>
          </cell>
        </row>
        <row r="28">
          <cell r="B28">
            <v>2016</v>
          </cell>
          <cell r="C28">
            <v>3</v>
          </cell>
          <cell r="D28" t="str">
            <v>Central High School</v>
          </cell>
          <cell r="E28" t="str">
            <v>Male</v>
          </cell>
          <cell r="F28" t="str">
            <v>Political Science</v>
          </cell>
          <cell r="G28" t="str">
            <v>Inquiry Generation - Cappex</v>
          </cell>
          <cell r="H28" t="str">
            <v>White</v>
          </cell>
          <cell r="I28">
            <v>0</v>
          </cell>
          <cell r="J28" t="str">
            <v>n</v>
          </cell>
          <cell r="AE28">
            <v>435</v>
          </cell>
          <cell r="AF28">
            <v>31</v>
          </cell>
          <cell r="AG28">
            <v>29</v>
          </cell>
          <cell r="AH28">
            <v>31</v>
          </cell>
          <cell r="AI28">
            <v>32</v>
          </cell>
          <cell r="AJ28">
            <v>31</v>
          </cell>
          <cell r="AK28">
            <v>4.3600000000000003</v>
          </cell>
          <cell r="AL28">
            <v>45</v>
          </cell>
          <cell r="AM28">
            <v>388</v>
          </cell>
          <cell r="AN28">
            <v>8</v>
          </cell>
          <cell r="AO28">
            <v>21</v>
          </cell>
          <cell r="AP28">
            <v>3.8119999999999998</v>
          </cell>
          <cell r="AQ28" t="str">
            <v>BA Ox Institutions / Policy, ACTI</v>
          </cell>
          <cell r="AS28">
            <v>3</v>
          </cell>
        </row>
        <row r="29">
          <cell r="B29">
            <v>2015</v>
          </cell>
          <cell r="C29">
            <v>2</v>
          </cell>
          <cell r="D29" t="str">
            <v>St Teresas Academy</v>
          </cell>
          <cell r="E29" t="str">
            <v>Female</v>
          </cell>
          <cell r="F29" t="str">
            <v>Nursing</v>
          </cell>
          <cell r="G29" t="str">
            <v>Online Application</v>
          </cell>
          <cell r="I29">
            <v>1</v>
          </cell>
          <cell r="J29" t="str">
            <v>n</v>
          </cell>
          <cell r="AE29">
            <v>11</v>
          </cell>
          <cell r="AF29">
            <v>24</v>
          </cell>
          <cell r="AG29">
            <v>17</v>
          </cell>
          <cell r="AH29">
            <v>21</v>
          </cell>
          <cell r="AI29">
            <v>29</v>
          </cell>
          <cell r="AJ29">
            <v>28</v>
          </cell>
          <cell r="AK29">
            <v>3.45</v>
          </cell>
          <cell r="AN29">
            <v>8</v>
          </cell>
          <cell r="AO29">
            <v>6</v>
          </cell>
          <cell r="AP29">
            <v>3.2040000000000002</v>
          </cell>
          <cell r="AQ29" t="str">
            <v>BS Nursing, ACTI</v>
          </cell>
          <cell r="AS29">
            <v>5</v>
          </cell>
        </row>
        <row r="30">
          <cell r="B30">
            <v>2015</v>
          </cell>
          <cell r="C30">
            <v>3</v>
          </cell>
          <cell r="D30" t="str">
            <v>Richmond R-XVI High School</v>
          </cell>
          <cell r="E30" t="str">
            <v xml:space="preserve"> </v>
          </cell>
          <cell r="F30" t="str">
            <v>Music - BA</v>
          </cell>
          <cell r="G30" t="str">
            <v>Referral - Faculty</v>
          </cell>
          <cell r="I30">
            <v>1</v>
          </cell>
          <cell r="J30" t="str">
            <v>y</v>
          </cell>
          <cell r="AE30">
            <v>42</v>
          </cell>
          <cell r="AF30">
            <v>33</v>
          </cell>
          <cell r="AG30">
            <v>28</v>
          </cell>
          <cell r="AH30">
            <v>36</v>
          </cell>
          <cell r="AI30">
            <v>35</v>
          </cell>
          <cell r="AJ30">
            <v>34</v>
          </cell>
          <cell r="AK30">
            <v>4.1500000000000004</v>
          </cell>
          <cell r="AL30">
            <v>3</v>
          </cell>
          <cell r="AM30">
            <v>110</v>
          </cell>
          <cell r="AN30">
            <v>8</v>
          </cell>
          <cell r="AO30">
            <v>24</v>
          </cell>
          <cell r="AP30">
            <v>3.7810000000000001</v>
          </cell>
          <cell r="AQ30" t="str">
            <v>BA Ox Music, Philosophy</v>
          </cell>
          <cell r="AS30">
            <v>3</v>
          </cell>
        </row>
        <row r="31">
          <cell r="B31">
            <v>2015</v>
          </cell>
          <cell r="C31">
            <v>3</v>
          </cell>
          <cell r="D31" t="str">
            <v>Lees Summit Senior High School</v>
          </cell>
          <cell r="E31" t="str">
            <v>Female</v>
          </cell>
          <cell r="F31" t="str">
            <v>Nursing</v>
          </cell>
          <cell r="G31" t="str">
            <v>College Fair/Program</v>
          </cell>
          <cell r="H31" t="str">
            <v>White</v>
          </cell>
          <cell r="I31">
            <v>0</v>
          </cell>
          <cell r="J31" t="str">
            <v>n</v>
          </cell>
          <cell r="AE31">
            <v>5</v>
          </cell>
          <cell r="AF31">
            <v>24</v>
          </cell>
          <cell r="AG31">
            <v>26</v>
          </cell>
          <cell r="AH31">
            <v>24</v>
          </cell>
          <cell r="AI31">
            <v>25</v>
          </cell>
          <cell r="AJ31">
            <v>23</v>
          </cell>
          <cell r="AK31">
            <v>3.96</v>
          </cell>
          <cell r="AL31">
            <v>64</v>
          </cell>
          <cell r="AM31">
            <v>424</v>
          </cell>
          <cell r="AN31">
            <v>8</v>
          </cell>
          <cell r="AO31">
            <v>8</v>
          </cell>
          <cell r="AP31">
            <v>3.0659999999999998</v>
          </cell>
          <cell r="AQ31" t="str">
            <v>BA Communications</v>
          </cell>
          <cell r="AS31">
            <v>2</v>
          </cell>
        </row>
        <row r="32">
          <cell r="B32">
            <v>2016</v>
          </cell>
          <cell r="C32">
            <v>3</v>
          </cell>
          <cell r="D32" t="str">
            <v>Shawnee Mission Northwest HS</v>
          </cell>
          <cell r="E32" t="str">
            <v>Male</v>
          </cell>
          <cell r="F32" t="str">
            <v>Political Science</v>
          </cell>
          <cell r="G32" t="str">
            <v>Campus Visit Request</v>
          </cell>
          <cell r="H32" t="str">
            <v>White</v>
          </cell>
          <cell r="I32">
            <v>0</v>
          </cell>
          <cell r="J32" t="str">
            <v>n</v>
          </cell>
          <cell r="AE32">
            <v>2148</v>
          </cell>
          <cell r="AF32">
            <v>26</v>
          </cell>
          <cell r="AG32">
            <v>23</v>
          </cell>
          <cell r="AH32">
            <v>26</v>
          </cell>
          <cell r="AI32">
            <v>27</v>
          </cell>
          <cell r="AJ32">
            <v>27</v>
          </cell>
          <cell r="AK32">
            <v>3.24</v>
          </cell>
          <cell r="AN32">
            <v>8</v>
          </cell>
          <cell r="AO32">
            <v>24</v>
          </cell>
          <cell r="AP32">
            <v>3.1480000000000001</v>
          </cell>
          <cell r="AQ32" t="str">
            <v>BA Political Sci, History</v>
          </cell>
          <cell r="AS32">
            <v>2</v>
          </cell>
        </row>
        <row r="33">
          <cell r="B33">
            <v>2016</v>
          </cell>
          <cell r="C33">
            <v>3</v>
          </cell>
          <cell r="D33" t="str">
            <v>Staley High School</v>
          </cell>
          <cell r="E33" t="str">
            <v>Female</v>
          </cell>
          <cell r="F33" t="str">
            <v>Nursing</v>
          </cell>
          <cell r="G33" t="str">
            <v>Online Event Registration</v>
          </cell>
          <cell r="H33" t="str">
            <v>White</v>
          </cell>
          <cell r="I33">
            <v>0</v>
          </cell>
          <cell r="J33" t="str">
            <v>n</v>
          </cell>
          <cell r="AE33">
            <v>88</v>
          </cell>
          <cell r="AF33">
            <v>21</v>
          </cell>
          <cell r="AG33">
            <v>19</v>
          </cell>
          <cell r="AH33">
            <v>24</v>
          </cell>
          <cell r="AI33">
            <v>21</v>
          </cell>
          <cell r="AJ33">
            <v>19</v>
          </cell>
          <cell r="AK33">
            <v>3.65</v>
          </cell>
          <cell r="AL33">
            <v>118</v>
          </cell>
          <cell r="AM33">
            <v>358</v>
          </cell>
          <cell r="AN33">
            <v>8</v>
          </cell>
          <cell r="AO33">
            <v>39</v>
          </cell>
          <cell r="AP33">
            <v>2.5510000000000002</v>
          </cell>
          <cell r="AQ33" t="str">
            <v>BA Psychological Sciences</v>
          </cell>
          <cell r="AS33">
            <v>2</v>
          </cell>
        </row>
        <row r="34">
          <cell r="B34">
            <v>2015</v>
          </cell>
          <cell r="C34">
            <v>3</v>
          </cell>
          <cell r="D34" t="str">
            <v>Lees Summit North High School</v>
          </cell>
          <cell r="E34" t="str">
            <v>Female</v>
          </cell>
          <cell r="F34" t="str">
            <v>Political Science</v>
          </cell>
          <cell r="G34" t="str">
            <v>Suspect Import - NRCCUA</v>
          </cell>
          <cell r="H34" t="str">
            <v>Asian</v>
          </cell>
          <cell r="I34">
            <v>0</v>
          </cell>
          <cell r="J34" t="str">
            <v>n</v>
          </cell>
          <cell r="AE34">
            <v>18</v>
          </cell>
          <cell r="AF34">
            <v>31</v>
          </cell>
          <cell r="AG34">
            <v>34</v>
          </cell>
          <cell r="AH34">
            <v>27</v>
          </cell>
          <cell r="AI34">
            <v>35</v>
          </cell>
          <cell r="AJ34">
            <v>32</v>
          </cell>
          <cell r="AK34">
            <v>4.33</v>
          </cell>
          <cell r="AL34">
            <v>8</v>
          </cell>
          <cell r="AM34">
            <v>453</v>
          </cell>
          <cell r="AN34">
            <v>8</v>
          </cell>
          <cell r="AO34">
            <v>15</v>
          </cell>
          <cell r="AP34">
            <v>3.9260000000000002</v>
          </cell>
          <cell r="AQ34" t="str">
            <v>BA Political Science, History</v>
          </cell>
          <cell r="AS34">
            <v>2</v>
          </cell>
        </row>
        <row r="35">
          <cell r="B35">
            <v>2015</v>
          </cell>
          <cell r="C35">
            <v>3</v>
          </cell>
          <cell r="D35" t="str">
            <v>Mount Vernon R-V High School</v>
          </cell>
          <cell r="E35" t="str">
            <v>Female</v>
          </cell>
          <cell r="F35" t="str">
            <v>Nursing</v>
          </cell>
          <cell r="G35" t="str">
            <v>Campus Visit Request</v>
          </cell>
          <cell r="H35" t="str">
            <v>White</v>
          </cell>
          <cell r="I35">
            <v>0</v>
          </cell>
          <cell r="J35" t="str">
            <v>n</v>
          </cell>
          <cell r="AE35">
            <v>1644</v>
          </cell>
          <cell r="AF35">
            <v>25</v>
          </cell>
          <cell r="AG35">
            <v>26</v>
          </cell>
          <cell r="AH35">
            <v>25</v>
          </cell>
          <cell r="AI35">
            <v>20</v>
          </cell>
          <cell r="AJ35">
            <v>28</v>
          </cell>
          <cell r="AK35">
            <v>3.92</v>
          </cell>
          <cell r="AL35">
            <v>18</v>
          </cell>
          <cell r="AM35">
            <v>115</v>
          </cell>
          <cell r="AN35">
            <v>8</v>
          </cell>
          <cell r="AO35">
            <v>20</v>
          </cell>
          <cell r="AP35">
            <v>3.1179999999999999</v>
          </cell>
          <cell r="AQ35" t="str">
            <v>BS Nursing</v>
          </cell>
          <cell r="AS35">
            <v>5</v>
          </cell>
        </row>
        <row r="36">
          <cell r="B36">
            <v>2015</v>
          </cell>
          <cell r="C36">
            <v>3</v>
          </cell>
          <cell r="D36" t="str">
            <v>Pembroke Hill School</v>
          </cell>
          <cell r="E36" t="str">
            <v>Female</v>
          </cell>
          <cell r="F36" t="str">
            <v>Biochemistry</v>
          </cell>
          <cell r="G36" t="str">
            <v>Referral - Faculty</v>
          </cell>
          <cell r="H36" t="str">
            <v>White</v>
          </cell>
          <cell r="I36">
            <v>0</v>
          </cell>
          <cell r="J36" t="str">
            <v>n</v>
          </cell>
          <cell r="AE36">
            <v>0</v>
          </cell>
          <cell r="AF36">
            <v>33</v>
          </cell>
          <cell r="AG36">
            <v>32</v>
          </cell>
          <cell r="AH36">
            <v>35</v>
          </cell>
          <cell r="AI36">
            <v>32</v>
          </cell>
          <cell r="AJ36">
            <v>33</v>
          </cell>
          <cell r="AK36">
            <v>4.16</v>
          </cell>
          <cell r="AM36">
            <v>93</v>
          </cell>
          <cell r="AN36">
            <v>8</v>
          </cell>
          <cell r="AO36">
            <v>25</v>
          </cell>
          <cell r="AP36">
            <v>3.93</v>
          </cell>
          <cell r="AQ36" t="str">
            <v>BA Ox Science Molec Bio, ACTI</v>
          </cell>
          <cell r="AS36">
            <v>3</v>
          </cell>
        </row>
        <row r="37">
          <cell r="B37">
            <v>2016</v>
          </cell>
          <cell r="C37">
            <v>3</v>
          </cell>
          <cell r="D37" t="str">
            <v>Odessa R-VII Senior HS</v>
          </cell>
          <cell r="E37" t="str">
            <v>Female</v>
          </cell>
          <cell r="F37" t="str">
            <v>Elementary Education</v>
          </cell>
          <cell r="G37" t="str">
            <v>Online Event Registration</v>
          </cell>
          <cell r="H37" t="str">
            <v>White</v>
          </cell>
          <cell r="I37">
            <v>0</v>
          </cell>
          <cell r="J37" t="str">
            <v>n</v>
          </cell>
          <cell r="AE37">
            <v>0</v>
          </cell>
          <cell r="AF37">
            <v>25</v>
          </cell>
          <cell r="AG37">
            <v>23</v>
          </cell>
          <cell r="AH37">
            <v>21</v>
          </cell>
          <cell r="AI37">
            <v>24</v>
          </cell>
          <cell r="AJ37">
            <v>33</v>
          </cell>
          <cell r="AK37">
            <v>3.79</v>
          </cell>
          <cell r="AL37">
            <v>4</v>
          </cell>
          <cell r="AM37">
            <v>143</v>
          </cell>
          <cell r="AN37">
            <v>8</v>
          </cell>
          <cell r="AO37">
            <v>11</v>
          </cell>
          <cell r="AP37">
            <v>3.6869999999999998</v>
          </cell>
          <cell r="AQ37" t="str">
            <v>BS Elem Ed</v>
          </cell>
          <cell r="AS37">
            <v>4</v>
          </cell>
        </row>
        <row r="38">
          <cell r="B38">
            <v>2016</v>
          </cell>
          <cell r="C38">
            <v>3</v>
          </cell>
          <cell r="D38" t="str">
            <v>Harrisonville Senior HS</v>
          </cell>
          <cell r="E38" t="str">
            <v>Male</v>
          </cell>
          <cell r="F38" t="str">
            <v>International Relations</v>
          </cell>
          <cell r="G38" t="str">
            <v>Search - Nonresponder</v>
          </cell>
          <cell r="H38" t="str">
            <v>White</v>
          </cell>
          <cell r="I38">
            <v>0</v>
          </cell>
          <cell r="J38" t="str">
            <v>n</v>
          </cell>
          <cell r="AE38">
            <v>633</v>
          </cell>
          <cell r="AF38">
            <v>34</v>
          </cell>
          <cell r="AG38">
            <v>33</v>
          </cell>
          <cell r="AH38">
            <v>36</v>
          </cell>
          <cell r="AI38">
            <v>32</v>
          </cell>
          <cell r="AJ38">
            <v>35</v>
          </cell>
          <cell r="AK38">
            <v>4.16</v>
          </cell>
          <cell r="AL38">
            <v>6</v>
          </cell>
          <cell r="AM38">
            <v>253</v>
          </cell>
          <cell r="AN38">
            <v>8</v>
          </cell>
          <cell r="AO38">
            <v>17</v>
          </cell>
          <cell r="AP38">
            <v>3.8660000000000001</v>
          </cell>
          <cell r="AQ38" t="str">
            <v>BA Ox Institutional Policy, Economics</v>
          </cell>
          <cell r="AS38">
            <v>3</v>
          </cell>
        </row>
        <row r="39">
          <cell r="B39">
            <v>2015</v>
          </cell>
          <cell r="C39">
            <v>3</v>
          </cell>
          <cell r="D39" t="str">
            <v>North Kansas City High School</v>
          </cell>
          <cell r="E39" t="str">
            <v>Unknown</v>
          </cell>
          <cell r="F39" t="str">
            <v>Music-Performance</v>
          </cell>
          <cell r="G39" t="str">
            <v>Suspect Import - NRCCUA</v>
          </cell>
          <cell r="H39" t="str">
            <v>White</v>
          </cell>
          <cell r="I39">
            <v>0</v>
          </cell>
          <cell r="J39" t="str">
            <v>n</v>
          </cell>
          <cell r="AE39">
            <v>87</v>
          </cell>
          <cell r="AF39">
            <v>33</v>
          </cell>
          <cell r="AG39">
            <v>31</v>
          </cell>
          <cell r="AH39">
            <v>35</v>
          </cell>
          <cell r="AI39">
            <v>32</v>
          </cell>
          <cell r="AJ39">
            <v>33</v>
          </cell>
          <cell r="AK39">
            <v>4.1399999999999997</v>
          </cell>
          <cell r="AL39">
            <v>21</v>
          </cell>
          <cell r="AM39">
            <v>385</v>
          </cell>
          <cell r="AN39">
            <v>8</v>
          </cell>
          <cell r="AO39">
            <v>20</v>
          </cell>
          <cell r="AP39">
            <v>3.306</v>
          </cell>
          <cell r="AQ39" t="str">
            <v>BS Music</v>
          </cell>
          <cell r="AS39">
            <v>3</v>
          </cell>
        </row>
        <row r="40">
          <cell r="B40">
            <v>2016</v>
          </cell>
          <cell r="C40">
            <v>3</v>
          </cell>
          <cell r="D40" t="str">
            <v>Liberty North High School</v>
          </cell>
          <cell r="E40" t="str">
            <v>Male</v>
          </cell>
          <cell r="F40" t="str">
            <v>Physics</v>
          </cell>
          <cell r="G40" t="str">
            <v>Referral - Student</v>
          </cell>
          <cell r="H40" t="str">
            <v>White</v>
          </cell>
          <cell r="I40">
            <v>3</v>
          </cell>
          <cell r="J40" t="str">
            <v>n</v>
          </cell>
          <cell r="AE40">
            <v>0</v>
          </cell>
          <cell r="AF40">
            <v>32</v>
          </cell>
          <cell r="AG40">
            <v>31</v>
          </cell>
          <cell r="AH40">
            <v>34</v>
          </cell>
          <cell r="AI40">
            <v>33</v>
          </cell>
          <cell r="AJ40">
            <v>33</v>
          </cell>
          <cell r="AK40">
            <v>4</v>
          </cell>
          <cell r="AL40">
            <v>1</v>
          </cell>
          <cell r="AM40">
            <v>390</v>
          </cell>
          <cell r="AN40">
            <v>8</v>
          </cell>
          <cell r="AO40">
            <v>40</v>
          </cell>
          <cell r="AP40">
            <v>3.8130000000000002</v>
          </cell>
          <cell r="AQ40" t="str">
            <v>BA Physics, Economics</v>
          </cell>
          <cell r="AS40">
            <v>4</v>
          </cell>
        </row>
        <row r="41">
          <cell r="B41">
            <v>2015</v>
          </cell>
          <cell r="C41">
            <v>3</v>
          </cell>
          <cell r="D41" t="str">
            <v>Manhattan High School</v>
          </cell>
          <cell r="E41" t="str">
            <v>Female</v>
          </cell>
          <cell r="F41" t="str">
            <v>English</v>
          </cell>
          <cell r="G41" t="str">
            <v>Search - NRCCUA</v>
          </cell>
          <cell r="H41" t="str">
            <v>White</v>
          </cell>
          <cell r="I41">
            <v>0</v>
          </cell>
          <cell r="J41" t="str">
            <v>n</v>
          </cell>
          <cell r="AE41">
            <v>2434</v>
          </cell>
          <cell r="AF41">
            <v>28</v>
          </cell>
          <cell r="AG41">
            <v>28</v>
          </cell>
          <cell r="AH41">
            <v>27</v>
          </cell>
          <cell r="AI41">
            <v>31</v>
          </cell>
          <cell r="AJ41">
            <v>29</v>
          </cell>
          <cell r="AK41">
            <v>3.82</v>
          </cell>
          <cell r="AL41">
            <v>107</v>
          </cell>
          <cell r="AM41">
            <v>397</v>
          </cell>
          <cell r="AN41">
            <v>9</v>
          </cell>
          <cell r="AO41">
            <v>9</v>
          </cell>
          <cell r="AP41">
            <v>3.4620000000000002</v>
          </cell>
          <cell r="AQ41" t="str">
            <v>BA NPL, English, ACTI</v>
          </cell>
          <cell r="AS41">
            <v>4</v>
          </cell>
        </row>
        <row r="42">
          <cell r="B42">
            <v>2015</v>
          </cell>
          <cell r="C42">
            <v>3</v>
          </cell>
          <cell r="D42" t="str">
            <v>Central High School</v>
          </cell>
          <cell r="E42" t="str">
            <v>Female</v>
          </cell>
          <cell r="F42" t="str">
            <v>Music-Performance</v>
          </cell>
          <cell r="G42" t="str">
            <v>College Fair/Program</v>
          </cell>
          <cell r="H42" t="str">
            <v>White</v>
          </cell>
          <cell r="I42">
            <v>0</v>
          </cell>
          <cell r="J42" t="str">
            <v>n</v>
          </cell>
          <cell r="AE42">
            <v>1741</v>
          </cell>
          <cell r="AF42">
            <v>31</v>
          </cell>
          <cell r="AG42">
            <v>27</v>
          </cell>
          <cell r="AH42">
            <v>29</v>
          </cell>
          <cell r="AI42">
            <v>33</v>
          </cell>
          <cell r="AJ42">
            <v>34</v>
          </cell>
          <cell r="AK42">
            <v>3.96</v>
          </cell>
          <cell r="AL42">
            <v>29</v>
          </cell>
          <cell r="AM42">
            <v>362</v>
          </cell>
          <cell r="AN42">
            <v>8</v>
          </cell>
          <cell r="AO42">
            <v>35</v>
          </cell>
          <cell r="AP42">
            <v>3.851</v>
          </cell>
          <cell r="AQ42" t="str">
            <v>BS Music Performance</v>
          </cell>
          <cell r="AS42">
            <v>3</v>
          </cell>
        </row>
        <row r="43">
          <cell r="B43">
            <v>2015</v>
          </cell>
          <cell r="C43">
            <v>3</v>
          </cell>
          <cell r="D43" t="str">
            <v>Blue Valley West High School</v>
          </cell>
          <cell r="E43" t="str">
            <v>Female</v>
          </cell>
          <cell r="F43" t="str">
            <v>Business Administration</v>
          </cell>
          <cell r="G43" t="str">
            <v>Online Event Registration</v>
          </cell>
          <cell r="I43">
            <v>0</v>
          </cell>
          <cell r="J43" t="str">
            <v>n</v>
          </cell>
          <cell r="AE43">
            <v>2155</v>
          </cell>
          <cell r="AF43">
            <v>29</v>
          </cell>
          <cell r="AG43">
            <v>29</v>
          </cell>
          <cell r="AH43">
            <v>29</v>
          </cell>
          <cell r="AI43">
            <v>28</v>
          </cell>
          <cell r="AJ43">
            <v>29</v>
          </cell>
          <cell r="AK43">
            <v>4.3600000000000003</v>
          </cell>
          <cell r="AL43">
            <v>22</v>
          </cell>
          <cell r="AM43">
            <v>310</v>
          </cell>
          <cell r="AN43">
            <v>8</v>
          </cell>
          <cell r="AO43">
            <v>24</v>
          </cell>
          <cell r="AP43">
            <v>3.992</v>
          </cell>
          <cell r="AQ43" t="str">
            <v>BS Bus Ad, Econ, NPL</v>
          </cell>
          <cell r="AS43">
            <v>4</v>
          </cell>
        </row>
        <row r="44">
          <cell r="B44">
            <v>2016</v>
          </cell>
          <cell r="C44">
            <v>2</v>
          </cell>
          <cell r="D44" t="str">
            <v>Daniel Academy</v>
          </cell>
          <cell r="E44" t="str">
            <v>Female</v>
          </cell>
          <cell r="F44" t="str">
            <v>International Relations</v>
          </cell>
          <cell r="G44" t="str">
            <v>Campus Visit Request</v>
          </cell>
          <cell r="H44" t="str">
            <v>White</v>
          </cell>
          <cell r="I44">
            <v>0</v>
          </cell>
          <cell r="J44" t="str">
            <v>n</v>
          </cell>
          <cell r="AE44">
            <v>56</v>
          </cell>
          <cell r="AF44">
            <v>32</v>
          </cell>
          <cell r="AG44">
            <v>30</v>
          </cell>
          <cell r="AH44">
            <v>33</v>
          </cell>
          <cell r="AI44">
            <v>33</v>
          </cell>
          <cell r="AJ44">
            <v>32</v>
          </cell>
          <cell r="AK44">
            <v>4</v>
          </cell>
          <cell r="AL44">
            <v>1</v>
          </cell>
          <cell r="AM44">
            <v>19</v>
          </cell>
          <cell r="AN44">
            <v>8</v>
          </cell>
          <cell r="AO44">
            <v>0</v>
          </cell>
          <cell r="AP44">
            <v>3.9169999999999998</v>
          </cell>
          <cell r="AQ44" t="str">
            <v>BA Ox Institutional Policy Intl Rel</v>
          </cell>
          <cell r="AS44">
            <v>3</v>
          </cell>
        </row>
        <row r="45">
          <cell r="B45">
            <v>2016</v>
          </cell>
          <cell r="C45">
            <v>3</v>
          </cell>
          <cell r="D45" t="str">
            <v>Lees Summit Senior High School</v>
          </cell>
          <cell r="E45" t="str">
            <v>Male</v>
          </cell>
          <cell r="F45" t="str">
            <v>Music-Performance</v>
          </cell>
          <cell r="G45" t="str">
            <v>Search - Nonresponder</v>
          </cell>
          <cell r="H45" t="str">
            <v>Hispanic</v>
          </cell>
          <cell r="I45">
            <v>0</v>
          </cell>
          <cell r="J45" t="str">
            <v>n</v>
          </cell>
          <cell r="AE45">
            <v>5</v>
          </cell>
          <cell r="AF45">
            <v>27</v>
          </cell>
          <cell r="AG45">
            <v>27</v>
          </cell>
          <cell r="AH45">
            <v>27</v>
          </cell>
          <cell r="AI45">
            <v>28</v>
          </cell>
          <cell r="AJ45">
            <v>25</v>
          </cell>
          <cell r="AK45">
            <v>3.09</v>
          </cell>
          <cell r="AL45">
            <v>219</v>
          </cell>
          <cell r="AM45">
            <v>445</v>
          </cell>
          <cell r="AN45">
            <v>8</v>
          </cell>
          <cell r="AO45">
            <v>0</v>
          </cell>
          <cell r="AP45">
            <v>3.4510000000000001</v>
          </cell>
          <cell r="AQ45" t="str">
            <v>BS Music Vocal Performance</v>
          </cell>
          <cell r="AS45">
            <v>3</v>
          </cell>
        </row>
        <row r="46">
          <cell r="B46">
            <v>2016</v>
          </cell>
          <cell r="C46">
            <v>3</v>
          </cell>
          <cell r="D46" t="str">
            <v>Hillsboro Senior High School</v>
          </cell>
          <cell r="E46" t="str">
            <v>Female</v>
          </cell>
          <cell r="F46" t="str">
            <v>Undecided</v>
          </cell>
          <cell r="G46" t="str">
            <v>Web, Create Account</v>
          </cell>
          <cell r="H46" t="str">
            <v>White</v>
          </cell>
          <cell r="I46">
            <v>0</v>
          </cell>
          <cell r="J46" t="str">
            <v>n</v>
          </cell>
          <cell r="AE46">
            <v>1052</v>
          </cell>
          <cell r="AF46">
            <v>24</v>
          </cell>
          <cell r="AG46">
            <v>23</v>
          </cell>
          <cell r="AH46">
            <v>23</v>
          </cell>
          <cell r="AI46">
            <v>25</v>
          </cell>
          <cell r="AJ46">
            <v>27</v>
          </cell>
          <cell r="AK46">
            <v>3.92</v>
          </cell>
          <cell r="AN46">
            <v>8</v>
          </cell>
          <cell r="AO46">
            <v>9</v>
          </cell>
          <cell r="AP46">
            <v>3.41</v>
          </cell>
          <cell r="AQ46" t="str">
            <v>BA Psychological Science</v>
          </cell>
          <cell r="AS46">
            <v>2</v>
          </cell>
        </row>
        <row r="47">
          <cell r="B47">
            <v>2015</v>
          </cell>
          <cell r="C47">
            <v>3</v>
          </cell>
          <cell r="D47" t="str">
            <v>Fulton High School</v>
          </cell>
          <cell r="E47" t="str">
            <v>Male</v>
          </cell>
          <cell r="F47" t="str">
            <v>Political Science</v>
          </cell>
          <cell r="G47" t="str">
            <v>Search - Nonresponder</v>
          </cell>
          <cell r="H47" t="str">
            <v>White</v>
          </cell>
          <cell r="I47">
            <v>0</v>
          </cell>
          <cell r="J47" t="str">
            <v>n</v>
          </cell>
          <cell r="AE47">
            <v>1183</v>
          </cell>
          <cell r="AF47">
            <v>25</v>
          </cell>
          <cell r="AG47">
            <v>23</v>
          </cell>
          <cell r="AH47">
            <v>26</v>
          </cell>
          <cell r="AI47">
            <v>21</v>
          </cell>
          <cell r="AJ47">
            <v>28</v>
          </cell>
          <cell r="AK47">
            <v>3.64</v>
          </cell>
          <cell r="AN47">
            <v>6</v>
          </cell>
          <cell r="AO47">
            <v>12</v>
          </cell>
          <cell r="AP47">
            <v>2.9390000000000001</v>
          </cell>
          <cell r="AQ47" t="str">
            <v>BA Political Science, Intl Relations</v>
          </cell>
          <cell r="AS47">
            <v>2</v>
          </cell>
        </row>
        <row r="48">
          <cell r="B48">
            <v>2016</v>
          </cell>
          <cell r="C48">
            <v>3</v>
          </cell>
          <cell r="D48" t="str">
            <v>Miami High School</v>
          </cell>
          <cell r="E48" t="str">
            <v>Male</v>
          </cell>
          <cell r="F48" t="str">
            <v>Business Administration</v>
          </cell>
          <cell r="G48" t="str">
            <v>Search - Nonresponder</v>
          </cell>
          <cell r="H48" t="str">
            <v>White</v>
          </cell>
          <cell r="I48">
            <v>0</v>
          </cell>
          <cell r="J48" t="str">
            <v>n</v>
          </cell>
          <cell r="AE48">
            <v>10286</v>
          </cell>
          <cell r="AF48">
            <v>30</v>
          </cell>
          <cell r="AG48">
            <v>26</v>
          </cell>
          <cell r="AH48">
            <v>27</v>
          </cell>
          <cell r="AI48">
            <v>35</v>
          </cell>
          <cell r="AJ48">
            <v>30</v>
          </cell>
          <cell r="AK48">
            <v>4.49</v>
          </cell>
          <cell r="AL48">
            <v>1</v>
          </cell>
          <cell r="AM48">
            <v>139</v>
          </cell>
          <cell r="AN48">
            <v>8</v>
          </cell>
          <cell r="AO48">
            <v>17</v>
          </cell>
          <cell r="AP48">
            <v>3.9550000000000001</v>
          </cell>
          <cell r="AQ48" t="str">
            <v>BS Acctg, Economics</v>
          </cell>
          <cell r="AS48">
            <v>4</v>
          </cell>
        </row>
        <row r="49">
          <cell r="B49">
            <v>2016</v>
          </cell>
          <cell r="C49">
            <v>2</v>
          </cell>
          <cell r="D49" t="str">
            <v>Holy Family High School</v>
          </cell>
          <cell r="E49" t="str">
            <v>Female</v>
          </cell>
          <cell r="F49" t="str">
            <v>Undecided</v>
          </cell>
          <cell r="G49" t="str">
            <v>Suspect Import - ACT EOS</v>
          </cell>
          <cell r="H49" t="str">
            <v>White</v>
          </cell>
          <cell r="I49">
            <v>0</v>
          </cell>
          <cell r="J49" t="str">
            <v>n</v>
          </cell>
          <cell r="AE49">
            <v>15955</v>
          </cell>
          <cell r="AF49">
            <v>34</v>
          </cell>
          <cell r="AG49">
            <v>34</v>
          </cell>
          <cell r="AH49">
            <v>30</v>
          </cell>
          <cell r="AI49">
            <v>35</v>
          </cell>
          <cell r="AJ49">
            <v>35</v>
          </cell>
          <cell r="AK49">
            <v>4.29</v>
          </cell>
          <cell r="AL49">
            <v>5</v>
          </cell>
          <cell r="AM49">
            <v>160</v>
          </cell>
          <cell r="AN49">
            <v>8</v>
          </cell>
          <cell r="AO49">
            <v>34</v>
          </cell>
          <cell r="AP49">
            <v>3.8969999999999998</v>
          </cell>
          <cell r="AQ49" t="str">
            <v>BA Ox Sci Molecular Bio, ACTI</v>
          </cell>
          <cell r="AS49">
            <v>3</v>
          </cell>
        </row>
        <row r="50">
          <cell r="B50">
            <v>2015</v>
          </cell>
          <cell r="C50">
            <v>3</v>
          </cell>
          <cell r="D50" t="str">
            <v>Kearney R-I Senior High School</v>
          </cell>
          <cell r="E50" t="str">
            <v>Male</v>
          </cell>
          <cell r="F50" t="str">
            <v>Business Administration</v>
          </cell>
          <cell r="G50" t="str">
            <v>Suspect Import - NRCCUA</v>
          </cell>
          <cell r="H50" t="str">
            <v>White</v>
          </cell>
          <cell r="I50">
            <v>1</v>
          </cell>
          <cell r="J50" t="str">
            <v>n</v>
          </cell>
          <cell r="AE50">
            <v>8</v>
          </cell>
          <cell r="AF50">
            <v>22</v>
          </cell>
          <cell r="AG50">
            <v>24</v>
          </cell>
          <cell r="AH50">
            <v>22</v>
          </cell>
          <cell r="AI50">
            <v>21</v>
          </cell>
          <cell r="AJ50">
            <v>19</v>
          </cell>
          <cell r="AK50">
            <v>3.44</v>
          </cell>
          <cell r="AL50">
            <v>143</v>
          </cell>
          <cell r="AM50">
            <v>292</v>
          </cell>
          <cell r="AN50">
            <v>8</v>
          </cell>
          <cell r="AO50">
            <v>15</v>
          </cell>
          <cell r="AP50">
            <v>2.5579999999999998</v>
          </cell>
          <cell r="AQ50" t="str">
            <v>BS BusAd</v>
          </cell>
          <cell r="AS50">
            <v>4</v>
          </cell>
        </row>
        <row r="51">
          <cell r="B51">
            <v>2015</v>
          </cell>
          <cell r="C51">
            <v>3</v>
          </cell>
          <cell r="D51" t="str">
            <v>Kearney R-I Senior High School</v>
          </cell>
          <cell r="E51" t="str">
            <v>Female</v>
          </cell>
          <cell r="F51" t="str">
            <v>Psychology</v>
          </cell>
          <cell r="G51" t="str">
            <v>Web, Create Account</v>
          </cell>
          <cell r="H51" t="str">
            <v>White</v>
          </cell>
          <cell r="I51">
            <v>0</v>
          </cell>
          <cell r="J51" t="str">
            <v>n</v>
          </cell>
          <cell r="AE51">
            <v>8</v>
          </cell>
          <cell r="AF51">
            <v>28</v>
          </cell>
          <cell r="AG51">
            <v>26</v>
          </cell>
          <cell r="AH51">
            <v>24</v>
          </cell>
          <cell r="AI51">
            <v>32</v>
          </cell>
          <cell r="AJ51">
            <v>33</v>
          </cell>
          <cell r="AK51">
            <v>3.55</v>
          </cell>
          <cell r="AL51">
            <v>122</v>
          </cell>
          <cell r="AM51">
            <v>291</v>
          </cell>
          <cell r="AN51">
            <v>8</v>
          </cell>
          <cell r="AO51">
            <v>18</v>
          </cell>
          <cell r="AP51">
            <v>3.4079999999999999</v>
          </cell>
          <cell r="AQ51" t="str">
            <v>BA Psychology</v>
          </cell>
          <cell r="AS51">
            <v>2</v>
          </cell>
        </row>
        <row r="52">
          <cell r="B52">
            <v>2016</v>
          </cell>
          <cell r="C52">
            <v>2</v>
          </cell>
          <cell r="D52" t="str">
            <v>Lutheran HS Saint Charles CTY</v>
          </cell>
          <cell r="E52" t="str">
            <v>Female</v>
          </cell>
          <cell r="F52" t="str">
            <v>Nonprofit Leadership</v>
          </cell>
          <cell r="G52" t="str">
            <v>College Visit</v>
          </cell>
          <cell r="I52">
            <v>0</v>
          </cell>
          <cell r="J52" t="str">
            <v>n</v>
          </cell>
          <cell r="AE52">
            <v>767</v>
          </cell>
          <cell r="AF52">
            <v>28</v>
          </cell>
          <cell r="AG52">
            <v>25</v>
          </cell>
          <cell r="AH52">
            <v>27</v>
          </cell>
          <cell r="AI52">
            <v>30</v>
          </cell>
          <cell r="AJ52">
            <v>30</v>
          </cell>
          <cell r="AK52">
            <v>3.83</v>
          </cell>
          <cell r="AN52">
            <v>6</v>
          </cell>
          <cell r="AO52">
            <v>18</v>
          </cell>
          <cell r="AP52">
            <v>3.8540000000000001</v>
          </cell>
          <cell r="AQ52" t="str">
            <v>BA NPL, ACTI</v>
          </cell>
          <cell r="AS52">
            <v>4</v>
          </cell>
        </row>
        <row r="53">
          <cell r="B53">
            <v>2015</v>
          </cell>
          <cell r="C53">
            <v>3</v>
          </cell>
          <cell r="D53" t="str">
            <v>Chillicothe High School</v>
          </cell>
          <cell r="E53" t="str">
            <v>Female</v>
          </cell>
          <cell r="F53" t="str">
            <v>Elementary Education</v>
          </cell>
          <cell r="G53" t="str">
            <v>Online Application</v>
          </cell>
          <cell r="H53" t="str">
            <v>White</v>
          </cell>
          <cell r="I53">
            <v>0</v>
          </cell>
          <cell r="J53" t="str">
            <v>n</v>
          </cell>
          <cell r="AE53">
            <v>533</v>
          </cell>
          <cell r="AF53">
            <v>24</v>
          </cell>
          <cell r="AG53">
            <v>20</v>
          </cell>
          <cell r="AH53">
            <v>23</v>
          </cell>
          <cell r="AI53">
            <v>23</v>
          </cell>
          <cell r="AJ53">
            <v>31</v>
          </cell>
          <cell r="AK53">
            <v>3.67</v>
          </cell>
          <cell r="AL53">
            <v>32</v>
          </cell>
          <cell r="AM53">
            <v>126</v>
          </cell>
          <cell r="AN53">
            <v>10</v>
          </cell>
          <cell r="AO53">
            <v>22</v>
          </cell>
          <cell r="AP53">
            <v>3.59</v>
          </cell>
          <cell r="AQ53" t="str">
            <v>BA NPL, ACTI</v>
          </cell>
          <cell r="AS53">
            <v>4</v>
          </cell>
        </row>
        <row r="54">
          <cell r="B54">
            <v>2015</v>
          </cell>
          <cell r="C54">
            <v>3</v>
          </cell>
          <cell r="D54" t="str">
            <v>Cameron R-I High School</v>
          </cell>
          <cell r="E54" t="str">
            <v>Female</v>
          </cell>
          <cell r="F54" t="str">
            <v>Biology</v>
          </cell>
          <cell r="G54" t="str">
            <v>Online Application</v>
          </cell>
          <cell r="H54" t="str">
            <v>White</v>
          </cell>
          <cell r="I54">
            <v>0</v>
          </cell>
          <cell r="J54" t="str">
            <v>n</v>
          </cell>
          <cell r="AE54">
            <v>361</v>
          </cell>
          <cell r="AF54">
            <v>22</v>
          </cell>
          <cell r="AG54">
            <v>25</v>
          </cell>
          <cell r="AH54">
            <v>22</v>
          </cell>
          <cell r="AI54">
            <v>20</v>
          </cell>
          <cell r="AJ54">
            <v>20</v>
          </cell>
          <cell r="AK54">
            <v>3.94</v>
          </cell>
          <cell r="AL54">
            <v>7</v>
          </cell>
          <cell r="AM54">
            <v>117</v>
          </cell>
          <cell r="AN54">
            <v>8</v>
          </cell>
          <cell r="AO54">
            <v>26</v>
          </cell>
          <cell r="AP54">
            <v>3.7029999999999998</v>
          </cell>
          <cell r="AQ54" t="str">
            <v>BS Nursing, ACTI</v>
          </cell>
          <cell r="AS54">
            <v>5</v>
          </cell>
        </row>
        <row r="55">
          <cell r="B55">
            <v>2016</v>
          </cell>
          <cell r="C55">
            <v>3</v>
          </cell>
          <cell r="D55" t="str">
            <v>Kirksville Senior High School</v>
          </cell>
          <cell r="E55" t="str">
            <v>Female</v>
          </cell>
          <cell r="F55" t="str">
            <v>Nursing</v>
          </cell>
          <cell r="G55" t="str">
            <v>Suspect Import - ACT EOS</v>
          </cell>
          <cell r="H55" t="str">
            <v>White</v>
          </cell>
          <cell r="I55">
            <v>0</v>
          </cell>
          <cell r="J55" t="str">
            <v>n</v>
          </cell>
          <cell r="AE55">
            <v>567</v>
          </cell>
          <cell r="AF55">
            <v>21</v>
          </cell>
          <cell r="AG55">
            <v>17</v>
          </cell>
          <cell r="AH55">
            <v>22</v>
          </cell>
          <cell r="AI55">
            <v>22</v>
          </cell>
          <cell r="AJ55">
            <v>23</v>
          </cell>
          <cell r="AK55">
            <v>3.78</v>
          </cell>
          <cell r="AL55">
            <v>43</v>
          </cell>
          <cell r="AM55">
            <v>169</v>
          </cell>
          <cell r="AN55">
            <v>8</v>
          </cell>
          <cell r="AO55">
            <v>21</v>
          </cell>
          <cell r="AP55">
            <v>3.532</v>
          </cell>
          <cell r="AQ55" t="str">
            <v>BS Nursing</v>
          </cell>
          <cell r="AS55">
            <v>5</v>
          </cell>
        </row>
        <row r="56">
          <cell r="B56">
            <v>2015</v>
          </cell>
          <cell r="C56">
            <v>3</v>
          </cell>
          <cell r="D56" t="str">
            <v>Liberty High School</v>
          </cell>
          <cell r="E56" t="str">
            <v>Female</v>
          </cell>
          <cell r="F56" t="str">
            <v>Biology</v>
          </cell>
          <cell r="G56" t="str">
            <v>College Fair/Program</v>
          </cell>
          <cell r="H56" t="str">
            <v>White</v>
          </cell>
          <cell r="I56">
            <v>0</v>
          </cell>
          <cell r="J56" t="str">
            <v>n</v>
          </cell>
          <cell r="AE56">
            <v>90</v>
          </cell>
          <cell r="AF56">
            <v>31</v>
          </cell>
          <cell r="AG56">
            <v>27</v>
          </cell>
          <cell r="AH56">
            <v>28</v>
          </cell>
          <cell r="AI56">
            <v>35</v>
          </cell>
          <cell r="AJ56">
            <v>36</v>
          </cell>
          <cell r="AK56">
            <v>4</v>
          </cell>
          <cell r="AL56">
            <v>1</v>
          </cell>
          <cell r="AM56">
            <v>428</v>
          </cell>
          <cell r="AN56">
            <v>8</v>
          </cell>
          <cell r="AO56">
            <v>12</v>
          </cell>
          <cell r="AP56">
            <v>3.7349999999999999</v>
          </cell>
          <cell r="AQ56" t="str">
            <v>BA Ox Sci MoleBio, ACTI</v>
          </cell>
          <cell r="AS56">
            <v>3</v>
          </cell>
        </row>
        <row r="57">
          <cell r="B57">
            <v>2015</v>
          </cell>
          <cell r="C57">
            <v>3</v>
          </cell>
          <cell r="D57" t="str">
            <v>Marshall High School</v>
          </cell>
          <cell r="E57" t="str">
            <v>Female</v>
          </cell>
          <cell r="F57" t="str">
            <v>Nursing</v>
          </cell>
          <cell r="G57" t="str">
            <v>Campus Visit Request</v>
          </cell>
          <cell r="H57" t="str">
            <v>White</v>
          </cell>
          <cell r="I57">
            <v>1</v>
          </cell>
          <cell r="J57" t="str">
            <v>n</v>
          </cell>
          <cell r="AE57">
            <v>1272</v>
          </cell>
          <cell r="AF57">
            <v>25</v>
          </cell>
          <cell r="AG57">
            <v>26</v>
          </cell>
          <cell r="AH57">
            <v>26</v>
          </cell>
          <cell r="AI57">
            <v>26</v>
          </cell>
          <cell r="AJ57">
            <v>23</v>
          </cell>
          <cell r="AK57">
            <v>3.86</v>
          </cell>
          <cell r="AL57">
            <v>16</v>
          </cell>
          <cell r="AM57">
            <v>179</v>
          </cell>
          <cell r="AN57">
            <v>8</v>
          </cell>
          <cell r="AO57">
            <v>23</v>
          </cell>
          <cell r="AP57">
            <v>3.7189999999999999</v>
          </cell>
          <cell r="AQ57" t="str">
            <v>BS Nursing, ACTI</v>
          </cell>
          <cell r="AS57">
            <v>5</v>
          </cell>
        </row>
        <row r="58">
          <cell r="B58">
            <v>2015</v>
          </cell>
          <cell r="C58">
            <v>3</v>
          </cell>
          <cell r="D58" t="str">
            <v>Pittsburg High School</v>
          </cell>
          <cell r="E58" t="str">
            <v>Male</v>
          </cell>
          <cell r="F58" t="str">
            <v>Political Science</v>
          </cell>
          <cell r="G58" t="str">
            <v>College Fair/Program</v>
          </cell>
          <cell r="H58" t="str">
            <v>White</v>
          </cell>
          <cell r="I58">
            <v>0</v>
          </cell>
          <cell r="J58" t="str">
            <v>n</v>
          </cell>
          <cell r="AE58">
            <v>2694</v>
          </cell>
          <cell r="AF58">
            <v>28</v>
          </cell>
          <cell r="AG58">
            <v>25</v>
          </cell>
          <cell r="AH58">
            <v>24</v>
          </cell>
          <cell r="AI58">
            <v>32</v>
          </cell>
          <cell r="AJ58">
            <v>32</v>
          </cell>
          <cell r="AK58">
            <v>4.05</v>
          </cell>
          <cell r="AL58">
            <v>11</v>
          </cell>
          <cell r="AM58">
            <v>181</v>
          </cell>
          <cell r="AN58">
            <v>8</v>
          </cell>
          <cell r="AO58">
            <v>21</v>
          </cell>
          <cell r="AP58">
            <v>3.7530000000000001</v>
          </cell>
          <cell r="AQ58" t="str">
            <v>BA Pol Sci / Intl Rel</v>
          </cell>
          <cell r="AS58">
            <v>2</v>
          </cell>
        </row>
        <row r="59">
          <cell r="B59">
            <v>2016</v>
          </cell>
          <cell r="C59">
            <v>3</v>
          </cell>
          <cell r="D59" t="str">
            <v>WARRIOR RUN HIGH SCHOOL</v>
          </cell>
          <cell r="E59" t="str">
            <v>Female</v>
          </cell>
          <cell r="F59" t="str">
            <v>History</v>
          </cell>
          <cell r="G59" t="str">
            <v>Referral - Alumni</v>
          </cell>
          <cell r="H59" t="str">
            <v>White</v>
          </cell>
          <cell r="I59">
            <v>3</v>
          </cell>
          <cell r="J59" t="str">
            <v>n</v>
          </cell>
          <cell r="AE59">
            <v>46291</v>
          </cell>
          <cell r="AK59">
            <v>3.9</v>
          </cell>
          <cell r="AL59">
            <v>9</v>
          </cell>
          <cell r="AM59">
            <v>108</v>
          </cell>
          <cell r="AN59">
            <v>8</v>
          </cell>
          <cell r="AO59">
            <v>15</v>
          </cell>
          <cell r="AP59">
            <v>3.6379999999999999</v>
          </cell>
          <cell r="AQ59" t="str">
            <v>BA Ox History</v>
          </cell>
          <cell r="AS59">
            <v>3</v>
          </cell>
        </row>
        <row r="60">
          <cell r="B60">
            <v>2015</v>
          </cell>
          <cell r="C60">
            <v>3</v>
          </cell>
          <cell r="D60" t="str">
            <v>WARRIOR RUN HIGH SCHOOL</v>
          </cell>
          <cell r="E60" t="str">
            <v>Male</v>
          </cell>
          <cell r="F60" t="str">
            <v>English</v>
          </cell>
          <cell r="G60" t="str">
            <v>Referral - Friend</v>
          </cell>
          <cell r="H60" t="str">
            <v>White</v>
          </cell>
          <cell r="I60">
            <v>3</v>
          </cell>
          <cell r="J60" t="str">
            <v>n</v>
          </cell>
          <cell r="AE60">
            <v>46291</v>
          </cell>
          <cell r="AK60">
            <v>3.45</v>
          </cell>
          <cell r="AL60">
            <v>66</v>
          </cell>
          <cell r="AM60">
            <v>125</v>
          </cell>
          <cell r="AN60">
            <v>8</v>
          </cell>
          <cell r="AO60">
            <v>0</v>
          </cell>
          <cell r="AP60">
            <v>2.8130000000000002</v>
          </cell>
          <cell r="AQ60" t="str">
            <v>BA English</v>
          </cell>
          <cell r="AS60">
            <v>3</v>
          </cell>
        </row>
        <row r="61">
          <cell r="B61">
            <v>2016</v>
          </cell>
          <cell r="C61">
            <v>3</v>
          </cell>
          <cell r="D61" t="str">
            <v>Mill Valley High School</v>
          </cell>
          <cell r="E61" t="str">
            <v>Female</v>
          </cell>
          <cell r="F61" t="str">
            <v>Communication</v>
          </cell>
          <cell r="G61" t="str">
            <v>Online Application</v>
          </cell>
          <cell r="H61" t="str">
            <v>White</v>
          </cell>
          <cell r="I61">
            <v>0</v>
          </cell>
          <cell r="J61" t="str">
            <v>n</v>
          </cell>
          <cell r="AE61">
            <v>2150</v>
          </cell>
          <cell r="AF61">
            <v>21</v>
          </cell>
          <cell r="AG61">
            <v>18</v>
          </cell>
          <cell r="AH61">
            <v>22</v>
          </cell>
          <cell r="AI61">
            <v>23</v>
          </cell>
          <cell r="AJ61">
            <v>25</v>
          </cell>
          <cell r="AK61">
            <v>2.98</v>
          </cell>
          <cell r="AL61">
            <v>229</v>
          </cell>
          <cell r="AM61">
            <v>313</v>
          </cell>
          <cell r="AN61">
            <v>8</v>
          </cell>
          <cell r="AO61">
            <v>3</v>
          </cell>
          <cell r="AP61">
            <v>3.3220000000000001</v>
          </cell>
          <cell r="AQ61" t="str">
            <v>BS Public Relations, ACTI, NPL</v>
          </cell>
          <cell r="AS61">
            <v>2</v>
          </cell>
        </row>
        <row r="62">
          <cell r="B62">
            <v>2015</v>
          </cell>
          <cell r="C62">
            <v>3</v>
          </cell>
          <cell r="D62" t="str">
            <v>Lathrop High School</v>
          </cell>
          <cell r="E62" t="str">
            <v>Female</v>
          </cell>
          <cell r="F62" t="str">
            <v>Political Science</v>
          </cell>
          <cell r="G62" t="str">
            <v>College Fair/Program</v>
          </cell>
          <cell r="H62" t="str">
            <v>White</v>
          </cell>
          <cell r="I62">
            <v>1</v>
          </cell>
          <cell r="J62" t="str">
            <v>n</v>
          </cell>
          <cell r="AE62">
            <v>397</v>
          </cell>
          <cell r="AF62">
            <v>25</v>
          </cell>
          <cell r="AG62">
            <v>25</v>
          </cell>
          <cell r="AH62">
            <v>23</v>
          </cell>
          <cell r="AI62">
            <v>23</v>
          </cell>
          <cell r="AJ62">
            <v>27</v>
          </cell>
          <cell r="AK62">
            <v>3.96</v>
          </cell>
          <cell r="AL62">
            <v>3</v>
          </cell>
          <cell r="AM62">
            <v>62</v>
          </cell>
          <cell r="AN62">
            <v>8</v>
          </cell>
          <cell r="AO62">
            <v>12</v>
          </cell>
          <cell r="AP62">
            <v>3.9809999999999999</v>
          </cell>
          <cell r="AQ62" t="str">
            <v>BA Political Sci</v>
          </cell>
          <cell r="AS62">
            <v>2</v>
          </cell>
        </row>
        <row r="63">
          <cell r="B63">
            <v>2016</v>
          </cell>
          <cell r="C63">
            <v>3</v>
          </cell>
          <cell r="D63" t="str">
            <v>Fort Zumwalt West High School</v>
          </cell>
          <cell r="E63" t="str">
            <v>Male</v>
          </cell>
          <cell r="F63" t="str">
            <v>Political Science</v>
          </cell>
          <cell r="G63" t="str">
            <v>Suspect Import - ACT EOS</v>
          </cell>
          <cell r="H63" t="str">
            <v>White</v>
          </cell>
          <cell r="I63">
            <v>0</v>
          </cell>
          <cell r="J63" t="str">
            <v>n</v>
          </cell>
          <cell r="AE63">
            <v>700</v>
          </cell>
          <cell r="AF63">
            <v>34</v>
          </cell>
          <cell r="AG63">
            <v>34</v>
          </cell>
          <cell r="AH63">
            <v>35</v>
          </cell>
          <cell r="AI63">
            <v>33</v>
          </cell>
          <cell r="AJ63">
            <v>34</v>
          </cell>
          <cell r="AK63">
            <v>4.51</v>
          </cell>
          <cell r="AL63">
            <v>1</v>
          </cell>
          <cell r="AM63">
            <v>81</v>
          </cell>
          <cell r="AN63">
            <v>8</v>
          </cell>
          <cell r="AO63">
            <v>41</v>
          </cell>
          <cell r="AP63">
            <v>3.8530000000000002</v>
          </cell>
          <cell r="AQ63" t="str">
            <v>BA Ox Inst/Policy, Economics, ACTI</v>
          </cell>
          <cell r="AS63">
            <v>3</v>
          </cell>
        </row>
        <row r="64">
          <cell r="B64">
            <v>2016</v>
          </cell>
          <cell r="C64">
            <v>3</v>
          </cell>
          <cell r="D64" t="str">
            <v>Central High School</v>
          </cell>
          <cell r="E64" t="str">
            <v>Female</v>
          </cell>
          <cell r="F64" t="str">
            <v>International Relations</v>
          </cell>
          <cell r="G64" t="str">
            <v>Online Application</v>
          </cell>
          <cell r="H64" t="str">
            <v>White</v>
          </cell>
          <cell r="I64">
            <v>0</v>
          </cell>
          <cell r="J64" t="str">
            <v>n</v>
          </cell>
          <cell r="AE64">
            <v>438</v>
          </cell>
          <cell r="AF64">
            <v>32</v>
          </cell>
          <cell r="AG64">
            <v>26</v>
          </cell>
          <cell r="AH64">
            <v>33</v>
          </cell>
          <cell r="AI64">
            <v>34</v>
          </cell>
          <cell r="AJ64">
            <v>34</v>
          </cell>
          <cell r="AK64">
            <v>4.01</v>
          </cell>
          <cell r="AL64">
            <v>90</v>
          </cell>
          <cell r="AM64">
            <v>388</v>
          </cell>
          <cell r="AN64">
            <v>8</v>
          </cell>
          <cell r="AO64">
            <v>6</v>
          </cell>
          <cell r="AP64">
            <v>3.5979999999999999</v>
          </cell>
          <cell r="AQ64" t="str">
            <v>BA Intl Rel</v>
          </cell>
          <cell r="AS64">
            <v>2</v>
          </cell>
        </row>
        <row r="65">
          <cell r="B65">
            <v>2016</v>
          </cell>
          <cell r="C65">
            <v>3</v>
          </cell>
          <cell r="D65" t="str">
            <v>Liberty High School</v>
          </cell>
          <cell r="E65" t="str">
            <v>Female</v>
          </cell>
          <cell r="F65" t="str">
            <v>Business Administration</v>
          </cell>
          <cell r="G65" t="str">
            <v>Test Score Import - ACT</v>
          </cell>
          <cell r="H65" t="str">
            <v>White</v>
          </cell>
          <cell r="I65">
            <v>0</v>
          </cell>
          <cell r="J65" t="str">
            <v>n</v>
          </cell>
          <cell r="AE65">
            <v>90</v>
          </cell>
          <cell r="AF65">
            <v>21</v>
          </cell>
          <cell r="AG65">
            <v>23</v>
          </cell>
          <cell r="AH65">
            <v>22</v>
          </cell>
          <cell r="AI65">
            <v>21</v>
          </cell>
          <cell r="AJ65">
            <v>25</v>
          </cell>
          <cell r="AK65">
            <v>3.58</v>
          </cell>
          <cell r="AL65">
            <v>144</v>
          </cell>
          <cell r="AM65">
            <v>422</v>
          </cell>
          <cell r="AN65">
            <v>8</v>
          </cell>
          <cell r="AO65">
            <v>0</v>
          </cell>
          <cell r="AP65">
            <v>3.4340000000000002</v>
          </cell>
          <cell r="AQ65" t="str">
            <v>BS Nursing, ACTI</v>
          </cell>
          <cell r="AS65">
            <v>5</v>
          </cell>
        </row>
        <row r="66">
          <cell r="B66">
            <v>2015</v>
          </cell>
          <cell r="C66">
            <v>3</v>
          </cell>
          <cell r="D66" t="str">
            <v>Rockwall Heath High School</v>
          </cell>
          <cell r="E66" t="str">
            <v>Female</v>
          </cell>
          <cell r="F66" t="str">
            <v>Nursing</v>
          </cell>
          <cell r="G66" t="str">
            <v>Suspect Import - ACT EOS</v>
          </cell>
          <cell r="H66" t="str">
            <v>White</v>
          </cell>
          <cell r="I66">
            <v>0</v>
          </cell>
          <cell r="J66" t="str">
            <v>n</v>
          </cell>
          <cell r="AE66">
            <v>10964</v>
          </cell>
          <cell r="AK66">
            <v>4.03</v>
          </cell>
          <cell r="AL66">
            <v>120</v>
          </cell>
          <cell r="AM66">
            <v>509</v>
          </cell>
          <cell r="AN66">
            <v>8</v>
          </cell>
          <cell r="AO66">
            <v>51</v>
          </cell>
          <cell r="AP66">
            <v>3.3769999999999998</v>
          </cell>
          <cell r="AQ66" t="str">
            <v>BS Nursing, ACTI</v>
          </cell>
          <cell r="AS66">
            <v>5</v>
          </cell>
        </row>
        <row r="67">
          <cell r="B67">
            <v>2016</v>
          </cell>
          <cell r="C67">
            <v>3</v>
          </cell>
          <cell r="D67" t="str">
            <v>Olathe South High School</v>
          </cell>
          <cell r="E67" t="str">
            <v>Female</v>
          </cell>
          <cell r="F67" t="str">
            <v>English</v>
          </cell>
          <cell r="G67" t="str">
            <v>Search - NRCCUA</v>
          </cell>
          <cell r="H67" t="str">
            <v>White</v>
          </cell>
          <cell r="I67">
            <v>0</v>
          </cell>
          <cell r="J67" t="str">
            <v>n</v>
          </cell>
          <cell r="AE67">
            <v>1994</v>
          </cell>
          <cell r="AF67">
            <v>30</v>
          </cell>
          <cell r="AG67">
            <v>26</v>
          </cell>
          <cell r="AH67">
            <v>28</v>
          </cell>
          <cell r="AI67">
            <v>31</v>
          </cell>
          <cell r="AJ67">
            <v>35</v>
          </cell>
          <cell r="AK67">
            <v>4.18</v>
          </cell>
          <cell r="AL67">
            <v>37</v>
          </cell>
          <cell r="AM67">
            <v>485</v>
          </cell>
          <cell r="AN67">
            <v>8</v>
          </cell>
          <cell r="AO67">
            <v>21</v>
          </cell>
          <cell r="AP67">
            <v>3.8109999999999999</v>
          </cell>
          <cell r="AQ67" t="str">
            <v>BA Ox Literature &amp; Theory</v>
          </cell>
          <cell r="AS67">
            <v>3</v>
          </cell>
        </row>
        <row r="68">
          <cell r="B68">
            <v>2015</v>
          </cell>
          <cell r="C68">
            <v>3</v>
          </cell>
          <cell r="D68" t="str">
            <v>Cameron R-I High School</v>
          </cell>
          <cell r="E68" t="str">
            <v>Female</v>
          </cell>
          <cell r="F68" t="str">
            <v>Music Education-Instrumental</v>
          </cell>
          <cell r="G68" t="str">
            <v>College Fair/Program</v>
          </cell>
          <cell r="H68" t="str">
            <v>White</v>
          </cell>
          <cell r="I68">
            <v>0</v>
          </cell>
          <cell r="J68" t="str">
            <v>n</v>
          </cell>
          <cell r="AE68">
            <v>361</v>
          </cell>
          <cell r="AF68">
            <v>20</v>
          </cell>
          <cell r="AG68">
            <v>23</v>
          </cell>
          <cell r="AH68">
            <v>21</v>
          </cell>
          <cell r="AI68">
            <v>19</v>
          </cell>
          <cell r="AJ68">
            <v>17</v>
          </cell>
          <cell r="AK68">
            <v>3.74</v>
          </cell>
          <cell r="AL68">
            <v>20</v>
          </cell>
          <cell r="AM68">
            <v>117</v>
          </cell>
          <cell r="AN68">
            <v>8</v>
          </cell>
          <cell r="AO68">
            <v>9</v>
          </cell>
          <cell r="AP68">
            <v>3.117</v>
          </cell>
          <cell r="AQ68" t="str">
            <v>BS Bus Ad</v>
          </cell>
          <cell r="AS68">
            <v>4</v>
          </cell>
        </row>
        <row r="69">
          <cell r="B69">
            <v>2016</v>
          </cell>
          <cell r="C69">
            <v>3</v>
          </cell>
          <cell r="D69" t="str">
            <v>Lees Summit Senior High School</v>
          </cell>
          <cell r="E69" t="str">
            <v>Male</v>
          </cell>
          <cell r="F69" t="str">
            <v>Economics</v>
          </cell>
          <cell r="G69" t="str">
            <v>Referral - Tucker Leadership</v>
          </cell>
          <cell r="J69" t="str">
            <v>n</v>
          </cell>
          <cell r="AE69">
            <v>13</v>
          </cell>
          <cell r="AF69">
            <v>26</v>
          </cell>
          <cell r="AK69">
            <v>3.26</v>
          </cell>
          <cell r="AN69">
            <v>8</v>
          </cell>
          <cell r="AO69">
            <v>3</v>
          </cell>
          <cell r="AP69">
            <v>3.3849999999999998</v>
          </cell>
          <cell r="AQ69" t="str">
            <v>BA Political Sci</v>
          </cell>
          <cell r="AS69">
            <v>2</v>
          </cell>
        </row>
        <row r="70">
          <cell r="B70">
            <v>2015</v>
          </cell>
          <cell r="C70">
            <v>3</v>
          </cell>
          <cell r="D70" t="str">
            <v>Platte County R-111 HS</v>
          </cell>
          <cell r="E70" t="str">
            <v>Female</v>
          </cell>
          <cell r="F70" t="str">
            <v>International Relations</v>
          </cell>
          <cell r="G70" t="str">
            <v>Suspect Import - NRCCUA</v>
          </cell>
          <cell r="H70" t="str">
            <v>White</v>
          </cell>
          <cell r="I70">
            <v>0</v>
          </cell>
          <cell r="J70" t="str">
            <v>n</v>
          </cell>
          <cell r="AE70">
            <v>11</v>
          </cell>
          <cell r="AF70">
            <v>26</v>
          </cell>
          <cell r="AG70">
            <v>22</v>
          </cell>
          <cell r="AH70">
            <v>31</v>
          </cell>
          <cell r="AI70">
            <v>26</v>
          </cell>
          <cell r="AJ70">
            <v>31</v>
          </cell>
          <cell r="AK70">
            <v>4</v>
          </cell>
          <cell r="AN70">
            <v>7</v>
          </cell>
          <cell r="AO70">
            <v>20</v>
          </cell>
          <cell r="AP70">
            <v>3.4489999999999998</v>
          </cell>
          <cell r="AQ70" t="str">
            <v>BS Nursing, ACTI</v>
          </cell>
          <cell r="AS70">
            <v>5</v>
          </cell>
        </row>
        <row r="71">
          <cell r="B71">
            <v>2016</v>
          </cell>
          <cell r="C71">
            <v>3</v>
          </cell>
          <cell r="D71" t="str">
            <v>Liberty North High School</v>
          </cell>
          <cell r="E71" t="str">
            <v>Female</v>
          </cell>
          <cell r="F71" t="str">
            <v>Psychology</v>
          </cell>
          <cell r="G71" t="str">
            <v>Online Application</v>
          </cell>
          <cell r="I71">
            <v>1</v>
          </cell>
          <cell r="J71" t="str">
            <v>n</v>
          </cell>
          <cell r="AE71">
            <v>89</v>
          </cell>
          <cell r="AF71">
            <v>26</v>
          </cell>
          <cell r="AG71">
            <v>18</v>
          </cell>
          <cell r="AH71">
            <v>22</v>
          </cell>
          <cell r="AI71">
            <v>22</v>
          </cell>
          <cell r="AJ71">
            <v>21</v>
          </cell>
          <cell r="AK71">
            <v>3.16</v>
          </cell>
          <cell r="AL71">
            <v>190</v>
          </cell>
          <cell r="AM71">
            <v>387</v>
          </cell>
          <cell r="AN71">
            <v>7</v>
          </cell>
          <cell r="AO71">
            <v>0</v>
          </cell>
          <cell r="AP71">
            <v>2.875</v>
          </cell>
          <cell r="AQ71" t="str">
            <v>BA Psychological Sciences</v>
          </cell>
          <cell r="AS71">
            <v>2</v>
          </cell>
        </row>
        <row r="72">
          <cell r="B72">
            <v>2016</v>
          </cell>
          <cell r="C72">
            <v>3</v>
          </cell>
          <cell r="D72" t="str">
            <v>Piper High School</v>
          </cell>
          <cell r="E72" t="str">
            <v>Female</v>
          </cell>
          <cell r="F72" t="str">
            <v>Undecided</v>
          </cell>
          <cell r="G72" t="str">
            <v>Search - Nonresponder</v>
          </cell>
          <cell r="H72" t="str">
            <v>White</v>
          </cell>
          <cell r="I72">
            <v>2</v>
          </cell>
          <cell r="J72" t="str">
            <v>n</v>
          </cell>
          <cell r="AE72">
            <v>2041</v>
          </cell>
          <cell r="AF72">
            <v>31</v>
          </cell>
          <cell r="AG72">
            <v>30</v>
          </cell>
          <cell r="AH72">
            <v>31</v>
          </cell>
          <cell r="AI72">
            <v>35</v>
          </cell>
          <cell r="AJ72">
            <v>31</v>
          </cell>
          <cell r="AK72">
            <v>4.22</v>
          </cell>
          <cell r="AL72">
            <v>4</v>
          </cell>
          <cell r="AM72">
            <v>118</v>
          </cell>
          <cell r="AN72">
            <v>8</v>
          </cell>
          <cell r="AO72">
            <v>19</v>
          </cell>
          <cell r="AP72">
            <v>3.8170000000000002</v>
          </cell>
          <cell r="AQ72" t="str">
            <v>BA Biology</v>
          </cell>
          <cell r="AS72">
            <v>1</v>
          </cell>
        </row>
        <row r="73">
          <cell r="B73">
            <v>2016</v>
          </cell>
          <cell r="C73">
            <v>3</v>
          </cell>
          <cell r="D73" t="str">
            <v>Blue Springs High School</v>
          </cell>
          <cell r="E73" t="str">
            <v>Female</v>
          </cell>
          <cell r="F73" t="str">
            <v>Undecided</v>
          </cell>
          <cell r="G73" t="str">
            <v>Online Application</v>
          </cell>
          <cell r="H73" t="str">
            <v>White</v>
          </cell>
          <cell r="I73">
            <v>0</v>
          </cell>
          <cell r="J73" t="str">
            <v>n</v>
          </cell>
          <cell r="AE73">
            <v>4</v>
          </cell>
          <cell r="AF73">
            <v>32</v>
          </cell>
          <cell r="AG73">
            <v>27</v>
          </cell>
          <cell r="AH73">
            <v>32</v>
          </cell>
          <cell r="AI73">
            <v>36</v>
          </cell>
          <cell r="AJ73">
            <v>35</v>
          </cell>
          <cell r="AK73">
            <v>4.05</v>
          </cell>
          <cell r="AL73">
            <v>45</v>
          </cell>
          <cell r="AM73">
            <v>569</v>
          </cell>
          <cell r="AN73">
            <v>8</v>
          </cell>
          <cell r="AO73">
            <v>33</v>
          </cell>
          <cell r="AP73">
            <v>3.3530000000000002</v>
          </cell>
          <cell r="AQ73" t="str">
            <v>BS Nursing</v>
          </cell>
          <cell r="AS73">
            <v>5</v>
          </cell>
        </row>
        <row r="74">
          <cell r="B74">
            <v>2015</v>
          </cell>
          <cell r="C74">
            <v>3</v>
          </cell>
          <cell r="D74" t="str">
            <v>Lees Summit West High School</v>
          </cell>
          <cell r="E74" t="str">
            <v>Female</v>
          </cell>
          <cell r="F74" t="str">
            <v>Music Education-Vocal</v>
          </cell>
          <cell r="G74" t="str">
            <v>Suspect Import - ACT EOS</v>
          </cell>
          <cell r="H74" t="str">
            <v>White</v>
          </cell>
          <cell r="I74">
            <v>0</v>
          </cell>
          <cell r="J74" t="str">
            <v>n</v>
          </cell>
          <cell r="AE74">
            <v>14</v>
          </cell>
          <cell r="AF74">
            <v>33</v>
          </cell>
          <cell r="AG74">
            <v>30</v>
          </cell>
          <cell r="AH74">
            <v>32</v>
          </cell>
          <cell r="AI74">
            <v>33</v>
          </cell>
          <cell r="AJ74">
            <v>36</v>
          </cell>
          <cell r="AK74">
            <v>4.1900000000000004</v>
          </cell>
          <cell r="AL74">
            <v>18</v>
          </cell>
          <cell r="AM74">
            <v>417</v>
          </cell>
          <cell r="AN74">
            <v>8</v>
          </cell>
          <cell r="AO74">
            <v>33</v>
          </cell>
          <cell r="AP74">
            <v>3.8780000000000001</v>
          </cell>
          <cell r="AQ74" t="str">
            <v>BA Ox Music</v>
          </cell>
          <cell r="AS74">
            <v>3</v>
          </cell>
        </row>
        <row r="75">
          <cell r="B75">
            <v>2015</v>
          </cell>
          <cell r="C75">
            <v>3</v>
          </cell>
          <cell r="D75" t="str">
            <v>Liberty North High School</v>
          </cell>
          <cell r="E75" t="str">
            <v>Female</v>
          </cell>
          <cell r="F75" t="str">
            <v>Business Administration</v>
          </cell>
          <cell r="G75" t="str">
            <v>Jewell Journey Info Request</v>
          </cell>
          <cell r="I75">
            <v>1</v>
          </cell>
          <cell r="J75" t="str">
            <v>n</v>
          </cell>
          <cell r="AE75">
            <v>0</v>
          </cell>
          <cell r="AF75">
            <v>26</v>
          </cell>
          <cell r="AG75">
            <v>26</v>
          </cell>
          <cell r="AH75">
            <v>26</v>
          </cell>
          <cell r="AI75">
            <v>26</v>
          </cell>
          <cell r="AJ75">
            <v>31</v>
          </cell>
          <cell r="AK75">
            <v>3.95</v>
          </cell>
          <cell r="AL75">
            <v>21</v>
          </cell>
          <cell r="AM75">
            <v>323</v>
          </cell>
          <cell r="AN75">
            <v>8</v>
          </cell>
          <cell r="AO75">
            <v>13</v>
          </cell>
          <cell r="AP75">
            <v>3.8769999999999998</v>
          </cell>
          <cell r="AQ75" t="str">
            <v>BS Nursing, ACTI</v>
          </cell>
          <cell r="AS75">
            <v>5</v>
          </cell>
        </row>
        <row r="76">
          <cell r="B76">
            <v>2016</v>
          </cell>
          <cell r="C76">
            <v>3</v>
          </cell>
          <cell r="D76" t="str">
            <v>Marquette High School</v>
          </cell>
          <cell r="E76" t="str">
            <v>Female</v>
          </cell>
          <cell r="F76" t="str">
            <v>Nonprofit Leadership</v>
          </cell>
          <cell r="G76" t="str">
            <v>Search - Nonresponder</v>
          </cell>
          <cell r="H76" t="str">
            <v>White</v>
          </cell>
          <cell r="I76">
            <v>0</v>
          </cell>
          <cell r="J76" t="str">
            <v>n</v>
          </cell>
          <cell r="AE76">
            <v>1047</v>
          </cell>
          <cell r="AF76">
            <v>27</v>
          </cell>
          <cell r="AG76">
            <v>30</v>
          </cell>
          <cell r="AH76">
            <v>30</v>
          </cell>
          <cell r="AI76">
            <v>27</v>
          </cell>
          <cell r="AJ76">
            <v>28</v>
          </cell>
          <cell r="AK76">
            <v>4.13</v>
          </cell>
          <cell r="AN76">
            <v>6</v>
          </cell>
          <cell r="AO76">
            <v>24</v>
          </cell>
          <cell r="AP76">
            <v>3.7149999999999999</v>
          </cell>
          <cell r="AQ76" t="str">
            <v>BA NPL, Spanish</v>
          </cell>
          <cell r="AS76">
            <v>4</v>
          </cell>
        </row>
        <row r="77">
          <cell r="B77">
            <v>2016</v>
          </cell>
          <cell r="C77">
            <v>2</v>
          </cell>
          <cell r="D77" t="str">
            <v>Archbishop O'Hara High School</v>
          </cell>
          <cell r="E77" t="str">
            <v>Female</v>
          </cell>
          <cell r="F77" t="str">
            <v>Nursing</v>
          </cell>
          <cell r="G77" t="str">
            <v>Campus Visit Request</v>
          </cell>
          <cell r="H77" t="str">
            <v>White</v>
          </cell>
          <cell r="I77">
            <v>0</v>
          </cell>
          <cell r="J77" t="str">
            <v>n</v>
          </cell>
          <cell r="AE77">
            <v>13</v>
          </cell>
          <cell r="AF77">
            <v>24</v>
          </cell>
          <cell r="AG77">
            <v>24</v>
          </cell>
          <cell r="AH77">
            <v>23</v>
          </cell>
          <cell r="AI77">
            <v>23</v>
          </cell>
          <cell r="AJ77">
            <v>26</v>
          </cell>
          <cell r="AK77">
            <v>3.89</v>
          </cell>
          <cell r="AN77">
            <v>8</v>
          </cell>
          <cell r="AO77">
            <v>3</v>
          </cell>
          <cell r="AP77">
            <v>3.7109999999999999</v>
          </cell>
          <cell r="AQ77" t="str">
            <v>BS Nursing</v>
          </cell>
          <cell r="AS77">
            <v>5</v>
          </cell>
        </row>
        <row r="78">
          <cell r="B78">
            <v>2015</v>
          </cell>
          <cell r="C78">
            <v>3</v>
          </cell>
          <cell r="D78" t="str">
            <v>Parkway South High School</v>
          </cell>
          <cell r="E78" t="str">
            <v>Female</v>
          </cell>
          <cell r="F78" t="str">
            <v>Undecided</v>
          </cell>
          <cell r="G78" t="str">
            <v>Suspect Import - NRCCUA</v>
          </cell>
          <cell r="H78" t="str">
            <v>White</v>
          </cell>
          <cell r="I78">
            <v>2</v>
          </cell>
          <cell r="J78" t="str">
            <v>n</v>
          </cell>
          <cell r="AE78">
            <v>1047</v>
          </cell>
          <cell r="AF78">
            <v>26</v>
          </cell>
          <cell r="AG78">
            <v>26</v>
          </cell>
          <cell r="AH78">
            <v>28</v>
          </cell>
          <cell r="AI78">
            <v>23</v>
          </cell>
          <cell r="AJ78">
            <v>30</v>
          </cell>
          <cell r="AK78">
            <v>3.94</v>
          </cell>
          <cell r="AL78">
            <v>71</v>
          </cell>
          <cell r="AM78">
            <v>394</v>
          </cell>
          <cell r="AN78">
            <v>6</v>
          </cell>
          <cell r="AO78">
            <v>8</v>
          </cell>
          <cell r="AP78">
            <v>3.3959999999999999</v>
          </cell>
          <cell r="AQ78" t="str">
            <v>BA Math, Sec Ed</v>
          </cell>
          <cell r="AS78">
            <v>4</v>
          </cell>
        </row>
        <row r="79">
          <cell r="B79">
            <v>2016</v>
          </cell>
          <cell r="C79">
            <v>3</v>
          </cell>
          <cell r="D79" t="str">
            <v>Olathe East High School</v>
          </cell>
          <cell r="E79" t="str">
            <v>Female</v>
          </cell>
          <cell r="F79" t="str">
            <v>Political Science</v>
          </cell>
          <cell r="G79" t="str">
            <v>Suspect Import - ACT EOS</v>
          </cell>
          <cell r="H79" t="str">
            <v>Black</v>
          </cell>
          <cell r="I79">
            <v>0</v>
          </cell>
          <cell r="J79" t="str">
            <v>n</v>
          </cell>
          <cell r="AE79">
            <v>2145</v>
          </cell>
          <cell r="AF79">
            <v>24</v>
          </cell>
          <cell r="AG79">
            <v>33</v>
          </cell>
          <cell r="AH79">
            <v>22</v>
          </cell>
          <cell r="AI79">
            <v>23</v>
          </cell>
          <cell r="AJ79">
            <v>28</v>
          </cell>
          <cell r="AK79">
            <v>3.87</v>
          </cell>
          <cell r="AL79">
            <v>158</v>
          </cell>
          <cell r="AM79">
            <v>529</v>
          </cell>
          <cell r="AN79">
            <v>8</v>
          </cell>
          <cell r="AO79">
            <v>3</v>
          </cell>
          <cell r="AP79">
            <v>3.4849999999999999</v>
          </cell>
          <cell r="AQ79" t="str">
            <v>BA Political Sci</v>
          </cell>
          <cell r="AS79">
            <v>2</v>
          </cell>
        </row>
        <row r="80">
          <cell r="B80">
            <v>2016</v>
          </cell>
          <cell r="C80">
            <v>3</v>
          </cell>
          <cell r="D80" t="str">
            <v>F L Schlagle High School</v>
          </cell>
          <cell r="E80" t="str">
            <v>Male</v>
          </cell>
          <cell r="F80" t="str">
            <v>Civil Engineering</v>
          </cell>
          <cell r="G80" t="str">
            <v>Online Application</v>
          </cell>
          <cell r="H80" t="str">
            <v>Asian</v>
          </cell>
          <cell r="I80">
            <v>0</v>
          </cell>
          <cell r="J80" t="str">
            <v>n</v>
          </cell>
          <cell r="AE80">
            <v>2036</v>
          </cell>
          <cell r="AF80">
            <v>16</v>
          </cell>
          <cell r="AG80">
            <v>17</v>
          </cell>
          <cell r="AH80">
            <v>21</v>
          </cell>
          <cell r="AI80">
            <v>12</v>
          </cell>
          <cell r="AJ80">
            <v>13</v>
          </cell>
          <cell r="AK80">
            <v>3.95</v>
          </cell>
          <cell r="AL80">
            <v>3</v>
          </cell>
          <cell r="AM80">
            <v>188</v>
          </cell>
          <cell r="AN80">
            <v>8</v>
          </cell>
          <cell r="AO80">
            <v>14</v>
          </cell>
          <cell r="AP80">
            <v>3.133</v>
          </cell>
          <cell r="AQ80" t="str">
            <v>BS Civil Eng</v>
          </cell>
          <cell r="AS80">
            <v>4</v>
          </cell>
        </row>
        <row r="81">
          <cell r="B81">
            <v>2015</v>
          </cell>
          <cell r="C81">
            <v>1</v>
          </cell>
          <cell r="D81" t="str">
            <v>Unlisted Home School</v>
          </cell>
          <cell r="E81" t="str">
            <v>Female</v>
          </cell>
          <cell r="F81" t="str">
            <v>Speech/Theatre Education</v>
          </cell>
          <cell r="G81" t="str">
            <v>Search - Nonresponder</v>
          </cell>
          <cell r="H81" t="str">
            <v>2 or more</v>
          </cell>
          <cell r="I81">
            <v>0</v>
          </cell>
          <cell r="J81" t="str">
            <v>n</v>
          </cell>
          <cell r="AE81">
            <v>70</v>
          </cell>
          <cell r="AF81">
            <v>28</v>
          </cell>
          <cell r="AG81">
            <v>27</v>
          </cell>
          <cell r="AH81">
            <v>26</v>
          </cell>
          <cell r="AI81">
            <v>27</v>
          </cell>
          <cell r="AJ81">
            <v>33</v>
          </cell>
          <cell r="AK81">
            <v>3.93</v>
          </cell>
          <cell r="AL81">
            <v>13</v>
          </cell>
          <cell r="AM81">
            <v>280</v>
          </cell>
          <cell r="AO81">
            <v>0</v>
          </cell>
          <cell r="AP81">
            <v>3.5329999999999999</v>
          </cell>
          <cell r="AQ81" t="str">
            <v>BA Speech/Theatre Education, Sec Ed</v>
          </cell>
          <cell r="AS81">
            <v>3</v>
          </cell>
        </row>
        <row r="82">
          <cell r="B82">
            <v>2015</v>
          </cell>
          <cell r="C82">
            <v>4</v>
          </cell>
          <cell r="D82" t="str">
            <v>Unlisted High School</v>
          </cell>
          <cell r="E82" t="str">
            <v>Male</v>
          </cell>
          <cell r="F82" t="str">
            <v>Mathematics</v>
          </cell>
          <cell r="G82" t="str">
            <v>Online Application</v>
          </cell>
          <cell r="H82" t="str">
            <v>Asian</v>
          </cell>
          <cell r="I82">
            <v>0</v>
          </cell>
          <cell r="J82" t="str">
            <v>n</v>
          </cell>
          <cell r="AE82">
            <v>64068</v>
          </cell>
          <cell r="AO82">
            <v>0</v>
          </cell>
          <cell r="AP82">
            <v>3.3370000000000002</v>
          </cell>
          <cell r="AQ82" t="str">
            <v>BA Economics, Accounting</v>
          </cell>
          <cell r="AS82">
            <v>4</v>
          </cell>
        </row>
        <row r="83">
          <cell r="B83">
            <v>2016</v>
          </cell>
          <cell r="C83">
            <v>3</v>
          </cell>
          <cell r="D83" t="str">
            <v>Park Hill South High School</v>
          </cell>
          <cell r="E83" t="str">
            <v>Female</v>
          </cell>
          <cell r="F83" t="str">
            <v>Nursing</v>
          </cell>
          <cell r="G83" t="str">
            <v>Campus Visit Request</v>
          </cell>
          <cell r="H83" t="str">
            <v>White</v>
          </cell>
          <cell r="I83">
            <v>1</v>
          </cell>
          <cell r="J83" t="str">
            <v>n</v>
          </cell>
          <cell r="AE83">
            <v>84</v>
          </cell>
          <cell r="AF83">
            <v>23</v>
          </cell>
          <cell r="AG83">
            <v>25</v>
          </cell>
          <cell r="AH83">
            <v>23</v>
          </cell>
          <cell r="AI83">
            <v>20</v>
          </cell>
          <cell r="AJ83">
            <v>22</v>
          </cell>
          <cell r="AK83">
            <v>3.88</v>
          </cell>
          <cell r="AL83">
            <v>70</v>
          </cell>
          <cell r="AM83">
            <v>369</v>
          </cell>
          <cell r="AN83">
            <v>6</v>
          </cell>
          <cell r="AO83">
            <v>23</v>
          </cell>
          <cell r="AP83">
            <v>3.278</v>
          </cell>
          <cell r="AQ83" t="str">
            <v>BS Nursing</v>
          </cell>
          <cell r="AS83">
            <v>5</v>
          </cell>
        </row>
        <row r="84">
          <cell r="B84">
            <v>2016</v>
          </cell>
          <cell r="C84">
            <v>2</v>
          </cell>
          <cell r="D84" t="str">
            <v>Cor Jesu Academy</v>
          </cell>
          <cell r="E84" t="str">
            <v>Female</v>
          </cell>
          <cell r="F84" t="str">
            <v>Nursing</v>
          </cell>
          <cell r="G84" t="str">
            <v>Search - Nonresponder</v>
          </cell>
          <cell r="I84">
            <v>0</v>
          </cell>
          <cell r="J84" t="str">
            <v>n</v>
          </cell>
          <cell r="AE84">
            <v>929</v>
          </cell>
          <cell r="AF84">
            <v>32</v>
          </cell>
          <cell r="AG84">
            <v>26</v>
          </cell>
          <cell r="AH84">
            <v>32</v>
          </cell>
          <cell r="AI84">
            <v>35</v>
          </cell>
          <cell r="AJ84">
            <v>35</v>
          </cell>
          <cell r="AK84">
            <v>3.64</v>
          </cell>
          <cell r="AM84">
            <v>161</v>
          </cell>
          <cell r="AN84">
            <v>8</v>
          </cell>
          <cell r="AO84">
            <v>27</v>
          </cell>
          <cell r="AP84">
            <v>3.5310000000000001</v>
          </cell>
          <cell r="AQ84" t="str">
            <v>BS Nursing, ACTI</v>
          </cell>
          <cell r="AS84">
            <v>5</v>
          </cell>
        </row>
        <row r="85">
          <cell r="B85">
            <v>2016</v>
          </cell>
          <cell r="C85">
            <v>3</v>
          </cell>
          <cell r="D85" t="str">
            <v>Olathe North High School</v>
          </cell>
          <cell r="E85" t="str">
            <v>Male</v>
          </cell>
          <cell r="F85" t="str">
            <v>Business Administration</v>
          </cell>
          <cell r="G85" t="str">
            <v>Suspect Import - ACT EOS</v>
          </cell>
          <cell r="H85" t="str">
            <v>White</v>
          </cell>
          <cell r="I85">
            <v>0</v>
          </cell>
          <cell r="J85" t="str">
            <v>n</v>
          </cell>
          <cell r="AE85">
            <v>1993</v>
          </cell>
          <cell r="AF85">
            <v>24</v>
          </cell>
          <cell r="AG85">
            <v>27</v>
          </cell>
          <cell r="AH85">
            <v>22</v>
          </cell>
          <cell r="AI85">
            <v>24</v>
          </cell>
          <cell r="AJ85">
            <v>21</v>
          </cell>
          <cell r="AK85">
            <v>4</v>
          </cell>
          <cell r="AL85">
            <v>130</v>
          </cell>
          <cell r="AM85">
            <v>556</v>
          </cell>
          <cell r="AN85">
            <v>8</v>
          </cell>
          <cell r="AO85">
            <v>14</v>
          </cell>
          <cell r="AP85">
            <v>3.206</v>
          </cell>
          <cell r="AQ85" t="str">
            <v>BS Bus Ad</v>
          </cell>
          <cell r="AS85">
            <v>4</v>
          </cell>
        </row>
        <row r="86">
          <cell r="B86">
            <v>2015</v>
          </cell>
          <cell r="C86">
            <v>3</v>
          </cell>
          <cell r="D86" t="str">
            <v>Odessa R-VII Senior HS</v>
          </cell>
          <cell r="E86" t="str">
            <v>Female</v>
          </cell>
          <cell r="F86" t="str">
            <v>Mathematics</v>
          </cell>
          <cell r="G86" t="str">
            <v>Online Application</v>
          </cell>
          <cell r="H86" t="str">
            <v>White</v>
          </cell>
          <cell r="I86">
            <v>0</v>
          </cell>
          <cell r="J86" t="str">
            <v>n</v>
          </cell>
          <cell r="AE86">
            <v>8</v>
          </cell>
          <cell r="AF86">
            <v>21</v>
          </cell>
          <cell r="AG86">
            <v>23</v>
          </cell>
          <cell r="AH86">
            <v>20</v>
          </cell>
          <cell r="AI86">
            <v>19</v>
          </cell>
          <cell r="AJ86">
            <v>22</v>
          </cell>
          <cell r="AK86">
            <v>3.69</v>
          </cell>
          <cell r="AL86">
            <v>50</v>
          </cell>
          <cell r="AM86">
            <v>173</v>
          </cell>
          <cell r="AN86">
            <v>8</v>
          </cell>
          <cell r="AO86">
            <v>11</v>
          </cell>
          <cell r="AP86">
            <v>3.4889999999999999</v>
          </cell>
          <cell r="AQ86" t="str">
            <v>BA Mathematics</v>
          </cell>
          <cell r="AS86">
            <v>1</v>
          </cell>
        </row>
        <row r="87">
          <cell r="B87">
            <v>2015</v>
          </cell>
          <cell r="C87">
            <v>3</v>
          </cell>
          <cell r="D87" t="str">
            <v>Wichita High School East</v>
          </cell>
          <cell r="E87" t="str">
            <v>Female</v>
          </cell>
          <cell r="F87" t="str">
            <v>Biology</v>
          </cell>
          <cell r="G87" t="str">
            <v>Suspect Import - ACT EOS</v>
          </cell>
          <cell r="H87" t="str">
            <v>White</v>
          </cell>
          <cell r="I87">
            <v>0</v>
          </cell>
          <cell r="J87" t="str">
            <v>n</v>
          </cell>
          <cell r="AE87">
            <v>3151</v>
          </cell>
          <cell r="AF87">
            <v>32</v>
          </cell>
          <cell r="AG87">
            <v>29</v>
          </cell>
          <cell r="AH87">
            <v>33</v>
          </cell>
          <cell r="AI87">
            <v>32</v>
          </cell>
          <cell r="AJ87">
            <v>32</v>
          </cell>
          <cell r="AK87">
            <v>3.86</v>
          </cell>
          <cell r="AL87">
            <v>33</v>
          </cell>
          <cell r="AM87">
            <v>519</v>
          </cell>
          <cell r="AN87">
            <v>8</v>
          </cell>
          <cell r="AO87">
            <v>38</v>
          </cell>
          <cell r="AP87">
            <v>3.8220000000000001</v>
          </cell>
          <cell r="AQ87" t="str">
            <v>BA Ox Sci Mole Bio</v>
          </cell>
          <cell r="AS87">
            <v>3</v>
          </cell>
        </row>
        <row r="88">
          <cell r="B88">
            <v>2016</v>
          </cell>
          <cell r="C88">
            <v>3</v>
          </cell>
          <cell r="D88" t="str">
            <v>Republic High School</v>
          </cell>
          <cell r="E88" t="str">
            <v>Male</v>
          </cell>
          <cell r="F88" t="str">
            <v>Biology</v>
          </cell>
          <cell r="G88" t="str">
            <v>Suspect Import - ACT EOS</v>
          </cell>
          <cell r="H88" t="str">
            <v>White</v>
          </cell>
          <cell r="I88">
            <v>0</v>
          </cell>
          <cell r="J88" t="str">
            <v>n</v>
          </cell>
          <cell r="AE88">
            <v>1734</v>
          </cell>
          <cell r="AF88">
            <v>34</v>
          </cell>
          <cell r="AG88">
            <v>32</v>
          </cell>
          <cell r="AH88">
            <v>35</v>
          </cell>
          <cell r="AI88">
            <v>35</v>
          </cell>
          <cell r="AJ88">
            <v>34</v>
          </cell>
          <cell r="AK88">
            <v>4.38</v>
          </cell>
          <cell r="AL88">
            <v>9</v>
          </cell>
          <cell r="AM88">
            <v>300</v>
          </cell>
          <cell r="AN88">
            <v>8</v>
          </cell>
          <cell r="AO88">
            <v>14</v>
          </cell>
          <cell r="AP88">
            <v>3.919</v>
          </cell>
          <cell r="AQ88" t="str">
            <v>BA Ox Sci Mole Bio, ACTI</v>
          </cell>
          <cell r="AS88">
            <v>3</v>
          </cell>
        </row>
        <row r="89">
          <cell r="B89">
            <v>2015</v>
          </cell>
          <cell r="C89">
            <v>2</v>
          </cell>
          <cell r="D89" t="str">
            <v>Oklahoma Christian School</v>
          </cell>
          <cell r="E89" t="str">
            <v>Female</v>
          </cell>
          <cell r="F89" t="str">
            <v>English</v>
          </cell>
          <cell r="G89" t="str">
            <v>Online Event Registration</v>
          </cell>
          <cell r="H89" t="str">
            <v>White</v>
          </cell>
          <cell r="I89">
            <v>0</v>
          </cell>
          <cell r="J89" t="str">
            <v>y</v>
          </cell>
          <cell r="AE89">
            <v>8966</v>
          </cell>
          <cell r="AF89">
            <v>33</v>
          </cell>
          <cell r="AG89">
            <v>29</v>
          </cell>
          <cell r="AH89">
            <v>30</v>
          </cell>
          <cell r="AI89">
            <v>35</v>
          </cell>
          <cell r="AJ89">
            <v>36</v>
          </cell>
          <cell r="AK89">
            <v>4</v>
          </cell>
          <cell r="AL89">
            <v>1</v>
          </cell>
          <cell r="AM89">
            <v>66</v>
          </cell>
          <cell r="AN89">
            <v>8</v>
          </cell>
          <cell r="AO89">
            <v>9</v>
          </cell>
          <cell r="AP89">
            <v>3.64</v>
          </cell>
          <cell r="AQ89" t="str">
            <v>BA Ox Literature</v>
          </cell>
          <cell r="AS89">
            <v>3</v>
          </cell>
        </row>
        <row r="90">
          <cell r="B90">
            <v>2016</v>
          </cell>
          <cell r="C90">
            <v>3</v>
          </cell>
          <cell r="D90" t="str">
            <v>Lees Summit Senior High School</v>
          </cell>
          <cell r="E90" t="str">
            <v>Female</v>
          </cell>
          <cell r="F90" t="str">
            <v>Music - BA</v>
          </cell>
          <cell r="G90" t="str">
            <v>Suspect Import - ACT EOS</v>
          </cell>
          <cell r="H90" t="str">
            <v>White</v>
          </cell>
          <cell r="I90">
            <v>0</v>
          </cell>
          <cell r="J90" t="str">
            <v>n</v>
          </cell>
          <cell r="AE90">
            <v>5</v>
          </cell>
          <cell r="AF90">
            <v>29</v>
          </cell>
          <cell r="AG90">
            <v>29</v>
          </cell>
          <cell r="AH90">
            <v>26</v>
          </cell>
          <cell r="AI90">
            <v>33</v>
          </cell>
          <cell r="AJ90">
            <v>33</v>
          </cell>
          <cell r="AK90">
            <v>4.34</v>
          </cell>
          <cell r="AL90">
            <v>12</v>
          </cell>
          <cell r="AM90">
            <v>445</v>
          </cell>
          <cell r="AN90">
            <v>8</v>
          </cell>
          <cell r="AO90">
            <v>17</v>
          </cell>
          <cell r="AP90">
            <v>3.9529999999999998</v>
          </cell>
          <cell r="AQ90" t="str">
            <v>Ox Music, Psych Sci</v>
          </cell>
          <cell r="AS90">
            <v>3</v>
          </cell>
        </row>
        <row r="91">
          <cell r="B91">
            <v>2015</v>
          </cell>
          <cell r="C91">
            <v>3</v>
          </cell>
          <cell r="D91" t="str">
            <v>Lebanon High School</v>
          </cell>
          <cell r="E91" t="str">
            <v>Female</v>
          </cell>
          <cell r="F91" t="str">
            <v>International Relations</v>
          </cell>
          <cell r="G91" t="str">
            <v>Web, Create Account</v>
          </cell>
          <cell r="H91" t="str">
            <v>White</v>
          </cell>
          <cell r="I91">
            <v>0</v>
          </cell>
          <cell r="J91" t="str">
            <v>n</v>
          </cell>
          <cell r="AE91">
            <v>1468</v>
          </cell>
          <cell r="AF91">
            <v>27</v>
          </cell>
          <cell r="AG91">
            <v>25</v>
          </cell>
          <cell r="AH91">
            <v>29</v>
          </cell>
          <cell r="AI91">
            <v>27</v>
          </cell>
          <cell r="AJ91">
            <v>29</v>
          </cell>
          <cell r="AK91">
            <v>3.93</v>
          </cell>
          <cell r="AL91">
            <v>17</v>
          </cell>
          <cell r="AM91">
            <v>294</v>
          </cell>
          <cell r="AN91">
            <v>8</v>
          </cell>
          <cell r="AO91">
            <v>12</v>
          </cell>
          <cell r="AP91">
            <v>3.7360000000000002</v>
          </cell>
          <cell r="AQ91" t="str">
            <v>BA Intl Rel, French, ACTI</v>
          </cell>
          <cell r="AS91">
            <v>2</v>
          </cell>
        </row>
        <row r="92">
          <cell r="B92">
            <v>2016</v>
          </cell>
          <cell r="C92">
            <v>3</v>
          </cell>
          <cell r="D92" t="str">
            <v>Park Hill Senior High School</v>
          </cell>
          <cell r="E92" t="str">
            <v>Male</v>
          </cell>
          <cell r="F92" t="str">
            <v>Biochemistry</v>
          </cell>
          <cell r="G92" t="str">
            <v>Search - Nonresponder</v>
          </cell>
          <cell r="H92" t="str">
            <v>White</v>
          </cell>
          <cell r="I92">
            <v>0</v>
          </cell>
          <cell r="J92" t="str">
            <v>n</v>
          </cell>
          <cell r="AE92">
            <v>84</v>
          </cell>
          <cell r="AF92">
            <v>32</v>
          </cell>
          <cell r="AG92">
            <v>28</v>
          </cell>
          <cell r="AH92">
            <v>36</v>
          </cell>
          <cell r="AI92">
            <v>29</v>
          </cell>
          <cell r="AJ92">
            <v>34</v>
          </cell>
          <cell r="AK92">
            <v>4.28</v>
          </cell>
          <cell r="AL92">
            <v>5</v>
          </cell>
          <cell r="AM92">
            <v>443</v>
          </cell>
          <cell r="AN92">
            <v>6</v>
          </cell>
          <cell r="AO92">
            <v>57</v>
          </cell>
          <cell r="AP92">
            <v>3.524</v>
          </cell>
          <cell r="AQ92" t="str">
            <v>BA Biochecmistry, PoliSci, ACTI</v>
          </cell>
          <cell r="AS92">
            <v>1</v>
          </cell>
        </row>
        <row r="93">
          <cell r="B93">
            <v>2015</v>
          </cell>
          <cell r="C93">
            <v>3</v>
          </cell>
          <cell r="D93" t="str">
            <v>Liberty High School</v>
          </cell>
          <cell r="E93" t="str">
            <v>Female</v>
          </cell>
          <cell r="F93" t="str">
            <v>Elementary Education</v>
          </cell>
          <cell r="G93" t="str">
            <v>College Fair/Program</v>
          </cell>
          <cell r="H93" t="str">
            <v>White</v>
          </cell>
          <cell r="I93">
            <v>1</v>
          </cell>
          <cell r="J93" t="str">
            <v>n</v>
          </cell>
          <cell r="AE93">
            <v>90</v>
          </cell>
          <cell r="AF93">
            <v>23</v>
          </cell>
          <cell r="AG93">
            <v>23</v>
          </cell>
          <cell r="AH93">
            <v>24</v>
          </cell>
          <cell r="AI93">
            <v>24</v>
          </cell>
          <cell r="AJ93">
            <v>27</v>
          </cell>
          <cell r="AK93">
            <v>3.61</v>
          </cell>
          <cell r="AL93">
            <v>141</v>
          </cell>
          <cell r="AM93">
            <v>472</v>
          </cell>
          <cell r="AN93">
            <v>8</v>
          </cell>
          <cell r="AO93">
            <v>23</v>
          </cell>
          <cell r="AP93">
            <v>3.3740000000000001</v>
          </cell>
          <cell r="AQ93" t="str">
            <v>BS Elem Ed</v>
          </cell>
          <cell r="AS93">
            <v>4</v>
          </cell>
        </row>
        <row r="94">
          <cell r="B94">
            <v>2016</v>
          </cell>
          <cell r="C94">
            <v>1</v>
          </cell>
          <cell r="D94" t="str">
            <v>Unlisted Home School</v>
          </cell>
          <cell r="E94" t="str">
            <v>Female</v>
          </cell>
          <cell r="F94" t="str">
            <v>Psychology</v>
          </cell>
          <cell r="G94" t="str">
            <v>Campus Visit Request</v>
          </cell>
          <cell r="H94" t="str">
            <v>White</v>
          </cell>
          <cell r="I94">
            <v>0</v>
          </cell>
          <cell r="J94" t="str">
            <v>n</v>
          </cell>
          <cell r="AE94">
            <v>89</v>
          </cell>
          <cell r="AF94">
            <v>18</v>
          </cell>
          <cell r="AG94">
            <v>18</v>
          </cell>
          <cell r="AH94">
            <v>16</v>
          </cell>
          <cell r="AI94">
            <v>22</v>
          </cell>
          <cell r="AJ94">
            <v>18</v>
          </cell>
          <cell r="AK94">
            <v>4</v>
          </cell>
          <cell r="AN94">
            <v>8</v>
          </cell>
          <cell r="AO94" t="str">
            <v xml:space="preserve"> </v>
          </cell>
          <cell r="AP94">
            <v>3.7450000000000001</v>
          </cell>
          <cell r="AQ94" t="str">
            <v>BS Music Theory/Composition, Psychology</v>
          </cell>
          <cell r="AS94">
            <v>3</v>
          </cell>
        </row>
        <row r="95">
          <cell r="B95">
            <v>2016</v>
          </cell>
          <cell r="C95">
            <v>3</v>
          </cell>
          <cell r="D95" t="str">
            <v>Marshall High School</v>
          </cell>
          <cell r="E95" t="str">
            <v>Female</v>
          </cell>
          <cell r="F95" t="str">
            <v>Psychology</v>
          </cell>
          <cell r="G95" t="str">
            <v>Search - Nonresponder</v>
          </cell>
          <cell r="I95">
            <v>0</v>
          </cell>
          <cell r="J95" t="str">
            <v>n</v>
          </cell>
          <cell r="AE95">
            <v>1272</v>
          </cell>
          <cell r="AF95">
            <v>25</v>
          </cell>
          <cell r="AG95">
            <v>22</v>
          </cell>
          <cell r="AH95">
            <v>25</v>
          </cell>
          <cell r="AI95">
            <v>24</v>
          </cell>
          <cell r="AJ95">
            <v>30</v>
          </cell>
          <cell r="AK95">
            <v>3.93</v>
          </cell>
          <cell r="AL95">
            <v>12</v>
          </cell>
          <cell r="AM95">
            <v>213</v>
          </cell>
          <cell r="AN95">
            <v>7</v>
          </cell>
          <cell r="AO95">
            <v>26</v>
          </cell>
          <cell r="AP95">
            <v>3.6989999999999998</v>
          </cell>
          <cell r="AQ95" t="str">
            <v>BA Intl Rel</v>
          </cell>
          <cell r="AS95">
            <v>2</v>
          </cell>
        </row>
        <row r="96">
          <cell r="B96">
            <v>2016</v>
          </cell>
          <cell r="C96">
            <v>2</v>
          </cell>
          <cell r="D96" t="str">
            <v>Lutheran High School South</v>
          </cell>
          <cell r="E96" t="str">
            <v>Female</v>
          </cell>
          <cell r="F96" t="str">
            <v>Nursing</v>
          </cell>
          <cell r="G96" t="str">
            <v>Search - Nonresponder</v>
          </cell>
          <cell r="H96" t="str">
            <v>White</v>
          </cell>
          <cell r="I96">
            <v>0</v>
          </cell>
          <cell r="J96" t="str">
            <v>n</v>
          </cell>
          <cell r="AE96">
            <v>940</v>
          </cell>
          <cell r="AF96">
            <v>28</v>
          </cell>
          <cell r="AG96">
            <v>27</v>
          </cell>
          <cell r="AH96">
            <v>26</v>
          </cell>
          <cell r="AI96">
            <v>28</v>
          </cell>
          <cell r="AJ96">
            <v>30</v>
          </cell>
          <cell r="AK96">
            <v>4</v>
          </cell>
          <cell r="AL96">
            <v>9</v>
          </cell>
          <cell r="AM96">
            <v>108</v>
          </cell>
          <cell r="AN96">
            <v>8</v>
          </cell>
          <cell r="AO96">
            <v>34</v>
          </cell>
          <cell r="AP96">
            <v>3.6560000000000001</v>
          </cell>
          <cell r="AQ96" t="str">
            <v>BS Nursing</v>
          </cell>
          <cell r="AS96">
            <v>5</v>
          </cell>
        </row>
        <row r="97">
          <cell r="B97">
            <v>2016</v>
          </cell>
          <cell r="C97">
            <v>3</v>
          </cell>
          <cell r="D97" t="str">
            <v>Liberty North High School</v>
          </cell>
          <cell r="E97" t="str">
            <v>Female</v>
          </cell>
          <cell r="F97" t="str">
            <v>Mathematics</v>
          </cell>
          <cell r="G97" t="str">
            <v>Search - Nonresponder</v>
          </cell>
          <cell r="I97">
            <v>0</v>
          </cell>
          <cell r="J97" t="str">
            <v>n</v>
          </cell>
          <cell r="AE97">
            <v>0</v>
          </cell>
          <cell r="AF97">
            <v>33</v>
          </cell>
          <cell r="AG97">
            <v>31</v>
          </cell>
          <cell r="AH97">
            <v>35</v>
          </cell>
          <cell r="AI97">
            <v>34</v>
          </cell>
          <cell r="AJ97">
            <v>33</v>
          </cell>
          <cell r="AK97">
            <v>4</v>
          </cell>
          <cell r="AL97">
            <v>1</v>
          </cell>
          <cell r="AM97">
            <v>390</v>
          </cell>
          <cell r="AN97">
            <v>6</v>
          </cell>
          <cell r="AO97">
            <v>24</v>
          </cell>
          <cell r="AP97">
            <v>3.7160000000000002</v>
          </cell>
          <cell r="AQ97" t="str">
            <v>BA Economic, Philosophy</v>
          </cell>
          <cell r="AS97">
            <v>4</v>
          </cell>
        </row>
        <row r="98">
          <cell r="B98">
            <v>2015</v>
          </cell>
          <cell r="C98">
            <v>3</v>
          </cell>
          <cell r="D98" t="str">
            <v>Liberty North High School</v>
          </cell>
          <cell r="E98" t="str">
            <v>Female</v>
          </cell>
          <cell r="F98" t="str">
            <v>Music Education-Vocal</v>
          </cell>
          <cell r="G98" t="str">
            <v>Web Create Account - Default Create Account Form</v>
          </cell>
          <cell r="H98" t="str">
            <v>White</v>
          </cell>
          <cell r="I98">
            <v>0</v>
          </cell>
          <cell r="J98" t="str">
            <v>n</v>
          </cell>
          <cell r="AE98">
            <v>0</v>
          </cell>
          <cell r="AF98">
            <v>23</v>
          </cell>
          <cell r="AG98">
            <v>21</v>
          </cell>
          <cell r="AH98">
            <v>26</v>
          </cell>
          <cell r="AI98">
            <v>25</v>
          </cell>
          <cell r="AJ98">
            <v>21</v>
          </cell>
          <cell r="AK98">
            <v>3.58</v>
          </cell>
          <cell r="AL98">
            <v>103</v>
          </cell>
          <cell r="AM98">
            <v>315</v>
          </cell>
          <cell r="AN98">
            <v>8</v>
          </cell>
          <cell r="AO98">
            <v>6</v>
          </cell>
          <cell r="AP98">
            <v>3.5920000000000001</v>
          </cell>
          <cell r="AQ98" t="str">
            <v>BA IDM</v>
          </cell>
          <cell r="AS98">
            <v>3</v>
          </cell>
        </row>
        <row r="99">
          <cell r="B99">
            <v>2016</v>
          </cell>
          <cell r="C99">
            <v>3</v>
          </cell>
          <cell r="D99" t="str">
            <v>Liberty North High School</v>
          </cell>
          <cell r="E99" t="str">
            <v>Female</v>
          </cell>
          <cell r="F99" t="str">
            <v>History</v>
          </cell>
          <cell r="G99" t="str">
            <v>Test Score Import - ACT</v>
          </cell>
          <cell r="H99" t="str">
            <v>White</v>
          </cell>
          <cell r="I99">
            <v>1</v>
          </cell>
          <cell r="J99" t="str">
            <v>n</v>
          </cell>
          <cell r="AE99">
            <v>0</v>
          </cell>
          <cell r="AF99">
            <v>28</v>
          </cell>
          <cell r="AG99">
            <v>26</v>
          </cell>
          <cell r="AH99">
            <v>31</v>
          </cell>
          <cell r="AI99">
            <v>34</v>
          </cell>
          <cell r="AJ99">
            <v>26</v>
          </cell>
          <cell r="AK99">
            <v>3.88</v>
          </cell>
          <cell r="AL99">
            <v>57</v>
          </cell>
          <cell r="AM99">
            <v>390</v>
          </cell>
          <cell r="AN99">
            <v>7</v>
          </cell>
          <cell r="AO99">
            <v>21</v>
          </cell>
          <cell r="AP99">
            <v>3.7890000000000001</v>
          </cell>
          <cell r="AQ99" t="str">
            <v>BA History</v>
          </cell>
          <cell r="AS99">
            <v>2</v>
          </cell>
        </row>
        <row r="100">
          <cell r="B100">
            <v>2016</v>
          </cell>
          <cell r="C100">
            <v>3</v>
          </cell>
          <cell r="D100" t="str">
            <v>Lebanon High School</v>
          </cell>
          <cell r="E100" t="str">
            <v>Female</v>
          </cell>
          <cell r="F100" t="str">
            <v>Biology</v>
          </cell>
          <cell r="G100" t="str">
            <v>Suspect Import - ACT EOS</v>
          </cell>
          <cell r="H100" t="str">
            <v>White</v>
          </cell>
          <cell r="I100">
            <v>0</v>
          </cell>
          <cell r="J100" t="str">
            <v>n</v>
          </cell>
          <cell r="AE100">
            <v>1654</v>
          </cell>
          <cell r="AF100">
            <v>29</v>
          </cell>
          <cell r="AG100">
            <v>28</v>
          </cell>
          <cell r="AH100">
            <v>28</v>
          </cell>
          <cell r="AI100">
            <v>29</v>
          </cell>
          <cell r="AJ100">
            <v>33</v>
          </cell>
          <cell r="AK100">
            <v>4.18</v>
          </cell>
          <cell r="AL100">
            <v>2</v>
          </cell>
          <cell r="AM100">
            <v>362</v>
          </cell>
          <cell r="AN100">
            <v>8</v>
          </cell>
          <cell r="AO100">
            <v>10</v>
          </cell>
          <cell r="AP100">
            <v>4</v>
          </cell>
          <cell r="AQ100" t="str">
            <v>BA Biology</v>
          </cell>
          <cell r="AS100">
            <v>1</v>
          </cell>
        </row>
        <row r="101">
          <cell r="B101">
            <v>2015</v>
          </cell>
          <cell r="C101">
            <v>3</v>
          </cell>
          <cell r="D101" t="str">
            <v>Staley High School</v>
          </cell>
          <cell r="E101" t="str">
            <v>Male</v>
          </cell>
          <cell r="F101" t="str">
            <v>Mathematics</v>
          </cell>
          <cell r="G101" t="str">
            <v>Application Import</v>
          </cell>
          <cell r="I101">
            <v>0</v>
          </cell>
          <cell r="J101" t="str">
            <v>n</v>
          </cell>
          <cell r="AE101">
            <v>87</v>
          </cell>
          <cell r="AF101">
            <v>32</v>
          </cell>
          <cell r="AG101">
            <v>36</v>
          </cell>
          <cell r="AH101">
            <v>32</v>
          </cell>
          <cell r="AI101">
            <v>32</v>
          </cell>
          <cell r="AJ101">
            <v>28</v>
          </cell>
          <cell r="AK101">
            <v>4.28</v>
          </cell>
          <cell r="AL101">
            <v>19</v>
          </cell>
          <cell r="AM101">
            <v>306</v>
          </cell>
          <cell r="AN101">
            <v>8</v>
          </cell>
          <cell r="AO101">
            <v>30</v>
          </cell>
          <cell r="AP101">
            <v>4</v>
          </cell>
          <cell r="AQ101" t="str">
            <v>BA Mathematics, ACTI</v>
          </cell>
          <cell r="AS101">
            <v>1</v>
          </cell>
        </row>
        <row r="102">
          <cell r="B102">
            <v>2016</v>
          </cell>
          <cell r="C102">
            <v>3</v>
          </cell>
          <cell r="D102" t="str">
            <v>Marshall High School</v>
          </cell>
          <cell r="E102" t="str">
            <v>Female</v>
          </cell>
          <cell r="F102" t="str">
            <v>Nursing</v>
          </cell>
          <cell r="G102" t="str">
            <v>Search - Nonresponder</v>
          </cell>
          <cell r="H102" t="str">
            <v>White</v>
          </cell>
          <cell r="I102">
            <v>0</v>
          </cell>
          <cell r="J102" t="str">
            <v>n</v>
          </cell>
          <cell r="AE102">
            <v>1272</v>
          </cell>
          <cell r="AF102">
            <v>20</v>
          </cell>
          <cell r="AG102">
            <v>18</v>
          </cell>
          <cell r="AH102">
            <v>19</v>
          </cell>
          <cell r="AI102">
            <v>21</v>
          </cell>
          <cell r="AJ102">
            <v>23</v>
          </cell>
          <cell r="AK102">
            <v>3.85</v>
          </cell>
          <cell r="AL102">
            <v>20</v>
          </cell>
          <cell r="AM102">
            <v>213</v>
          </cell>
          <cell r="AN102">
            <v>8</v>
          </cell>
          <cell r="AO102">
            <v>28</v>
          </cell>
          <cell r="AP102">
            <v>3.702</v>
          </cell>
          <cell r="AQ102" t="str">
            <v>BS Nursing, ACTI</v>
          </cell>
          <cell r="AS102">
            <v>5</v>
          </cell>
        </row>
        <row r="103">
          <cell r="B103">
            <v>2016</v>
          </cell>
          <cell r="C103">
            <v>3</v>
          </cell>
          <cell r="D103" t="str">
            <v>Olathe North High School</v>
          </cell>
          <cell r="E103" t="str">
            <v>Female</v>
          </cell>
          <cell r="F103" t="str">
            <v>English</v>
          </cell>
          <cell r="G103" t="str">
            <v>College Fair/Program</v>
          </cell>
          <cell r="H103" t="str">
            <v>White</v>
          </cell>
          <cell r="I103">
            <v>0</v>
          </cell>
          <cell r="J103" t="str">
            <v>n</v>
          </cell>
          <cell r="AE103">
            <v>2145</v>
          </cell>
          <cell r="AK103">
            <v>4.21</v>
          </cell>
          <cell r="AL103">
            <v>91</v>
          </cell>
          <cell r="AM103">
            <v>558</v>
          </cell>
          <cell r="AN103">
            <v>8</v>
          </cell>
          <cell r="AO103">
            <v>10</v>
          </cell>
          <cell r="AP103">
            <v>3.7309999999999999</v>
          </cell>
          <cell r="AQ103" t="str">
            <v>BA Ox Lit &amp; Theory</v>
          </cell>
          <cell r="AS103">
            <v>3</v>
          </cell>
        </row>
        <row r="104">
          <cell r="B104">
            <v>2016</v>
          </cell>
          <cell r="C104">
            <v>3</v>
          </cell>
          <cell r="D104" t="str">
            <v>Piper High School</v>
          </cell>
          <cell r="E104" t="str">
            <v>Female</v>
          </cell>
          <cell r="F104" t="str">
            <v>Communication</v>
          </cell>
          <cell r="G104" t="str">
            <v>Search - Nonresponder</v>
          </cell>
          <cell r="H104" t="str">
            <v>White</v>
          </cell>
          <cell r="I104">
            <v>0</v>
          </cell>
          <cell r="J104" t="str">
            <v>n</v>
          </cell>
          <cell r="AE104">
            <v>2041</v>
          </cell>
          <cell r="AF104">
            <v>26</v>
          </cell>
          <cell r="AG104">
            <v>23</v>
          </cell>
          <cell r="AH104">
            <v>26</v>
          </cell>
          <cell r="AI104">
            <v>27</v>
          </cell>
          <cell r="AJ104">
            <v>32</v>
          </cell>
          <cell r="AK104">
            <v>3.98</v>
          </cell>
          <cell r="AL104">
            <v>22</v>
          </cell>
          <cell r="AM104">
            <v>126</v>
          </cell>
          <cell r="AN104">
            <v>8</v>
          </cell>
          <cell r="AO104">
            <v>0</v>
          </cell>
          <cell r="AP104">
            <v>3.649</v>
          </cell>
          <cell r="AQ104" t="str">
            <v>BA NPL, Comms, ACTI</v>
          </cell>
          <cell r="AS104">
            <v>4</v>
          </cell>
        </row>
        <row r="105">
          <cell r="B105">
            <v>2016</v>
          </cell>
          <cell r="C105">
            <v>3</v>
          </cell>
          <cell r="D105" t="str">
            <v>Blue Valley Northwest HS</v>
          </cell>
          <cell r="E105" t="str">
            <v>Female</v>
          </cell>
          <cell r="F105" t="str">
            <v>Accounting</v>
          </cell>
          <cell r="G105" t="str">
            <v>Test Score Import - ACT</v>
          </cell>
          <cell r="H105" t="str">
            <v>White</v>
          </cell>
          <cell r="I105">
            <v>1</v>
          </cell>
          <cell r="J105" t="str">
            <v>n</v>
          </cell>
          <cell r="AE105">
            <v>2153</v>
          </cell>
          <cell r="AF105">
            <v>27</v>
          </cell>
          <cell r="AG105">
            <v>29</v>
          </cell>
          <cell r="AH105">
            <v>30</v>
          </cell>
          <cell r="AI105">
            <v>29</v>
          </cell>
          <cell r="AJ105">
            <v>25</v>
          </cell>
          <cell r="AK105">
            <v>3.44</v>
          </cell>
          <cell r="AL105">
            <v>240</v>
          </cell>
          <cell r="AM105">
            <v>392</v>
          </cell>
          <cell r="AN105">
            <v>8</v>
          </cell>
          <cell r="AO105">
            <v>8</v>
          </cell>
          <cell r="AP105">
            <v>3.5760000000000001</v>
          </cell>
          <cell r="AQ105" t="str">
            <v>BS Acctg, BusAd</v>
          </cell>
          <cell r="AS105">
            <v>4</v>
          </cell>
        </row>
        <row r="106">
          <cell r="B106">
            <v>2015</v>
          </cell>
          <cell r="C106">
            <v>3</v>
          </cell>
          <cell r="D106" t="str">
            <v>MCKINNEY BOYD HIGH SCHOOL</v>
          </cell>
          <cell r="E106" t="str">
            <v>Female</v>
          </cell>
          <cell r="F106" t="str">
            <v>Biochemistry</v>
          </cell>
          <cell r="G106" t="str">
            <v>Search - PSAT</v>
          </cell>
          <cell r="H106" t="str">
            <v>White</v>
          </cell>
          <cell r="I106">
            <v>0</v>
          </cell>
          <cell r="J106" t="str">
            <v>n</v>
          </cell>
          <cell r="AE106">
            <v>11010</v>
          </cell>
          <cell r="AF106">
            <v>33</v>
          </cell>
          <cell r="AG106">
            <v>29</v>
          </cell>
          <cell r="AH106">
            <v>28</v>
          </cell>
          <cell r="AI106">
            <v>29</v>
          </cell>
          <cell r="AJ106">
            <v>32</v>
          </cell>
          <cell r="AK106">
            <v>4.13</v>
          </cell>
          <cell r="AL106">
            <v>50</v>
          </cell>
          <cell r="AM106">
            <v>710</v>
          </cell>
          <cell r="AN106">
            <v>8</v>
          </cell>
          <cell r="AO106">
            <v>12</v>
          </cell>
          <cell r="AP106">
            <v>3.625</v>
          </cell>
          <cell r="AQ106" t="str">
            <v>BA Psychological Science, Music, Mathematics</v>
          </cell>
          <cell r="AS106">
            <v>2</v>
          </cell>
        </row>
        <row r="107">
          <cell r="B107">
            <v>2015</v>
          </cell>
          <cell r="C107">
            <v>3</v>
          </cell>
          <cell r="D107" t="str">
            <v>North Kansas City High School</v>
          </cell>
          <cell r="E107" t="str">
            <v>Female</v>
          </cell>
          <cell r="F107" t="str">
            <v>Nursing</v>
          </cell>
          <cell r="G107" t="str">
            <v>Suspect Import - NRCCUA</v>
          </cell>
          <cell r="H107" t="str">
            <v>White</v>
          </cell>
          <cell r="I107">
            <v>0</v>
          </cell>
          <cell r="J107" t="str">
            <v>n</v>
          </cell>
          <cell r="AE107">
            <v>51</v>
          </cell>
          <cell r="AF107">
            <v>20</v>
          </cell>
          <cell r="AG107">
            <v>16</v>
          </cell>
          <cell r="AH107">
            <v>22</v>
          </cell>
          <cell r="AI107">
            <v>20</v>
          </cell>
          <cell r="AJ107">
            <v>22</v>
          </cell>
          <cell r="AK107">
            <v>3.18</v>
          </cell>
          <cell r="AL107">
            <v>132</v>
          </cell>
          <cell r="AM107">
            <v>388</v>
          </cell>
          <cell r="AN107">
            <v>8</v>
          </cell>
          <cell r="AO107">
            <v>16</v>
          </cell>
          <cell r="AP107">
            <v>2.4119999999999999</v>
          </cell>
          <cell r="AQ107" t="str">
            <v>BA Psychology</v>
          </cell>
          <cell r="AS107">
            <v>2</v>
          </cell>
        </row>
        <row r="108">
          <cell r="B108">
            <v>2015</v>
          </cell>
          <cell r="C108">
            <v>3</v>
          </cell>
          <cell r="D108" t="str">
            <v>Winnetonka High School</v>
          </cell>
          <cell r="E108" t="str">
            <v>Female</v>
          </cell>
          <cell r="F108" t="str">
            <v>English</v>
          </cell>
          <cell r="G108" t="str">
            <v>Suspect Import - ACT EOS</v>
          </cell>
          <cell r="H108" t="str">
            <v>White</v>
          </cell>
          <cell r="I108">
            <v>0</v>
          </cell>
          <cell r="J108" t="str">
            <v>n</v>
          </cell>
          <cell r="AE108">
            <v>49</v>
          </cell>
          <cell r="AF108">
            <v>28</v>
          </cell>
          <cell r="AG108">
            <v>22</v>
          </cell>
          <cell r="AH108">
            <v>27</v>
          </cell>
          <cell r="AI108">
            <v>31</v>
          </cell>
          <cell r="AJ108">
            <v>33</v>
          </cell>
          <cell r="AK108">
            <v>3.8</v>
          </cell>
          <cell r="AL108">
            <v>26</v>
          </cell>
          <cell r="AM108">
            <v>284</v>
          </cell>
          <cell r="AN108">
            <v>8</v>
          </cell>
          <cell r="AO108">
            <v>15</v>
          </cell>
          <cell r="AP108">
            <v>3.53</v>
          </cell>
          <cell r="AQ108" t="str">
            <v>BA English</v>
          </cell>
          <cell r="AS108">
            <v>3</v>
          </cell>
        </row>
        <row r="109">
          <cell r="B109">
            <v>2015</v>
          </cell>
          <cell r="C109">
            <v>3</v>
          </cell>
          <cell r="D109" t="str">
            <v>Blue Valley Southwest</v>
          </cell>
          <cell r="E109" t="str">
            <v>Female</v>
          </cell>
          <cell r="F109" t="str">
            <v>Psychology</v>
          </cell>
          <cell r="G109" t="str">
            <v>Campus Visit Request</v>
          </cell>
          <cell r="H109" t="str">
            <v>White</v>
          </cell>
          <cell r="I109">
            <v>0</v>
          </cell>
          <cell r="J109" t="str">
            <v>n</v>
          </cell>
          <cell r="AE109">
            <v>2142</v>
          </cell>
          <cell r="AF109">
            <v>29</v>
          </cell>
          <cell r="AG109">
            <v>26</v>
          </cell>
          <cell r="AH109">
            <v>30</v>
          </cell>
          <cell r="AI109">
            <v>32</v>
          </cell>
          <cell r="AJ109">
            <v>29</v>
          </cell>
          <cell r="AK109">
            <v>3.87</v>
          </cell>
          <cell r="AL109">
            <v>99</v>
          </cell>
          <cell r="AM109">
            <v>253</v>
          </cell>
          <cell r="AN109">
            <v>8</v>
          </cell>
          <cell r="AO109">
            <v>11</v>
          </cell>
          <cell r="AP109">
            <v>3.621</v>
          </cell>
          <cell r="AQ109" t="str">
            <v>BA Intl Rel, Spanish</v>
          </cell>
          <cell r="AS109">
            <v>2</v>
          </cell>
        </row>
        <row r="110">
          <cell r="B110">
            <v>2016</v>
          </cell>
          <cell r="C110">
            <v>2</v>
          </cell>
          <cell r="D110" t="str">
            <v>Daniel Academy</v>
          </cell>
          <cell r="E110" t="str">
            <v>Female</v>
          </cell>
          <cell r="F110" t="str">
            <v>English</v>
          </cell>
          <cell r="G110" t="str">
            <v>Suspect Import - ACT EOS</v>
          </cell>
          <cell r="H110" t="str">
            <v>White</v>
          </cell>
          <cell r="I110">
            <v>0</v>
          </cell>
          <cell r="J110" t="str">
            <v>n</v>
          </cell>
          <cell r="AE110">
            <v>2155</v>
          </cell>
          <cell r="AF110">
            <v>34</v>
          </cell>
          <cell r="AG110">
            <v>28</v>
          </cell>
          <cell r="AH110">
            <v>33</v>
          </cell>
          <cell r="AI110">
            <v>35</v>
          </cell>
          <cell r="AJ110">
            <v>30</v>
          </cell>
          <cell r="AK110">
            <v>3.96</v>
          </cell>
          <cell r="AL110">
            <v>2</v>
          </cell>
          <cell r="AM110">
            <v>19</v>
          </cell>
          <cell r="AN110">
            <v>8</v>
          </cell>
          <cell r="AO110">
            <v>9</v>
          </cell>
          <cell r="AP110">
            <v>3.98</v>
          </cell>
          <cell r="AQ110" t="str">
            <v>BA Ox Lit &amp; Theory, Physics, ACTI</v>
          </cell>
          <cell r="AS110">
            <v>3</v>
          </cell>
        </row>
        <row r="111">
          <cell r="B111">
            <v>2015</v>
          </cell>
          <cell r="C111">
            <v>3</v>
          </cell>
          <cell r="D111" t="str">
            <v>Lawson R-XIV High School</v>
          </cell>
          <cell r="E111" t="str">
            <v>Male</v>
          </cell>
          <cell r="F111" t="str">
            <v>Business Administration</v>
          </cell>
          <cell r="G111" t="str">
            <v>College Fair/Program</v>
          </cell>
          <cell r="H111" t="str">
            <v>White</v>
          </cell>
          <cell r="I111">
            <v>2</v>
          </cell>
          <cell r="J111" t="str">
            <v>n</v>
          </cell>
          <cell r="AE111">
            <v>6</v>
          </cell>
          <cell r="AF111">
            <v>27</v>
          </cell>
          <cell r="AG111">
            <v>29</v>
          </cell>
          <cell r="AH111">
            <v>27</v>
          </cell>
          <cell r="AI111">
            <v>25</v>
          </cell>
          <cell r="AJ111">
            <v>28</v>
          </cell>
          <cell r="AK111">
            <v>4.08</v>
          </cell>
          <cell r="AL111">
            <v>16</v>
          </cell>
          <cell r="AM111">
            <v>103</v>
          </cell>
          <cell r="AN111">
            <v>8</v>
          </cell>
          <cell r="AO111">
            <v>15</v>
          </cell>
          <cell r="AP111">
            <v>3.6360000000000001</v>
          </cell>
          <cell r="AQ111" t="str">
            <v>BS BusAd</v>
          </cell>
          <cell r="AS111">
            <v>4</v>
          </cell>
        </row>
        <row r="112">
          <cell r="B112">
            <v>2015</v>
          </cell>
          <cell r="C112">
            <v>3</v>
          </cell>
          <cell r="D112" t="str">
            <v>Lawrence High School</v>
          </cell>
          <cell r="E112" t="str">
            <v>Male</v>
          </cell>
          <cell r="F112" t="str">
            <v>Accounting</v>
          </cell>
          <cell r="G112" t="str">
            <v>Web, Create Account</v>
          </cell>
          <cell r="H112" t="str">
            <v>White</v>
          </cell>
          <cell r="I112">
            <v>0</v>
          </cell>
          <cell r="J112" t="str">
            <v>n</v>
          </cell>
          <cell r="AE112">
            <v>1979</v>
          </cell>
          <cell r="AF112">
            <v>25</v>
          </cell>
          <cell r="AG112">
            <v>24</v>
          </cell>
          <cell r="AH112">
            <v>26</v>
          </cell>
          <cell r="AI112">
            <v>28</v>
          </cell>
          <cell r="AJ112">
            <v>26</v>
          </cell>
          <cell r="AK112">
            <v>3.34</v>
          </cell>
          <cell r="AL112">
            <v>101</v>
          </cell>
          <cell r="AM112">
            <v>319</v>
          </cell>
          <cell r="AN112">
            <v>7</v>
          </cell>
          <cell r="AO112">
            <v>0</v>
          </cell>
          <cell r="AP112">
            <v>3.5979999999999999</v>
          </cell>
          <cell r="AQ112" t="str">
            <v>BS Acctg</v>
          </cell>
          <cell r="AS112">
            <v>4</v>
          </cell>
        </row>
        <row r="113">
          <cell r="B113">
            <v>2015</v>
          </cell>
          <cell r="C113">
            <v>4</v>
          </cell>
          <cell r="D113" t="str">
            <v>Unlisted High School</v>
          </cell>
          <cell r="E113" t="str">
            <v>Female</v>
          </cell>
          <cell r="F113" t="str">
            <v>International Relations</v>
          </cell>
          <cell r="G113" t="str">
            <v>Application Import</v>
          </cell>
          <cell r="I113">
            <v>0</v>
          </cell>
          <cell r="J113" t="str">
            <v>n</v>
          </cell>
          <cell r="AE113">
            <v>64068</v>
          </cell>
          <cell r="AL113">
            <v>1</v>
          </cell>
          <cell r="AM113">
            <v>173</v>
          </cell>
          <cell r="AO113">
            <v>4.5</v>
          </cell>
          <cell r="AP113">
            <v>3.8250000000000002</v>
          </cell>
          <cell r="AQ113" t="str">
            <v>Ox History of Ideas, Intl Rel</v>
          </cell>
          <cell r="AS113">
            <v>3</v>
          </cell>
        </row>
        <row r="114">
          <cell r="B114">
            <v>2015</v>
          </cell>
          <cell r="C114">
            <v>2</v>
          </cell>
          <cell r="D114" t="str">
            <v>Kapaun Mt Carmel Catholic HS</v>
          </cell>
          <cell r="E114" t="str">
            <v>Female</v>
          </cell>
          <cell r="F114" t="str">
            <v>Music-Performance</v>
          </cell>
          <cell r="G114" t="str">
            <v>Search - Nonresponder</v>
          </cell>
          <cell r="H114" t="str">
            <v>White</v>
          </cell>
          <cell r="I114">
            <v>0</v>
          </cell>
          <cell r="J114" t="str">
            <v>n</v>
          </cell>
          <cell r="AE114">
            <v>3162</v>
          </cell>
          <cell r="AF114">
            <v>31</v>
          </cell>
          <cell r="AG114">
            <v>26</v>
          </cell>
          <cell r="AH114">
            <v>32</v>
          </cell>
          <cell r="AI114">
            <v>35</v>
          </cell>
          <cell r="AJ114">
            <v>34</v>
          </cell>
          <cell r="AK114">
            <v>4.0999999999999996</v>
          </cell>
          <cell r="AL114">
            <v>25</v>
          </cell>
          <cell r="AM114">
            <v>201</v>
          </cell>
          <cell r="AN114">
            <v>8</v>
          </cell>
          <cell r="AO114">
            <v>16</v>
          </cell>
          <cell r="AP114">
            <v>3.7789999999999999</v>
          </cell>
          <cell r="AQ114" t="str">
            <v>BS Music</v>
          </cell>
          <cell r="AS114">
            <v>3</v>
          </cell>
        </row>
        <row r="115">
          <cell r="B115">
            <v>2015</v>
          </cell>
          <cell r="C115">
            <v>2</v>
          </cell>
          <cell r="D115" t="str">
            <v>Father Tolton Catholic High Sc</v>
          </cell>
          <cell r="E115" t="str">
            <v>Female</v>
          </cell>
          <cell r="F115" t="str">
            <v>Nursing</v>
          </cell>
          <cell r="G115" t="str">
            <v>Campus Visit Request</v>
          </cell>
          <cell r="H115" t="str">
            <v>White</v>
          </cell>
          <cell r="I115">
            <v>0</v>
          </cell>
          <cell r="J115" t="str">
            <v>n</v>
          </cell>
          <cell r="AE115">
            <v>1133</v>
          </cell>
          <cell r="AF115">
            <v>23</v>
          </cell>
          <cell r="AG115">
            <v>22</v>
          </cell>
          <cell r="AH115">
            <v>23</v>
          </cell>
          <cell r="AI115">
            <v>24</v>
          </cell>
          <cell r="AJ115">
            <v>22</v>
          </cell>
          <cell r="AK115">
            <v>3.96</v>
          </cell>
          <cell r="AN115">
            <v>8</v>
          </cell>
          <cell r="AO115">
            <v>0</v>
          </cell>
          <cell r="AP115">
            <v>3.7010000000000001</v>
          </cell>
          <cell r="AQ115" t="str">
            <v>BS Nursing</v>
          </cell>
          <cell r="AS115">
            <v>5</v>
          </cell>
        </row>
        <row r="116">
          <cell r="B116">
            <v>2015</v>
          </cell>
          <cell r="C116">
            <v>3</v>
          </cell>
          <cell r="D116" t="str">
            <v>Shawnee Mission East HS</v>
          </cell>
          <cell r="E116" t="str">
            <v>Male</v>
          </cell>
          <cell r="F116" t="str">
            <v>Nursing</v>
          </cell>
          <cell r="G116" t="str">
            <v>Suspect Import - ACT EOS</v>
          </cell>
          <cell r="I116">
            <v>0</v>
          </cell>
          <cell r="J116" t="str">
            <v>n</v>
          </cell>
          <cell r="AE116">
            <v>2140</v>
          </cell>
          <cell r="AF116">
            <v>30</v>
          </cell>
          <cell r="AG116">
            <v>29</v>
          </cell>
          <cell r="AH116">
            <v>34</v>
          </cell>
          <cell r="AI116">
            <v>28</v>
          </cell>
          <cell r="AJ116">
            <v>28</v>
          </cell>
          <cell r="AK116">
            <v>3.62</v>
          </cell>
          <cell r="AL116">
            <v>168</v>
          </cell>
          <cell r="AM116">
            <v>374</v>
          </cell>
          <cell r="AN116">
            <v>8</v>
          </cell>
          <cell r="AO116">
            <v>11</v>
          </cell>
          <cell r="AP116">
            <v>3.3090000000000002</v>
          </cell>
          <cell r="AQ116" t="str">
            <v>BS Nursing</v>
          </cell>
          <cell r="AS116">
            <v>5</v>
          </cell>
        </row>
        <row r="117">
          <cell r="B117">
            <v>2015</v>
          </cell>
          <cell r="C117">
            <v>3</v>
          </cell>
          <cell r="D117" t="str">
            <v>Staley High School</v>
          </cell>
          <cell r="E117" t="str">
            <v>Male</v>
          </cell>
          <cell r="F117" t="str">
            <v>Psychology</v>
          </cell>
          <cell r="G117" t="str">
            <v>Search - Nonresponder</v>
          </cell>
          <cell r="H117" t="str">
            <v>White</v>
          </cell>
          <cell r="I117">
            <v>0</v>
          </cell>
          <cell r="J117" t="str">
            <v>n</v>
          </cell>
          <cell r="AE117">
            <v>10</v>
          </cell>
          <cell r="AF117">
            <v>26</v>
          </cell>
          <cell r="AG117">
            <v>27</v>
          </cell>
          <cell r="AH117">
            <v>26</v>
          </cell>
          <cell r="AI117">
            <v>26</v>
          </cell>
          <cell r="AJ117">
            <v>26</v>
          </cell>
          <cell r="AK117">
            <v>3.71</v>
          </cell>
          <cell r="AL117">
            <v>94</v>
          </cell>
          <cell r="AM117">
            <v>307</v>
          </cell>
          <cell r="AN117">
            <v>8</v>
          </cell>
          <cell r="AO117">
            <v>19</v>
          </cell>
          <cell r="AP117">
            <v>3.2069999999999999</v>
          </cell>
          <cell r="AQ117" t="str">
            <v>BA Psychology, Religion and Culture</v>
          </cell>
          <cell r="AS117">
            <v>2</v>
          </cell>
        </row>
        <row r="118">
          <cell r="B118">
            <v>2016</v>
          </cell>
          <cell r="C118">
            <v>3</v>
          </cell>
          <cell r="D118" t="str">
            <v>Liberty High School</v>
          </cell>
          <cell r="E118" t="str">
            <v>Female</v>
          </cell>
          <cell r="F118" t="str">
            <v>Undecided</v>
          </cell>
          <cell r="G118" t="str">
            <v>Suspect Import - ACT EOS</v>
          </cell>
          <cell r="H118" t="str">
            <v>Black</v>
          </cell>
          <cell r="I118">
            <v>0</v>
          </cell>
          <cell r="J118" t="str">
            <v>n</v>
          </cell>
          <cell r="AE118">
            <v>0</v>
          </cell>
          <cell r="AF118">
            <v>26</v>
          </cell>
          <cell r="AG118">
            <v>26</v>
          </cell>
          <cell r="AH118">
            <v>24</v>
          </cell>
          <cell r="AI118">
            <v>30</v>
          </cell>
          <cell r="AJ118">
            <v>24</v>
          </cell>
          <cell r="AK118">
            <v>3.6</v>
          </cell>
          <cell r="AL118">
            <v>139</v>
          </cell>
          <cell r="AM118">
            <v>414</v>
          </cell>
          <cell r="AN118">
            <v>8</v>
          </cell>
          <cell r="AO118">
            <v>0</v>
          </cell>
          <cell r="AP118">
            <v>3.64</v>
          </cell>
          <cell r="AQ118" t="str">
            <v>BA Psychological Science</v>
          </cell>
          <cell r="AS118">
            <v>2</v>
          </cell>
        </row>
        <row r="119">
          <cell r="B119">
            <v>2016</v>
          </cell>
          <cell r="C119">
            <v>3</v>
          </cell>
          <cell r="D119" t="str">
            <v>Truman High School</v>
          </cell>
          <cell r="E119" t="str">
            <v>Female</v>
          </cell>
          <cell r="F119" t="str">
            <v>Nursing</v>
          </cell>
          <cell r="G119" t="str">
            <v>Test Score Import - ACT</v>
          </cell>
          <cell r="H119" t="str">
            <v>White</v>
          </cell>
          <cell r="I119">
            <v>0</v>
          </cell>
          <cell r="J119" t="str">
            <v>n</v>
          </cell>
          <cell r="AE119">
            <v>20</v>
          </cell>
          <cell r="AF119">
            <v>19</v>
          </cell>
          <cell r="AG119">
            <v>20</v>
          </cell>
          <cell r="AH119">
            <v>19</v>
          </cell>
          <cell r="AI119">
            <v>16</v>
          </cell>
          <cell r="AJ119">
            <v>19</v>
          </cell>
          <cell r="AK119">
            <v>3.15</v>
          </cell>
          <cell r="AL119">
            <v>117</v>
          </cell>
          <cell r="AM119">
            <v>356</v>
          </cell>
          <cell r="AN119">
            <v>8</v>
          </cell>
          <cell r="AO119">
            <v>17</v>
          </cell>
          <cell r="AP119">
            <v>3.5329999999999999</v>
          </cell>
          <cell r="AQ119" t="str">
            <v>BS Nursing, ACTI</v>
          </cell>
          <cell r="AS119">
            <v>5</v>
          </cell>
        </row>
        <row r="120">
          <cell r="B120">
            <v>2016</v>
          </cell>
          <cell r="C120">
            <v>3</v>
          </cell>
          <cell r="D120" t="str">
            <v>Liberty High School</v>
          </cell>
          <cell r="E120" t="str">
            <v>Female</v>
          </cell>
          <cell r="F120" t="str">
            <v>Biology</v>
          </cell>
          <cell r="G120" t="str">
            <v>Search - Nonresponder</v>
          </cell>
          <cell r="H120" t="str">
            <v>White</v>
          </cell>
          <cell r="I120">
            <v>0</v>
          </cell>
          <cell r="J120" t="str">
            <v>n</v>
          </cell>
          <cell r="AE120">
            <v>90</v>
          </cell>
          <cell r="AF120">
            <v>31</v>
          </cell>
          <cell r="AG120">
            <v>28</v>
          </cell>
          <cell r="AH120">
            <v>32</v>
          </cell>
          <cell r="AI120">
            <v>32</v>
          </cell>
          <cell r="AJ120">
            <v>33</v>
          </cell>
          <cell r="AK120">
            <v>4</v>
          </cell>
          <cell r="AL120">
            <v>1</v>
          </cell>
          <cell r="AM120">
            <v>422</v>
          </cell>
          <cell r="AN120">
            <v>8</v>
          </cell>
          <cell r="AO120">
            <v>25</v>
          </cell>
          <cell r="AP120">
            <v>3.9649999999999999</v>
          </cell>
          <cell r="AQ120" t="str">
            <v>BA Biochemistry, ACTI</v>
          </cell>
          <cell r="AS120">
            <v>1</v>
          </cell>
        </row>
        <row r="121">
          <cell r="B121">
            <v>2015</v>
          </cell>
          <cell r="C121">
            <v>3</v>
          </cell>
          <cell r="D121" t="str">
            <v>Kickapoo High School</v>
          </cell>
          <cell r="E121" t="str">
            <v>Male</v>
          </cell>
          <cell r="F121" t="str">
            <v>Business Administration</v>
          </cell>
          <cell r="G121" t="str">
            <v>Online Application</v>
          </cell>
          <cell r="H121" t="str">
            <v>White</v>
          </cell>
          <cell r="I121">
            <v>0</v>
          </cell>
          <cell r="J121" t="str">
            <v>n</v>
          </cell>
          <cell r="AE121">
            <v>1742</v>
          </cell>
          <cell r="AF121">
            <v>23</v>
          </cell>
          <cell r="AG121">
            <v>26</v>
          </cell>
          <cell r="AH121">
            <v>25</v>
          </cell>
          <cell r="AI121">
            <v>24</v>
          </cell>
          <cell r="AJ121">
            <v>23</v>
          </cell>
          <cell r="AK121">
            <v>3.79</v>
          </cell>
          <cell r="AL121">
            <v>162</v>
          </cell>
          <cell r="AM121">
            <v>435</v>
          </cell>
          <cell r="AN121">
            <v>8</v>
          </cell>
          <cell r="AO121">
            <v>13</v>
          </cell>
          <cell r="AP121">
            <v>2.9849999999999999</v>
          </cell>
          <cell r="AQ121" t="str">
            <v>BS BusAd</v>
          </cell>
          <cell r="AS121">
            <v>4</v>
          </cell>
        </row>
        <row r="122">
          <cell r="B122">
            <v>2016</v>
          </cell>
          <cell r="C122">
            <v>3</v>
          </cell>
          <cell r="D122" t="str">
            <v>Platte County R-111 HS</v>
          </cell>
          <cell r="E122" t="str">
            <v>Male</v>
          </cell>
          <cell r="F122" t="str">
            <v>Music-Performance</v>
          </cell>
          <cell r="G122" t="str">
            <v>Search - Nonresponder</v>
          </cell>
          <cell r="H122" t="str">
            <v>White</v>
          </cell>
          <cell r="I122">
            <v>1</v>
          </cell>
          <cell r="J122" t="str">
            <v>n</v>
          </cell>
          <cell r="AE122">
            <v>11</v>
          </cell>
          <cell r="AF122">
            <v>25</v>
          </cell>
          <cell r="AG122">
            <v>29</v>
          </cell>
          <cell r="AH122">
            <v>23</v>
          </cell>
          <cell r="AI122">
            <v>27</v>
          </cell>
          <cell r="AJ122">
            <v>21</v>
          </cell>
          <cell r="AK122">
            <v>4.1900000000000004</v>
          </cell>
          <cell r="AN122">
            <v>7</v>
          </cell>
          <cell r="AO122">
            <v>36</v>
          </cell>
          <cell r="AP122">
            <v>3.5329999999999999</v>
          </cell>
          <cell r="AQ122" t="str">
            <v>BS Music Vocal</v>
          </cell>
          <cell r="AS122">
            <v>3</v>
          </cell>
        </row>
        <row r="123">
          <cell r="B123">
            <v>2015</v>
          </cell>
          <cell r="C123">
            <v>3</v>
          </cell>
          <cell r="D123" t="str">
            <v>Liberty North High School</v>
          </cell>
          <cell r="E123" t="str">
            <v>Female</v>
          </cell>
          <cell r="F123" t="str">
            <v>English</v>
          </cell>
          <cell r="G123" t="str">
            <v>Test Score Import - ACT</v>
          </cell>
          <cell r="H123" t="str">
            <v>White</v>
          </cell>
          <cell r="I123">
            <v>0</v>
          </cell>
          <cell r="J123" t="str">
            <v>n</v>
          </cell>
          <cell r="AE123">
            <v>89</v>
          </cell>
          <cell r="AF123">
            <v>32</v>
          </cell>
          <cell r="AG123">
            <v>26</v>
          </cell>
          <cell r="AH123">
            <v>34</v>
          </cell>
          <cell r="AI123">
            <v>35</v>
          </cell>
          <cell r="AJ123">
            <v>32</v>
          </cell>
          <cell r="AK123">
            <v>4</v>
          </cell>
          <cell r="AL123">
            <v>1</v>
          </cell>
          <cell r="AM123">
            <v>323</v>
          </cell>
          <cell r="AN123">
            <v>8</v>
          </cell>
          <cell r="AO123">
            <v>16</v>
          </cell>
          <cell r="AP123">
            <v>3.899</v>
          </cell>
          <cell r="AQ123" t="str">
            <v>BA English</v>
          </cell>
          <cell r="AS123">
            <v>3</v>
          </cell>
        </row>
        <row r="124">
          <cell r="B124">
            <v>2016</v>
          </cell>
          <cell r="C124">
            <v>3</v>
          </cell>
          <cell r="D124" t="str">
            <v>Johnston High School</v>
          </cell>
          <cell r="E124" t="str">
            <v>Female</v>
          </cell>
          <cell r="F124" t="str">
            <v>Political Science</v>
          </cell>
          <cell r="G124" t="str">
            <v>Suspect Import - ACT EOS</v>
          </cell>
          <cell r="H124" t="str">
            <v>White</v>
          </cell>
          <cell r="I124">
            <v>2</v>
          </cell>
          <cell r="J124" t="str">
            <v>n</v>
          </cell>
          <cell r="AE124">
            <v>13746</v>
          </cell>
          <cell r="AF124">
            <v>32</v>
          </cell>
          <cell r="AG124">
            <v>28</v>
          </cell>
          <cell r="AH124">
            <v>33</v>
          </cell>
          <cell r="AI124">
            <v>35</v>
          </cell>
          <cell r="AJ124">
            <v>32</v>
          </cell>
          <cell r="AK124">
            <v>4</v>
          </cell>
          <cell r="AL124">
            <v>43</v>
          </cell>
          <cell r="AM124">
            <v>484</v>
          </cell>
          <cell r="AN124">
            <v>4</v>
          </cell>
          <cell r="AO124">
            <v>30</v>
          </cell>
          <cell r="AP124">
            <v>3.6909999999999998</v>
          </cell>
          <cell r="AQ124" t="str">
            <v>BA Ox Inst Policy, Spanish</v>
          </cell>
          <cell r="AS124">
            <v>3</v>
          </cell>
        </row>
        <row r="125">
          <cell r="B125">
            <v>2016</v>
          </cell>
          <cell r="C125">
            <v>3</v>
          </cell>
          <cell r="D125" t="str">
            <v>Blue Springs South High School</v>
          </cell>
          <cell r="E125" t="str">
            <v>Female</v>
          </cell>
          <cell r="F125" t="str">
            <v>Nursing</v>
          </cell>
          <cell r="G125" t="str">
            <v>Search - Nonresponder</v>
          </cell>
          <cell r="H125" t="str">
            <v>White</v>
          </cell>
          <cell r="I125">
            <v>0</v>
          </cell>
          <cell r="J125" t="str">
            <v>n</v>
          </cell>
          <cell r="AE125">
            <v>54</v>
          </cell>
          <cell r="AF125">
            <v>20</v>
          </cell>
          <cell r="AG125">
            <v>18</v>
          </cell>
          <cell r="AH125">
            <v>21</v>
          </cell>
          <cell r="AI125">
            <v>20</v>
          </cell>
          <cell r="AJ125">
            <v>20</v>
          </cell>
          <cell r="AK125">
            <v>3.95</v>
          </cell>
          <cell r="AL125">
            <v>95</v>
          </cell>
          <cell r="AM125">
            <v>493</v>
          </cell>
          <cell r="AN125">
            <v>8</v>
          </cell>
          <cell r="AO125">
            <v>16</v>
          </cell>
          <cell r="AP125">
            <v>3.4980000000000002</v>
          </cell>
          <cell r="AQ125" t="str">
            <v>BS Nursing</v>
          </cell>
          <cell r="AS125">
            <v>5</v>
          </cell>
        </row>
        <row r="126">
          <cell r="B126">
            <v>2016</v>
          </cell>
          <cell r="C126">
            <v>3</v>
          </cell>
          <cell r="D126" t="str">
            <v>Blue Valley West High School</v>
          </cell>
          <cell r="E126" t="str">
            <v>Female</v>
          </cell>
          <cell r="F126" t="str">
            <v>English</v>
          </cell>
          <cell r="G126" t="str">
            <v>Online Application</v>
          </cell>
          <cell r="H126" t="str">
            <v>White</v>
          </cell>
          <cell r="I126">
            <v>0</v>
          </cell>
          <cell r="J126" t="str">
            <v>n</v>
          </cell>
          <cell r="AE126">
            <v>2153</v>
          </cell>
          <cell r="AF126">
            <v>31</v>
          </cell>
          <cell r="AG126">
            <v>28</v>
          </cell>
          <cell r="AH126">
            <v>31</v>
          </cell>
          <cell r="AI126">
            <v>33</v>
          </cell>
          <cell r="AJ126">
            <v>35</v>
          </cell>
          <cell r="AK126">
            <v>3.93</v>
          </cell>
          <cell r="AL126">
            <v>90</v>
          </cell>
          <cell r="AM126">
            <v>307</v>
          </cell>
          <cell r="AN126">
            <v>8</v>
          </cell>
          <cell r="AO126">
            <v>16</v>
          </cell>
          <cell r="AP126">
            <v>3.3010000000000002</v>
          </cell>
          <cell r="AQ126" t="str">
            <v>BA Philosophy, NPL</v>
          </cell>
          <cell r="AS126">
            <v>3</v>
          </cell>
        </row>
        <row r="127">
          <cell r="B127">
            <v>2016</v>
          </cell>
          <cell r="C127">
            <v>3</v>
          </cell>
          <cell r="D127" t="str">
            <v>Liberty North High School</v>
          </cell>
          <cell r="E127" t="str">
            <v>Male</v>
          </cell>
          <cell r="F127" t="str">
            <v>Biochemistry</v>
          </cell>
          <cell r="G127" t="str">
            <v>Boys State</v>
          </cell>
          <cell r="H127" t="str">
            <v>White</v>
          </cell>
          <cell r="I127">
            <v>0</v>
          </cell>
          <cell r="J127" t="str">
            <v>n</v>
          </cell>
          <cell r="AE127">
            <v>8</v>
          </cell>
          <cell r="AF127">
            <v>26</v>
          </cell>
          <cell r="AG127">
            <v>30</v>
          </cell>
          <cell r="AH127">
            <v>28</v>
          </cell>
          <cell r="AI127">
            <v>25</v>
          </cell>
          <cell r="AJ127">
            <v>23</v>
          </cell>
          <cell r="AK127">
            <v>3.83</v>
          </cell>
          <cell r="AL127">
            <v>60</v>
          </cell>
          <cell r="AM127">
            <v>390</v>
          </cell>
          <cell r="AN127">
            <v>8</v>
          </cell>
          <cell r="AO127">
            <v>22</v>
          </cell>
          <cell r="AP127">
            <v>3.6120000000000001</v>
          </cell>
          <cell r="AQ127" t="str">
            <v>BA Biochemistry</v>
          </cell>
          <cell r="AS127">
            <v>1</v>
          </cell>
        </row>
        <row r="128">
          <cell r="B128">
            <v>2015</v>
          </cell>
          <cell r="C128">
            <v>3</v>
          </cell>
          <cell r="D128" t="str">
            <v>Liberty High School</v>
          </cell>
          <cell r="E128" t="str">
            <v>Male</v>
          </cell>
          <cell r="F128" t="str">
            <v>Business Administration</v>
          </cell>
          <cell r="G128" t="str">
            <v>Walk In</v>
          </cell>
          <cell r="H128" t="str">
            <v>Hispanic</v>
          </cell>
          <cell r="I128">
            <v>2</v>
          </cell>
          <cell r="J128" t="str">
            <v>n</v>
          </cell>
          <cell r="AE128">
            <v>0</v>
          </cell>
          <cell r="AK128">
            <v>2.6</v>
          </cell>
          <cell r="AL128">
            <v>357</v>
          </cell>
          <cell r="AM128">
            <v>546</v>
          </cell>
          <cell r="AN128">
            <v>8</v>
          </cell>
          <cell r="AO128">
            <v>11</v>
          </cell>
          <cell r="AP128">
            <v>2.359</v>
          </cell>
          <cell r="AQ128" t="str">
            <v>BA Psychological Sci</v>
          </cell>
          <cell r="AS128">
            <v>2</v>
          </cell>
        </row>
        <row r="129">
          <cell r="B129">
            <v>2015</v>
          </cell>
          <cell r="C129">
            <v>3</v>
          </cell>
          <cell r="D129" t="str">
            <v>Lincoln Southeast High School</v>
          </cell>
          <cell r="E129" t="str">
            <v>Female</v>
          </cell>
          <cell r="F129" t="str">
            <v>French</v>
          </cell>
          <cell r="G129" t="str">
            <v>College Fair/Program</v>
          </cell>
          <cell r="H129" t="str">
            <v>White</v>
          </cell>
          <cell r="I129">
            <v>0</v>
          </cell>
          <cell r="J129" t="str">
            <v>n</v>
          </cell>
          <cell r="AE129">
            <v>4442</v>
          </cell>
          <cell r="AF129">
            <v>23</v>
          </cell>
          <cell r="AG129">
            <v>24</v>
          </cell>
          <cell r="AH129">
            <v>22</v>
          </cell>
          <cell r="AI129">
            <v>24</v>
          </cell>
          <cell r="AJ129">
            <v>21</v>
          </cell>
          <cell r="AK129">
            <v>3.66</v>
          </cell>
          <cell r="AL129">
            <v>108</v>
          </cell>
          <cell r="AM129">
            <v>540</v>
          </cell>
          <cell r="AN129">
            <v>8</v>
          </cell>
          <cell r="AO129">
            <v>2</v>
          </cell>
          <cell r="AP129">
            <v>2.76</v>
          </cell>
          <cell r="AQ129" t="str">
            <v>BA French, Intl Rel</v>
          </cell>
          <cell r="AS129">
            <v>3</v>
          </cell>
        </row>
        <row r="130">
          <cell r="B130">
            <v>2015</v>
          </cell>
          <cell r="C130">
            <v>3</v>
          </cell>
          <cell r="D130" t="str">
            <v>Truman High School</v>
          </cell>
          <cell r="E130" t="str">
            <v>Female</v>
          </cell>
          <cell r="F130" t="str">
            <v>Elementary Education</v>
          </cell>
          <cell r="G130" t="str">
            <v>Suspect Import - NRCCUA</v>
          </cell>
          <cell r="J130" t="str">
            <v>n</v>
          </cell>
          <cell r="AE130">
            <v>13</v>
          </cell>
          <cell r="AF130">
            <v>25</v>
          </cell>
          <cell r="AK130">
            <v>4.21</v>
          </cell>
          <cell r="AO130">
            <v>20</v>
          </cell>
          <cell r="AP130">
            <v>3.7919999999999998</v>
          </cell>
          <cell r="AQ130" t="str">
            <v>BS Elem Ed</v>
          </cell>
          <cell r="AS130">
            <v>4</v>
          </cell>
        </row>
        <row r="131">
          <cell r="B131">
            <v>2015</v>
          </cell>
          <cell r="C131">
            <v>3</v>
          </cell>
          <cell r="D131" t="str">
            <v>Truman High School</v>
          </cell>
          <cell r="E131" t="str">
            <v>Female</v>
          </cell>
          <cell r="F131" t="str">
            <v>Music Education-Vocal</v>
          </cell>
          <cell r="G131" t="str">
            <v>College Fair/Program</v>
          </cell>
          <cell r="H131" t="str">
            <v>White</v>
          </cell>
          <cell r="I131">
            <v>0</v>
          </cell>
          <cell r="J131" t="str">
            <v>n</v>
          </cell>
          <cell r="AE131">
            <v>13</v>
          </cell>
          <cell r="AF131">
            <v>23</v>
          </cell>
          <cell r="AG131">
            <v>17</v>
          </cell>
          <cell r="AH131">
            <v>23</v>
          </cell>
          <cell r="AI131">
            <v>23</v>
          </cell>
          <cell r="AJ131">
            <v>28</v>
          </cell>
          <cell r="AK131">
            <v>3.88</v>
          </cell>
          <cell r="AL131">
            <v>33</v>
          </cell>
          <cell r="AM131">
            <v>376</v>
          </cell>
          <cell r="AN131">
            <v>8</v>
          </cell>
          <cell r="AO131">
            <v>21</v>
          </cell>
          <cell r="AP131">
            <v>3.87</v>
          </cell>
          <cell r="AQ131" t="str">
            <v>BS Music Ed, Sec Ed</v>
          </cell>
          <cell r="AS131">
            <v>4</v>
          </cell>
        </row>
        <row r="132">
          <cell r="B132">
            <v>2015</v>
          </cell>
          <cell r="C132">
            <v>3</v>
          </cell>
          <cell r="D132" t="str">
            <v>Lawrence Free State HS</v>
          </cell>
          <cell r="E132" t="str">
            <v>Female</v>
          </cell>
          <cell r="F132" t="str">
            <v>Nursing</v>
          </cell>
          <cell r="G132" t="str">
            <v>Web, Create Account</v>
          </cell>
          <cell r="H132" t="str">
            <v>White</v>
          </cell>
          <cell r="I132">
            <v>0</v>
          </cell>
          <cell r="J132" t="str">
            <v>n</v>
          </cell>
          <cell r="AE132">
            <v>1981</v>
          </cell>
          <cell r="AF132">
            <v>22</v>
          </cell>
          <cell r="AG132">
            <v>20</v>
          </cell>
          <cell r="AH132">
            <v>21</v>
          </cell>
          <cell r="AI132">
            <v>29</v>
          </cell>
          <cell r="AJ132">
            <v>20</v>
          </cell>
          <cell r="AK132">
            <v>3.7</v>
          </cell>
          <cell r="AL132">
            <v>104</v>
          </cell>
          <cell r="AM132">
            <v>357</v>
          </cell>
          <cell r="AN132">
            <v>8</v>
          </cell>
          <cell r="AO132">
            <v>8</v>
          </cell>
          <cell r="AP132">
            <v>3.548</v>
          </cell>
          <cell r="AQ132" t="str">
            <v>BS Nurising</v>
          </cell>
          <cell r="AS132">
            <v>5</v>
          </cell>
        </row>
        <row r="133">
          <cell r="B133">
            <v>2015</v>
          </cell>
          <cell r="C133">
            <v>3</v>
          </cell>
          <cell r="D133" t="str">
            <v>Lansing High School</v>
          </cell>
          <cell r="E133" t="str">
            <v>Female</v>
          </cell>
          <cell r="F133" t="str">
            <v>Psychology</v>
          </cell>
          <cell r="G133" t="str">
            <v>Search - PSAT</v>
          </cell>
          <cell r="I133">
            <v>0</v>
          </cell>
          <cell r="J133" t="str">
            <v>n</v>
          </cell>
          <cell r="AE133">
            <v>1980</v>
          </cell>
          <cell r="AF133">
            <v>29</v>
          </cell>
          <cell r="AG133">
            <v>31</v>
          </cell>
          <cell r="AH133">
            <v>25</v>
          </cell>
          <cell r="AI133">
            <v>28</v>
          </cell>
          <cell r="AJ133">
            <v>32</v>
          </cell>
          <cell r="AK133">
            <v>4.0999999999999996</v>
          </cell>
          <cell r="AL133">
            <v>10</v>
          </cell>
          <cell r="AM133">
            <v>212</v>
          </cell>
          <cell r="AN133">
            <v>8</v>
          </cell>
          <cell r="AO133">
            <v>15</v>
          </cell>
          <cell r="AP133">
            <v>3.44</v>
          </cell>
          <cell r="AQ133" t="str">
            <v>BA Psychological Science</v>
          </cell>
          <cell r="AS133">
            <v>2</v>
          </cell>
        </row>
        <row r="134">
          <cell r="B134">
            <v>2015</v>
          </cell>
          <cell r="C134">
            <v>3</v>
          </cell>
          <cell r="D134" t="str">
            <v>Olathe East High School</v>
          </cell>
          <cell r="E134" t="str">
            <v>Female</v>
          </cell>
          <cell r="F134" t="str">
            <v>Nonprofit Leadership</v>
          </cell>
          <cell r="G134" t="str">
            <v>Campus Visit Request</v>
          </cell>
          <cell r="I134">
            <v>0</v>
          </cell>
          <cell r="J134" t="str">
            <v>n</v>
          </cell>
          <cell r="AE134">
            <v>2142</v>
          </cell>
          <cell r="AF134">
            <v>30</v>
          </cell>
          <cell r="AG134">
            <v>29</v>
          </cell>
          <cell r="AH134">
            <v>32</v>
          </cell>
          <cell r="AI134">
            <v>32</v>
          </cell>
          <cell r="AJ134">
            <v>32</v>
          </cell>
          <cell r="AK134">
            <v>4.4000000000000004</v>
          </cell>
          <cell r="AL134">
            <v>31</v>
          </cell>
          <cell r="AM134">
            <v>475</v>
          </cell>
          <cell r="AN134">
            <v>8</v>
          </cell>
          <cell r="AO134">
            <v>36</v>
          </cell>
          <cell r="AP134">
            <v>3.95</v>
          </cell>
          <cell r="AQ134" t="str">
            <v>BS Elem Ed, ACTI</v>
          </cell>
          <cell r="AS134">
            <v>4</v>
          </cell>
        </row>
        <row r="135">
          <cell r="B135">
            <v>2016</v>
          </cell>
          <cell r="C135">
            <v>3</v>
          </cell>
          <cell r="D135" t="str">
            <v>Carl Junction R-I High School</v>
          </cell>
          <cell r="E135" t="str">
            <v>Female</v>
          </cell>
          <cell r="F135" t="str">
            <v>Psychology</v>
          </cell>
          <cell r="G135" t="str">
            <v>Suspect Import - ACT EOS</v>
          </cell>
          <cell r="H135" t="str">
            <v>White</v>
          </cell>
          <cell r="I135">
            <v>0</v>
          </cell>
          <cell r="J135" t="str">
            <v>n</v>
          </cell>
          <cell r="AE135">
            <v>766</v>
          </cell>
          <cell r="AF135">
            <v>27</v>
          </cell>
          <cell r="AG135">
            <v>27</v>
          </cell>
          <cell r="AH135">
            <v>26</v>
          </cell>
          <cell r="AI135">
            <v>27</v>
          </cell>
          <cell r="AJ135">
            <v>28</v>
          </cell>
          <cell r="AK135">
            <v>3.91</v>
          </cell>
          <cell r="AL135">
            <v>29</v>
          </cell>
          <cell r="AM135">
            <v>244</v>
          </cell>
          <cell r="AN135">
            <v>8</v>
          </cell>
          <cell r="AO135">
            <v>40</v>
          </cell>
          <cell r="AP135">
            <v>3.85</v>
          </cell>
          <cell r="AQ135" t="str">
            <v>BA Psychological Sci</v>
          </cell>
          <cell r="AS135">
            <v>2</v>
          </cell>
        </row>
        <row r="136">
          <cell r="B136">
            <v>2015</v>
          </cell>
          <cell r="C136">
            <v>3</v>
          </cell>
          <cell r="D136" t="str">
            <v>Blue Springs High School</v>
          </cell>
          <cell r="E136" t="str">
            <v>Female</v>
          </cell>
          <cell r="F136" t="str">
            <v>History</v>
          </cell>
          <cell r="G136" t="str">
            <v>Search - Nonresponder</v>
          </cell>
          <cell r="H136" t="str">
            <v>White</v>
          </cell>
          <cell r="I136">
            <v>0</v>
          </cell>
          <cell r="J136" t="str">
            <v>n</v>
          </cell>
          <cell r="AE136">
            <v>54</v>
          </cell>
          <cell r="AF136">
            <v>29</v>
          </cell>
          <cell r="AG136">
            <v>28</v>
          </cell>
          <cell r="AH136">
            <v>26</v>
          </cell>
          <cell r="AI136">
            <v>29</v>
          </cell>
          <cell r="AJ136">
            <v>32</v>
          </cell>
          <cell r="AK136">
            <v>4.04</v>
          </cell>
          <cell r="AL136">
            <v>28</v>
          </cell>
          <cell r="AM136">
            <v>591</v>
          </cell>
          <cell r="AN136">
            <v>8</v>
          </cell>
          <cell r="AO136">
            <v>20</v>
          </cell>
          <cell r="AP136">
            <v>2.8620000000000001</v>
          </cell>
          <cell r="AQ136" t="str">
            <v>BA History</v>
          </cell>
          <cell r="AS136">
            <v>2</v>
          </cell>
        </row>
        <row r="137">
          <cell r="B137">
            <v>2015</v>
          </cell>
          <cell r="C137">
            <v>3</v>
          </cell>
          <cell r="D137" t="str">
            <v>Millard North High School</v>
          </cell>
          <cell r="E137" t="str">
            <v>Female</v>
          </cell>
          <cell r="F137" t="str">
            <v>Psychology</v>
          </cell>
          <cell r="G137" t="str">
            <v>Search - Nonresponder</v>
          </cell>
          <cell r="H137" t="str">
            <v>White</v>
          </cell>
          <cell r="I137">
            <v>0</v>
          </cell>
          <cell r="J137" t="str">
            <v>n</v>
          </cell>
          <cell r="AE137">
            <v>4067</v>
          </cell>
          <cell r="AF137">
            <v>31</v>
          </cell>
          <cell r="AG137">
            <v>27</v>
          </cell>
          <cell r="AH137">
            <v>27</v>
          </cell>
          <cell r="AI137">
            <v>35</v>
          </cell>
          <cell r="AJ137">
            <v>36</v>
          </cell>
          <cell r="AK137">
            <v>3.65</v>
          </cell>
          <cell r="AL137">
            <v>100</v>
          </cell>
          <cell r="AM137">
            <v>592</v>
          </cell>
          <cell r="AN137">
            <v>8</v>
          </cell>
          <cell r="AO137">
            <v>18</v>
          </cell>
          <cell r="AP137">
            <v>2.8740000000000001</v>
          </cell>
          <cell r="AQ137" t="str">
            <v>BA Psychology, Studio Art</v>
          </cell>
          <cell r="AS137">
            <v>2</v>
          </cell>
        </row>
        <row r="138">
          <cell r="B138">
            <v>2016</v>
          </cell>
          <cell r="C138">
            <v>3</v>
          </cell>
          <cell r="D138" t="str">
            <v>North Platte High School</v>
          </cell>
          <cell r="E138" t="str">
            <v>Male</v>
          </cell>
          <cell r="F138" t="str">
            <v>Chemistry</v>
          </cell>
          <cell r="G138" t="str">
            <v>Search - Nonresponder</v>
          </cell>
          <cell r="I138">
            <v>0</v>
          </cell>
          <cell r="J138" t="str">
            <v>n</v>
          </cell>
          <cell r="AE138">
            <v>50</v>
          </cell>
          <cell r="AF138">
            <v>33</v>
          </cell>
          <cell r="AG138">
            <v>33</v>
          </cell>
          <cell r="AH138">
            <v>32</v>
          </cell>
          <cell r="AI138">
            <v>34</v>
          </cell>
          <cell r="AJ138">
            <v>32</v>
          </cell>
          <cell r="AK138">
            <v>4.04</v>
          </cell>
          <cell r="AL138">
            <v>10</v>
          </cell>
          <cell r="AM138">
            <v>65</v>
          </cell>
          <cell r="AN138">
            <v>8</v>
          </cell>
          <cell r="AO138">
            <v>23</v>
          </cell>
          <cell r="AP138">
            <v>3.6219999999999999</v>
          </cell>
          <cell r="AQ138" t="str">
            <v>BA Economics, Acctg</v>
          </cell>
          <cell r="AS138">
            <v>4</v>
          </cell>
        </row>
        <row r="139">
          <cell r="B139">
            <v>2016</v>
          </cell>
          <cell r="C139">
            <v>3</v>
          </cell>
          <cell r="D139" t="str">
            <v>Lyons High School</v>
          </cell>
          <cell r="E139" t="str">
            <v>Female</v>
          </cell>
          <cell r="F139" t="str">
            <v>Psychology</v>
          </cell>
          <cell r="G139" t="str">
            <v>Search - Nonresponder</v>
          </cell>
          <cell r="H139" t="str">
            <v>White</v>
          </cell>
          <cell r="I139">
            <v>0</v>
          </cell>
          <cell r="J139" t="str">
            <v>n</v>
          </cell>
          <cell r="AE139">
            <v>3486</v>
          </cell>
          <cell r="AF139">
            <v>26</v>
          </cell>
          <cell r="AG139">
            <v>25</v>
          </cell>
          <cell r="AH139">
            <v>23</v>
          </cell>
          <cell r="AI139">
            <v>30</v>
          </cell>
          <cell r="AJ139">
            <v>33</v>
          </cell>
          <cell r="AK139">
            <v>3.82</v>
          </cell>
          <cell r="AL139">
            <v>5</v>
          </cell>
          <cell r="AM139">
            <v>48</v>
          </cell>
          <cell r="AN139">
            <v>8</v>
          </cell>
          <cell r="AO139">
            <v>21</v>
          </cell>
          <cell r="AP139">
            <v>3.51</v>
          </cell>
          <cell r="AQ139" t="str">
            <v>BA Psychological Science</v>
          </cell>
          <cell r="AS139">
            <v>2</v>
          </cell>
        </row>
        <row r="140">
          <cell r="B140">
            <v>2015</v>
          </cell>
          <cell r="C140">
            <v>3</v>
          </cell>
          <cell r="D140" t="str">
            <v>Hillcrest High School</v>
          </cell>
          <cell r="E140" t="str">
            <v>Male</v>
          </cell>
          <cell r="F140" t="str">
            <v>Economics</v>
          </cell>
          <cell r="G140" t="str">
            <v>Search - Nonresponder</v>
          </cell>
          <cell r="H140" t="str">
            <v>White</v>
          </cell>
          <cell r="I140">
            <v>0</v>
          </cell>
          <cell r="J140" t="str">
            <v>n</v>
          </cell>
          <cell r="AE140">
            <v>1735</v>
          </cell>
          <cell r="AF140">
            <v>31</v>
          </cell>
          <cell r="AG140">
            <v>30</v>
          </cell>
          <cell r="AH140">
            <v>28</v>
          </cell>
          <cell r="AI140">
            <v>36</v>
          </cell>
          <cell r="AJ140">
            <v>32</v>
          </cell>
          <cell r="AK140">
            <v>4.99</v>
          </cell>
          <cell r="AL140">
            <v>1</v>
          </cell>
          <cell r="AM140">
            <v>227</v>
          </cell>
          <cell r="AN140">
            <v>8</v>
          </cell>
          <cell r="AO140">
            <v>26</v>
          </cell>
          <cell r="AP140">
            <v>3.4750000000000001</v>
          </cell>
          <cell r="AQ140" t="str">
            <v>BA Ox Inst Policy</v>
          </cell>
          <cell r="AS140">
            <v>3</v>
          </cell>
        </row>
        <row r="141">
          <cell r="B141">
            <v>2015</v>
          </cell>
          <cell r="C141">
            <v>3</v>
          </cell>
          <cell r="D141" t="str">
            <v>Pittsburg High School</v>
          </cell>
          <cell r="E141" t="str">
            <v>Female</v>
          </cell>
          <cell r="F141" t="str">
            <v>Political Science</v>
          </cell>
          <cell r="G141" t="str">
            <v>College Fair/Program</v>
          </cell>
          <cell r="H141" t="str">
            <v>White</v>
          </cell>
          <cell r="I141">
            <v>0</v>
          </cell>
          <cell r="J141" t="str">
            <v>n</v>
          </cell>
          <cell r="AE141">
            <v>2694</v>
          </cell>
          <cell r="AF141">
            <v>26</v>
          </cell>
          <cell r="AG141">
            <v>23</v>
          </cell>
          <cell r="AH141">
            <v>24</v>
          </cell>
          <cell r="AI141">
            <v>28</v>
          </cell>
          <cell r="AJ141">
            <v>30</v>
          </cell>
          <cell r="AK141">
            <v>3.98</v>
          </cell>
          <cell r="AL141">
            <v>19</v>
          </cell>
          <cell r="AM141">
            <v>182</v>
          </cell>
          <cell r="AN141">
            <v>8</v>
          </cell>
          <cell r="AO141">
            <v>10</v>
          </cell>
          <cell r="AP141">
            <v>3.7429999999999999</v>
          </cell>
          <cell r="AQ141" t="str">
            <v>BA Political Sci, Comms</v>
          </cell>
          <cell r="AS141">
            <v>2</v>
          </cell>
        </row>
        <row r="142">
          <cell r="B142">
            <v>2016</v>
          </cell>
          <cell r="C142">
            <v>3</v>
          </cell>
          <cell r="D142" t="str">
            <v>J C Harmon High School</v>
          </cell>
          <cell r="E142" t="str">
            <v>Male</v>
          </cell>
          <cell r="F142" t="str">
            <v>Civil Engineering</v>
          </cell>
          <cell r="G142" t="str">
            <v>Online Application</v>
          </cell>
          <cell r="H142" t="str">
            <v>Hispanic</v>
          </cell>
          <cell r="I142">
            <v>0</v>
          </cell>
          <cell r="J142" t="str">
            <v>n</v>
          </cell>
          <cell r="AE142">
            <v>2035</v>
          </cell>
          <cell r="AF142">
            <v>18</v>
          </cell>
          <cell r="AG142">
            <v>21</v>
          </cell>
          <cell r="AH142">
            <v>19</v>
          </cell>
          <cell r="AI142">
            <v>15</v>
          </cell>
          <cell r="AJ142">
            <v>15</v>
          </cell>
          <cell r="AK142">
            <v>3.52</v>
          </cell>
          <cell r="AL142">
            <v>34</v>
          </cell>
          <cell r="AM142">
            <v>253</v>
          </cell>
          <cell r="AN142">
            <v>8</v>
          </cell>
          <cell r="AO142">
            <v>35</v>
          </cell>
          <cell r="AP142">
            <v>3.282</v>
          </cell>
          <cell r="AQ142" t="str">
            <v>BS Civil Engineering</v>
          </cell>
          <cell r="AS142">
            <v>4</v>
          </cell>
        </row>
        <row r="143">
          <cell r="B143">
            <v>2015</v>
          </cell>
          <cell r="C143">
            <v>3</v>
          </cell>
          <cell r="D143" t="str">
            <v>Central High School</v>
          </cell>
          <cell r="E143" t="str">
            <v>Female</v>
          </cell>
          <cell r="F143" t="str">
            <v>Philosophy</v>
          </cell>
          <cell r="G143" t="str">
            <v>Suspect Import - NRCCUA</v>
          </cell>
          <cell r="H143" t="str">
            <v>White</v>
          </cell>
          <cell r="I143">
            <v>0</v>
          </cell>
          <cell r="J143" t="str">
            <v>n</v>
          </cell>
          <cell r="AE143">
            <v>1736</v>
          </cell>
          <cell r="AF143">
            <v>31</v>
          </cell>
          <cell r="AG143">
            <v>30</v>
          </cell>
          <cell r="AH143">
            <v>28</v>
          </cell>
          <cell r="AI143">
            <v>34</v>
          </cell>
          <cell r="AJ143">
            <v>33</v>
          </cell>
          <cell r="AK143">
            <v>4.51</v>
          </cell>
          <cell r="AL143">
            <v>85</v>
          </cell>
          <cell r="AM143">
            <v>362</v>
          </cell>
          <cell r="AN143">
            <v>8</v>
          </cell>
          <cell r="AO143">
            <v>20</v>
          </cell>
          <cell r="AP143">
            <v>3.62</v>
          </cell>
          <cell r="AQ143" t="str">
            <v>BA Ox History of Ideas, English</v>
          </cell>
          <cell r="AS143">
            <v>3</v>
          </cell>
        </row>
        <row r="144">
          <cell r="B144">
            <v>2015</v>
          </cell>
          <cell r="C144">
            <v>4</v>
          </cell>
          <cell r="D144" t="str">
            <v>Unlisted High School</v>
          </cell>
          <cell r="E144" t="str">
            <v>Female</v>
          </cell>
          <cell r="F144" t="str">
            <v>Undecided</v>
          </cell>
          <cell r="G144" t="str">
            <v>Online Application</v>
          </cell>
          <cell r="H144" t="str">
            <v>White</v>
          </cell>
          <cell r="I144">
            <v>0</v>
          </cell>
          <cell r="J144" t="str">
            <v>n</v>
          </cell>
          <cell r="AE144">
            <v>64068</v>
          </cell>
          <cell r="AF144">
            <v>26</v>
          </cell>
          <cell r="AK144">
            <v>3.5</v>
          </cell>
          <cell r="AO144">
            <v>0</v>
          </cell>
          <cell r="AP144">
            <v>3.7109999999999999</v>
          </cell>
          <cell r="AQ144" t="str">
            <v>BA Economics, Math</v>
          </cell>
          <cell r="AS144">
            <v>4</v>
          </cell>
        </row>
        <row r="145">
          <cell r="B145">
            <v>2015</v>
          </cell>
          <cell r="C145">
            <v>2</v>
          </cell>
          <cell r="D145" t="str">
            <v>Metro Christian Academy</v>
          </cell>
          <cell r="E145" t="str">
            <v>Female</v>
          </cell>
          <cell r="F145" t="str">
            <v>English</v>
          </cell>
          <cell r="G145" t="str">
            <v>Search - PSAT</v>
          </cell>
          <cell r="H145" t="str">
            <v>White</v>
          </cell>
          <cell r="I145">
            <v>0</v>
          </cell>
          <cell r="J145" t="str">
            <v>n</v>
          </cell>
          <cell r="AE145">
            <v>10069</v>
          </cell>
          <cell r="AF145">
            <v>30</v>
          </cell>
          <cell r="AG145">
            <v>26</v>
          </cell>
          <cell r="AH145">
            <v>27</v>
          </cell>
          <cell r="AI145">
            <v>34</v>
          </cell>
          <cell r="AJ145">
            <v>34</v>
          </cell>
          <cell r="AK145">
            <v>4.18</v>
          </cell>
          <cell r="AM145">
            <v>96</v>
          </cell>
          <cell r="AN145">
            <v>8</v>
          </cell>
          <cell r="AO145">
            <v>8</v>
          </cell>
          <cell r="AP145">
            <v>3.4710000000000001</v>
          </cell>
          <cell r="AQ145" t="str">
            <v>BA OX Literature &amp; Theory</v>
          </cell>
          <cell r="AS145">
            <v>3</v>
          </cell>
        </row>
        <row r="146">
          <cell r="B146">
            <v>2015</v>
          </cell>
          <cell r="C146">
            <v>2</v>
          </cell>
          <cell r="D146" t="str">
            <v>Lutheran HS Saint Charles CTY</v>
          </cell>
          <cell r="E146" t="str">
            <v>Female</v>
          </cell>
          <cell r="F146" t="str">
            <v>Nonprofit Leadership</v>
          </cell>
          <cell r="G146" t="str">
            <v>Online Application</v>
          </cell>
          <cell r="H146" t="str">
            <v>White</v>
          </cell>
          <cell r="I146">
            <v>0</v>
          </cell>
          <cell r="J146" t="str">
            <v>n</v>
          </cell>
          <cell r="AE146">
            <v>692</v>
          </cell>
          <cell r="AF146">
            <v>28</v>
          </cell>
          <cell r="AG146">
            <v>26</v>
          </cell>
          <cell r="AH146">
            <v>26</v>
          </cell>
          <cell r="AI146">
            <v>28</v>
          </cell>
          <cell r="AJ146">
            <v>33</v>
          </cell>
          <cell r="AK146">
            <v>2.69</v>
          </cell>
          <cell r="AN146">
            <v>5</v>
          </cell>
          <cell r="AO146">
            <v>0</v>
          </cell>
          <cell r="AP146">
            <v>3.5030000000000001</v>
          </cell>
          <cell r="AQ146" t="str">
            <v>BA NPL, Comm, ACTI</v>
          </cell>
          <cell r="AS146">
            <v>4</v>
          </cell>
        </row>
        <row r="147">
          <cell r="B147">
            <v>2016</v>
          </cell>
          <cell r="C147">
            <v>3</v>
          </cell>
          <cell r="D147" t="str">
            <v>Louisville High School</v>
          </cell>
          <cell r="E147" t="str">
            <v>Female</v>
          </cell>
          <cell r="F147" t="str">
            <v>Physics</v>
          </cell>
          <cell r="G147" t="str">
            <v>Search - Nonresponder</v>
          </cell>
          <cell r="H147" t="str">
            <v>White</v>
          </cell>
          <cell r="I147">
            <v>0</v>
          </cell>
          <cell r="J147" t="str">
            <v>n</v>
          </cell>
          <cell r="AE147">
            <v>3969</v>
          </cell>
          <cell r="AF147">
            <v>27</v>
          </cell>
          <cell r="AG147">
            <v>25</v>
          </cell>
          <cell r="AH147">
            <v>24</v>
          </cell>
          <cell r="AI147">
            <v>32</v>
          </cell>
          <cell r="AJ147">
            <v>28</v>
          </cell>
          <cell r="AK147">
            <v>3.91</v>
          </cell>
          <cell r="AL147">
            <v>1</v>
          </cell>
          <cell r="AM147">
            <v>42</v>
          </cell>
          <cell r="AN147">
            <v>7</v>
          </cell>
          <cell r="AO147">
            <v>10</v>
          </cell>
          <cell r="AP147">
            <v>3.2669999999999999</v>
          </cell>
          <cell r="AQ147" t="str">
            <v>BA English, ACTI</v>
          </cell>
          <cell r="AS147">
            <v>3</v>
          </cell>
        </row>
        <row r="148">
          <cell r="B148">
            <v>2016</v>
          </cell>
          <cell r="C148">
            <v>2</v>
          </cell>
          <cell r="D148" t="str">
            <v>Soldan International Studies</v>
          </cell>
          <cell r="E148" t="str">
            <v>Female</v>
          </cell>
          <cell r="F148" t="str">
            <v>Biology</v>
          </cell>
          <cell r="G148" t="str">
            <v>Search - NRCCUA</v>
          </cell>
          <cell r="H148" t="str">
            <v>Black</v>
          </cell>
          <cell r="I148">
            <v>0</v>
          </cell>
          <cell r="J148" t="str">
            <v>n</v>
          </cell>
          <cell r="AE148">
            <v>956</v>
          </cell>
          <cell r="AF148">
            <v>28</v>
          </cell>
          <cell r="AG148">
            <v>25</v>
          </cell>
          <cell r="AH148">
            <v>28</v>
          </cell>
          <cell r="AI148">
            <v>30</v>
          </cell>
          <cell r="AJ148">
            <v>32</v>
          </cell>
          <cell r="AK148">
            <v>3.74</v>
          </cell>
          <cell r="AL148">
            <v>5</v>
          </cell>
          <cell r="AM148">
            <v>140</v>
          </cell>
          <cell r="AN148">
            <v>8</v>
          </cell>
          <cell r="AO148">
            <v>4</v>
          </cell>
          <cell r="AP148">
            <v>3.4980000000000002</v>
          </cell>
          <cell r="AQ148" t="str">
            <v>BA Biology</v>
          </cell>
          <cell r="AS148">
            <v>1</v>
          </cell>
        </row>
        <row r="149">
          <cell r="B149">
            <v>2015</v>
          </cell>
          <cell r="C149">
            <v>3</v>
          </cell>
          <cell r="D149" t="str">
            <v>Tulsa Sch of Arts &amp; Sciences</v>
          </cell>
          <cell r="E149" t="str">
            <v>Male</v>
          </cell>
          <cell r="F149" t="str">
            <v>Undecided</v>
          </cell>
          <cell r="G149" t="str">
            <v>Suspect Import - ACT EOS</v>
          </cell>
          <cell r="H149" t="str">
            <v>White</v>
          </cell>
          <cell r="I149">
            <v>0</v>
          </cell>
          <cell r="J149" t="str">
            <v>n</v>
          </cell>
          <cell r="AE149">
            <v>10046</v>
          </cell>
          <cell r="AF149">
            <v>31</v>
          </cell>
          <cell r="AG149">
            <v>26</v>
          </cell>
          <cell r="AH149">
            <v>34</v>
          </cell>
          <cell r="AI149">
            <v>30</v>
          </cell>
          <cell r="AJ149">
            <v>32</v>
          </cell>
          <cell r="AK149">
            <v>3.84</v>
          </cell>
          <cell r="AN149">
            <v>9</v>
          </cell>
          <cell r="AO149">
            <v>0</v>
          </cell>
          <cell r="AP149">
            <v>3.2410000000000001</v>
          </cell>
          <cell r="AQ149" t="str">
            <v>BA Communications</v>
          </cell>
          <cell r="AS149">
            <v>2</v>
          </cell>
        </row>
        <row r="150">
          <cell r="B150">
            <v>2015</v>
          </cell>
          <cell r="C150">
            <v>2</v>
          </cell>
          <cell r="D150" t="str">
            <v>Christian Brothers College HS</v>
          </cell>
          <cell r="E150" t="str">
            <v>Male</v>
          </cell>
          <cell r="F150" t="str">
            <v>Political Science</v>
          </cell>
          <cell r="G150" t="str">
            <v>Campus Visit Request</v>
          </cell>
          <cell r="H150" t="str">
            <v>White</v>
          </cell>
          <cell r="I150">
            <v>0</v>
          </cell>
          <cell r="J150" t="str">
            <v>n</v>
          </cell>
          <cell r="AE150">
            <v>1047</v>
          </cell>
          <cell r="AF150">
            <v>30</v>
          </cell>
          <cell r="AG150">
            <v>22</v>
          </cell>
          <cell r="AH150">
            <v>34</v>
          </cell>
          <cell r="AI150">
            <v>30</v>
          </cell>
          <cell r="AJ150">
            <v>33</v>
          </cell>
          <cell r="AK150">
            <v>3.49</v>
          </cell>
          <cell r="AN150">
            <v>8</v>
          </cell>
          <cell r="AO150">
            <v>35</v>
          </cell>
          <cell r="AP150">
            <v>2.7930000000000001</v>
          </cell>
          <cell r="AQ150" t="str">
            <v>BA Political Sci</v>
          </cell>
          <cell r="AS150">
            <v>2</v>
          </cell>
        </row>
        <row r="151">
          <cell r="B151">
            <v>2016</v>
          </cell>
          <cell r="C151">
            <v>3</v>
          </cell>
          <cell r="D151" t="str">
            <v>Hogan Preparatory Academy</v>
          </cell>
          <cell r="E151" t="str">
            <v>Male</v>
          </cell>
          <cell r="F151" t="str">
            <v>Theatre</v>
          </cell>
          <cell r="G151" t="str">
            <v>Search - NRCCUA</v>
          </cell>
          <cell r="H151" t="str">
            <v>Black</v>
          </cell>
          <cell r="I151">
            <v>0</v>
          </cell>
          <cell r="J151" t="str">
            <v>n</v>
          </cell>
          <cell r="AE151">
            <v>68</v>
          </cell>
          <cell r="AF151">
            <v>15</v>
          </cell>
          <cell r="AG151">
            <v>16</v>
          </cell>
          <cell r="AH151">
            <v>17</v>
          </cell>
          <cell r="AI151">
            <v>16</v>
          </cell>
          <cell r="AJ151">
            <v>14</v>
          </cell>
          <cell r="AK151">
            <v>3.62</v>
          </cell>
          <cell r="AL151">
            <v>4</v>
          </cell>
          <cell r="AM151">
            <v>67</v>
          </cell>
          <cell r="AN151">
            <v>8</v>
          </cell>
          <cell r="AO151">
            <v>3</v>
          </cell>
          <cell r="AP151">
            <v>2.7949999999999999</v>
          </cell>
          <cell r="AQ151" t="str">
            <v>BA Theatre</v>
          </cell>
          <cell r="AS151">
            <v>3</v>
          </cell>
        </row>
        <row r="152">
          <cell r="B152">
            <v>2016</v>
          </cell>
          <cell r="C152">
            <v>3</v>
          </cell>
          <cell r="D152" t="str">
            <v>Liberty North High School</v>
          </cell>
          <cell r="E152" t="str">
            <v>Male</v>
          </cell>
          <cell r="F152" t="str">
            <v>English</v>
          </cell>
          <cell r="G152" t="str">
            <v>Off Campus Recruiting Event</v>
          </cell>
          <cell r="H152" t="str">
            <v>White</v>
          </cell>
          <cell r="I152">
            <v>0</v>
          </cell>
          <cell r="J152" t="str">
            <v>n</v>
          </cell>
          <cell r="AE152">
            <v>0</v>
          </cell>
          <cell r="AF152">
            <v>32</v>
          </cell>
          <cell r="AG152">
            <v>27</v>
          </cell>
          <cell r="AH152">
            <v>31</v>
          </cell>
          <cell r="AI152">
            <v>36</v>
          </cell>
          <cell r="AJ152">
            <v>35</v>
          </cell>
          <cell r="AK152">
            <v>3.96</v>
          </cell>
          <cell r="AL152">
            <v>29</v>
          </cell>
          <cell r="AM152">
            <v>390</v>
          </cell>
          <cell r="AN152">
            <v>8</v>
          </cell>
          <cell r="AO152">
            <v>3</v>
          </cell>
          <cell r="AP152">
            <v>3.8759999999999999</v>
          </cell>
          <cell r="AQ152" t="str">
            <v>BA OX Literature &amp; Theory</v>
          </cell>
          <cell r="AS152">
            <v>3</v>
          </cell>
        </row>
      </sheetData>
      <sheetData sheetId="4">
        <row r="2">
          <cell r="AE2">
            <v>978</v>
          </cell>
          <cell r="AF2">
            <v>21</v>
          </cell>
          <cell r="AG2">
            <v>22</v>
          </cell>
          <cell r="AH2">
            <v>18</v>
          </cell>
          <cell r="AI2">
            <v>24</v>
          </cell>
          <cell r="AJ2">
            <v>21</v>
          </cell>
          <cell r="AK2">
            <v>3.67</v>
          </cell>
          <cell r="AL2">
            <v>78</v>
          </cell>
          <cell r="AM2">
            <v>399</v>
          </cell>
          <cell r="AN2">
            <v>8</v>
          </cell>
          <cell r="AO2">
            <v>9</v>
          </cell>
        </row>
        <row r="3">
          <cell r="AE3">
            <v>2036</v>
          </cell>
          <cell r="AF3">
            <v>22</v>
          </cell>
          <cell r="AG3">
            <v>17</v>
          </cell>
          <cell r="AH3">
            <v>21</v>
          </cell>
          <cell r="AI3">
            <v>24</v>
          </cell>
          <cell r="AJ3">
            <v>27</v>
          </cell>
          <cell r="AK3">
            <v>3.2</v>
          </cell>
          <cell r="AL3">
            <v>66</v>
          </cell>
          <cell r="AM3">
            <v>278</v>
          </cell>
          <cell r="AN3">
            <v>4</v>
          </cell>
          <cell r="AO3">
            <v>0</v>
          </cell>
        </row>
        <row r="4">
          <cell r="AE4">
            <v>84</v>
          </cell>
          <cell r="AF4">
            <v>23</v>
          </cell>
          <cell r="AG4">
            <v>24</v>
          </cell>
          <cell r="AH4">
            <v>25</v>
          </cell>
          <cell r="AI4">
            <v>21</v>
          </cell>
          <cell r="AJ4">
            <v>21</v>
          </cell>
          <cell r="AK4">
            <v>1.79</v>
          </cell>
          <cell r="AN4">
            <v>2</v>
          </cell>
          <cell r="AO4">
            <v>9</v>
          </cell>
        </row>
        <row r="5">
          <cell r="AE5">
            <v>17</v>
          </cell>
          <cell r="AF5">
            <v>28</v>
          </cell>
          <cell r="AG5">
            <v>26</v>
          </cell>
          <cell r="AH5">
            <v>28</v>
          </cell>
          <cell r="AI5">
            <v>26</v>
          </cell>
          <cell r="AJ5">
            <v>32</v>
          </cell>
          <cell r="AK5">
            <v>4.1399999999999997</v>
          </cell>
          <cell r="AL5">
            <v>4</v>
          </cell>
          <cell r="AM5">
            <v>87</v>
          </cell>
          <cell r="AN5">
            <v>6</v>
          </cell>
          <cell r="AO5">
            <v>9</v>
          </cell>
        </row>
        <row r="6">
          <cell r="AE6">
            <v>1962</v>
          </cell>
          <cell r="AF6">
            <v>26</v>
          </cell>
          <cell r="AG6">
            <v>25</v>
          </cell>
          <cell r="AH6">
            <v>24</v>
          </cell>
          <cell r="AI6">
            <v>29</v>
          </cell>
          <cell r="AJ6">
            <v>30</v>
          </cell>
          <cell r="AK6">
            <v>3.75</v>
          </cell>
          <cell r="AN6">
            <v>7</v>
          </cell>
          <cell r="AO6">
            <v>6</v>
          </cell>
        </row>
        <row r="7">
          <cell r="AE7">
            <v>401</v>
          </cell>
          <cell r="AF7">
            <v>26</v>
          </cell>
          <cell r="AG7">
            <v>21</v>
          </cell>
          <cell r="AH7">
            <v>25</v>
          </cell>
          <cell r="AI7">
            <v>27</v>
          </cell>
          <cell r="AJ7">
            <v>31</v>
          </cell>
          <cell r="AK7">
            <v>3.23</v>
          </cell>
          <cell r="AL7">
            <v>22</v>
          </cell>
          <cell r="AM7">
            <v>48</v>
          </cell>
          <cell r="AN7">
            <v>8</v>
          </cell>
          <cell r="AO7">
            <v>9</v>
          </cell>
        </row>
        <row r="8">
          <cell r="AE8">
            <v>607</v>
          </cell>
          <cell r="AF8">
            <v>22</v>
          </cell>
          <cell r="AG8">
            <v>18</v>
          </cell>
          <cell r="AH8">
            <v>24</v>
          </cell>
          <cell r="AI8">
            <v>22</v>
          </cell>
          <cell r="AJ8">
            <v>23</v>
          </cell>
          <cell r="AK8">
            <v>3.48</v>
          </cell>
          <cell r="AL8">
            <v>28</v>
          </cell>
          <cell r="AM8">
            <v>85</v>
          </cell>
          <cell r="AN8">
            <v>9</v>
          </cell>
          <cell r="AO8">
            <v>3</v>
          </cell>
        </row>
        <row r="9">
          <cell r="AE9">
            <v>82</v>
          </cell>
          <cell r="AF9">
            <v>25</v>
          </cell>
          <cell r="AG9">
            <v>28</v>
          </cell>
          <cell r="AH9">
            <v>26</v>
          </cell>
          <cell r="AI9">
            <v>25</v>
          </cell>
          <cell r="AJ9">
            <v>21</v>
          </cell>
          <cell r="AK9">
            <v>3.34</v>
          </cell>
          <cell r="AL9">
            <v>173</v>
          </cell>
          <cell r="AM9">
            <v>359</v>
          </cell>
          <cell r="AN9">
            <v>18</v>
          </cell>
        </row>
        <row r="10">
          <cell r="AE10">
            <v>1018</v>
          </cell>
          <cell r="AF10">
            <v>33</v>
          </cell>
          <cell r="AG10">
            <v>25</v>
          </cell>
          <cell r="AH10">
            <v>34</v>
          </cell>
          <cell r="AI10">
            <v>35</v>
          </cell>
          <cell r="AJ10">
            <v>36</v>
          </cell>
          <cell r="AK10">
            <v>3.431</v>
          </cell>
          <cell r="AN10">
            <v>4</v>
          </cell>
          <cell r="AO10">
            <v>18</v>
          </cell>
        </row>
        <row r="11">
          <cell r="AE11">
            <v>4</v>
          </cell>
          <cell r="AF11">
            <v>33</v>
          </cell>
          <cell r="AG11">
            <v>29</v>
          </cell>
          <cell r="AH11">
            <v>34</v>
          </cell>
          <cell r="AI11">
            <v>36</v>
          </cell>
          <cell r="AJ11">
            <v>33</v>
          </cell>
          <cell r="AK11">
            <v>4.07</v>
          </cell>
          <cell r="AL11">
            <v>54</v>
          </cell>
          <cell r="AM11">
            <v>527</v>
          </cell>
        </row>
        <row r="12">
          <cell r="AE12">
            <v>8</v>
          </cell>
          <cell r="AF12">
            <v>23</v>
          </cell>
          <cell r="AG12">
            <v>21</v>
          </cell>
          <cell r="AH12">
            <v>26</v>
          </cell>
          <cell r="AI12">
            <v>25</v>
          </cell>
          <cell r="AJ12">
            <v>21</v>
          </cell>
          <cell r="AK12">
            <v>3.75</v>
          </cell>
          <cell r="AL12">
            <v>96</v>
          </cell>
          <cell r="AM12">
            <v>259</v>
          </cell>
          <cell r="AN12">
            <v>8</v>
          </cell>
          <cell r="AO12">
            <v>9</v>
          </cell>
        </row>
        <row r="13">
          <cell r="AE13">
            <v>7</v>
          </cell>
          <cell r="AF13">
            <v>21</v>
          </cell>
          <cell r="AG13">
            <v>22</v>
          </cell>
          <cell r="AH13">
            <v>21</v>
          </cell>
          <cell r="AI13">
            <v>21</v>
          </cell>
          <cell r="AJ13">
            <v>21</v>
          </cell>
          <cell r="AK13">
            <v>3.78</v>
          </cell>
          <cell r="AL13">
            <v>41</v>
          </cell>
          <cell r="AM13">
            <v>144</v>
          </cell>
          <cell r="AN13">
            <v>8</v>
          </cell>
        </row>
        <row r="14">
          <cell r="AE14">
            <v>0</v>
          </cell>
          <cell r="AF14">
            <v>23</v>
          </cell>
          <cell r="AG14">
            <v>23</v>
          </cell>
          <cell r="AH14">
            <v>24</v>
          </cell>
          <cell r="AI14">
            <v>22</v>
          </cell>
          <cell r="AJ14">
            <v>23</v>
          </cell>
          <cell r="AK14">
            <v>3.19</v>
          </cell>
          <cell r="AL14">
            <v>238</v>
          </cell>
          <cell r="AM14">
            <v>422</v>
          </cell>
          <cell r="AN14">
            <v>8</v>
          </cell>
        </row>
        <row r="15">
          <cell r="AE15">
            <v>16839</v>
          </cell>
          <cell r="AF15">
            <v>22</v>
          </cell>
          <cell r="AG15">
            <v>17</v>
          </cell>
          <cell r="AH15">
            <v>22</v>
          </cell>
          <cell r="AI15">
            <v>22</v>
          </cell>
          <cell r="AJ15">
            <v>26</v>
          </cell>
          <cell r="AK15">
            <v>3.29</v>
          </cell>
          <cell r="AN15">
            <v>10</v>
          </cell>
          <cell r="AO15">
            <v>10</v>
          </cell>
        </row>
        <row r="16">
          <cell r="AE16">
            <v>593</v>
          </cell>
          <cell r="AF16">
            <v>25</v>
          </cell>
          <cell r="AG16">
            <v>24</v>
          </cell>
          <cell r="AH16">
            <v>24</v>
          </cell>
          <cell r="AI16">
            <v>28</v>
          </cell>
          <cell r="AJ16">
            <v>25</v>
          </cell>
          <cell r="AK16">
            <v>3.26</v>
          </cell>
          <cell r="AL16">
            <v>8</v>
          </cell>
          <cell r="AM16">
            <v>17</v>
          </cell>
          <cell r="AN16">
            <v>9</v>
          </cell>
          <cell r="AO16">
            <v>29</v>
          </cell>
        </row>
        <row r="17">
          <cell r="AE17">
            <v>16469</v>
          </cell>
          <cell r="AF17">
            <v>31</v>
          </cell>
          <cell r="AG17">
            <v>23</v>
          </cell>
          <cell r="AH17">
            <v>31</v>
          </cell>
          <cell r="AI17">
            <v>35</v>
          </cell>
          <cell r="AJ17">
            <v>34</v>
          </cell>
          <cell r="AK17">
            <v>3.9</v>
          </cell>
          <cell r="AL17">
            <v>1</v>
          </cell>
          <cell r="AM17">
            <v>9</v>
          </cell>
          <cell r="AN17">
            <v>11</v>
          </cell>
          <cell r="AO17">
            <v>0</v>
          </cell>
        </row>
        <row r="18">
          <cell r="AE18">
            <v>0</v>
          </cell>
          <cell r="AF18">
            <v>18</v>
          </cell>
          <cell r="AG18">
            <v>18</v>
          </cell>
          <cell r="AH18">
            <v>20</v>
          </cell>
          <cell r="AI18">
            <v>16</v>
          </cell>
          <cell r="AJ18">
            <v>17</v>
          </cell>
          <cell r="AK18">
            <v>3.02</v>
          </cell>
          <cell r="AL18">
            <v>260</v>
          </cell>
          <cell r="AM18">
            <v>406</v>
          </cell>
          <cell r="AN18">
            <v>6</v>
          </cell>
          <cell r="AO18">
            <v>0</v>
          </cell>
        </row>
        <row r="19">
          <cell r="AE19">
            <v>2148</v>
          </cell>
          <cell r="AF19">
            <v>31</v>
          </cell>
          <cell r="AG19">
            <v>28</v>
          </cell>
          <cell r="AH19">
            <v>28</v>
          </cell>
          <cell r="AI19">
            <v>35</v>
          </cell>
          <cell r="AJ19">
            <v>32</v>
          </cell>
          <cell r="AK19">
            <v>4.78</v>
          </cell>
          <cell r="AL19" t="str">
            <v xml:space="preserve"> </v>
          </cell>
          <cell r="AN19">
            <v>8</v>
          </cell>
          <cell r="AO19">
            <v>4</v>
          </cell>
        </row>
        <row r="20">
          <cell r="AE20">
            <v>50</v>
          </cell>
          <cell r="AF20">
            <v>22</v>
          </cell>
          <cell r="AG20">
            <v>17</v>
          </cell>
          <cell r="AH20">
            <v>21</v>
          </cell>
          <cell r="AI20">
            <v>26</v>
          </cell>
          <cell r="AJ20">
            <v>22</v>
          </cell>
          <cell r="AK20">
            <v>3.5</v>
          </cell>
          <cell r="AL20">
            <v>104</v>
          </cell>
          <cell r="AM20">
            <v>348</v>
          </cell>
          <cell r="AN20">
            <v>8</v>
          </cell>
          <cell r="AO20">
            <v>0</v>
          </cell>
        </row>
        <row r="21">
          <cell r="AE21">
            <v>13480</v>
          </cell>
          <cell r="AF21">
            <v>24</v>
          </cell>
          <cell r="AG21">
            <v>24</v>
          </cell>
          <cell r="AH21">
            <v>25</v>
          </cell>
          <cell r="AI21">
            <v>22</v>
          </cell>
          <cell r="AJ21">
            <v>23</v>
          </cell>
          <cell r="AK21">
            <v>3.11</v>
          </cell>
          <cell r="AN21">
            <v>6</v>
          </cell>
        </row>
        <row r="22">
          <cell r="AE22">
            <v>2153</v>
          </cell>
          <cell r="AF22">
            <v>30</v>
          </cell>
          <cell r="AG22">
            <v>27</v>
          </cell>
          <cell r="AH22">
            <v>28</v>
          </cell>
          <cell r="AI22">
            <v>34</v>
          </cell>
          <cell r="AJ22">
            <v>32</v>
          </cell>
          <cell r="AK22">
            <v>4.2699999999999996</v>
          </cell>
          <cell r="AL22">
            <v>34</v>
          </cell>
          <cell r="AM22">
            <v>310</v>
          </cell>
          <cell r="AN22">
            <v>8</v>
          </cell>
          <cell r="AO22">
            <v>8</v>
          </cell>
        </row>
        <row r="23">
          <cell r="AE23">
            <v>89</v>
          </cell>
          <cell r="AF23">
            <v>32</v>
          </cell>
          <cell r="AG23">
            <v>27</v>
          </cell>
          <cell r="AH23">
            <v>32</v>
          </cell>
          <cell r="AI23">
            <v>35</v>
          </cell>
          <cell r="AJ23">
            <v>33</v>
          </cell>
          <cell r="AK23">
            <v>3.2</v>
          </cell>
          <cell r="AL23">
            <v>231</v>
          </cell>
          <cell r="AM23">
            <v>419</v>
          </cell>
          <cell r="AN23">
            <v>8</v>
          </cell>
          <cell r="AO23">
            <v>20</v>
          </cell>
        </row>
        <row r="24">
          <cell r="AE24">
            <v>4076</v>
          </cell>
          <cell r="AF24">
            <v>22</v>
          </cell>
          <cell r="AG24">
            <v>22</v>
          </cell>
          <cell r="AH24">
            <v>25</v>
          </cell>
          <cell r="AI24">
            <v>22</v>
          </cell>
          <cell r="AJ24">
            <v>20</v>
          </cell>
          <cell r="AK24">
            <v>3.9</v>
          </cell>
          <cell r="AL24">
            <v>101</v>
          </cell>
          <cell r="AM24">
            <v>506</v>
          </cell>
          <cell r="AN24">
            <v>8</v>
          </cell>
          <cell r="AO24">
            <v>0</v>
          </cell>
        </row>
        <row r="25">
          <cell r="AE25">
            <v>1994</v>
          </cell>
          <cell r="AF25">
            <v>35</v>
          </cell>
          <cell r="AG25">
            <v>31</v>
          </cell>
          <cell r="AH25">
            <v>36</v>
          </cell>
          <cell r="AI25">
            <v>35</v>
          </cell>
          <cell r="AJ25">
            <v>36</v>
          </cell>
          <cell r="AK25">
            <v>4.58</v>
          </cell>
          <cell r="AL25">
            <v>30</v>
          </cell>
          <cell r="AM25">
            <v>562</v>
          </cell>
          <cell r="AN25">
            <v>8</v>
          </cell>
          <cell r="AO25">
            <v>13</v>
          </cell>
        </row>
        <row r="26">
          <cell r="AE26">
            <v>64068</v>
          </cell>
        </row>
        <row r="27">
          <cell r="AE27">
            <v>2015</v>
          </cell>
          <cell r="AF27">
            <v>28</v>
          </cell>
          <cell r="AG27">
            <v>22</v>
          </cell>
          <cell r="AH27">
            <v>29</v>
          </cell>
          <cell r="AI27">
            <v>27</v>
          </cell>
          <cell r="AJ27">
            <v>34</v>
          </cell>
          <cell r="AK27">
            <v>3.2</v>
          </cell>
          <cell r="AL27">
            <v>77</v>
          </cell>
          <cell r="AM27">
            <v>161</v>
          </cell>
          <cell r="AN27">
            <v>8</v>
          </cell>
          <cell r="AO27">
            <v>6</v>
          </cell>
        </row>
        <row r="28">
          <cell r="AE28">
            <v>88</v>
          </cell>
          <cell r="AF28">
            <v>25</v>
          </cell>
          <cell r="AG28">
            <v>27</v>
          </cell>
          <cell r="AH28">
            <v>25</v>
          </cell>
          <cell r="AI28">
            <v>25</v>
          </cell>
          <cell r="AJ28">
            <v>23</v>
          </cell>
          <cell r="AK28">
            <v>3.94</v>
          </cell>
          <cell r="AL28">
            <v>69</v>
          </cell>
          <cell r="AM28">
            <v>361</v>
          </cell>
          <cell r="AN28">
            <v>8</v>
          </cell>
        </row>
        <row r="29">
          <cell r="AE29">
            <v>725</v>
          </cell>
          <cell r="AF29">
            <v>30</v>
          </cell>
          <cell r="AG29">
            <v>26</v>
          </cell>
          <cell r="AH29">
            <v>30</v>
          </cell>
          <cell r="AI29">
            <v>35</v>
          </cell>
          <cell r="AJ29">
            <v>32</v>
          </cell>
          <cell r="AK29">
            <v>3.56</v>
          </cell>
          <cell r="AL29">
            <v>12</v>
          </cell>
          <cell r="AM29">
            <v>57</v>
          </cell>
          <cell r="AN29">
            <v>10</v>
          </cell>
          <cell r="AO29">
            <v>4</v>
          </cell>
        </row>
        <row r="30">
          <cell r="AE30">
            <v>16839</v>
          </cell>
          <cell r="AF30">
            <v>25</v>
          </cell>
          <cell r="AK30">
            <v>4.18</v>
          </cell>
        </row>
        <row r="31">
          <cell r="AE31">
            <v>945</v>
          </cell>
          <cell r="AF31">
            <v>27</v>
          </cell>
          <cell r="AG31">
            <v>23</v>
          </cell>
          <cell r="AH31">
            <v>24</v>
          </cell>
          <cell r="AI31">
            <v>29</v>
          </cell>
          <cell r="AJ31">
            <v>31</v>
          </cell>
          <cell r="AK31">
            <v>3.14</v>
          </cell>
          <cell r="AL31">
            <v>252</v>
          </cell>
          <cell r="AM31">
            <v>473</v>
          </cell>
          <cell r="AN31">
            <v>8</v>
          </cell>
          <cell r="AO31">
            <v>3</v>
          </cell>
        </row>
        <row r="32">
          <cell r="AE32">
            <v>1741</v>
          </cell>
          <cell r="AF32">
            <v>25</v>
          </cell>
          <cell r="AG32">
            <v>25</v>
          </cell>
          <cell r="AH32">
            <v>28</v>
          </cell>
          <cell r="AI32">
            <v>20</v>
          </cell>
          <cell r="AJ32">
            <v>30</v>
          </cell>
          <cell r="AK32">
            <v>3.84</v>
          </cell>
          <cell r="AN32">
            <v>4</v>
          </cell>
          <cell r="AO32">
            <v>23</v>
          </cell>
        </row>
        <row r="33">
          <cell r="AE33">
            <v>1041</v>
          </cell>
          <cell r="AF33">
            <v>27</v>
          </cell>
          <cell r="AG33">
            <v>24</v>
          </cell>
          <cell r="AH33">
            <v>25</v>
          </cell>
          <cell r="AI33">
            <v>25</v>
          </cell>
          <cell r="AJ33">
            <v>34</v>
          </cell>
          <cell r="AK33">
            <v>3.65</v>
          </cell>
          <cell r="AL33">
            <v>80</v>
          </cell>
          <cell r="AM33">
            <v>161</v>
          </cell>
          <cell r="AN33">
            <v>9</v>
          </cell>
        </row>
        <row r="34">
          <cell r="AE34">
            <v>6</v>
          </cell>
          <cell r="AF34">
            <v>20</v>
          </cell>
          <cell r="AG34">
            <v>19</v>
          </cell>
          <cell r="AH34">
            <v>19</v>
          </cell>
          <cell r="AI34">
            <v>26</v>
          </cell>
          <cell r="AJ34">
            <v>24</v>
          </cell>
          <cell r="AK34">
            <v>3.58</v>
          </cell>
          <cell r="AL34">
            <v>39</v>
          </cell>
          <cell r="AM34">
            <v>91</v>
          </cell>
        </row>
        <row r="35">
          <cell r="AE35">
            <v>18</v>
          </cell>
          <cell r="AF35">
            <v>28</v>
          </cell>
          <cell r="AG35">
            <v>27</v>
          </cell>
          <cell r="AH35">
            <v>26</v>
          </cell>
          <cell r="AI35">
            <v>35</v>
          </cell>
          <cell r="AJ35">
            <v>28</v>
          </cell>
          <cell r="AK35">
            <v>4.3</v>
          </cell>
          <cell r="AL35">
            <v>13</v>
          </cell>
          <cell r="AM35">
            <v>453</v>
          </cell>
          <cell r="AN35">
            <v>8</v>
          </cell>
        </row>
        <row r="36">
          <cell r="AE36">
            <v>49</v>
          </cell>
          <cell r="AF36">
            <v>25</v>
          </cell>
          <cell r="AG36">
            <v>20</v>
          </cell>
          <cell r="AH36">
            <v>25</v>
          </cell>
          <cell r="AI36">
            <v>25</v>
          </cell>
          <cell r="AJ36">
            <v>30</v>
          </cell>
          <cell r="AK36">
            <v>3.27</v>
          </cell>
          <cell r="AL36">
            <v>127</v>
          </cell>
          <cell r="AM36">
            <v>343</v>
          </cell>
          <cell r="AN36">
            <v>8</v>
          </cell>
          <cell r="AO36">
            <v>0</v>
          </cell>
        </row>
        <row r="37">
          <cell r="AE37">
            <v>958</v>
          </cell>
          <cell r="AF37">
            <v>24</v>
          </cell>
          <cell r="AG37">
            <v>27</v>
          </cell>
          <cell r="AH37">
            <v>23</v>
          </cell>
          <cell r="AI37">
            <v>21</v>
          </cell>
          <cell r="AJ37">
            <v>24</v>
          </cell>
          <cell r="AK37">
            <v>3.89</v>
          </cell>
          <cell r="AL37">
            <v>51</v>
          </cell>
          <cell r="AM37">
            <v>141</v>
          </cell>
          <cell r="AN37">
            <v>8</v>
          </cell>
          <cell r="AO37">
            <v>6</v>
          </cell>
        </row>
        <row r="38">
          <cell r="AE38">
            <v>2145</v>
          </cell>
          <cell r="AF38">
            <v>14</v>
          </cell>
          <cell r="AG38">
            <v>15</v>
          </cell>
          <cell r="AH38">
            <v>16</v>
          </cell>
          <cell r="AI38">
            <v>14</v>
          </cell>
          <cell r="AJ38">
            <v>12</v>
          </cell>
          <cell r="AK38">
            <v>3.68</v>
          </cell>
          <cell r="AL38">
            <v>194</v>
          </cell>
          <cell r="AM38">
            <v>532</v>
          </cell>
          <cell r="AN38">
            <v>8</v>
          </cell>
          <cell r="AO38">
            <v>3</v>
          </cell>
        </row>
        <row r="39">
          <cell r="AE39">
            <v>21582</v>
          </cell>
          <cell r="AF39">
            <v>24</v>
          </cell>
          <cell r="AG39">
            <v>25</v>
          </cell>
          <cell r="AH39">
            <v>24</v>
          </cell>
          <cell r="AI39">
            <v>25</v>
          </cell>
          <cell r="AJ39">
            <v>23</v>
          </cell>
          <cell r="AK39">
            <v>3.32</v>
          </cell>
          <cell r="AL39">
            <v>148</v>
          </cell>
          <cell r="AM39">
            <v>514</v>
          </cell>
          <cell r="AN39">
            <v>8</v>
          </cell>
        </row>
        <row r="40">
          <cell r="AE40">
            <v>4046</v>
          </cell>
          <cell r="AF40">
            <v>28</v>
          </cell>
          <cell r="AK40">
            <v>2.95</v>
          </cell>
        </row>
        <row r="41">
          <cell r="AE41">
            <v>2156</v>
          </cell>
          <cell r="AF41">
            <v>26</v>
          </cell>
          <cell r="AG41">
            <v>26</v>
          </cell>
          <cell r="AH41">
            <v>24</v>
          </cell>
          <cell r="AI41">
            <v>29</v>
          </cell>
          <cell r="AJ41">
            <v>24</v>
          </cell>
          <cell r="AK41">
            <v>3.9</v>
          </cell>
          <cell r="AL41">
            <v>119</v>
          </cell>
          <cell r="AM41">
            <v>397</v>
          </cell>
          <cell r="AN41">
            <v>8</v>
          </cell>
          <cell r="AO41">
            <v>14</v>
          </cell>
        </row>
        <row r="42">
          <cell r="AE42">
            <v>1047</v>
          </cell>
          <cell r="AF42">
            <v>28</v>
          </cell>
          <cell r="AG42">
            <v>27</v>
          </cell>
          <cell r="AH42">
            <v>24</v>
          </cell>
          <cell r="AI42">
            <v>32</v>
          </cell>
          <cell r="AJ42">
            <v>28</v>
          </cell>
          <cell r="AK42">
            <v>3.67</v>
          </cell>
        </row>
        <row r="43">
          <cell r="AE43">
            <v>8</v>
          </cell>
          <cell r="AF43">
            <v>22</v>
          </cell>
          <cell r="AG43">
            <v>23</v>
          </cell>
          <cell r="AH43">
            <v>21</v>
          </cell>
          <cell r="AI43">
            <v>22</v>
          </cell>
          <cell r="AJ43">
            <v>22</v>
          </cell>
          <cell r="AK43">
            <v>3.65</v>
          </cell>
          <cell r="AL43">
            <v>112</v>
          </cell>
          <cell r="AM43">
            <v>259</v>
          </cell>
          <cell r="AN43">
            <v>8</v>
          </cell>
        </row>
        <row r="44">
          <cell r="AE44">
            <v>2969</v>
          </cell>
          <cell r="AF44">
            <v>22</v>
          </cell>
          <cell r="AG44">
            <v>18</v>
          </cell>
          <cell r="AH44">
            <v>23</v>
          </cell>
          <cell r="AI44">
            <v>21</v>
          </cell>
          <cell r="AJ44">
            <v>24</v>
          </cell>
          <cell r="AK44">
            <v>3.8</v>
          </cell>
          <cell r="AL44">
            <v>50</v>
          </cell>
          <cell r="AM44">
            <v>458</v>
          </cell>
          <cell r="AN44">
            <v>8</v>
          </cell>
        </row>
        <row r="45">
          <cell r="AE45">
            <v>167</v>
          </cell>
          <cell r="AF45">
            <v>31</v>
          </cell>
          <cell r="AG45">
            <v>19</v>
          </cell>
          <cell r="AH45">
            <v>28</v>
          </cell>
          <cell r="AI45">
            <v>25</v>
          </cell>
          <cell r="AJ45">
            <v>30</v>
          </cell>
          <cell r="AK45">
            <v>3.03</v>
          </cell>
          <cell r="AN45">
            <v>8</v>
          </cell>
        </row>
        <row r="46">
          <cell r="AE46">
            <v>51</v>
          </cell>
          <cell r="AF46">
            <v>23</v>
          </cell>
          <cell r="AG46">
            <v>23</v>
          </cell>
          <cell r="AH46">
            <v>22</v>
          </cell>
          <cell r="AI46">
            <v>26</v>
          </cell>
          <cell r="AJ46">
            <v>25</v>
          </cell>
          <cell r="AK46">
            <v>4.16</v>
          </cell>
          <cell r="AL46">
            <v>9</v>
          </cell>
          <cell r="AM46">
            <v>284</v>
          </cell>
          <cell r="AN46">
            <v>8</v>
          </cell>
        </row>
        <row r="47">
          <cell r="AE47">
            <v>86</v>
          </cell>
          <cell r="AF47">
            <v>22</v>
          </cell>
          <cell r="AG47">
            <v>21</v>
          </cell>
          <cell r="AH47">
            <v>21</v>
          </cell>
          <cell r="AI47">
            <v>23</v>
          </cell>
          <cell r="AJ47">
            <v>23</v>
          </cell>
          <cell r="AK47">
            <v>3.33</v>
          </cell>
          <cell r="AN47">
            <v>7</v>
          </cell>
          <cell r="AO47">
            <v>3</v>
          </cell>
        </row>
        <row r="48">
          <cell r="AE48">
            <v>3388</v>
          </cell>
          <cell r="AF48">
            <v>25</v>
          </cell>
          <cell r="AG48">
            <v>21</v>
          </cell>
          <cell r="AH48">
            <v>23</v>
          </cell>
          <cell r="AI48">
            <v>31</v>
          </cell>
          <cell r="AJ48">
            <v>28</v>
          </cell>
          <cell r="AK48">
            <v>2.81</v>
          </cell>
          <cell r="AL48">
            <v>39</v>
          </cell>
          <cell r="AM48">
            <v>65</v>
          </cell>
          <cell r="AN48">
            <v>8</v>
          </cell>
        </row>
        <row r="49">
          <cell r="AE49">
            <v>50</v>
          </cell>
          <cell r="AF49">
            <v>23</v>
          </cell>
          <cell r="AG49">
            <v>23</v>
          </cell>
          <cell r="AH49">
            <v>25</v>
          </cell>
          <cell r="AI49">
            <v>26</v>
          </cell>
          <cell r="AJ49">
            <v>21</v>
          </cell>
          <cell r="AK49">
            <v>3.64</v>
          </cell>
          <cell r="AL49">
            <v>77</v>
          </cell>
          <cell r="AM49">
            <v>343</v>
          </cell>
        </row>
        <row r="50">
          <cell r="AE50">
            <v>18</v>
          </cell>
          <cell r="AF50">
            <v>28</v>
          </cell>
          <cell r="AG50">
            <v>25</v>
          </cell>
          <cell r="AH50">
            <v>31</v>
          </cell>
          <cell r="AI50">
            <v>29</v>
          </cell>
          <cell r="AJ50">
            <v>32</v>
          </cell>
          <cell r="AK50">
            <v>3.06</v>
          </cell>
          <cell r="AL50">
            <v>258</v>
          </cell>
          <cell r="AM50">
            <v>441</v>
          </cell>
          <cell r="AN50">
            <v>6</v>
          </cell>
          <cell r="AO50">
            <v>0</v>
          </cell>
        </row>
        <row r="51">
          <cell r="AE51">
            <v>768</v>
          </cell>
          <cell r="AK51">
            <v>4.13</v>
          </cell>
        </row>
        <row r="52">
          <cell r="AE52">
            <v>1051</v>
          </cell>
          <cell r="AF52">
            <v>20</v>
          </cell>
          <cell r="AG52">
            <v>18</v>
          </cell>
          <cell r="AH52">
            <v>23</v>
          </cell>
          <cell r="AI52">
            <v>24</v>
          </cell>
          <cell r="AJ52">
            <v>28</v>
          </cell>
          <cell r="AK52">
            <v>3.07</v>
          </cell>
        </row>
        <row r="53">
          <cell r="AE53">
            <v>361</v>
          </cell>
          <cell r="AF53">
            <v>20</v>
          </cell>
          <cell r="AG53">
            <v>17</v>
          </cell>
          <cell r="AH53">
            <v>22</v>
          </cell>
          <cell r="AI53">
            <v>21</v>
          </cell>
          <cell r="AJ53">
            <v>19</v>
          </cell>
          <cell r="AK53">
            <v>3.22</v>
          </cell>
          <cell r="AL53">
            <v>63</v>
          </cell>
          <cell r="AM53">
            <v>120</v>
          </cell>
          <cell r="AN53">
            <v>8</v>
          </cell>
          <cell r="AO53">
            <v>0</v>
          </cell>
        </row>
        <row r="54">
          <cell r="AE54">
            <v>14452</v>
          </cell>
          <cell r="AF54">
            <v>23</v>
          </cell>
          <cell r="AG54">
            <v>26</v>
          </cell>
          <cell r="AH54">
            <v>24</v>
          </cell>
          <cell r="AI54">
            <v>20</v>
          </cell>
          <cell r="AJ54">
            <v>22</v>
          </cell>
          <cell r="AK54">
            <v>4.05</v>
          </cell>
          <cell r="AL54">
            <v>56</v>
          </cell>
          <cell r="AM54">
            <v>695</v>
          </cell>
          <cell r="AN54">
            <v>8</v>
          </cell>
          <cell r="AO54">
            <v>23</v>
          </cell>
        </row>
        <row r="55">
          <cell r="AE55">
            <v>18</v>
          </cell>
          <cell r="AF55">
            <v>28</v>
          </cell>
          <cell r="AG55">
            <v>25</v>
          </cell>
          <cell r="AH55">
            <v>30</v>
          </cell>
          <cell r="AI55">
            <v>30</v>
          </cell>
          <cell r="AJ55">
            <v>28</v>
          </cell>
          <cell r="AK55">
            <v>3.23</v>
          </cell>
          <cell r="AL55">
            <v>221</v>
          </cell>
          <cell r="AM55">
            <v>438</v>
          </cell>
          <cell r="AN55">
            <v>8</v>
          </cell>
          <cell r="AO55">
            <v>0</v>
          </cell>
        </row>
        <row r="56">
          <cell r="AE56">
            <v>12019</v>
          </cell>
          <cell r="AF56">
            <v>23</v>
          </cell>
          <cell r="AG56">
            <v>21</v>
          </cell>
          <cell r="AH56">
            <v>25</v>
          </cell>
          <cell r="AI56">
            <v>24</v>
          </cell>
          <cell r="AJ56">
            <v>23</v>
          </cell>
          <cell r="AK56">
            <v>3.54</v>
          </cell>
          <cell r="AN56">
            <v>8</v>
          </cell>
          <cell r="AO56">
            <v>4</v>
          </cell>
        </row>
        <row r="57">
          <cell r="AE57">
            <v>1741</v>
          </cell>
          <cell r="AF57">
            <v>28</v>
          </cell>
          <cell r="AG57">
            <v>27</v>
          </cell>
          <cell r="AH57">
            <v>29</v>
          </cell>
          <cell r="AI57">
            <v>32</v>
          </cell>
          <cell r="AJ57">
            <v>27</v>
          </cell>
          <cell r="AK57">
            <v>3.28</v>
          </cell>
          <cell r="AN57">
            <v>8</v>
          </cell>
          <cell r="AO57">
            <v>6</v>
          </cell>
        </row>
        <row r="58">
          <cell r="AE58">
            <v>9951</v>
          </cell>
          <cell r="AF58">
            <v>25</v>
          </cell>
          <cell r="AG58">
            <v>26</v>
          </cell>
          <cell r="AH58">
            <v>24</v>
          </cell>
          <cell r="AI58">
            <v>26</v>
          </cell>
          <cell r="AJ58">
            <v>26</v>
          </cell>
          <cell r="AK58">
            <v>3.9216000000000002</v>
          </cell>
          <cell r="AL58">
            <v>1</v>
          </cell>
          <cell r="AM58">
            <v>84</v>
          </cell>
          <cell r="AN58">
            <v>8</v>
          </cell>
          <cell r="AO58">
            <v>15</v>
          </cell>
        </row>
        <row r="59">
          <cell r="AE59">
            <v>2155</v>
          </cell>
          <cell r="AF59">
            <v>30</v>
          </cell>
          <cell r="AG59">
            <v>26</v>
          </cell>
          <cell r="AH59">
            <v>26</v>
          </cell>
          <cell r="AI59">
            <v>32</v>
          </cell>
          <cell r="AJ59">
            <v>35</v>
          </cell>
          <cell r="AK59">
            <v>3.26</v>
          </cell>
          <cell r="AL59">
            <v>238</v>
          </cell>
          <cell r="AM59">
            <v>357</v>
          </cell>
          <cell r="AN59">
            <v>8</v>
          </cell>
          <cell r="AO59">
            <v>0</v>
          </cell>
        </row>
        <row r="60">
          <cell r="AE60">
            <v>65</v>
          </cell>
          <cell r="AF60">
            <v>26</v>
          </cell>
          <cell r="AG60">
            <v>27</v>
          </cell>
          <cell r="AH60">
            <v>24</v>
          </cell>
          <cell r="AI60">
            <v>28</v>
          </cell>
          <cell r="AJ60">
            <v>23</v>
          </cell>
          <cell r="AK60">
            <v>3.84</v>
          </cell>
        </row>
        <row r="61">
          <cell r="AE61">
            <v>1670</v>
          </cell>
          <cell r="AF61">
            <v>34</v>
          </cell>
          <cell r="AG61">
            <v>35</v>
          </cell>
          <cell r="AH61">
            <v>34</v>
          </cell>
          <cell r="AI61">
            <v>30</v>
          </cell>
          <cell r="AJ61">
            <v>35</v>
          </cell>
          <cell r="AK61">
            <v>4.33</v>
          </cell>
          <cell r="AL61">
            <v>11</v>
          </cell>
          <cell r="AM61">
            <v>348</v>
          </cell>
          <cell r="AN61">
            <v>8</v>
          </cell>
        </row>
        <row r="62">
          <cell r="AE62">
            <v>10665</v>
          </cell>
          <cell r="AF62">
            <v>27</v>
          </cell>
          <cell r="AK62">
            <v>4</v>
          </cell>
        </row>
        <row r="63">
          <cell r="AE63">
            <v>8764</v>
          </cell>
          <cell r="AF63">
            <v>27</v>
          </cell>
          <cell r="AG63">
            <v>21</v>
          </cell>
          <cell r="AH63">
            <v>25</v>
          </cell>
          <cell r="AI63">
            <v>30</v>
          </cell>
          <cell r="AJ63">
            <v>33</v>
          </cell>
          <cell r="AK63">
            <v>3.74</v>
          </cell>
          <cell r="AN63">
            <v>8</v>
          </cell>
        </row>
        <row r="64">
          <cell r="AE64">
            <v>9024</v>
          </cell>
          <cell r="AF64">
            <v>21</v>
          </cell>
          <cell r="AG64">
            <v>22</v>
          </cell>
          <cell r="AH64">
            <v>19</v>
          </cell>
          <cell r="AI64">
            <v>22</v>
          </cell>
          <cell r="AJ64">
            <v>19</v>
          </cell>
          <cell r="AK64">
            <v>2.8</v>
          </cell>
          <cell r="AL64">
            <v>288</v>
          </cell>
          <cell r="AM64">
            <v>418</v>
          </cell>
        </row>
        <row r="65">
          <cell r="AE65">
            <v>44</v>
          </cell>
          <cell r="AF65">
            <v>34</v>
          </cell>
          <cell r="AG65">
            <v>27</v>
          </cell>
          <cell r="AH65">
            <v>28</v>
          </cell>
          <cell r="AI65">
            <v>29</v>
          </cell>
          <cell r="AJ65">
            <v>28</v>
          </cell>
          <cell r="AK65">
            <v>3.94</v>
          </cell>
          <cell r="AL65">
            <v>4</v>
          </cell>
          <cell r="AM65">
            <v>179</v>
          </cell>
          <cell r="AN65">
            <v>8</v>
          </cell>
          <cell r="AO65">
            <v>3</v>
          </cell>
        </row>
        <row r="66">
          <cell r="AE66">
            <v>85</v>
          </cell>
          <cell r="AF66">
            <v>31</v>
          </cell>
          <cell r="AG66">
            <v>28</v>
          </cell>
          <cell r="AH66">
            <v>30</v>
          </cell>
          <cell r="AI66">
            <v>27</v>
          </cell>
          <cell r="AJ66">
            <v>33</v>
          </cell>
          <cell r="AK66">
            <v>3.2</v>
          </cell>
          <cell r="AL66">
            <v>184</v>
          </cell>
          <cell r="AM66">
            <v>424</v>
          </cell>
          <cell r="AN66">
            <v>8</v>
          </cell>
          <cell r="AO66">
            <v>21</v>
          </cell>
        </row>
        <row r="67">
          <cell r="AE67">
            <v>3591</v>
          </cell>
          <cell r="AF67">
            <v>28</v>
          </cell>
          <cell r="AG67">
            <v>28</v>
          </cell>
          <cell r="AH67">
            <v>27</v>
          </cell>
          <cell r="AI67">
            <v>28</v>
          </cell>
          <cell r="AJ67">
            <v>28</v>
          </cell>
          <cell r="AK67">
            <v>4.26</v>
          </cell>
          <cell r="AN67">
            <v>4</v>
          </cell>
        </row>
        <row r="68">
          <cell r="AE68">
            <v>1980</v>
          </cell>
          <cell r="AF68">
            <v>24</v>
          </cell>
          <cell r="AG68">
            <v>23</v>
          </cell>
          <cell r="AH68">
            <v>25</v>
          </cell>
          <cell r="AI68">
            <v>25</v>
          </cell>
          <cell r="AJ68">
            <v>22</v>
          </cell>
          <cell r="AK68">
            <v>2.95</v>
          </cell>
          <cell r="AL68">
            <v>133</v>
          </cell>
          <cell r="AM68">
            <v>212</v>
          </cell>
          <cell r="AN68">
            <v>8</v>
          </cell>
          <cell r="AO68">
            <v>9</v>
          </cell>
        </row>
        <row r="69">
          <cell r="AE69">
            <v>1026</v>
          </cell>
          <cell r="AF69">
            <v>31</v>
          </cell>
          <cell r="AG69">
            <v>24</v>
          </cell>
          <cell r="AH69">
            <v>24</v>
          </cell>
          <cell r="AI69">
            <v>28</v>
          </cell>
          <cell r="AJ69">
            <v>27</v>
          </cell>
          <cell r="AK69">
            <v>3.34</v>
          </cell>
          <cell r="AL69">
            <v>119</v>
          </cell>
          <cell r="AM69">
            <v>546</v>
          </cell>
          <cell r="AN69">
            <v>8</v>
          </cell>
          <cell r="AO69">
            <v>0</v>
          </cell>
        </row>
        <row r="70">
          <cell r="AE70">
            <v>667</v>
          </cell>
          <cell r="AF70">
            <v>29</v>
          </cell>
          <cell r="AK70">
            <v>4.0999999999999996</v>
          </cell>
        </row>
        <row r="71">
          <cell r="AE71">
            <v>83</v>
          </cell>
          <cell r="AF71">
            <v>23</v>
          </cell>
          <cell r="AG71">
            <v>17</v>
          </cell>
          <cell r="AH71">
            <v>20</v>
          </cell>
          <cell r="AI71">
            <v>25</v>
          </cell>
          <cell r="AJ71">
            <v>30</v>
          </cell>
          <cell r="AK71">
            <v>2.77</v>
          </cell>
          <cell r="AL71">
            <v>279</v>
          </cell>
          <cell r="AM71">
            <v>424</v>
          </cell>
          <cell r="AN71">
            <v>7</v>
          </cell>
          <cell r="AO71">
            <v>3</v>
          </cell>
        </row>
        <row r="72">
          <cell r="AE72">
            <v>10286</v>
          </cell>
          <cell r="AF72">
            <v>24</v>
          </cell>
          <cell r="AG72">
            <v>26</v>
          </cell>
          <cell r="AH72">
            <v>25</v>
          </cell>
          <cell r="AI72">
            <v>21</v>
          </cell>
          <cell r="AJ72">
            <v>24</v>
          </cell>
          <cell r="AK72">
            <v>3.79</v>
          </cell>
          <cell r="AL72">
            <v>42</v>
          </cell>
          <cell r="AM72">
            <v>138</v>
          </cell>
          <cell r="AN72">
            <v>8</v>
          </cell>
        </row>
        <row r="73">
          <cell r="AE73">
            <v>2155</v>
          </cell>
          <cell r="AF73">
            <v>21</v>
          </cell>
          <cell r="AK73">
            <v>4</v>
          </cell>
        </row>
        <row r="74">
          <cell r="AE74">
            <v>53</v>
          </cell>
          <cell r="AF74">
            <v>20</v>
          </cell>
          <cell r="AG74">
            <v>17</v>
          </cell>
          <cell r="AH74">
            <v>17</v>
          </cell>
          <cell r="AI74">
            <v>23</v>
          </cell>
          <cell r="AJ74">
            <v>23</v>
          </cell>
          <cell r="AK74">
            <v>3.62</v>
          </cell>
          <cell r="AL74">
            <v>181</v>
          </cell>
          <cell r="AM74">
            <v>593</v>
          </cell>
        </row>
        <row r="75">
          <cell r="AE75">
            <v>0</v>
          </cell>
          <cell r="AF75">
            <v>19</v>
          </cell>
          <cell r="AG75">
            <v>17</v>
          </cell>
          <cell r="AH75">
            <v>24</v>
          </cell>
          <cell r="AI75">
            <v>18</v>
          </cell>
          <cell r="AJ75">
            <v>18</v>
          </cell>
          <cell r="AK75">
            <v>3.31</v>
          </cell>
          <cell r="AL75">
            <v>207</v>
          </cell>
          <cell r="AM75">
            <v>406</v>
          </cell>
          <cell r="AN75">
            <v>8</v>
          </cell>
        </row>
        <row r="76">
          <cell r="AE76">
            <v>64068</v>
          </cell>
          <cell r="AO76">
            <v>16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E5">
            <v>75</v>
          </cell>
          <cell r="F5">
            <v>72</v>
          </cell>
          <cell r="G5">
            <v>67</v>
          </cell>
          <cell r="H5">
            <v>67</v>
          </cell>
          <cell r="I5">
            <v>67</v>
          </cell>
          <cell r="J5">
            <v>67</v>
          </cell>
          <cell r="K5">
            <v>73</v>
          </cell>
          <cell r="L5">
            <v>51</v>
          </cell>
          <cell r="M5">
            <v>51</v>
          </cell>
          <cell r="N5">
            <v>59</v>
          </cell>
          <cell r="O5">
            <v>42</v>
          </cell>
        </row>
        <row r="6">
          <cell r="E6">
            <v>4640.5733333333337</v>
          </cell>
          <cell r="F6">
            <v>25.472222222222221</v>
          </cell>
          <cell r="G6">
            <v>23.328358208955223</v>
          </cell>
          <cell r="H6">
            <v>25.119402985074625</v>
          </cell>
          <cell r="I6">
            <v>26.28358208955224</v>
          </cell>
          <cell r="J6">
            <v>26.46268656716418</v>
          </cell>
          <cell r="K6">
            <v>3.5735972602739725</v>
          </cell>
          <cell r="L6">
            <v>104.35294117647059</v>
          </cell>
          <cell r="M6">
            <v>315.70588235294116</v>
          </cell>
          <cell r="N6">
            <v>7.7796610169491522</v>
          </cell>
          <cell r="O6">
            <v>7.5714285714285712</v>
          </cell>
        </row>
        <row r="7">
          <cell r="E7">
            <v>1018</v>
          </cell>
          <cell r="F7">
            <v>25</v>
          </cell>
          <cell r="G7">
            <v>24</v>
          </cell>
          <cell r="H7">
            <v>25</v>
          </cell>
          <cell r="I7">
            <v>26</v>
          </cell>
          <cell r="J7">
            <v>26</v>
          </cell>
          <cell r="K7">
            <v>3.62</v>
          </cell>
          <cell r="L7">
            <v>77</v>
          </cell>
          <cell r="M7">
            <v>348</v>
          </cell>
          <cell r="N7">
            <v>8</v>
          </cell>
          <cell r="O7">
            <v>6</v>
          </cell>
        </row>
        <row r="8">
          <cell r="E8">
            <v>11055.034295512382</v>
          </cell>
          <cell r="F8">
            <v>4.2359036225128568</v>
          </cell>
          <cell r="G8">
            <v>4.0052543508742096</v>
          </cell>
          <cell r="H8">
            <v>4.0918336560123958</v>
          </cell>
          <cell r="I8">
            <v>5.0084957221167929</v>
          </cell>
          <cell r="J8">
            <v>5.3209943198415903</v>
          </cell>
          <cell r="K8">
            <v>0.49130069599104331</v>
          </cell>
          <cell r="L8">
            <v>87.342274650803944</v>
          </cell>
          <cell r="M8">
            <v>173.28557864030662</v>
          </cell>
          <cell r="N8">
            <v>2.0177470930186363</v>
          </cell>
          <cell r="O8">
            <v>7.6481875970169408</v>
          </cell>
        </row>
        <row r="9">
          <cell r="E9">
            <v>0</v>
          </cell>
          <cell r="F9">
            <v>14</v>
          </cell>
          <cell r="G9">
            <v>15</v>
          </cell>
          <cell r="H9">
            <v>16</v>
          </cell>
          <cell r="I9">
            <v>14</v>
          </cell>
          <cell r="J9">
            <v>12</v>
          </cell>
          <cell r="K9">
            <v>1.79</v>
          </cell>
          <cell r="L9">
            <v>1</v>
          </cell>
          <cell r="M9">
            <v>9</v>
          </cell>
          <cell r="N9">
            <v>2</v>
          </cell>
          <cell r="O9">
            <v>0</v>
          </cell>
        </row>
        <row r="10">
          <cell r="E10">
            <v>64068</v>
          </cell>
          <cell r="F10">
            <v>35</v>
          </cell>
          <cell r="G10">
            <v>35</v>
          </cell>
          <cell r="H10">
            <v>36</v>
          </cell>
          <cell r="I10">
            <v>36</v>
          </cell>
          <cell r="J10">
            <v>36</v>
          </cell>
          <cell r="K10">
            <v>4.78</v>
          </cell>
          <cell r="L10">
            <v>288</v>
          </cell>
          <cell r="M10">
            <v>695</v>
          </cell>
          <cell r="N10">
            <v>18</v>
          </cell>
          <cell r="O10">
            <v>29</v>
          </cell>
        </row>
        <row r="17">
          <cell r="F17">
            <v>21</v>
          </cell>
          <cell r="J17">
            <v>0</v>
          </cell>
          <cell r="R17">
            <v>29</v>
          </cell>
        </row>
        <row r="18">
          <cell r="F18">
            <v>54</v>
          </cell>
          <cell r="J18">
            <v>10</v>
          </cell>
          <cell r="R18">
            <v>45</v>
          </cell>
        </row>
        <row r="19">
          <cell r="J19">
            <v>63</v>
          </cell>
        </row>
        <row r="20">
          <cell r="J20">
            <v>2</v>
          </cell>
        </row>
        <row r="28">
          <cell r="F28">
            <v>3</v>
          </cell>
          <cell r="J28">
            <v>66</v>
          </cell>
          <cell r="N28">
            <v>0</v>
          </cell>
          <cell r="Z28">
            <v>15</v>
          </cell>
        </row>
        <row r="29">
          <cell r="F29">
            <v>2</v>
          </cell>
          <cell r="J29">
            <v>5</v>
          </cell>
          <cell r="N29">
            <v>75</v>
          </cell>
          <cell r="Z29">
            <v>13</v>
          </cell>
        </row>
        <row r="30">
          <cell r="F30">
            <v>2</v>
          </cell>
          <cell r="J30">
            <v>4</v>
          </cell>
          <cell r="Z30">
            <v>12</v>
          </cell>
        </row>
        <row r="31">
          <cell r="F31">
            <v>5</v>
          </cell>
          <cell r="J31">
            <v>0</v>
          </cell>
          <cell r="Z31">
            <v>17</v>
          </cell>
        </row>
        <row r="32">
          <cell r="F32">
            <v>2</v>
          </cell>
          <cell r="Z32">
            <v>11</v>
          </cell>
        </row>
        <row r="33">
          <cell r="F33">
            <v>55</v>
          </cell>
        </row>
        <row r="34">
          <cell r="F34">
            <v>6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7">
          <cell r="DA7">
            <v>1</v>
          </cell>
          <cell r="DB7">
            <v>1</v>
          </cell>
        </row>
        <row r="8">
          <cell r="DA8">
            <v>0.989247311827957</v>
          </cell>
          <cell r="DB8">
            <v>1</v>
          </cell>
        </row>
        <row r="9">
          <cell r="DA9">
            <v>0.978494623655914</v>
          </cell>
          <cell r="DB9">
            <v>1</v>
          </cell>
        </row>
        <row r="10">
          <cell r="DA10">
            <v>0.967741935483871</v>
          </cell>
          <cell r="DB10">
            <v>1</v>
          </cell>
        </row>
        <row r="11">
          <cell r="DA11">
            <v>0.956989247311828</v>
          </cell>
          <cell r="DB11">
            <v>1</v>
          </cell>
        </row>
        <row r="12">
          <cell r="DA12">
            <v>0.94623655913978499</v>
          </cell>
          <cell r="DB12">
            <v>1</v>
          </cell>
        </row>
        <row r="13">
          <cell r="DA13">
            <v>0.93548387096774199</v>
          </cell>
          <cell r="DB13">
            <v>1</v>
          </cell>
        </row>
        <row r="14">
          <cell r="DA14">
            <v>0.92473118279569888</v>
          </cell>
          <cell r="DB14">
            <v>1</v>
          </cell>
        </row>
        <row r="15">
          <cell r="DA15">
            <v>0.91397849462365588</v>
          </cell>
          <cell r="DB15">
            <v>1</v>
          </cell>
        </row>
        <row r="16">
          <cell r="DA16">
            <v>0.90322580645161288</v>
          </cell>
          <cell r="DB16">
            <v>1</v>
          </cell>
        </row>
        <row r="17">
          <cell r="DA17">
            <v>0.89247311827956988</v>
          </cell>
          <cell r="DB17">
            <v>1</v>
          </cell>
        </row>
        <row r="18">
          <cell r="DA18">
            <v>0.88172043010752688</v>
          </cell>
          <cell r="DB18">
            <v>1</v>
          </cell>
        </row>
        <row r="19">
          <cell r="DA19">
            <v>0.87096774193548387</v>
          </cell>
          <cell r="DB19">
            <v>1</v>
          </cell>
        </row>
        <row r="20">
          <cell r="DA20">
            <v>0.86021505376344087</v>
          </cell>
          <cell r="DB20">
            <v>1</v>
          </cell>
        </row>
        <row r="21">
          <cell r="DA21">
            <v>0.84946236559139787</v>
          </cell>
          <cell r="DB21">
            <v>1</v>
          </cell>
        </row>
        <row r="22">
          <cell r="DA22">
            <v>0.83870967741935487</v>
          </cell>
          <cell r="DB22">
            <v>1</v>
          </cell>
        </row>
        <row r="23">
          <cell r="DA23">
            <v>0.82795698924731176</v>
          </cell>
          <cell r="DB23">
            <v>1</v>
          </cell>
        </row>
        <row r="24">
          <cell r="DA24">
            <v>0.81720430107526876</v>
          </cell>
          <cell r="DB24">
            <v>1</v>
          </cell>
        </row>
        <row r="25">
          <cell r="DA25">
            <v>0.80645161290322576</v>
          </cell>
          <cell r="DB25">
            <v>1</v>
          </cell>
        </row>
        <row r="26">
          <cell r="DA26">
            <v>0.79569892473118276</v>
          </cell>
          <cell r="DB26">
            <v>1</v>
          </cell>
        </row>
        <row r="27">
          <cell r="DA27">
            <v>0.78494623655913975</v>
          </cell>
          <cell r="DB27">
            <v>1</v>
          </cell>
        </row>
        <row r="28">
          <cell r="DA28">
            <v>0.77419354838709675</v>
          </cell>
          <cell r="DB28">
            <v>1</v>
          </cell>
        </row>
        <row r="29">
          <cell r="DA29">
            <v>0.76344086021505375</v>
          </cell>
          <cell r="DB29">
            <v>1</v>
          </cell>
        </row>
        <row r="30">
          <cell r="DA30">
            <v>0.75268817204301075</v>
          </cell>
          <cell r="DB30">
            <v>1</v>
          </cell>
        </row>
        <row r="31">
          <cell r="DA31">
            <v>0.74193548387096775</v>
          </cell>
          <cell r="DB31">
            <v>1</v>
          </cell>
        </row>
        <row r="32">
          <cell r="DA32">
            <v>0.73118279569892475</v>
          </cell>
          <cell r="DB32">
            <v>1</v>
          </cell>
        </row>
        <row r="33">
          <cell r="DA33">
            <v>0.72043010752688175</v>
          </cell>
          <cell r="DB33">
            <v>1</v>
          </cell>
        </row>
        <row r="34">
          <cell r="DA34">
            <v>0.70967741935483875</v>
          </cell>
          <cell r="DB34">
            <v>1</v>
          </cell>
        </row>
        <row r="35">
          <cell r="DA35">
            <v>0.69892473118279574</v>
          </cell>
          <cell r="DB35">
            <v>1</v>
          </cell>
        </row>
        <row r="36">
          <cell r="DA36">
            <v>0.68817204301075274</v>
          </cell>
          <cell r="DB36">
            <v>1</v>
          </cell>
        </row>
        <row r="37">
          <cell r="DA37">
            <v>0.67741935483870974</v>
          </cell>
          <cell r="DB37">
            <v>1</v>
          </cell>
        </row>
        <row r="38">
          <cell r="DA38">
            <v>0.66666666666666674</v>
          </cell>
          <cell r="DB38">
            <v>1</v>
          </cell>
        </row>
        <row r="39">
          <cell r="DA39">
            <v>0.65591397849462363</v>
          </cell>
          <cell r="DB39">
            <v>1</v>
          </cell>
        </row>
        <row r="40">
          <cell r="DA40">
            <v>0.64516129032258063</v>
          </cell>
          <cell r="DB40">
            <v>1</v>
          </cell>
        </row>
        <row r="41">
          <cell r="DA41">
            <v>0.63440860215053763</v>
          </cell>
          <cell r="DB41">
            <v>1</v>
          </cell>
        </row>
        <row r="42">
          <cell r="DA42">
            <v>0.62365591397849462</v>
          </cell>
          <cell r="DB42">
            <v>1</v>
          </cell>
        </row>
        <row r="43">
          <cell r="DA43">
            <v>0.61290322580645162</v>
          </cell>
          <cell r="DB43">
            <v>1</v>
          </cell>
        </row>
        <row r="44">
          <cell r="DA44">
            <v>0.60215053763440862</v>
          </cell>
          <cell r="DB44">
            <v>1</v>
          </cell>
        </row>
        <row r="45">
          <cell r="DA45">
            <v>0.59139784946236551</v>
          </cell>
          <cell r="DB45">
            <v>1</v>
          </cell>
        </row>
        <row r="46">
          <cell r="DA46">
            <v>0.58064516129032251</v>
          </cell>
          <cell r="DB46">
            <v>1</v>
          </cell>
        </row>
        <row r="47">
          <cell r="DA47">
            <v>0.56989247311827951</v>
          </cell>
          <cell r="DB47">
            <v>1</v>
          </cell>
        </row>
        <row r="48">
          <cell r="DA48">
            <v>0.55913978494623651</v>
          </cell>
          <cell r="DB48">
            <v>1</v>
          </cell>
        </row>
        <row r="49">
          <cell r="DA49">
            <v>0.55913978494623651</v>
          </cell>
          <cell r="DB49">
            <v>0.97435897435897434</v>
          </cell>
        </row>
        <row r="50">
          <cell r="DA50">
            <v>0.54838709677419351</v>
          </cell>
          <cell r="DB50">
            <v>0.97435897435897434</v>
          </cell>
        </row>
        <row r="51">
          <cell r="DA51">
            <v>0.5376344086021505</v>
          </cell>
          <cell r="DB51">
            <v>0.97435897435897434</v>
          </cell>
        </row>
        <row r="52">
          <cell r="DA52">
            <v>0.5268817204301075</v>
          </cell>
          <cell r="DB52">
            <v>0.97435897435897434</v>
          </cell>
        </row>
        <row r="53">
          <cell r="DA53">
            <v>0.5161290322580645</v>
          </cell>
          <cell r="DB53">
            <v>0.97435897435897434</v>
          </cell>
        </row>
        <row r="54">
          <cell r="DA54">
            <v>0.5053763440860215</v>
          </cell>
          <cell r="DB54">
            <v>0.97435897435897434</v>
          </cell>
        </row>
        <row r="55">
          <cell r="DA55">
            <v>0.4946236559139785</v>
          </cell>
          <cell r="DB55">
            <v>0.97435897435897434</v>
          </cell>
        </row>
        <row r="56">
          <cell r="DA56">
            <v>0.4838709677419355</v>
          </cell>
          <cell r="DB56">
            <v>0.97435897435897434</v>
          </cell>
        </row>
        <row r="57">
          <cell r="DA57">
            <v>0.4731182795698925</v>
          </cell>
          <cell r="DB57">
            <v>0.97435897435897434</v>
          </cell>
        </row>
        <row r="58">
          <cell r="DA58">
            <v>0.4623655913978495</v>
          </cell>
          <cell r="DB58">
            <v>0.97435897435897434</v>
          </cell>
        </row>
        <row r="59">
          <cell r="DA59">
            <v>0.45161290322580649</v>
          </cell>
          <cell r="DB59">
            <v>0.97435897435897434</v>
          </cell>
        </row>
        <row r="60">
          <cell r="DA60">
            <v>0.44086021505376349</v>
          </cell>
          <cell r="DB60">
            <v>0.97435897435897434</v>
          </cell>
        </row>
        <row r="61">
          <cell r="DA61">
            <v>0.43010752688172038</v>
          </cell>
          <cell r="DB61">
            <v>0.97435897435897434</v>
          </cell>
        </row>
        <row r="62">
          <cell r="DA62">
            <v>0.41935483870967738</v>
          </cell>
          <cell r="DB62">
            <v>0.97435897435897434</v>
          </cell>
        </row>
        <row r="63">
          <cell r="DA63">
            <v>0.40860215053763438</v>
          </cell>
          <cell r="DB63">
            <v>0.97435897435897434</v>
          </cell>
        </row>
        <row r="64">
          <cell r="DA64">
            <v>0.39784946236559138</v>
          </cell>
          <cell r="DB64">
            <v>0.97435897435897434</v>
          </cell>
        </row>
        <row r="65">
          <cell r="DA65">
            <v>0.38709677419354838</v>
          </cell>
          <cell r="DB65">
            <v>0.97435897435897434</v>
          </cell>
        </row>
        <row r="66">
          <cell r="DA66">
            <v>0.37634408602150538</v>
          </cell>
          <cell r="DB66">
            <v>0.97435897435897434</v>
          </cell>
        </row>
        <row r="67">
          <cell r="DA67">
            <v>0.36559139784946237</v>
          </cell>
          <cell r="DB67">
            <v>0.97435897435897434</v>
          </cell>
        </row>
        <row r="68">
          <cell r="DA68">
            <v>0.35483870967741937</v>
          </cell>
          <cell r="DB68">
            <v>0.97435897435897434</v>
          </cell>
        </row>
        <row r="69">
          <cell r="DA69">
            <v>0.34408602150537637</v>
          </cell>
          <cell r="DB69">
            <v>0.97435897435897434</v>
          </cell>
        </row>
        <row r="70">
          <cell r="DA70">
            <v>0.33333333333333337</v>
          </cell>
          <cell r="DB70">
            <v>0.97435897435897434</v>
          </cell>
        </row>
        <row r="71">
          <cell r="DA71">
            <v>0.32258064516129037</v>
          </cell>
          <cell r="DB71">
            <v>0.97435897435897434</v>
          </cell>
        </row>
        <row r="72">
          <cell r="DA72">
            <v>0.31182795698924726</v>
          </cell>
          <cell r="DB72">
            <v>0.97435897435897434</v>
          </cell>
        </row>
        <row r="73">
          <cell r="DA73">
            <v>0.31182795698924726</v>
          </cell>
          <cell r="DB73">
            <v>0.94871794871794868</v>
          </cell>
        </row>
        <row r="74">
          <cell r="DA74">
            <v>0.30107526881720426</v>
          </cell>
          <cell r="DB74">
            <v>0.94871794871794868</v>
          </cell>
        </row>
        <row r="75">
          <cell r="DA75">
            <v>0.29032258064516125</v>
          </cell>
          <cell r="DB75">
            <v>0.94871794871794868</v>
          </cell>
        </row>
        <row r="76">
          <cell r="DA76">
            <v>0.27956989247311825</v>
          </cell>
          <cell r="DB76">
            <v>0.94871794871794868</v>
          </cell>
        </row>
        <row r="77">
          <cell r="DA77">
            <v>0.26881720430107525</v>
          </cell>
          <cell r="DB77">
            <v>0.94871794871794868</v>
          </cell>
        </row>
        <row r="78">
          <cell r="DA78">
            <v>0.25806451612903225</v>
          </cell>
          <cell r="DB78">
            <v>0.94871794871794868</v>
          </cell>
        </row>
        <row r="79">
          <cell r="DA79">
            <v>0.24731182795698925</v>
          </cell>
          <cell r="DB79">
            <v>0.94871794871794868</v>
          </cell>
        </row>
        <row r="80">
          <cell r="DA80">
            <v>0.23655913978494625</v>
          </cell>
          <cell r="DB80">
            <v>0.94871794871794868</v>
          </cell>
        </row>
        <row r="81">
          <cell r="DA81">
            <v>0.23655913978494625</v>
          </cell>
          <cell r="DB81">
            <v>0.92307692307692313</v>
          </cell>
        </row>
        <row r="82">
          <cell r="DA82">
            <v>0.22580645161290325</v>
          </cell>
          <cell r="DB82">
            <v>0.92307692307692313</v>
          </cell>
        </row>
        <row r="83">
          <cell r="DA83">
            <v>0.21505376344086025</v>
          </cell>
          <cell r="DB83">
            <v>0.92307692307692313</v>
          </cell>
        </row>
        <row r="84">
          <cell r="DA84">
            <v>0.20430107526881724</v>
          </cell>
          <cell r="DB84">
            <v>0.92307692307692313</v>
          </cell>
        </row>
        <row r="85">
          <cell r="DA85">
            <v>0.19354838709677424</v>
          </cell>
          <cell r="DB85">
            <v>0.92307692307692313</v>
          </cell>
        </row>
        <row r="86">
          <cell r="DA86">
            <v>0.18279569892473113</v>
          </cell>
          <cell r="DB86">
            <v>0.92307692307692313</v>
          </cell>
        </row>
        <row r="87">
          <cell r="DA87">
            <v>0.18279569892473113</v>
          </cell>
          <cell r="DB87">
            <v>0.89743589743589747</v>
          </cell>
        </row>
        <row r="88">
          <cell r="DA88">
            <v>0.17204301075268813</v>
          </cell>
          <cell r="DB88">
            <v>0.89743589743589747</v>
          </cell>
        </row>
        <row r="89">
          <cell r="DA89">
            <v>0.16129032258064513</v>
          </cell>
          <cell r="DB89">
            <v>0.89743589743589747</v>
          </cell>
        </row>
        <row r="90">
          <cell r="DA90">
            <v>0.15053763440860213</v>
          </cell>
          <cell r="DB90">
            <v>0.89743589743589747</v>
          </cell>
        </row>
        <row r="91">
          <cell r="DA91">
            <v>0.13978494623655913</v>
          </cell>
          <cell r="DB91">
            <v>0.89743589743589747</v>
          </cell>
        </row>
        <row r="92">
          <cell r="DA92">
            <v>0.13978494623655913</v>
          </cell>
          <cell r="DB92">
            <v>0.87179487179487181</v>
          </cell>
        </row>
        <row r="93">
          <cell r="DA93">
            <v>0.12903225806451613</v>
          </cell>
          <cell r="DB93">
            <v>0.87179487179487181</v>
          </cell>
        </row>
        <row r="94">
          <cell r="DA94">
            <v>0.11827956989247312</v>
          </cell>
          <cell r="DB94">
            <v>0.87179487179487181</v>
          </cell>
        </row>
        <row r="95">
          <cell r="DA95">
            <v>0.10752688172043012</v>
          </cell>
          <cell r="DB95">
            <v>0.87179487179487181</v>
          </cell>
        </row>
        <row r="96">
          <cell r="DA96">
            <v>9.6774193548387122E-2</v>
          </cell>
          <cell r="DB96">
            <v>0.87179487179487181</v>
          </cell>
        </row>
        <row r="97">
          <cell r="DA97">
            <v>9.6774193548387122E-2</v>
          </cell>
          <cell r="DB97">
            <v>0.84615384615384615</v>
          </cell>
        </row>
        <row r="98">
          <cell r="DA98">
            <v>8.6021505376344121E-2</v>
          </cell>
          <cell r="DB98">
            <v>0.84615384615384615</v>
          </cell>
        </row>
        <row r="99">
          <cell r="DA99">
            <v>7.5268817204301119E-2</v>
          </cell>
          <cell r="DB99">
            <v>0.84615384615384615</v>
          </cell>
        </row>
        <row r="100">
          <cell r="DA100">
            <v>6.4516129032258118E-2</v>
          </cell>
          <cell r="DB100">
            <v>0.84615384615384615</v>
          </cell>
        </row>
        <row r="101">
          <cell r="DA101">
            <v>5.3763440860215006E-2</v>
          </cell>
          <cell r="DB101">
            <v>0.84615384615384615</v>
          </cell>
        </row>
        <row r="102">
          <cell r="DA102">
            <v>4.3010752688172005E-2</v>
          </cell>
          <cell r="DB102">
            <v>0.84615384615384615</v>
          </cell>
        </row>
        <row r="103">
          <cell r="DA103">
            <v>4.3010752688172005E-2</v>
          </cell>
          <cell r="DB103">
            <v>0.82051282051282048</v>
          </cell>
        </row>
        <row r="104">
          <cell r="DA104">
            <v>3.2258064516129004E-2</v>
          </cell>
          <cell r="DB104">
            <v>0.82051282051282048</v>
          </cell>
        </row>
        <row r="105">
          <cell r="DA105">
            <v>3.2258064516129004E-2</v>
          </cell>
          <cell r="DB105">
            <v>0.79487179487179493</v>
          </cell>
        </row>
        <row r="106">
          <cell r="DA106">
            <v>2.1505376344086002E-2</v>
          </cell>
          <cell r="DB106">
            <v>0.79487179487179493</v>
          </cell>
        </row>
        <row r="107">
          <cell r="DA107">
            <v>2.1505376344086002E-2</v>
          </cell>
          <cell r="DB107">
            <v>0.76923076923076916</v>
          </cell>
        </row>
        <row r="108">
          <cell r="DA108">
            <v>1.0752688172043001E-2</v>
          </cell>
          <cell r="DB108">
            <v>0.76923076923076916</v>
          </cell>
        </row>
        <row r="109">
          <cell r="DA109">
            <v>1.0752688172043001E-2</v>
          </cell>
          <cell r="DB109">
            <v>0.74358974358974361</v>
          </cell>
        </row>
        <row r="110">
          <cell r="DA110">
            <v>1.0752688172043001E-2</v>
          </cell>
          <cell r="DB110">
            <v>0.71794871794871795</v>
          </cell>
        </row>
        <row r="111">
          <cell r="DA111">
            <v>0</v>
          </cell>
          <cell r="DB111">
            <v>0.71794871794871795</v>
          </cell>
        </row>
        <row r="112">
          <cell r="DA112">
            <v>0</v>
          </cell>
          <cell r="DB112">
            <v>0.69230769230769229</v>
          </cell>
        </row>
        <row r="113">
          <cell r="DA113">
            <v>0</v>
          </cell>
          <cell r="DB113">
            <v>0.66666666666666674</v>
          </cell>
        </row>
        <row r="114">
          <cell r="DA114">
            <v>0</v>
          </cell>
          <cell r="DB114">
            <v>0.64102564102564097</v>
          </cell>
        </row>
        <row r="115">
          <cell r="DA115">
            <v>0</v>
          </cell>
          <cell r="DB115">
            <v>0.61538461538461542</v>
          </cell>
        </row>
        <row r="116">
          <cell r="DA116">
            <v>0</v>
          </cell>
          <cell r="DB116">
            <v>0.58974358974358976</v>
          </cell>
        </row>
        <row r="117">
          <cell r="DA117">
            <v>0</v>
          </cell>
          <cell r="DB117">
            <v>0.5641025641025641</v>
          </cell>
        </row>
        <row r="118">
          <cell r="DA118">
            <v>0</v>
          </cell>
          <cell r="DB118">
            <v>0.53846153846153844</v>
          </cell>
        </row>
        <row r="119">
          <cell r="DA119">
            <v>0</v>
          </cell>
          <cell r="DB119">
            <v>0.51282051282051277</v>
          </cell>
        </row>
        <row r="120">
          <cell r="DA120">
            <v>0</v>
          </cell>
          <cell r="DB120">
            <v>0.48717948717948723</v>
          </cell>
        </row>
        <row r="121">
          <cell r="DA121">
            <v>0</v>
          </cell>
          <cell r="DB121">
            <v>0.46153846153846156</v>
          </cell>
        </row>
        <row r="122">
          <cell r="DA122">
            <v>0</v>
          </cell>
          <cell r="DB122">
            <v>0.4358974358974359</v>
          </cell>
        </row>
        <row r="123">
          <cell r="DA123">
            <v>0</v>
          </cell>
          <cell r="DB123">
            <v>0.41025641025641024</v>
          </cell>
        </row>
        <row r="124">
          <cell r="DA124">
            <v>0</v>
          </cell>
          <cell r="DB124">
            <v>0.38461538461538458</v>
          </cell>
        </row>
        <row r="125">
          <cell r="DA125">
            <v>0</v>
          </cell>
          <cell r="DB125">
            <v>0.35897435897435892</v>
          </cell>
        </row>
        <row r="126">
          <cell r="DA126">
            <v>0</v>
          </cell>
          <cell r="DB126">
            <v>0.33333333333333337</v>
          </cell>
        </row>
        <row r="127">
          <cell r="DA127">
            <v>0</v>
          </cell>
          <cell r="DB127">
            <v>0.30769230769230771</v>
          </cell>
        </row>
        <row r="128">
          <cell r="DA128">
            <v>0</v>
          </cell>
          <cell r="DB128">
            <v>0.28205128205128205</v>
          </cell>
        </row>
        <row r="129">
          <cell r="DA129">
            <v>0</v>
          </cell>
          <cell r="DB129">
            <v>0.25641025641025639</v>
          </cell>
        </row>
        <row r="130">
          <cell r="DA130">
            <v>0</v>
          </cell>
          <cell r="DB130">
            <v>0.23076923076923073</v>
          </cell>
        </row>
        <row r="131">
          <cell r="DA131">
            <v>0</v>
          </cell>
          <cell r="DB131">
            <v>0.20512820512820518</v>
          </cell>
        </row>
        <row r="132">
          <cell r="DA132">
            <v>0</v>
          </cell>
          <cell r="DB132">
            <v>0.17948717948717952</v>
          </cell>
        </row>
        <row r="133">
          <cell r="DA133">
            <v>0</v>
          </cell>
          <cell r="DB133">
            <v>0.15384615384615385</v>
          </cell>
        </row>
        <row r="134">
          <cell r="DA134">
            <v>0</v>
          </cell>
          <cell r="DB134">
            <v>0.12820512820512819</v>
          </cell>
        </row>
        <row r="135">
          <cell r="DA135">
            <v>0</v>
          </cell>
          <cell r="DB135">
            <v>0.10256410256410253</v>
          </cell>
        </row>
        <row r="136">
          <cell r="DA136">
            <v>0</v>
          </cell>
          <cell r="DB136">
            <v>7.6923076923076872E-2</v>
          </cell>
        </row>
        <row r="137">
          <cell r="DA137">
            <v>0</v>
          </cell>
          <cell r="DB137">
            <v>5.1282051282051322E-2</v>
          </cell>
        </row>
        <row r="138">
          <cell r="DA138">
            <v>0</v>
          </cell>
          <cell r="DB138">
            <v>2.5641025641025661E-2</v>
          </cell>
        </row>
        <row r="139">
          <cell r="DA139">
            <v>0</v>
          </cell>
          <cell r="DB139">
            <v>0</v>
          </cell>
        </row>
        <row r="154">
          <cell r="CW154">
            <v>1</v>
          </cell>
          <cell r="CX154">
            <v>1</v>
          </cell>
        </row>
        <row r="155">
          <cell r="CW155">
            <v>0.99275362318840576</v>
          </cell>
          <cell r="CX155">
            <v>1</v>
          </cell>
        </row>
        <row r="156">
          <cell r="CW156">
            <v>0.98550724637681164</v>
          </cell>
          <cell r="CX156">
            <v>1</v>
          </cell>
        </row>
        <row r="157">
          <cell r="CW157">
            <v>0.97826086956521741</v>
          </cell>
          <cell r="CX157">
            <v>1</v>
          </cell>
        </row>
        <row r="158">
          <cell r="CW158">
            <v>0.97101449275362317</v>
          </cell>
          <cell r="CX158">
            <v>1</v>
          </cell>
        </row>
        <row r="159">
          <cell r="CW159">
            <v>0.96376811594202894</v>
          </cell>
          <cell r="CX159">
            <v>1</v>
          </cell>
        </row>
        <row r="160">
          <cell r="CW160">
            <v>0.95652173913043481</v>
          </cell>
          <cell r="CX160">
            <v>1</v>
          </cell>
        </row>
        <row r="161">
          <cell r="CW161">
            <v>0.94927536231884058</v>
          </cell>
          <cell r="CX161">
            <v>1</v>
          </cell>
        </row>
        <row r="162">
          <cell r="CW162">
            <v>0.94202898550724634</v>
          </cell>
          <cell r="CX162">
            <v>1</v>
          </cell>
        </row>
        <row r="163">
          <cell r="CW163">
            <v>0.93478260869565222</v>
          </cell>
          <cell r="CX163">
            <v>1</v>
          </cell>
        </row>
        <row r="164">
          <cell r="CW164">
            <v>0.92753623188405798</v>
          </cell>
          <cell r="CX164">
            <v>1</v>
          </cell>
        </row>
        <row r="165">
          <cell r="CW165">
            <v>0.92028985507246375</v>
          </cell>
          <cell r="CX165">
            <v>1</v>
          </cell>
        </row>
        <row r="166">
          <cell r="CW166">
            <v>0.91304347826086962</v>
          </cell>
          <cell r="CX166">
            <v>1</v>
          </cell>
        </row>
        <row r="167">
          <cell r="CW167">
            <v>0.90579710144927539</v>
          </cell>
          <cell r="CX167">
            <v>1</v>
          </cell>
        </row>
        <row r="168">
          <cell r="CW168">
            <v>0.89855072463768115</v>
          </cell>
          <cell r="CX168">
            <v>1</v>
          </cell>
        </row>
        <row r="169">
          <cell r="CW169">
            <v>0.89130434782608692</v>
          </cell>
          <cell r="CX169">
            <v>1</v>
          </cell>
        </row>
        <row r="170">
          <cell r="CW170">
            <v>0.88405797101449279</v>
          </cell>
          <cell r="CX170">
            <v>1</v>
          </cell>
        </row>
        <row r="171">
          <cell r="CW171">
            <v>0.87681159420289856</v>
          </cell>
          <cell r="CX171">
            <v>1</v>
          </cell>
        </row>
        <row r="172">
          <cell r="CW172">
            <v>0.86956521739130432</v>
          </cell>
          <cell r="CX172">
            <v>1</v>
          </cell>
        </row>
        <row r="173">
          <cell r="CW173">
            <v>0.8623188405797102</v>
          </cell>
          <cell r="CX173">
            <v>1</v>
          </cell>
        </row>
        <row r="174">
          <cell r="CW174">
            <v>0.85507246376811596</v>
          </cell>
          <cell r="CX174">
            <v>1</v>
          </cell>
        </row>
        <row r="175">
          <cell r="CW175">
            <v>0.84782608695652173</v>
          </cell>
          <cell r="CX175">
            <v>1</v>
          </cell>
        </row>
        <row r="176">
          <cell r="CW176">
            <v>0.84057971014492749</v>
          </cell>
          <cell r="CX176">
            <v>1</v>
          </cell>
        </row>
        <row r="177">
          <cell r="CW177">
            <v>0.83333333333333337</v>
          </cell>
          <cell r="CX177">
            <v>1</v>
          </cell>
        </row>
        <row r="178">
          <cell r="CW178">
            <v>0.83333333333333337</v>
          </cell>
          <cell r="CX178">
            <v>0.97560975609756095</v>
          </cell>
        </row>
        <row r="179">
          <cell r="CW179">
            <v>0.82608695652173914</v>
          </cell>
          <cell r="CX179">
            <v>0.97560975609756095</v>
          </cell>
        </row>
        <row r="180">
          <cell r="CW180">
            <v>0.8188405797101449</v>
          </cell>
          <cell r="CX180">
            <v>0.97560975609756095</v>
          </cell>
        </row>
        <row r="181">
          <cell r="CW181">
            <v>0.81159420289855078</v>
          </cell>
          <cell r="CX181">
            <v>0.97560975609756095</v>
          </cell>
        </row>
        <row r="182">
          <cell r="CW182">
            <v>0.80434782608695654</v>
          </cell>
          <cell r="CX182">
            <v>0.97560975609756095</v>
          </cell>
        </row>
        <row r="183">
          <cell r="CW183">
            <v>0.79710144927536231</v>
          </cell>
          <cell r="CX183">
            <v>0.97560975609756095</v>
          </cell>
        </row>
        <row r="184">
          <cell r="CW184">
            <v>0.78985507246376807</v>
          </cell>
          <cell r="CX184">
            <v>0.97560975609756095</v>
          </cell>
        </row>
        <row r="185">
          <cell r="CW185">
            <v>0.78260869565217395</v>
          </cell>
          <cell r="CX185">
            <v>0.97560975609756095</v>
          </cell>
        </row>
        <row r="186">
          <cell r="CW186">
            <v>0.77536231884057971</v>
          </cell>
          <cell r="CX186">
            <v>0.97560975609756095</v>
          </cell>
        </row>
        <row r="187">
          <cell r="CW187">
            <v>0.76811594202898548</v>
          </cell>
          <cell r="CX187">
            <v>0.97560975609756095</v>
          </cell>
        </row>
        <row r="188">
          <cell r="CW188">
            <v>0.76086956521739135</v>
          </cell>
          <cell r="CX188">
            <v>0.97560975609756095</v>
          </cell>
        </row>
        <row r="189">
          <cell r="CW189">
            <v>0.75362318840579712</v>
          </cell>
          <cell r="CX189">
            <v>0.97560975609756095</v>
          </cell>
        </row>
        <row r="190">
          <cell r="CW190">
            <v>0.74637681159420288</v>
          </cell>
          <cell r="CX190">
            <v>0.97560975609756095</v>
          </cell>
        </row>
        <row r="191">
          <cell r="CW191">
            <v>0.73913043478260865</v>
          </cell>
          <cell r="CX191">
            <v>0.97560975609756095</v>
          </cell>
        </row>
        <row r="192">
          <cell r="CW192">
            <v>0.73913043478260865</v>
          </cell>
          <cell r="CX192">
            <v>0.95121951219512191</v>
          </cell>
        </row>
        <row r="193">
          <cell r="CW193">
            <v>0.73188405797101441</v>
          </cell>
          <cell r="CX193">
            <v>0.95121951219512191</v>
          </cell>
        </row>
        <row r="194">
          <cell r="CW194">
            <v>0.72463768115942029</v>
          </cell>
          <cell r="CX194">
            <v>0.95121951219512191</v>
          </cell>
        </row>
        <row r="195">
          <cell r="CW195">
            <v>0.71739130434782616</v>
          </cell>
          <cell r="CX195">
            <v>0.95121951219512191</v>
          </cell>
        </row>
        <row r="196">
          <cell r="CW196">
            <v>0.71739130434782616</v>
          </cell>
          <cell r="CX196">
            <v>0.92682926829268297</v>
          </cell>
        </row>
        <row r="197">
          <cell r="CW197">
            <v>0.71014492753623193</v>
          </cell>
          <cell r="CX197">
            <v>0.92682926829268297</v>
          </cell>
        </row>
        <row r="198">
          <cell r="CW198">
            <v>0.70289855072463769</v>
          </cell>
          <cell r="CX198">
            <v>0.92682926829268297</v>
          </cell>
        </row>
        <row r="199">
          <cell r="CW199">
            <v>0.69565217391304346</v>
          </cell>
          <cell r="CX199">
            <v>0.92682926829268297</v>
          </cell>
        </row>
        <row r="200">
          <cell r="CW200">
            <v>0.68840579710144922</v>
          </cell>
          <cell r="CX200">
            <v>0.92682926829268297</v>
          </cell>
        </row>
        <row r="201">
          <cell r="CW201">
            <v>0.6811594202898551</v>
          </cell>
          <cell r="CX201">
            <v>0.92682926829268297</v>
          </cell>
        </row>
        <row r="202">
          <cell r="CW202">
            <v>0.67391304347826086</v>
          </cell>
          <cell r="CX202">
            <v>0.92682926829268297</v>
          </cell>
        </row>
        <row r="203">
          <cell r="CW203">
            <v>0.66666666666666674</v>
          </cell>
          <cell r="CX203">
            <v>0.92682926829268297</v>
          </cell>
        </row>
        <row r="204">
          <cell r="CW204">
            <v>0.65942028985507251</v>
          </cell>
          <cell r="CX204">
            <v>0.92682926829268297</v>
          </cell>
        </row>
        <row r="205">
          <cell r="CW205">
            <v>0.65217391304347827</v>
          </cell>
          <cell r="CX205">
            <v>0.92682926829268297</v>
          </cell>
        </row>
        <row r="206">
          <cell r="CW206">
            <v>0.64492753623188404</v>
          </cell>
          <cell r="CX206">
            <v>0.92682926829268297</v>
          </cell>
        </row>
        <row r="207">
          <cell r="CW207">
            <v>0.64492753623188404</v>
          </cell>
          <cell r="CX207">
            <v>0.90243902439024393</v>
          </cell>
        </row>
        <row r="208">
          <cell r="CW208">
            <v>0.6376811594202898</v>
          </cell>
          <cell r="CX208">
            <v>0.90243902439024393</v>
          </cell>
        </row>
        <row r="209">
          <cell r="CW209">
            <v>0.63043478260869568</v>
          </cell>
          <cell r="CX209">
            <v>0.90243902439024393</v>
          </cell>
        </row>
        <row r="210">
          <cell r="CW210">
            <v>0.62318840579710144</v>
          </cell>
          <cell r="CX210">
            <v>0.90243902439024393</v>
          </cell>
        </row>
        <row r="211">
          <cell r="CW211">
            <v>0.60869565217391308</v>
          </cell>
          <cell r="CX211">
            <v>0.90243902439024393</v>
          </cell>
        </row>
        <row r="212">
          <cell r="CW212">
            <v>0.60144927536231885</v>
          </cell>
          <cell r="CX212">
            <v>0.90243902439024393</v>
          </cell>
        </row>
        <row r="213">
          <cell r="CW213">
            <v>0.59420289855072461</v>
          </cell>
          <cell r="CX213">
            <v>0.90243902439024393</v>
          </cell>
        </row>
        <row r="214">
          <cell r="CW214">
            <v>0.58695652173913038</v>
          </cell>
          <cell r="CX214">
            <v>0.90243902439024393</v>
          </cell>
        </row>
        <row r="215">
          <cell r="CW215">
            <v>0.57971014492753625</v>
          </cell>
          <cell r="CX215">
            <v>0.90243902439024393</v>
          </cell>
        </row>
        <row r="216">
          <cell r="CW216">
            <v>0.57246376811594202</v>
          </cell>
          <cell r="CX216">
            <v>0.90243902439024393</v>
          </cell>
        </row>
        <row r="217">
          <cell r="CW217">
            <v>0.56521739130434789</v>
          </cell>
          <cell r="CX217">
            <v>0.90243902439024393</v>
          </cell>
        </row>
        <row r="218">
          <cell r="CW218">
            <v>0.55797101449275366</v>
          </cell>
          <cell r="CX218">
            <v>0.90243902439024393</v>
          </cell>
        </row>
        <row r="219">
          <cell r="CW219">
            <v>0.55072463768115942</v>
          </cell>
          <cell r="CX219">
            <v>0.90243902439024393</v>
          </cell>
        </row>
        <row r="220">
          <cell r="CW220">
            <v>0.54347826086956519</v>
          </cell>
          <cell r="CX220">
            <v>0.90243902439024393</v>
          </cell>
        </row>
        <row r="221">
          <cell r="CW221">
            <v>0.54347826086956519</v>
          </cell>
          <cell r="CX221">
            <v>0.87804878048780488</v>
          </cell>
        </row>
        <row r="222">
          <cell r="CW222">
            <v>0.53623188405797095</v>
          </cell>
          <cell r="CX222">
            <v>0.87804878048780488</v>
          </cell>
        </row>
        <row r="223">
          <cell r="CW223">
            <v>0.52898550724637683</v>
          </cell>
          <cell r="CX223">
            <v>0.87804878048780488</v>
          </cell>
        </row>
        <row r="224">
          <cell r="CW224">
            <v>0.52173913043478259</v>
          </cell>
          <cell r="CX224">
            <v>0.87804878048780488</v>
          </cell>
        </row>
        <row r="225">
          <cell r="CW225">
            <v>0.51449275362318847</v>
          </cell>
          <cell r="CX225">
            <v>0.87804878048780488</v>
          </cell>
        </row>
        <row r="226">
          <cell r="CW226">
            <v>0.51449275362318847</v>
          </cell>
          <cell r="CX226">
            <v>0.85365853658536583</v>
          </cell>
        </row>
        <row r="227">
          <cell r="CW227">
            <v>0.50724637681159424</v>
          </cell>
          <cell r="CX227">
            <v>0.85365853658536583</v>
          </cell>
        </row>
        <row r="228">
          <cell r="CW228">
            <v>0.5</v>
          </cell>
          <cell r="CX228">
            <v>0.85365853658536583</v>
          </cell>
        </row>
        <row r="229">
          <cell r="CW229">
            <v>0.49275362318840576</v>
          </cell>
          <cell r="CX229">
            <v>0.85365853658536583</v>
          </cell>
        </row>
        <row r="230">
          <cell r="CW230">
            <v>0.49275362318840576</v>
          </cell>
          <cell r="CX230">
            <v>0.82926829268292679</v>
          </cell>
        </row>
        <row r="231">
          <cell r="CW231">
            <v>0.48550724637681164</v>
          </cell>
          <cell r="CX231">
            <v>0.82926829268292679</v>
          </cell>
        </row>
        <row r="232">
          <cell r="CW232">
            <v>0.47826086956521741</v>
          </cell>
          <cell r="CX232">
            <v>0.82926829268292679</v>
          </cell>
        </row>
        <row r="233">
          <cell r="CW233">
            <v>0.47101449275362317</v>
          </cell>
          <cell r="CX233">
            <v>0.82926829268292679</v>
          </cell>
        </row>
        <row r="234">
          <cell r="CW234">
            <v>0.46376811594202894</v>
          </cell>
          <cell r="CX234">
            <v>0.82926829268292679</v>
          </cell>
        </row>
        <row r="235">
          <cell r="CW235">
            <v>0.46376811594202894</v>
          </cell>
          <cell r="CX235">
            <v>0.80487804878048785</v>
          </cell>
        </row>
        <row r="236">
          <cell r="CW236">
            <v>0.45652173913043481</v>
          </cell>
          <cell r="CX236">
            <v>0.80487804878048785</v>
          </cell>
        </row>
        <row r="237">
          <cell r="CW237">
            <v>0.44927536231884058</v>
          </cell>
          <cell r="CX237">
            <v>0.80487804878048785</v>
          </cell>
        </row>
        <row r="238">
          <cell r="CW238">
            <v>0.44927536231884058</v>
          </cell>
          <cell r="CX238">
            <v>0.78048780487804881</v>
          </cell>
        </row>
        <row r="239">
          <cell r="CW239">
            <v>0.44202898550724634</v>
          </cell>
          <cell r="CX239">
            <v>0.78048780487804881</v>
          </cell>
        </row>
        <row r="240">
          <cell r="CW240">
            <v>0.43478260869565222</v>
          </cell>
          <cell r="CX240">
            <v>0.78048780487804881</v>
          </cell>
        </row>
        <row r="241">
          <cell r="CW241">
            <v>0.42753623188405798</v>
          </cell>
          <cell r="CX241">
            <v>0.78048780487804881</v>
          </cell>
        </row>
        <row r="242">
          <cell r="CW242">
            <v>0.42028985507246375</v>
          </cell>
          <cell r="CX242">
            <v>0.78048780487804881</v>
          </cell>
        </row>
        <row r="243">
          <cell r="CW243">
            <v>0.41304347826086951</v>
          </cell>
          <cell r="CX243">
            <v>0.78048780487804881</v>
          </cell>
        </row>
        <row r="244">
          <cell r="CW244">
            <v>0.40579710144927539</v>
          </cell>
          <cell r="CX244">
            <v>0.78048780487804881</v>
          </cell>
        </row>
        <row r="245">
          <cell r="CW245">
            <v>0.39855072463768115</v>
          </cell>
          <cell r="CX245">
            <v>0.78048780487804881</v>
          </cell>
        </row>
        <row r="246">
          <cell r="CW246">
            <v>0.39130434782608692</v>
          </cell>
          <cell r="CX246">
            <v>0.78048780487804881</v>
          </cell>
        </row>
        <row r="247">
          <cell r="CW247">
            <v>0.38405797101449279</v>
          </cell>
          <cell r="CX247">
            <v>0.78048780487804881</v>
          </cell>
        </row>
        <row r="248">
          <cell r="CW248">
            <v>0.37681159420289856</v>
          </cell>
          <cell r="CX248">
            <v>0.78048780487804881</v>
          </cell>
        </row>
        <row r="249">
          <cell r="CW249">
            <v>0.36956521739130432</v>
          </cell>
          <cell r="CX249">
            <v>0.78048780487804881</v>
          </cell>
        </row>
        <row r="250">
          <cell r="CW250">
            <v>0.3623188405797102</v>
          </cell>
          <cell r="CX250">
            <v>0.78048780487804881</v>
          </cell>
        </row>
        <row r="251">
          <cell r="CW251">
            <v>0.35507246376811596</v>
          </cell>
          <cell r="CX251">
            <v>0.78048780487804881</v>
          </cell>
        </row>
        <row r="252">
          <cell r="CW252">
            <v>0.34782608695652173</v>
          </cell>
          <cell r="CX252">
            <v>0.78048780487804881</v>
          </cell>
        </row>
        <row r="253">
          <cell r="CW253">
            <v>0.34057971014492749</v>
          </cell>
          <cell r="CX253">
            <v>0.78048780487804881</v>
          </cell>
        </row>
        <row r="254">
          <cell r="CW254">
            <v>0.33333333333333337</v>
          </cell>
          <cell r="CX254">
            <v>0.78048780487804881</v>
          </cell>
        </row>
        <row r="255">
          <cell r="CW255">
            <v>0.32608695652173914</v>
          </cell>
          <cell r="CX255">
            <v>0.78048780487804881</v>
          </cell>
        </row>
        <row r="256">
          <cell r="CW256">
            <v>0.3188405797101449</v>
          </cell>
          <cell r="CX256">
            <v>0.78048780487804881</v>
          </cell>
        </row>
        <row r="257">
          <cell r="CW257">
            <v>0.31159420289855078</v>
          </cell>
          <cell r="CX257">
            <v>0.78048780487804881</v>
          </cell>
        </row>
        <row r="258">
          <cell r="CW258">
            <v>0.30434782608695654</v>
          </cell>
          <cell r="CX258">
            <v>0.78048780487804881</v>
          </cell>
        </row>
        <row r="259">
          <cell r="CW259">
            <v>0.29710144927536231</v>
          </cell>
          <cell r="CX259">
            <v>0.78048780487804881</v>
          </cell>
        </row>
        <row r="260">
          <cell r="CW260">
            <v>0.28985507246376807</v>
          </cell>
          <cell r="CX260">
            <v>0.78048780487804881</v>
          </cell>
        </row>
        <row r="261">
          <cell r="CW261">
            <v>0.28260869565217395</v>
          </cell>
          <cell r="CX261">
            <v>0.78048780487804881</v>
          </cell>
        </row>
        <row r="262">
          <cell r="CW262">
            <v>0.27536231884057971</v>
          </cell>
          <cell r="CX262">
            <v>0.78048780487804881</v>
          </cell>
        </row>
        <row r="263">
          <cell r="CW263">
            <v>0.26811594202898548</v>
          </cell>
          <cell r="CX263">
            <v>0.78048780487804881</v>
          </cell>
        </row>
        <row r="264">
          <cell r="CW264">
            <v>0.26811594202898548</v>
          </cell>
          <cell r="CX264">
            <v>0.75609756097560976</v>
          </cell>
        </row>
        <row r="265">
          <cell r="CW265">
            <v>0.26811594202898548</v>
          </cell>
          <cell r="CX265">
            <v>0.73170731707317072</v>
          </cell>
        </row>
        <row r="266">
          <cell r="CW266">
            <v>0.26086956521739135</v>
          </cell>
          <cell r="CX266">
            <v>0.73170731707317072</v>
          </cell>
        </row>
        <row r="267">
          <cell r="CW267">
            <v>0.25362318840579712</v>
          </cell>
          <cell r="CX267">
            <v>0.73170731707317072</v>
          </cell>
        </row>
        <row r="268">
          <cell r="CW268">
            <v>0.25362318840579712</v>
          </cell>
          <cell r="CX268">
            <v>0.70731707317073167</v>
          </cell>
        </row>
        <row r="269">
          <cell r="CW269">
            <v>0.24637681159420288</v>
          </cell>
          <cell r="CX269">
            <v>0.70731707317073167</v>
          </cell>
        </row>
        <row r="270">
          <cell r="CW270">
            <v>0.23913043478260865</v>
          </cell>
          <cell r="CX270">
            <v>0.70731707317073167</v>
          </cell>
        </row>
        <row r="271">
          <cell r="CW271">
            <v>0.23188405797101452</v>
          </cell>
          <cell r="CX271">
            <v>0.70731707317073167</v>
          </cell>
        </row>
        <row r="272">
          <cell r="CW272">
            <v>0.23188405797101452</v>
          </cell>
          <cell r="CX272">
            <v>0.68292682926829262</v>
          </cell>
        </row>
        <row r="273">
          <cell r="CW273">
            <v>0.22463768115942029</v>
          </cell>
          <cell r="CX273">
            <v>0.68292682926829262</v>
          </cell>
        </row>
        <row r="274">
          <cell r="CW274">
            <v>0.22463768115942029</v>
          </cell>
          <cell r="CX274">
            <v>0.65853658536585358</v>
          </cell>
        </row>
        <row r="275">
          <cell r="CW275">
            <v>0.21739130434782605</v>
          </cell>
          <cell r="CX275">
            <v>0.65853658536585358</v>
          </cell>
        </row>
        <row r="276">
          <cell r="CW276">
            <v>0.21014492753623193</v>
          </cell>
          <cell r="CX276">
            <v>0.65853658536585358</v>
          </cell>
        </row>
        <row r="277">
          <cell r="CW277">
            <v>0.21014492753623193</v>
          </cell>
          <cell r="CX277">
            <v>0.63414634146341464</v>
          </cell>
        </row>
        <row r="278">
          <cell r="CW278">
            <v>0.20289855072463769</v>
          </cell>
          <cell r="CX278">
            <v>0.63414634146341464</v>
          </cell>
        </row>
        <row r="279">
          <cell r="CW279">
            <v>0.20289855072463769</v>
          </cell>
          <cell r="CX279">
            <v>0.6097560975609756</v>
          </cell>
        </row>
        <row r="280">
          <cell r="CW280">
            <v>0.19565217391304346</v>
          </cell>
          <cell r="CX280">
            <v>0.6097560975609756</v>
          </cell>
        </row>
        <row r="281">
          <cell r="CW281">
            <v>0.19565217391304346</v>
          </cell>
          <cell r="CX281">
            <v>0.58536585365853666</v>
          </cell>
        </row>
        <row r="282">
          <cell r="CW282">
            <v>0.18840579710144922</v>
          </cell>
          <cell r="CX282">
            <v>0.58536585365853666</v>
          </cell>
        </row>
        <row r="283">
          <cell r="CW283">
            <v>0.1811594202898551</v>
          </cell>
          <cell r="CX283">
            <v>0.58536585365853666</v>
          </cell>
        </row>
        <row r="284">
          <cell r="CW284">
            <v>0.17391304347826086</v>
          </cell>
          <cell r="CX284">
            <v>0.58536585365853666</v>
          </cell>
        </row>
        <row r="285">
          <cell r="CW285">
            <v>0.16666666666666663</v>
          </cell>
          <cell r="CX285">
            <v>0.58536585365853666</v>
          </cell>
        </row>
        <row r="286">
          <cell r="CW286">
            <v>0.15942028985507251</v>
          </cell>
          <cell r="CX286">
            <v>0.58536585365853666</v>
          </cell>
        </row>
        <row r="287">
          <cell r="CW287">
            <v>0.15217391304347827</v>
          </cell>
          <cell r="CX287">
            <v>0.58536585365853666</v>
          </cell>
        </row>
        <row r="288">
          <cell r="CW288">
            <v>0.14492753623188404</v>
          </cell>
          <cell r="CX288">
            <v>0.58536585365853666</v>
          </cell>
        </row>
        <row r="289">
          <cell r="CW289">
            <v>0.14492753623188404</v>
          </cell>
          <cell r="CX289">
            <v>0.56097560975609762</v>
          </cell>
        </row>
        <row r="290">
          <cell r="CW290">
            <v>0.1376811594202898</v>
          </cell>
          <cell r="CX290">
            <v>0.56097560975609762</v>
          </cell>
        </row>
        <row r="291">
          <cell r="CW291">
            <v>0.13043478260869568</v>
          </cell>
          <cell r="CX291">
            <v>0.56097560975609762</v>
          </cell>
        </row>
        <row r="292">
          <cell r="CW292">
            <v>0.13043478260869568</v>
          </cell>
          <cell r="CX292">
            <v>0.53658536585365857</v>
          </cell>
        </row>
        <row r="293">
          <cell r="CW293">
            <v>0.12318840579710144</v>
          </cell>
          <cell r="CX293">
            <v>0.53658536585365857</v>
          </cell>
        </row>
        <row r="294">
          <cell r="CW294">
            <v>0.11594202898550721</v>
          </cell>
          <cell r="CX294">
            <v>0.53658536585365857</v>
          </cell>
        </row>
        <row r="295">
          <cell r="CW295">
            <v>0.10869565217391308</v>
          </cell>
          <cell r="CX295">
            <v>0.53658536585365857</v>
          </cell>
        </row>
        <row r="296">
          <cell r="CW296">
            <v>0.10144927536231885</v>
          </cell>
          <cell r="CX296">
            <v>0.53658536585365857</v>
          </cell>
        </row>
        <row r="297">
          <cell r="CW297">
            <v>0.10144927536231885</v>
          </cell>
          <cell r="CX297">
            <v>0.51219512195121952</v>
          </cell>
        </row>
        <row r="298">
          <cell r="CW298">
            <v>9.4202898550724612E-2</v>
          </cell>
          <cell r="CX298">
            <v>0.51219512195121952</v>
          </cell>
        </row>
        <row r="299">
          <cell r="CW299">
            <v>8.6956521739130488E-2</v>
          </cell>
          <cell r="CX299">
            <v>0.51219512195121952</v>
          </cell>
        </row>
        <row r="300">
          <cell r="CW300">
            <v>8.6956521739130488E-2</v>
          </cell>
          <cell r="CX300">
            <v>0.48780487804878048</v>
          </cell>
        </row>
        <row r="301">
          <cell r="CW301">
            <v>7.9710144927536253E-2</v>
          </cell>
          <cell r="CX301">
            <v>0.48780487804878048</v>
          </cell>
        </row>
        <row r="302">
          <cell r="CW302">
            <v>7.9710144927536253E-2</v>
          </cell>
          <cell r="CX302">
            <v>0.46341463414634143</v>
          </cell>
        </row>
        <row r="303">
          <cell r="CW303">
            <v>7.2463768115942018E-2</v>
          </cell>
          <cell r="CX303">
            <v>0.46341463414634143</v>
          </cell>
        </row>
        <row r="304">
          <cell r="CW304">
            <v>6.5217391304347783E-2</v>
          </cell>
          <cell r="CX304">
            <v>0.46341463414634143</v>
          </cell>
        </row>
        <row r="305">
          <cell r="CW305">
            <v>6.5217391304347783E-2</v>
          </cell>
          <cell r="CX305">
            <v>0.43902439024390238</v>
          </cell>
        </row>
        <row r="306">
          <cell r="CW306">
            <v>6.5217391304347783E-2</v>
          </cell>
          <cell r="CX306">
            <v>0.41463414634146345</v>
          </cell>
        </row>
        <row r="307">
          <cell r="CW307">
            <v>5.7971014492753659E-2</v>
          </cell>
          <cell r="CX307">
            <v>0.41463414634146345</v>
          </cell>
        </row>
        <row r="308">
          <cell r="CW308">
            <v>5.0724637681159424E-2</v>
          </cell>
          <cell r="CX308">
            <v>0.41463414634146345</v>
          </cell>
        </row>
        <row r="309">
          <cell r="CW309">
            <v>5.0724637681159424E-2</v>
          </cell>
          <cell r="CX309">
            <v>0.3902439024390244</v>
          </cell>
        </row>
        <row r="310">
          <cell r="CW310">
            <v>5.0724637681159424E-2</v>
          </cell>
          <cell r="CX310">
            <v>0.36585365853658536</v>
          </cell>
        </row>
        <row r="311">
          <cell r="CW311">
            <v>4.3478260869565188E-2</v>
          </cell>
          <cell r="CX311">
            <v>0.36585365853658536</v>
          </cell>
        </row>
        <row r="312">
          <cell r="CW312">
            <v>4.3478260869565188E-2</v>
          </cell>
          <cell r="CX312">
            <v>0.34146341463414631</v>
          </cell>
        </row>
        <row r="313">
          <cell r="CW313">
            <v>4.3478260869565188E-2</v>
          </cell>
          <cell r="CX313">
            <v>0.31707317073170727</v>
          </cell>
        </row>
        <row r="314">
          <cell r="CW314">
            <v>4.3478260869565188E-2</v>
          </cell>
          <cell r="CX314">
            <v>0.29268292682926833</v>
          </cell>
        </row>
        <row r="315">
          <cell r="CW315">
            <v>3.6231884057971064E-2</v>
          </cell>
          <cell r="CX315">
            <v>0.26829268292682928</v>
          </cell>
        </row>
        <row r="316">
          <cell r="CW316">
            <v>3.6231884057971064E-2</v>
          </cell>
          <cell r="CX316">
            <v>0.24390243902439024</v>
          </cell>
        </row>
        <row r="317">
          <cell r="CW317">
            <v>3.6231884057971064E-2</v>
          </cell>
          <cell r="CX317">
            <v>0.21951219512195119</v>
          </cell>
        </row>
        <row r="318">
          <cell r="CW318">
            <v>3.6231884057971064E-2</v>
          </cell>
          <cell r="CX318">
            <v>0.19512195121951215</v>
          </cell>
        </row>
        <row r="319">
          <cell r="CW319">
            <v>3.6231884057971064E-2</v>
          </cell>
          <cell r="CX319">
            <v>0.17073170731707321</v>
          </cell>
        </row>
        <row r="320">
          <cell r="CW320">
            <v>3.6231884057971064E-2</v>
          </cell>
          <cell r="CX320">
            <v>0.14634146341463417</v>
          </cell>
        </row>
        <row r="321">
          <cell r="CW321">
            <v>2.8985507246376829E-2</v>
          </cell>
          <cell r="CX321">
            <v>0.14634146341463417</v>
          </cell>
        </row>
        <row r="322">
          <cell r="CW322">
            <v>2.1739130434782594E-2</v>
          </cell>
          <cell r="CX322">
            <v>0.14634146341463417</v>
          </cell>
        </row>
        <row r="323">
          <cell r="CW323">
            <v>2.1739130434782594E-2</v>
          </cell>
          <cell r="CX323">
            <v>0.12195121951219512</v>
          </cell>
        </row>
        <row r="324">
          <cell r="CW324">
            <v>2.1739130434782594E-2</v>
          </cell>
          <cell r="CX324">
            <v>9.7560975609756073E-2</v>
          </cell>
        </row>
        <row r="325">
          <cell r="CW325">
            <v>2.1739130434782594E-2</v>
          </cell>
          <cell r="CX325">
            <v>7.3170731707317027E-2</v>
          </cell>
        </row>
        <row r="326">
          <cell r="CW326">
            <v>1.4492753623188359E-2</v>
          </cell>
          <cell r="CX326">
            <v>7.3170731707317027E-2</v>
          </cell>
        </row>
        <row r="327">
          <cell r="CW327">
            <v>7.2463768115942351E-3</v>
          </cell>
          <cell r="CX327">
            <v>7.3170731707317027E-2</v>
          </cell>
        </row>
        <row r="328">
          <cell r="CW328">
            <v>7.2463768115942351E-3</v>
          </cell>
          <cell r="CX328">
            <v>4.8780487804878092E-2</v>
          </cell>
        </row>
        <row r="329">
          <cell r="CW329">
            <v>7.2463768115942351E-3</v>
          </cell>
          <cell r="CX329">
            <v>2.4390243902439046E-2</v>
          </cell>
        </row>
        <row r="330">
          <cell r="CW330">
            <v>0</v>
          </cell>
          <cell r="CX330">
            <v>2.4390243902439046E-2</v>
          </cell>
        </row>
        <row r="331">
          <cell r="CW331">
            <v>0</v>
          </cell>
          <cell r="CX331">
            <v>0</v>
          </cell>
        </row>
      </sheetData>
      <sheetData sheetId="20">
        <row r="5">
          <cell r="CY5">
            <v>1</v>
          </cell>
          <cell r="CZ5">
            <v>1</v>
          </cell>
        </row>
        <row r="6">
          <cell r="CY6">
            <v>0.99152542372881358</v>
          </cell>
          <cell r="CZ6">
            <v>1</v>
          </cell>
        </row>
        <row r="7">
          <cell r="CY7">
            <v>0.98305084745762716</v>
          </cell>
          <cell r="CZ7">
            <v>1</v>
          </cell>
        </row>
        <row r="8">
          <cell r="CY8">
            <v>0.97457627118644063</v>
          </cell>
          <cell r="CZ8">
            <v>1</v>
          </cell>
        </row>
        <row r="9">
          <cell r="CY9">
            <v>0.96610169491525422</v>
          </cell>
          <cell r="CZ9">
            <v>1</v>
          </cell>
        </row>
        <row r="10">
          <cell r="CY10">
            <v>0.9576271186440678</v>
          </cell>
          <cell r="CZ10">
            <v>1</v>
          </cell>
        </row>
        <row r="11">
          <cell r="CY11">
            <v>0.94915254237288138</v>
          </cell>
          <cell r="CZ11">
            <v>1</v>
          </cell>
        </row>
        <row r="12">
          <cell r="CY12">
            <v>0.94067796610169496</v>
          </cell>
          <cell r="CZ12">
            <v>1</v>
          </cell>
        </row>
        <row r="13">
          <cell r="CY13">
            <v>0.93220338983050843</v>
          </cell>
          <cell r="CZ13">
            <v>1</v>
          </cell>
        </row>
        <row r="14">
          <cell r="CY14">
            <v>0.92372881355932202</v>
          </cell>
          <cell r="CZ14">
            <v>1</v>
          </cell>
        </row>
        <row r="15">
          <cell r="CY15">
            <v>0.9152542372881356</v>
          </cell>
          <cell r="CZ15">
            <v>1</v>
          </cell>
        </row>
        <row r="16">
          <cell r="CY16">
            <v>0.90677966101694918</v>
          </cell>
          <cell r="CZ16">
            <v>1</v>
          </cell>
        </row>
        <row r="17">
          <cell r="CY17">
            <v>0.89830508474576276</v>
          </cell>
          <cell r="CZ17">
            <v>1</v>
          </cell>
        </row>
        <row r="18">
          <cell r="CY18">
            <v>0.88983050847457623</v>
          </cell>
          <cell r="CZ18">
            <v>1</v>
          </cell>
        </row>
        <row r="19">
          <cell r="CY19">
            <v>0.88135593220338981</v>
          </cell>
          <cell r="CZ19">
            <v>1</v>
          </cell>
        </row>
        <row r="20">
          <cell r="CY20">
            <v>0.8728813559322034</v>
          </cell>
          <cell r="CZ20">
            <v>1</v>
          </cell>
        </row>
        <row r="21">
          <cell r="CY21">
            <v>0.86440677966101698</v>
          </cell>
          <cell r="CZ21">
            <v>1</v>
          </cell>
        </row>
        <row r="22">
          <cell r="CY22">
            <v>0.85593220338983045</v>
          </cell>
          <cell r="CZ22">
            <v>1</v>
          </cell>
        </row>
        <row r="23">
          <cell r="CY23">
            <v>0.84745762711864403</v>
          </cell>
          <cell r="CZ23">
            <v>1</v>
          </cell>
        </row>
        <row r="24">
          <cell r="CY24">
            <v>0.83898305084745761</v>
          </cell>
          <cell r="CZ24">
            <v>1</v>
          </cell>
        </row>
        <row r="25">
          <cell r="CY25">
            <v>0.83050847457627119</v>
          </cell>
          <cell r="CZ25">
            <v>1</v>
          </cell>
        </row>
        <row r="26">
          <cell r="CY26">
            <v>0.82203389830508478</v>
          </cell>
          <cell r="CZ26">
            <v>1</v>
          </cell>
        </row>
        <row r="27">
          <cell r="CY27">
            <v>0.81355932203389836</v>
          </cell>
          <cell r="CZ27">
            <v>1</v>
          </cell>
        </row>
        <row r="28">
          <cell r="CY28">
            <v>0.80508474576271183</v>
          </cell>
          <cell r="CZ28">
            <v>1</v>
          </cell>
        </row>
        <row r="29">
          <cell r="CY29">
            <v>0.79661016949152541</v>
          </cell>
          <cell r="CZ29">
            <v>1</v>
          </cell>
        </row>
        <row r="30">
          <cell r="CY30">
            <v>0.78813559322033899</v>
          </cell>
          <cell r="CZ30">
            <v>1</v>
          </cell>
        </row>
        <row r="31">
          <cell r="CY31">
            <v>0.77966101694915257</v>
          </cell>
          <cell r="CZ31">
            <v>1</v>
          </cell>
        </row>
        <row r="32">
          <cell r="CY32">
            <v>0.77118644067796605</v>
          </cell>
          <cell r="CZ32">
            <v>1</v>
          </cell>
        </row>
        <row r="33">
          <cell r="CY33">
            <v>0.76271186440677963</v>
          </cell>
          <cell r="CZ33">
            <v>1</v>
          </cell>
        </row>
        <row r="34">
          <cell r="CY34">
            <v>0.75423728813559321</v>
          </cell>
          <cell r="CZ34">
            <v>1</v>
          </cell>
        </row>
        <row r="35">
          <cell r="CY35">
            <v>0.74576271186440679</v>
          </cell>
          <cell r="CZ35">
            <v>1</v>
          </cell>
        </row>
        <row r="36">
          <cell r="CY36">
            <v>0.73728813559322037</v>
          </cell>
          <cell r="CZ36">
            <v>1</v>
          </cell>
        </row>
        <row r="37">
          <cell r="CY37">
            <v>0.72881355932203395</v>
          </cell>
          <cell r="CZ37">
            <v>1</v>
          </cell>
        </row>
        <row r="38">
          <cell r="CY38">
            <v>0.72033898305084754</v>
          </cell>
          <cell r="CZ38">
            <v>1</v>
          </cell>
        </row>
        <row r="39">
          <cell r="CY39">
            <v>0.71186440677966101</v>
          </cell>
          <cell r="CZ39">
            <v>1</v>
          </cell>
        </row>
        <row r="40">
          <cell r="CY40">
            <v>0.71186440677966101</v>
          </cell>
          <cell r="CZ40">
            <v>0.96875</v>
          </cell>
        </row>
        <row r="41">
          <cell r="CY41">
            <v>0.70338983050847459</v>
          </cell>
          <cell r="CZ41">
            <v>0.96875</v>
          </cell>
        </row>
        <row r="42">
          <cell r="CY42">
            <v>0.70338983050847459</v>
          </cell>
          <cell r="CZ42">
            <v>0.9375</v>
          </cell>
        </row>
        <row r="43">
          <cell r="CY43">
            <v>0.69491525423728806</v>
          </cell>
          <cell r="CZ43">
            <v>0.9375</v>
          </cell>
        </row>
        <row r="44">
          <cell r="CY44">
            <v>0.68644067796610164</v>
          </cell>
          <cell r="CZ44">
            <v>0.9375</v>
          </cell>
        </row>
        <row r="45">
          <cell r="CY45">
            <v>0.67796610169491522</v>
          </cell>
          <cell r="CZ45">
            <v>0.9375</v>
          </cell>
        </row>
        <row r="46">
          <cell r="CY46">
            <v>0.66949152542372881</v>
          </cell>
          <cell r="CZ46">
            <v>0.9375</v>
          </cell>
        </row>
        <row r="47">
          <cell r="CY47">
            <v>0.66101694915254239</v>
          </cell>
          <cell r="CZ47">
            <v>0.9375</v>
          </cell>
        </row>
        <row r="48">
          <cell r="CY48">
            <v>0.65254237288135597</v>
          </cell>
          <cell r="CZ48">
            <v>0.9375</v>
          </cell>
        </row>
        <row r="49">
          <cell r="CY49">
            <v>0.64406779661016955</v>
          </cell>
          <cell r="CZ49">
            <v>0.9375</v>
          </cell>
        </row>
        <row r="50">
          <cell r="CY50">
            <v>0.63559322033898313</v>
          </cell>
          <cell r="CZ50">
            <v>0.9375</v>
          </cell>
        </row>
        <row r="51">
          <cell r="CY51">
            <v>0.6271186440677966</v>
          </cell>
          <cell r="CZ51">
            <v>0.9375</v>
          </cell>
        </row>
        <row r="52">
          <cell r="CY52">
            <v>0.61864406779661019</v>
          </cell>
          <cell r="CZ52">
            <v>0.9375</v>
          </cell>
        </row>
        <row r="53">
          <cell r="CY53">
            <v>0.61016949152542366</v>
          </cell>
          <cell r="CZ53">
            <v>0.9375</v>
          </cell>
        </row>
        <row r="54">
          <cell r="CY54">
            <v>0.60169491525423724</v>
          </cell>
          <cell r="CZ54">
            <v>0.9375</v>
          </cell>
        </row>
        <row r="55">
          <cell r="CY55">
            <v>0.59322033898305082</v>
          </cell>
          <cell r="CZ55">
            <v>0.9375</v>
          </cell>
        </row>
        <row r="56">
          <cell r="CY56">
            <v>0.5847457627118644</v>
          </cell>
          <cell r="CZ56">
            <v>0.9375</v>
          </cell>
        </row>
        <row r="57">
          <cell r="CY57">
            <v>0.57627118644067798</v>
          </cell>
          <cell r="CZ57">
            <v>0.9375</v>
          </cell>
        </row>
        <row r="58">
          <cell r="CY58">
            <v>0.56779661016949157</v>
          </cell>
          <cell r="CZ58">
            <v>0.9375</v>
          </cell>
        </row>
        <row r="59">
          <cell r="CY59">
            <v>0.55932203389830515</v>
          </cell>
          <cell r="CZ59">
            <v>0.9375</v>
          </cell>
        </row>
        <row r="60">
          <cell r="CY60">
            <v>0.55084745762711862</v>
          </cell>
          <cell r="CZ60">
            <v>0.9375</v>
          </cell>
        </row>
        <row r="61">
          <cell r="CY61">
            <v>0.55084745762711862</v>
          </cell>
          <cell r="CZ61">
            <v>0.90625</v>
          </cell>
        </row>
        <row r="62">
          <cell r="CY62">
            <v>0.5423728813559322</v>
          </cell>
          <cell r="CZ62">
            <v>0.90625</v>
          </cell>
        </row>
        <row r="63">
          <cell r="CY63">
            <v>0.53389830508474578</v>
          </cell>
          <cell r="CZ63">
            <v>0.90625</v>
          </cell>
        </row>
        <row r="64">
          <cell r="CY64">
            <v>0.52542372881355925</v>
          </cell>
          <cell r="CZ64">
            <v>0.90625</v>
          </cell>
        </row>
        <row r="65">
          <cell r="CY65">
            <v>0.51694915254237284</v>
          </cell>
          <cell r="CZ65">
            <v>0.90625</v>
          </cell>
        </row>
        <row r="66">
          <cell r="CY66">
            <v>0.50847457627118642</v>
          </cell>
          <cell r="CZ66">
            <v>0.90625</v>
          </cell>
        </row>
        <row r="67">
          <cell r="CY67">
            <v>0.5</v>
          </cell>
          <cell r="CZ67">
            <v>0.90625</v>
          </cell>
        </row>
        <row r="68">
          <cell r="CY68">
            <v>0.5</v>
          </cell>
          <cell r="CZ68">
            <v>0.875</v>
          </cell>
        </row>
        <row r="69">
          <cell r="CY69">
            <v>0.49152542372881358</v>
          </cell>
          <cell r="CZ69">
            <v>0.875</v>
          </cell>
        </row>
        <row r="70">
          <cell r="CY70">
            <v>0.48305084745762716</v>
          </cell>
          <cell r="CZ70">
            <v>0.875</v>
          </cell>
        </row>
        <row r="71">
          <cell r="CY71">
            <v>0.47457627118644063</v>
          </cell>
          <cell r="CZ71">
            <v>0.875</v>
          </cell>
        </row>
        <row r="72">
          <cell r="CY72">
            <v>0.46610169491525422</v>
          </cell>
          <cell r="CZ72">
            <v>0.875</v>
          </cell>
        </row>
        <row r="73">
          <cell r="CY73">
            <v>0.46610169491525422</v>
          </cell>
          <cell r="CZ73">
            <v>0.84375</v>
          </cell>
        </row>
        <row r="74">
          <cell r="CY74">
            <v>0.4576271186440678</v>
          </cell>
          <cell r="CZ74">
            <v>0.84375</v>
          </cell>
        </row>
        <row r="75">
          <cell r="CY75">
            <v>0.44915254237288138</v>
          </cell>
          <cell r="CZ75">
            <v>0.84375</v>
          </cell>
        </row>
        <row r="76">
          <cell r="CY76">
            <v>0.44067796610169496</v>
          </cell>
          <cell r="CZ76">
            <v>0.84375</v>
          </cell>
        </row>
        <row r="77">
          <cell r="CY77">
            <v>0.43220338983050843</v>
          </cell>
          <cell r="CZ77">
            <v>0.84375</v>
          </cell>
        </row>
        <row r="78">
          <cell r="CY78">
            <v>0.42372881355932202</v>
          </cell>
          <cell r="CZ78">
            <v>0.84375</v>
          </cell>
        </row>
        <row r="79">
          <cell r="CY79">
            <v>0.4152542372881356</v>
          </cell>
          <cell r="CZ79">
            <v>0.84375</v>
          </cell>
        </row>
        <row r="80">
          <cell r="CY80">
            <v>0.40677966101694918</v>
          </cell>
          <cell r="CZ80">
            <v>0.84375</v>
          </cell>
        </row>
        <row r="81">
          <cell r="CY81">
            <v>0.39830508474576276</v>
          </cell>
          <cell r="CZ81">
            <v>0.84375</v>
          </cell>
        </row>
        <row r="82">
          <cell r="CY82">
            <v>0.38983050847457623</v>
          </cell>
          <cell r="CZ82">
            <v>0.84375</v>
          </cell>
        </row>
        <row r="83">
          <cell r="CY83">
            <v>0.38135593220338981</v>
          </cell>
          <cell r="CZ83">
            <v>0.84375</v>
          </cell>
        </row>
        <row r="84">
          <cell r="CY84">
            <v>0.3728813559322034</v>
          </cell>
          <cell r="CZ84">
            <v>0.84375</v>
          </cell>
        </row>
        <row r="85">
          <cell r="CY85">
            <v>0.36440677966101698</v>
          </cell>
          <cell r="CZ85">
            <v>0.84375</v>
          </cell>
        </row>
        <row r="86">
          <cell r="CY86">
            <v>0.36440677966101698</v>
          </cell>
          <cell r="CZ86">
            <v>0.8125</v>
          </cell>
        </row>
        <row r="87">
          <cell r="CY87">
            <v>0.35593220338983056</v>
          </cell>
          <cell r="CZ87">
            <v>0.8125</v>
          </cell>
        </row>
        <row r="88">
          <cell r="CY88">
            <v>0.34745762711864403</v>
          </cell>
          <cell r="CZ88">
            <v>0.8125</v>
          </cell>
        </row>
        <row r="89">
          <cell r="CY89">
            <v>0.33898305084745761</v>
          </cell>
          <cell r="CZ89">
            <v>0.8125</v>
          </cell>
        </row>
        <row r="90">
          <cell r="CY90">
            <v>0.33898305084745761</v>
          </cell>
          <cell r="CZ90">
            <v>0.78125</v>
          </cell>
        </row>
        <row r="91">
          <cell r="CY91">
            <v>0.33050847457627119</v>
          </cell>
          <cell r="CZ91">
            <v>0.78125</v>
          </cell>
        </row>
        <row r="92">
          <cell r="CY92">
            <v>0.32203389830508478</v>
          </cell>
          <cell r="CZ92">
            <v>0.78125</v>
          </cell>
        </row>
        <row r="93">
          <cell r="CY93">
            <v>0.31355932203389836</v>
          </cell>
          <cell r="CZ93">
            <v>0.78125</v>
          </cell>
        </row>
        <row r="94">
          <cell r="CY94">
            <v>0.30508474576271183</v>
          </cell>
          <cell r="CZ94">
            <v>0.78125</v>
          </cell>
        </row>
        <row r="95">
          <cell r="CY95">
            <v>0.29661016949152541</v>
          </cell>
          <cell r="CZ95">
            <v>0.78125</v>
          </cell>
        </row>
        <row r="96">
          <cell r="CY96">
            <v>0.29661016949152541</v>
          </cell>
          <cell r="CZ96">
            <v>0.75</v>
          </cell>
        </row>
        <row r="97">
          <cell r="CY97">
            <v>0.28813559322033899</v>
          </cell>
          <cell r="CZ97">
            <v>0.75</v>
          </cell>
        </row>
        <row r="98">
          <cell r="CY98">
            <v>0.27966101694915257</v>
          </cell>
          <cell r="CZ98">
            <v>0.75</v>
          </cell>
        </row>
        <row r="99">
          <cell r="CY99">
            <v>0.27118644067796616</v>
          </cell>
          <cell r="CZ99">
            <v>0.75</v>
          </cell>
        </row>
        <row r="100">
          <cell r="CY100">
            <v>0.26271186440677963</v>
          </cell>
          <cell r="CZ100">
            <v>0.75</v>
          </cell>
        </row>
        <row r="101">
          <cell r="CY101">
            <v>0.26271186440677963</v>
          </cell>
          <cell r="CZ101">
            <v>0.71875</v>
          </cell>
        </row>
        <row r="102">
          <cell r="CY102">
            <v>0.25423728813559321</v>
          </cell>
          <cell r="CZ102">
            <v>0.71875</v>
          </cell>
        </row>
        <row r="103">
          <cell r="CY103">
            <v>0.24576271186440679</v>
          </cell>
          <cell r="CZ103">
            <v>0.71875</v>
          </cell>
        </row>
        <row r="104">
          <cell r="CY104">
            <v>0.23728813559322037</v>
          </cell>
          <cell r="CZ104">
            <v>0.71875</v>
          </cell>
        </row>
        <row r="105">
          <cell r="CY105">
            <v>0.22881355932203384</v>
          </cell>
          <cell r="CZ105">
            <v>0.71875</v>
          </cell>
        </row>
        <row r="106">
          <cell r="CY106">
            <v>0.22033898305084743</v>
          </cell>
          <cell r="CZ106">
            <v>0.71875</v>
          </cell>
        </row>
        <row r="107">
          <cell r="CY107">
            <v>0.22033898305084743</v>
          </cell>
          <cell r="CZ107">
            <v>0.6875</v>
          </cell>
        </row>
        <row r="108">
          <cell r="CY108">
            <v>0.21186440677966101</v>
          </cell>
          <cell r="CZ108">
            <v>0.6875</v>
          </cell>
        </row>
        <row r="109">
          <cell r="CY109">
            <v>0.20338983050847459</v>
          </cell>
          <cell r="CZ109">
            <v>0.6875</v>
          </cell>
        </row>
        <row r="110">
          <cell r="CY110">
            <v>0.19491525423728817</v>
          </cell>
          <cell r="CZ110">
            <v>0.6875</v>
          </cell>
        </row>
        <row r="111">
          <cell r="CY111">
            <v>0.18644067796610164</v>
          </cell>
          <cell r="CZ111">
            <v>0.6875</v>
          </cell>
        </row>
        <row r="112">
          <cell r="CY112">
            <v>0.18644067796610164</v>
          </cell>
          <cell r="CZ112">
            <v>0.65625</v>
          </cell>
        </row>
        <row r="113">
          <cell r="CY113">
            <v>0.18644067796610164</v>
          </cell>
          <cell r="CZ113">
            <v>0.625</v>
          </cell>
        </row>
        <row r="114">
          <cell r="CY114">
            <v>0.17796610169491522</v>
          </cell>
          <cell r="CZ114">
            <v>0.625</v>
          </cell>
        </row>
        <row r="115">
          <cell r="CY115">
            <v>0.16949152542372881</v>
          </cell>
          <cell r="CZ115">
            <v>0.625</v>
          </cell>
        </row>
        <row r="116">
          <cell r="CY116">
            <v>0.16949152542372881</v>
          </cell>
          <cell r="CZ116">
            <v>0.59375</v>
          </cell>
        </row>
        <row r="117">
          <cell r="CY117">
            <v>0.16101694915254239</v>
          </cell>
          <cell r="CZ117">
            <v>0.59375</v>
          </cell>
        </row>
        <row r="118">
          <cell r="CY118">
            <v>0.15254237288135597</v>
          </cell>
          <cell r="CZ118">
            <v>0.59375</v>
          </cell>
        </row>
        <row r="119">
          <cell r="CY119">
            <v>0.15254237288135597</v>
          </cell>
          <cell r="CZ119">
            <v>0.5625</v>
          </cell>
        </row>
        <row r="120">
          <cell r="CY120">
            <v>0.14406779661016944</v>
          </cell>
          <cell r="CZ120">
            <v>0.5625</v>
          </cell>
        </row>
        <row r="121">
          <cell r="CY121">
            <v>0.13559322033898302</v>
          </cell>
          <cell r="CZ121">
            <v>0.5625</v>
          </cell>
        </row>
        <row r="122">
          <cell r="CY122">
            <v>0.1271186440677966</v>
          </cell>
          <cell r="CZ122">
            <v>0.5625</v>
          </cell>
        </row>
        <row r="123">
          <cell r="CY123">
            <v>0.1271186440677966</v>
          </cell>
          <cell r="CZ123">
            <v>0.53125</v>
          </cell>
        </row>
        <row r="124">
          <cell r="CY124">
            <v>0.11864406779661019</v>
          </cell>
          <cell r="CZ124">
            <v>0.53125</v>
          </cell>
        </row>
        <row r="125">
          <cell r="CY125">
            <v>0.11016949152542377</v>
          </cell>
          <cell r="CZ125">
            <v>0.53125</v>
          </cell>
        </row>
        <row r="126">
          <cell r="CY126">
            <v>0.11016949152542377</v>
          </cell>
          <cell r="CZ126">
            <v>0.5</v>
          </cell>
        </row>
        <row r="127">
          <cell r="CY127">
            <v>0.10169491525423724</v>
          </cell>
          <cell r="CZ127">
            <v>0.5</v>
          </cell>
        </row>
        <row r="128">
          <cell r="CY128">
            <v>9.3220338983050821E-2</v>
          </cell>
          <cell r="CZ128">
            <v>0.5</v>
          </cell>
        </row>
        <row r="129">
          <cell r="CY129">
            <v>8.4745762711864403E-2</v>
          </cell>
          <cell r="CZ129">
            <v>0.5</v>
          </cell>
        </row>
        <row r="130">
          <cell r="CY130">
            <v>7.6271186440677985E-2</v>
          </cell>
          <cell r="CZ130">
            <v>0.5</v>
          </cell>
        </row>
        <row r="131">
          <cell r="CY131">
            <v>6.7796610169491567E-2</v>
          </cell>
          <cell r="CZ131">
            <v>0.5</v>
          </cell>
        </row>
        <row r="132">
          <cell r="CY132">
            <v>5.9322033898305038E-2</v>
          </cell>
          <cell r="CZ132">
            <v>0.5</v>
          </cell>
        </row>
        <row r="133">
          <cell r="CY133">
            <v>5.9322033898305038E-2</v>
          </cell>
          <cell r="CZ133">
            <v>0.46875</v>
          </cell>
        </row>
        <row r="134">
          <cell r="CY134">
            <v>5.9322033898305038E-2</v>
          </cell>
          <cell r="CZ134">
            <v>0.4375</v>
          </cell>
        </row>
        <row r="135">
          <cell r="CY135">
            <v>5.9322033898305038E-2</v>
          </cell>
          <cell r="CZ135">
            <v>0.40625</v>
          </cell>
        </row>
        <row r="136">
          <cell r="CY136">
            <v>5.084745762711862E-2</v>
          </cell>
          <cell r="CZ136">
            <v>0.40625</v>
          </cell>
        </row>
        <row r="137">
          <cell r="CY137">
            <v>5.084745762711862E-2</v>
          </cell>
          <cell r="CZ137">
            <v>0.375</v>
          </cell>
        </row>
        <row r="138">
          <cell r="CY138">
            <v>5.084745762711862E-2</v>
          </cell>
          <cell r="CZ138">
            <v>0.34375</v>
          </cell>
        </row>
        <row r="139">
          <cell r="CY139">
            <v>4.2372881355932202E-2</v>
          </cell>
          <cell r="CZ139">
            <v>0.34375</v>
          </cell>
        </row>
        <row r="140">
          <cell r="CY140">
            <v>4.2372881355932202E-2</v>
          </cell>
          <cell r="CZ140">
            <v>0.3125</v>
          </cell>
        </row>
        <row r="141">
          <cell r="CY141">
            <v>3.3898305084745783E-2</v>
          </cell>
          <cell r="CZ141">
            <v>0.3125</v>
          </cell>
        </row>
        <row r="142">
          <cell r="CY142">
            <v>3.3898305084745783E-2</v>
          </cell>
          <cell r="CZ142">
            <v>0.28125</v>
          </cell>
        </row>
        <row r="143">
          <cell r="CY143">
            <v>3.3898305084745783E-2</v>
          </cell>
          <cell r="CZ143">
            <v>0.25</v>
          </cell>
        </row>
        <row r="144">
          <cell r="CY144">
            <v>3.3898305084745783E-2</v>
          </cell>
          <cell r="CZ144">
            <v>0.21875</v>
          </cell>
        </row>
        <row r="145">
          <cell r="CY145">
            <v>3.3898305084745783E-2</v>
          </cell>
          <cell r="CZ145">
            <v>0.1875</v>
          </cell>
        </row>
        <row r="146">
          <cell r="CY146">
            <v>3.3898305084745783E-2</v>
          </cell>
          <cell r="CZ146">
            <v>0.15625</v>
          </cell>
        </row>
        <row r="147">
          <cell r="CY147">
            <v>2.5423728813559365E-2</v>
          </cell>
          <cell r="CZ147">
            <v>0.15625</v>
          </cell>
        </row>
        <row r="148">
          <cell r="CY148">
            <v>2.5423728813559365E-2</v>
          </cell>
          <cell r="CZ148">
            <v>0.125</v>
          </cell>
        </row>
        <row r="149">
          <cell r="CY149">
            <v>1.6949152542372836E-2</v>
          </cell>
          <cell r="CZ149">
            <v>0.125</v>
          </cell>
        </row>
        <row r="150">
          <cell r="CY150">
            <v>1.6949152542372836E-2</v>
          </cell>
          <cell r="CZ150">
            <v>9.375E-2</v>
          </cell>
        </row>
        <row r="151">
          <cell r="CY151">
            <v>1.6949152542372836E-2</v>
          </cell>
          <cell r="CZ151">
            <v>6.25E-2</v>
          </cell>
        </row>
        <row r="152">
          <cell r="CY152">
            <v>8.4745762711864181E-3</v>
          </cell>
          <cell r="CZ152">
            <v>6.25E-2</v>
          </cell>
        </row>
        <row r="153">
          <cell r="CY153">
            <v>0</v>
          </cell>
          <cell r="CZ153">
            <v>6.25E-2</v>
          </cell>
        </row>
        <row r="154">
          <cell r="CY154">
            <v>0</v>
          </cell>
          <cell r="CZ154">
            <v>3.125E-2</v>
          </cell>
        </row>
        <row r="155">
          <cell r="CY155">
            <v>0</v>
          </cell>
          <cell r="CZ155">
            <v>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CountRowsUnique"/>
      <definedName name="DESIGN"/>
      <definedName name="DIAG"/>
      <definedName name="LogitSummary"/>
      <definedName name="Prob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WORKFILE3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Tom Hollinberger" refreshedDate="44114.669708796297" createdVersion="6" refreshedVersion="6" minRefreshableVersion="3" recordCount="226" xr:uid="{2A193AED-7A7C-454C-A86A-9C13F460E667}">
  <cacheSource type="worksheet">
    <worksheetSource ref="A2:AC228" sheet="Probit using RS" r:id="rId1"/>
  </cacheSource>
  <cacheFields count="29">
    <cacheField name="Idx" numFmtId="0">
      <sharedItems containsSemiMixedTypes="0" containsString="0" containsNumber="1" containsInteger="1" minValue="1" maxValue="245"/>
    </cacheField>
    <cacheField name="start" numFmtId="0">
      <sharedItems containsSemiMixedTypes="0" containsString="0" containsNumber="1" containsInteger="1" minValue="2015" maxValue="2016"/>
    </cacheField>
    <cacheField name="hst" numFmtId="0">
      <sharedItems containsSemiMixedTypes="0" containsString="0" containsNumber="1" containsInteger="1" minValue="1" maxValue="4"/>
    </cacheField>
    <cacheField name="hs" numFmtId="0">
      <sharedItems/>
    </cacheField>
    <cacheField name="sex" numFmtId="0">
      <sharedItems containsBlank="1"/>
    </cacheField>
    <cacheField name="initpgm" numFmtId="0">
      <sharedItems count="31">
        <s v="Biochemistry"/>
        <s v="Biology"/>
        <s v="Mathematics"/>
        <s v="Physics"/>
        <s v="Communication"/>
        <s v="History"/>
        <s v="International Relations"/>
        <s v="Political Science"/>
        <s v="Psychology"/>
        <s v="English"/>
        <s v="Music Education"/>
        <s v="Music Education-Vocal"/>
        <s v="Music-Performance"/>
        <s v="Studio Art"/>
        <s v="Theatre"/>
        <s v="Accounting"/>
        <s v="Business Administration"/>
        <s v="Civil Engineering"/>
        <s v="Economics"/>
        <s v="Elementary Education"/>
        <s v="Nursing"/>
        <s v="Self-Designed"/>
        <s v="Undecided"/>
        <s v="Chemistry"/>
        <s v="Oxbridge Open (officially accepted into the program)"/>
        <s v="Music - BA"/>
        <s v="Nonprofit Leadership"/>
        <s v="Music Education-Instrumental"/>
        <s v="Speech/Theatre Education"/>
        <s v="French"/>
        <s v="Philosophy"/>
      </sharedItems>
    </cacheField>
    <cacheField name="src" numFmtId="0">
      <sharedItems count="30">
        <s v="Search - NRCCUA"/>
        <s v="College Fair/Program"/>
        <s v="Suspect Import - ACT EOS"/>
        <s v="Suspect Import - NRCCUA"/>
        <s v="Online Application"/>
        <s v="Off Campus Recruiting Event"/>
        <s v="Web, Inquiry"/>
        <s v="Walk In"/>
        <s v="Test Score Import - ACT"/>
        <s v="Search - Nonresponder"/>
        <s v="Suspect Import - College Board"/>
        <s v="FAFSA"/>
        <s v="Campus Visit Request"/>
        <s v="Search - PSAT"/>
        <s v="Referral - Tucker Leadership"/>
        <s v="MyMajors.com"/>
        <s v="Application Import"/>
        <s v="Web, Create Account"/>
        <s v="High School Visit"/>
        <s v="Online Event Registration"/>
        <s v="Jewell Journey Info Request"/>
        <s v="Search - ACT Plan"/>
        <s v="Inquiry Generation - Cappex"/>
        <s v="Referral - Faculty"/>
        <s v="Referral - Student"/>
        <s v="College Visit"/>
        <s v="Referral - Alumni"/>
        <s v="Referral - Friend"/>
        <s v="Web Create Account - Default Create Account Form"/>
        <s v="Boys State"/>
      </sharedItems>
    </cacheField>
    <cacheField name="race" numFmtId="0">
      <sharedItems containsBlank="1"/>
    </cacheField>
    <cacheField name="alum" numFmtId="0">
      <sharedItems containsBlank="1" containsMixedTypes="1" containsNumber="1" containsInteger="1" minValue="0" maxValue="3"/>
    </cacheField>
    <cacheField name="nm" numFmtId="0">
      <sharedItems containsBlank="1"/>
    </cacheField>
    <cacheField name="dst" numFmtId="0">
      <sharedItems containsSemiMixedTypes="0" containsString="0" containsNumber="1" containsInteger="1" minValue="0" maxValue="64068"/>
    </cacheField>
    <cacheField name="cmp" numFmtId="0">
      <sharedItems containsString="0" containsBlank="1" containsNumber="1" containsInteger="1" minValue="14" maxValue="36"/>
    </cacheField>
    <cacheField name="mat" numFmtId="0">
      <sharedItems containsString="0" containsBlank="1" containsNumber="1" containsInteger="1" minValue="15" maxValue="36"/>
    </cacheField>
    <cacheField name="sci" numFmtId="0">
      <sharedItems containsString="0" containsBlank="1" containsNumber="1" containsInteger="1" minValue="16" maxValue="36"/>
    </cacheField>
    <cacheField name="eng" numFmtId="0">
      <sharedItems containsString="0" containsBlank="1" containsNumber="1" containsInteger="1" minValue="12" maxValue="36"/>
    </cacheField>
    <cacheField name="rdg" numFmtId="0">
      <sharedItems containsString="0" containsBlank="1" containsNumber="1" containsInteger="1" minValue="12" maxValue="36"/>
    </cacheField>
    <cacheField name="hsgpa" numFmtId="0">
      <sharedItems containsBlank="1" containsMixedTypes="1" containsNumber="1" minValue="0" maxValue="4.99" count="117">
        <n v="3.75"/>
        <n v="3.9"/>
        <n v="3.79"/>
        <n v="0"/>
        <n v="3.03"/>
        <n v="4.33"/>
        <n v="3.11"/>
        <n v="4.26"/>
        <n v="4.0999999999999996"/>
        <n v="4.18"/>
        <n v="3.02"/>
        <n v="3.94"/>
        <n v="3.34"/>
        <n v="3.65"/>
        <n v="3.431"/>
        <n v="3.23"/>
        <n v="3.14"/>
        <n v="2.95"/>
        <n v="3.06"/>
        <n v="4.13"/>
        <n v="4.2699999999999996"/>
        <n v="3.84"/>
        <n v="3.28"/>
        <n v="3.5"/>
        <n v="3.27"/>
        <n v="2.81"/>
        <n v="4.58"/>
        <n v="3.9216000000000002"/>
        <n v="3.26"/>
        <n v="3.2"/>
        <n v="3.62"/>
        <n v="3.74"/>
        <n v="3.8"/>
        <n v="3.68"/>
        <n v="1.79"/>
        <n v="3.89"/>
        <n v="3.29"/>
        <n v="3.32"/>
        <n v="3.22"/>
        <n v="3.64"/>
        <n v="3.33"/>
        <s v=" "/>
        <n v="2.8"/>
        <n v="3.78"/>
        <n v="4.1399999999999997"/>
        <n v="4.3"/>
        <n v="3.19"/>
        <n v="3.58"/>
        <n v="3.54"/>
        <n v="4.05"/>
        <n v="3.07"/>
        <n v="2.77"/>
        <n v="4.78"/>
        <n v="3.67"/>
        <n v="4.16"/>
        <n v="4"/>
        <n v="3.31"/>
        <n v="3.48"/>
        <n v="3.56"/>
        <n v="4.07"/>
        <n v="4.01"/>
        <n v="3.96"/>
        <n v="3.92"/>
        <n v="3.72"/>
        <n v="3.87"/>
        <n v="3.98"/>
        <n v="4.3600000000000003"/>
        <n v="3.82"/>
        <n v="3.99"/>
        <n v="3.93"/>
        <n v="3.81"/>
        <n v="3.21"/>
        <n v="3.698"/>
        <n v="4.21"/>
        <n v="3.6970000000000001"/>
        <n v="3.41"/>
        <n v="4.0599999999999996"/>
        <n v="3.45"/>
        <n v="4.1500000000000004"/>
        <n v="3.24"/>
        <n v="3.09"/>
        <n v="4.49"/>
        <n v="4.29"/>
        <n v="3.44"/>
        <n v="3.55"/>
        <n v="3.83"/>
        <n v="3.86"/>
        <n v="2.98"/>
        <n v="4.51"/>
        <n v="4.03"/>
        <n v="3.16"/>
        <n v="4.22"/>
        <n v="4.1900000000000004"/>
        <n v="3.95"/>
        <m/>
        <n v="3.88"/>
        <n v="3.69"/>
        <n v="4.38"/>
        <n v="4.34"/>
        <n v="4.28"/>
        <n v="3.61"/>
        <n v="3.85"/>
        <n v="3.18"/>
        <n v="4.08"/>
        <n v="3.71"/>
        <n v="3.6"/>
        <n v="3.15"/>
        <n v="2.6"/>
        <n v="3.66"/>
        <n v="3.7"/>
        <n v="4.4000000000000004"/>
        <n v="3.91"/>
        <n v="4.04"/>
        <n v="4.99"/>
        <n v="3.52"/>
        <n v="2.69"/>
        <n v="3.49"/>
      </sharedItems>
    </cacheField>
    <cacheField name="rnk" numFmtId="0">
      <sharedItems containsBlank="1" containsMixedTypes="1" containsNumber="1" containsInteger="1" minValue="1" maxValue="357"/>
    </cacheField>
    <cacheField name="siz" numFmtId="0">
      <sharedItems containsString="0" containsBlank="1" containsNumber="1" containsInteger="1" minValue="9" maxValue="710"/>
    </cacheField>
    <cacheField name="engsem" numFmtId="0">
      <sharedItems containsString="0" containsBlank="1" containsNumber="1" containsInteger="1" minValue="2" maxValue="18"/>
    </cacheField>
    <cacheField name="tcr" numFmtId="0">
      <sharedItems containsBlank="1" containsMixedTypes="1" containsNumber="1" minValue="0" maxValue="57"/>
    </cacheField>
    <cacheField name="wgpa" numFmtId="0">
      <sharedItems containsBlank="1" containsMixedTypes="1" containsNumber="1" minValue="1.6419999999999999" maxValue="4" count="162">
        <m/>
        <n v="2.7210000000000001"/>
        <n v="3.0289999999999999"/>
        <n v="2.5819999999999999"/>
        <n v="3.79"/>
        <n v="2.88"/>
        <n v="2.6520000000000001"/>
        <n v="2.972"/>
        <n v="3.2090000000000001"/>
        <s v=" "/>
        <n v="2.4550000000000001"/>
        <n v="3.1120000000000001"/>
        <n v="2.2919999999999998"/>
        <n v="1.8129999999999999"/>
        <n v="2.5110000000000001"/>
        <n v="1.6419999999999999"/>
        <n v="3.23"/>
        <n v="2.9630000000000001"/>
        <n v="2.9590000000000001"/>
        <n v="3.4910000000000001"/>
        <n v="3.266"/>
        <n v="2.4710000000000001"/>
        <n v="3.2029999999999998"/>
        <n v="3.681"/>
        <n v="3.7949999999999999"/>
        <n v="3.3809999999999998"/>
        <n v="3.8780000000000001"/>
        <n v="3.6110000000000002"/>
        <n v="3.387"/>
        <n v="3.702"/>
        <n v="3.4289999999999998"/>
        <n v="3.895"/>
        <n v="3.6640000000000001"/>
        <n v="3.9910000000000001"/>
        <n v="3.8180000000000001"/>
        <n v="3.61"/>
        <n v="3.4750000000000001"/>
        <n v="3.5640000000000001"/>
        <n v="2.9079999999999999"/>
        <n v="3.94"/>
        <n v="3.468"/>
        <n v="3.492"/>
        <n v="3.0510000000000002"/>
        <n v="3.9340000000000002"/>
        <n v="3.26"/>
        <n v="2.85"/>
        <n v="3.6589999999999998"/>
        <n v="4"/>
        <n v="3.8119999999999998"/>
        <n v="3.2040000000000002"/>
        <n v="3.7810000000000001"/>
        <n v="3.0659999999999998"/>
        <n v="3.1480000000000001"/>
        <n v="2.5510000000000002"/>
        <n v="3.9260000000000002"/>
        <n v="3.1179999999999999"/>
        <n v="3.93"/>
        <n v="3.6869999999999998"/>
        <n v="3.8660000000000001"/>
        <n v="3.306"/>
        <n v="3.8130000000000002"/>
        <n v="3.4620000000000002"/>
        <n v="3.851"/>
        <n v="3.992"/>
        <n v="3.9169999999999998"/>
        <n v="3.4510000000000001"/>
        <n v="3.41"/>
        <n v="2.9390000000000001"/>
        <n v="3.9550000000000001"/>
        <n v="3.8969999999999998"/>
        <n v="2.5579999999999998"/>
        <n v="3.4079999999999999"/>
        <n v="3.8540000000000001"/>
        <n v="3.59"/>
        <n v="3.7029999999999998"/>
        <n v="3.532"/>
        <n v="3.7349999999999999"/>
        <n v="3.7189999999999999"/>
        <n v="3.7530000000000001"/>
        <n v="3.6379999999999999"/>
        <n v="2.8130000000000002"/>
        <n v="3.3220000000000001"/>
        <n v="3.9809999999999999"/>
        <n v="3.8530000000000002"/>
        <n v="3.5979999999999999"/>
        <n v="3.4340000000000002"/>
        <n v="3.3769999999999998"/>
        <n v="3.8109999999999999"/>
        <n v="3.117"/>
        <n v="3.3849999999999998"/>
        <n v="3.4489999999999998"/>
        <n v="2.875"/>
        <n v="3.8170000000000002"/>
        <n v="3.3530000000000002"/>
        <n v="3.8769999999999998"/>
        <n v="3.7149999999999999"/>
        <n v="3.7109999999999999"/>
        <n v="3.3959999999999999"/>
        <n v="3.4849999999999999"/>
        <n v="3.133"/>
        <n v="3.5329999999999999"/>
        <n v="3.3370000000000002"/>
        <n v="3.278"/>
        <n v="3.5310000000000001"/>
        <n v="3.206"/>
        <n v="3.4889999999999999"/>
        <n v="3.8220000000000001"/>
        <n v="3.919"/>
        <n v="3.64"/>
        <n v="3.9529999999999998"/>
        <n v="3.7360000000000002"/>
        <n v="3.524"/>
        <n v="3.3740000000000001"/>
        <n v="3.7450000000000001"/>
        <n v="3.6989999999999998"/>
        <n v="3.6560000000000001"/>
        <n v="3.7160000000000002"/>
        <n v="3.5920000000000001"/>
        <n v="3.7890000000000001"/>
        <n v="3.7309999999999999"/>
        <n v="3.649"/>
        <n v="3.5760000000000001"/>
        <n v="3.625"/>
        <n v="2.4119999999999999"/>
        <n v="3.53"/>
        <n v="3.621"/>
        <n v="3.98"/>
        <n v="3.6360000000000001"/>
        <n v="3.8250000000000002"/>
        <n v="3.7789999999999999"/>
        <n v="3.7010000000000001"/>
        <n v="3.3090000000000002"/>
        <n v="3.2069999999999999"/>
        <n v="3.9649999999999999"/>
        <n v="2.9849999999999999"/>
        <n v="3.899"/>
        <n v="3.6909999999999998"/>
        <n v="3.4980000000000002"/>
        <n v="3.3010000000000002"/>
        <n v="3.6120000000000001"/>
        <n v="2.359"/>
        <n v="2.76"/>
        <n v="3.7919999999999998"/>
        <n v="3.87"/>
        <n v="3.548"/>
        <n v="3.44"/>
        <n v="3.95"/>
        <n v="3.85"/>
        <n v="2.8620000000000001"/>
        <n v="2.8740000000000001"/>
        <n v="3.6219999999999999"/>
        <n v="3.51"/>
        <n v="3.7429999999999999"/>
        <n v="3.282"/>
        <n v="3.62"/>
        <n v="3.4710000000000001"/>
        <n v="3.5030000000000001"/>
        <n v="3.2669999999999999"/>
        <n v="3.2410000000000001"/>
        <n v="2.7930000000000001"/>
        <n v="2.7949999999999999"/>
        <n v="3.8759999999999999"/>
      </sharedItems>
    </cacheField>
    <cacheField name="mjr" numFmtId="0">
      <sharedItems containsBlank="1" count="104">
        <m/>
        <s v="Psychology"/>
        <s v="Theater"/>
        <s v="Nursing"/>
        <s v="BS Acctg + ACTI"/>
        <s v="BA Oxb History of Ideas, Physics, ACTI"/>
        <s v="BS Nursing, ACTI"/>
        <s v="BA Chemistry, Communications"/>
        <s v="BS Acctg"/>
        <s v="BA NPL, BusAd"/>
        <s v="BA Psychology, ACTI"/>
        <s v="BS Nursing"/>
        <s v="BA Econ, Math, ACTU"/>
        <s v="BS Elementary Education"/>
        <s v="BS Acctg, Spanish, ACTI"/>
        <s v="BA History, English"/>
        <s v="BS BusAd,Comms"/>
        <s v="BA Psychology"/>
        <s v="BA English,IDM"/>
        <s v="BA BioChem"/>
        <s v="BA Oxbridge History of Ideas, Philosophy"/>
        <s v="BS BusAd, Econ"/>
        <s v="BA Ox: Institutions/Policy, International Relations"/>
        <s v="BS Public Relations"/>
        <s v="BA Biochemistry"/>
        <s v="BA Ox Institutions / Policy"/>
        <s v="BA Ox Institutions / Policy, ACTI"/>
        <s v="BA Ox Music, Philosophy"/>
        <s v="BA Communications"/>
        <s v="BA Political Sci, History"/>
        <s v="BA Psychological Sciences"/>
        <s v="BA Political Science, History"/>
        <s v="BA Ox Science Molec Bio, ACTI"/>
        <s v="BS Elem Ed"/>
        <s v="BA Ox Institutional Policy, Economics"/>
        <s v="BS Music"/>
        <s v="BA Physics, Economics"/>
        <s v="BA NPL, English, ACTI"/>
        <s v="BS Music Performance"/>
        <s v="BS Bus Ad, Econ, NPL"/>
        <s v="BA Ox Institutional Policy Intl Rel"/>
        <s v="BS Music Vocal Performance"/>
        <s v="BA Psychological Science"/>
        <s v="BA Political Science, Intl Relations"/>
        <s v="BS Acctg, Economics"/>
        <s v="BA Ox Sci Molecular Bio, ACTI"/>
        <s v="BS BusAd"/>
        <s v="BA NPL, ACTI"/>
        <s v="BA Ox Sci MoleBio, ACTI"/>
        <s v="BA Pol Sci / Intl Rel"/>
        <s v="BA Ox History"/>
        <s v="BA English"/>
        <s v="BS Public Relations, ACTI, NPL"/>
        <s v="BA Political Sci"/>
        <s v="BA Ox Inst/Policy, Economics, ACTI"/>
        <s v="BA Intl Rel"/>
        <s v="BA Ox Literature &amp; Theory"/>
        <s v="BS Bus Ad"/>
        <s v="BA Biology"/>
        <s v="BA Ox Music"/>
        <s v="BA NPL, Spanish"/>
        <s v="BA Math, Sec Ed"/>
        <s v="BS Civil Eng"/>
        <s v="BA Speech/Theatre Education, Sec Ed"/>
        <s v="BA Economics, Accounting"/>
        <s v="BA Mathematics"/>
        <s v="BA Ox Sci Mole Bio"/>
        <s v="BA Ox Sci Mole Bio, ACTI"/>
        <s v="BA Ox Literature"/>
        <s v="Ox Music, Psych Sci"/>
        <s v="BA Intl Rel, French, ACTI"/>
        <s v="BA Biochecmistry, PoliSci, ACTI"/>
        <s v="BS Music Theory/Composition, Psychology"/>
        <s v="BA Economic, Philosophy"/>
        <s v="BA IDM"/>
        <s v="BA History"/>
        <s v="BA Mathematics, ACTI"/>
        <s v="BA Ox Lit &amp; Theory"/>
        <s v="BA NPL, Comms, ACTI"/>
        <s v="BS Acctg, BusAd"/>
        <s v="BA Psychological Science, Music, Mathematics"/>
        <s v="BA Intl Rel, Spanish"/>
        <s v="BA Ox Lit &amp; Theory, Physics, ACTI"/>
        <s v="Ox History of Ideas, Intl Rel"/>
        <s v="BA Psychology, Religion and Culture"/>
        <s v="BA Biochemistry, ACTI"/>
        <s v="BS Music Vocal"/>
        <s v="BA Ox Inst Policy, Spanish"/>
        <s v="BA Philosophy, NPL"/>
        <s v="BA Psychological Sci"/>
        <s v="BA French, Intl Rel"/>
        <s v="BS Music Ed, Sec Ed"/>
        <s v="BS Nurising"/>
        <s v="BS Elem Ed, ACTI"/>
        <s v="BA Psychology, Studio Art"/>
        <s v="BA Economics, Acctg"/>
        <s v="BA Ox Inst Policy"/>
        <s v="BA Political Sci, Comms"/>
        <s v="BS Civil Engineering"/>
        <s v="BA Ox History of Ideas, English"/>
        <s v="BA Economics, Math"/>
        <s v="BA NPL, Comm, ACTI"/>
        <s v="BA English, ACTI"/>
        <s v="BA Theatre"/>
      </sharedItems>
    </cacheField>
    <cacheField name="mnr" numFmtId="0">
      <sharedItems containsBlank="1"/>
    </cacheField>
    <cacheField name="seg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ext" numFmtId="0">
      <sharedItems containsBlank="1" count="2">
        <s v="y"/>
        <m/>
      </sharedItems>
    </cacheField>
    <cacheField name="rsn" numFmtId="0">
      <sharedItems containsBlank="1"/>
    </cacheField>
    <cacheField name="FM" numFmtId="0">
      <sharedItems containsSemiMixedTypes="0" containsString="0" containsNumber="1" containsInteger="1" minValue="0" maxValue="1" count="2">
        <n v="1"/>
        <n v="0"/>
      </sharedItems>
    </cacheField>
    <cacheField name="gra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9EE729-6170-4240-B954-F76A364FFC29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E34" firstHeaderRow="1" firstDataRow="2" firstDataCol="1"/>
  <pivotFields count="29">
    <pivotField showAll="0"/>
    <pivotField showAll="0"/>
    <pivotField showAll="0"/>
    <pivotField showAll="0"/>
    <pivotField showAll="0"/>
    <pivotField showAll="0"/>
    <pivotField axis="axisRow" showAll="0">
      <items count="31">
        <item x="16"/>
        <item x="29"/>
        <item x="12"/>
        <item x="1"/>
        <item x="25"/>
        <item x="11"/>
        <item x="18"/>
        <item x="22"/>
        <item x="20"/>
        <item x="15"/>
        <item x="5"/>
        <item x="4"/>
        <item x="19"/>
        <item x="26"/>
        <item x="23"/>
        <item x="27"/>
        <item x="24"/>
        <item x="14"/>
        <item x="21"/>
        <item x="9"/>
        <item x="0"/>
        <item x="13"/>
        <item x="2"/>
        <item x="10"/>
        <item x="3"/>
        <item x="8"/>
        <item x="7"/>
        <item x="28"/>
        <item x="1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28"/>
  </colFields>
  <colItems count="3">
    <i>
      <x/>
    </i>
    <i>
      <x v="1"/>
    </i>
    <i t="grand">
      <x/>
    </i>
  </colItems>
  <dataFields count="1">
    <dataField name="Count of grad" fld="28" subtotal="count" showDataAs="percentOfCol" baseField="6" baseItem="2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r-statistics.co/Probit-Regression-With-R.html%20%20%20%20brought%20in%20from%20GandE%20without%20filled%20blanks,%20then%20column%20sorted%20in%20order%20of%20best%20R%20model%20from%20GE4Prob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r-statistics.co/Probit-Regression-With-R.html%20%20%20%20brought%20in%20from%20GandE%20without%20filled%20blanks,%20then%20column%20sorted%20in%20order%20of%20best%20R%20model%20from%20GE4Probi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AE56-E301-45E0-B409-28BDE718A4F8}">
  <dimension ref="A1:BI227"/>
  <sheetViews>
    <sheetView tabSelected="1" topLeftCell="AJ1" zoomScale="85" zoomScaleNormal="85" workbookViewId="0">
      <selection activeCell="L15" sqref="L15"/>
    </sheetView>
  </sheetViews>
  <sheetFormatPr defaultRowHeight="15" x14ac:dyDescent="0.25"/>
  <cols>
    <col min="4" max="4" width="16" customWidth="1"/>
    <col min="17" max="17" width="6.5703125" customWidth="1"/>
    <col min="29" max="29" width="13.85546875" customWidth="1"/>
    <col min="30" max="31" width="9.140625" style="3"/>
    <col min="49" max="49" width="9.140625" style="3"/>
    <col min="58" max="58" width="9.140625" style="25"/>
    <col min="59" max="59" width="31.140625" customWidth="1"/>
    <col min="60" max="60" width="16" customWidth="1"/>
  </cols>
  <sheetData>
    <row r="1" spans="1:6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3" t="s">
        <v>28</v>
      </c>
      <c r="AD1" s="3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4" t="s">
        <v>49</v>
      </c>
      <c r="AY1" s="7" t="s">
        <v>50</v>
      </c>
      <c r="AZ1" s="7" t="s">
        <v>51</v>
      </c>
      <c r="BA1" s="7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10" t="s">
        <v>58</v>
      </c>
      <c r="BH1" s="2" t="s">
        <v>59</v>
      </c>
      <c r="BI1" s="11" t="s">
        <v>60</v>
      </c>
    </row>
    <row r="2" spans="1:61" ht="15.75" customHeight="1" x14ac:dyDescent="0.25">
      <c r="A2" s="2">
        <v>114</v>
      </c>
      <c r="B2" s="2">
        <v>2016</v>
      </c>
      <c r="C2" s="2" t="s">
        <v>61</v>
      </c>
      <c r="D2" s="2" t="s">
        <v>62</v>
      </c>
      <c r="E2" s="2" t="s">
        <v>63</v>
      </c>
      <c r="F2" s="2" t="s">
        <v>64</v>
      </c>
      <c r="G2" s="1" t="s">
        <v>65</v>
      </c>
      <c r="H2" s="1" t="s">
        <v>66</v>
      </c>
      <c r="I2" s="3">
        <v>1</v>
      </c>
      <c r="J2" s="4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3" t="s">
        <v>67</v>
      </c>
      <c r="R2">
        <v>1</v>
      </c>
      <c r="S2" s="4">
        <v>1</v>
      </c>
      <c r="T2" s="5">
        <v>0</v>
      </c>
      <c r="U2" s="5">
        <v>0</v>
      </c>
      <c r="V2" s="5">
        <v>0</v>
      </c>
      <c r="W2" s="3" t="s">
        <v>68</v>
      </c>
      <c r="X2" s="3">
        <v>0</v>
      </c>
      <c r="Y2" s="4">
        <v>1</v>
      </c>
      <c r="Z2" s="5">
        <v>0</v>
      </c>
      <c r="AA2" s="5">
        <v>0</v>
      </c>
      <c r="AB2" s="5">
        <v>0</v>
      </c>
      <c r="AC2" s="3" t="s">
        <v>69</v>
      </c>
      <c r="AD2" s="3">
        <v>1</v>
      </c>
      <c r="AE2" s="4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6">
        <v>194</v>
      </c>
      <c r="AL2" s="6">
        <v>-194</v>
      </c>
      <c r="AM2" s="6">
        <v>532</v>
      </c>
      <c r="AN2" s="6">
        <v>0.36466165413533835</v>
      </c>
      <c r="AO2" s="6">
        <v>8</v>
      </c>
      <c r="AP2" s="6">
        <v>3</v>
      </c>
      <c r="AQ2" s="6">
        <v>3.68</v>
      </c>
      <c r="AR2" s="6">
        <v>14</v>
      </c>
      <c r="AS2" s="6">
        <v>15</v>
      </c>
      <c r="AT2" s="6">
        <v>16</v>
      </c>
      <c r="AU2" s="6">
        <v>14</v>
      </c>
      <c r="AV2" s="6">
        <v>12</v>
      </c>
      <c r="AW2" s="6">
        <v>2145</v>
      </c>
      <c r="AX2" s="4">
        <v>2.4550000000000001</v>
      </c>
      <c r="AY2" s="7">
        <v>0</v>
      </c>
      <c r="AZ2" s="7">
        <v>0</v>
      </c>
      <c r="BA2" s="7">
        <v>1</v>
      </c>
      <c r="BB2" s="7">
        <v>1</v>
      </c>
      <c r="BC2" s="8" t="s">
        <v>70</v>
      </c>
      <c r="BD2" s="12" t="s">
        <v>71</v>
      </c>
      <c r="BE2" s="12">
        <v>2</v>
      </c>
      <c r="BF2" s="9" t="s">
        <v>72</v>
      </c>
      <c r="BG2" s="10"/>
      <c r="BH2" s="2" t="s">
        <v>62</v>
      </c>
      <c r="BI2" s="11"/>
    </row>
    <row r="3" spans="1:61" ht="15.75" customHeight="1" x14ac:dyDescent="0.25">
      <c r="A3" s="2">
        <v>243</v>
      </c>
      <c r="B3" s="2">
        <v>2016</v>
      </c>
      <c r="C3" s="2" t="s">
        <v>73</v>
      </c>
      <c r="D3" s="2" t="s">
        <v>62</v>
      </c>
      <c r="E3" s="2" t="s">
        <v>74</v>
      </c>
      <c r="F3" s="2" t="s">
        <v>75</v>
      </c>
      <c r="G3" s="1" t="s">
        <v>65</v>
      </c>
      <c r="H3" s="1" t="s">
        <v>76</v>
      </c>
      <c r="I3" s="3">
        <v>2</v>
      </c>
      <c r="J3" s="4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" t="s">
        <v>67</v>
      </c>
      <c r="R3">
        <v>1</v>
      </c>
      <c r="S3" s="4">
        <v>1</v>
      </c>
      <c r="T3" s="5">
        <v>0</v>
      </c>
      <c r="U3" s="5">
        <v>0</v>
      </c>
      <c r="V3" s="5">
        <v>0</v>
      </c>
      <c r="W3" s="3" t="s">
        <v>68</v>
      </c>
      <c r="X3" s="3">
        <v>0</v>
      </c>
      <c r="Y3" s="4">
        <v>1</v>
      </c>
      <c r="Z3" s="5">
        <v>0</v>
      </c>
      <c r="AA3" s="5">
        <v>0</v>
      </c>
      <c r="AB3" s="5">
        <v>0</v>
      </c>
      <c r="AC3" s="3" t="s">
        <v>69</v>
      </c>
      <c r="AD3" s="3">
        <v>1</v>
      </c>
      <c r="AE3" s="4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4</v>
      </c>
      <c r="AL3" s="6">
        <v>-4</v>
      </c>
      <c r="AM3" s="6">
        <v>67</v>
      </c>
      <c r="AN3" s="6">
        <v>5.9701492537313432E-2</v>
      </c>
      <c r="AO3" s="6">
        <v>8</v>
      </c>
      <c r="AP3" s="6">
        <v>3</v>
      </c>
      <c r="AQ3" s="6">
        <v>3.62</v>
      </c>
      <c r="AR3" s="6">
        <v>15</v>
      </c>
      <c r="AS3" s="6">
        <v>16</v>
      </c>
      <c r="AT3" s="6">
        <v>17</v>
      </c>
      <c r="AU3" s="6">
        <v>16</v>
      </c>
      <c r="AV3" s="6">
        <v>14</v>
      </c>
      <c r="AW3" s="6">
        <v>68</v>
      </c>
      <c r="AX3" s="4">
        <v>2.7949999999999999</v>
      </c>
      <c r="AY3" s="7">
        <v>0</v>
      </c>
      <c r="AZ3" s="7">
        <v>1</v>
      </c>
      <c r="BA3" s="7">
        <v>1</v>
      </c>
      <c r="BB3" s="7">
        <v>0</v>
      </c>
      <c r="BC3" s="8" t="s">
        <v>65</v>
      </c>
      <c r="BD3" s="12" t="s">
        <v>71</v>
      </c>
      <c r="BE3" s="12">
        <v>3</v>
      </c>
      <c r="BF3" s="9" t="s">
        <v>77</v>
      </c>
      <c r="BG3" s="10" t="s">
        <v>78</v>
      </c>
      <c r="BH3" s="2" t="s">
        <v>62</v>
      </c>
      <c r="BI3" s="11"/>
    </row>
    <row r="4" spans="1:61" ht="15.75" customHeight="1" x14ac:dyDescent="0.25">
      <c r="A4" s="2">
        <v>125</v>
      </c>
      <c r="B4" s="2">
        <v>2016</v>
      </c>
      <c r="C4" s="2" t="s">
        <v>79</v>
      </c>
      <c r="D4" s="2" t="s">
        <v>80</v>
      </c>
      <c r="E4" s="2" t="s">
        <v>74</v>
      </c>
      <c r="F4" s="2" t="s">
        <v>81</v>
      </c>
      <c r="G4" s="1" t="s">
        <v>65</v>
      </c>
      <c r="H4" s="1" t="s">
        <v>82</v>
      </c>
      <c r="I4" s="3">
        <v>4</v>
      </c>
      <c r="J4" s="4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3" t="s">
        <v>67</v>
      </c>
      <c r="R4">
        <v>1</v>
      </c>
      <c r="S4" s="4">
        <v>1</v>
      </c>
      <c r="T4" s="5">
        <v>0</v>
      </c>
      <c r="U4" s="5">
        <v>0</v>
      </c>
      <c r="V4" s="5">
        <v>0</v>
      </c>
      <c r="W4" s="3" t="s">
        <v>68</v>
      </c>
      <c r="X4" s="3">
        <v>0</v>
      </c>
      <c r="Y4" s="4">
        <v>1</v>
      </c>
      <c r="Z4" s="5">
        <v>0</v>
      </c>
      <c r="AA4" s="5">
        <v>0</v>
      </c>
      <c r="AB4" s="5">
        <v>0</v>
      </c>
      <c r="AC4" s="3" t="s">
        <v>83</v>
      </c>
      <c r="AD4" s="3">
        <v>2</v>
      </c>
      <c r="AE4" s="4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6">
        <v>3</v>
      </c>
      <c r="AL4" s="6">
        <v>-3</v>
      </c>
      <c r="AM4" s="6">
        <v>188</v>
      </c>
      <c r="AN4" s="6">
        <v>1.5957446808510637E-2</v>
      </c>
      <c r="AO4" s="6">
        <v>8</v>
      </c>
      <c r="AP4" s="6">
        <v>14</v>
      </c>
      <c r="AQ4" s="6">
        <v>3.95</v>
      </c>
      <c r="AR4" s="6">
        <v>16</v>
      </c>
      <c r="AS4" s="6">
        <v>17</v>
      </c>
      <c r="AT4" s="6">
        <v>21</v>
      </c>
      <c r="AU4" s="6">
        <v>12</v>
      </c>
      <c r="AV4" s="6">
        <v>13</v>
      </c>
      <c r="AW4" s="6">
        <v>2036</v>
      </c>
      <c r="AX4" s="4">
        <v>3.133</v>
      </c>
      <c r="AY4" s="7">
        <v>0</v>
      </c>
      <c r="AZ4" s="7">
        <v>1</v>
      </c>
      <c r="BA4" s="7">
        <v>1</v>
      </c>
      <c r="BB4" s="7">
        <v>0</v>
      </c>
      <c r="BC4" s="8" t="s">
        <v>65</v>
      </c>
      <c r="BD4" s="12" t="s">
        <v>71</v>
      </c>
      <c r="BE4" s="12">
        <v>3</v>
      </c>
      <c r="BF4" s="9" t="s">
        <v>77</v>
      </c>
      <c r="BG4" s="10" t="s">
        <v>84</v>
      </c>
      <c r="BH4" s="2" t="s">
        <v>80</v>
      </c>
      <c r="BI4" s="11"/>
    </row>
    <row r="5" spans="1:61" ht="15.75" customHeight="1" x14ac:dyDescent="0.25">
      <c r="A5" s="2">
        <v>220</v>
      </c>
      <c r="B5" s="2">
        <v>2016</v>
      </c>
      <c r="C5" s="2" t="s">
        <v>85</v>
      </c>
      <c r="D5" s="2" t="s">
        <v>80</v>
      </c>
      <c r="E5" s="2" t="s">
        <v>74</v>
      </c>
      <c r="F5" s="2" t="s">
        <v>81</v>
      </c>
      <c r="G5" s="1" t="s">
        <v>65</v>
      </c>
      <c r="H5" s="1" t="s">
        <v>86</v>
      </c>
      <c r="I5" s="3">
        <v>3</v>
      </c>
      <c r="J5" s="4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3" t="s">
        <v>67</v>
      </c>
      <c r="R5">
        <v>1</v>
      </c>
      <c r="S5" s="4">
        <v>1</v>
      </c>
      <c r="T5" s="5">
        <v>0</v>
      </c>
      <c r="U5" s="5">
        <v>0</v>
      </c>
      <c r="V5" s="5">
        <v>0</v>
      </c>
      <c r="W5" s="3" t="s">
        <v>68</v>
      </c>
      <c r="X5" s="3">
        <v>0</v>
      </c>
      <c r="Y5" s="4">
        <v>1</v>
      </c>
      <c r="Z5" s="5">
        <v>0</v>
      </c>
      <c r="AA5" s="5">
        <v>0</v>
      </c>
      <c r="AB5" s="5">
        <v>0</v>
      </c>
      <c r="AC5" s="3" t="s">
        <v>83</v>
      </c>
      <c r="AD5" s="3">
        <v>2</v>
      </c>
      <c r="AE5" s="4">
        <v>0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6">
        <v>34</v>
      </c>
      <c r="AL5" s="6">
        <v>-34</v>
      </c>
      <c r="AM5" s="6">
        <v>253</v>
      </c>
      <c r="AN5" s="6">
        <v>0.13438735177865613</v>
      </c>
      <c r="AO5" s="6">
        <v>8</v>
      </c>
      <c r="AP5" s="6">
        <v>35</v>
      </c>
      <c r="AQ5" s="6">
        <v>3.52</v>
      </c>
      <c r="AR5" s="6">
        <v>18</v>
      </c>
      <c r="AS5" s="6">
        <v>21</v>
      </c>
      <c r="AT5" s="6">
        <v>19</v>
      </c>
      <c r="AU5" s="6">
        <v>15</v>
      </c>
      <c r="AV5" s="6">
        <v>15</v>
      </c>
      <c r="AW5" s="6">
        <v>2035</v>
      </c>
      <c r="AX5" s="4">
        <v>3.282</v>
      </c>
      <c r="AY5" s="7">
        <v>0</v>
      </c>
      <c r="AZ5" s="7">
        <v>1</v>
      </c>
      <c r="BA5" s="7">
        <v>1</v>
      </c>
      <c r="BB5" s="7">
        <v>0</v>
      </c>
      <c r="BC5" s="8" t="s">
        <v>65</v>
      </c>
      <c r="BD5" s="12" t="s">
        <v>71</v>
      </c>
      <c r="BE5" s="12">
        <v>3</v>
      </c>
      <c r="BF5" s="9" t="s">
        <v>77</v>
      </c>
      <c r="BG5" s="10" t="s">
        <v>87</v>
      </c>
      <c r="BH5" s="2" t="s">
        <v>80</v>
      </c>
      <c r="BI5" s="11"/>
    </row>
    <row r="6" spans="1:61" ht="15.75" customHeight="1" x14ac:dyDescent="0.25">
      <c r="A6" s="2">
        <v>55</v>
      </c>
      <c r="B6" s="2">
        <v>2015</v>
      </c>
      <c r="C6" s="2" t="s">
        <v>88</v>
      </c>
      <c r="D6" s="2" t="s">
        <v>89</v>
      </c>
      <c r="E6" s="2" t="s">
        <v>74</v>
      </c>
      <c r="F6" s="2" t="s">
        <v>90</v>
      </c>
      <c r="G6" s="1" t="s">
        <v>65</v>
      </c>
      <c r="H6" s="1" t="s">
        <v>66</v>
      </c>
      <c r="I6" s="3">
        <v>1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3" t="s">
        <v>67</v>
      </c>
      <c r="R6">
        <v>1</v>
      </c>
      <c r="S6" s="4">
        <v>1</v>
      </c>
      <c r="T6" s="5">
        <v>0</v>
      </c>
      <c r="U6" s="5">
        <v>0</v>
      </c>
      <c r="V6" s="5">
        <v>0</v>
      </c>
      <c r="W6" s="3" t="s">
        <v>68</v>
      </c>
      <c r="X6" s="3">
        <v>0</v>
      </c>
      <c r="Y6" s="4">
        <v>1</v>
      </c>
      <c r="Z6" s="5">
        <v>0</v>
      </c>
      <c r="AA6" s="5">
        <v>0</v>
      </c>
      <c r="AB6" s="5">
        <v>0</v>
      </c>
      <c r="AC6" s="3" t="s">
        <v>91</v>
      </c>
      <c r="AD6" s="3">
        <v>5</v>
      </c>
      <c r="AE6" s="4">
        <v>0</v>
      </c>
      <c r="AF6" s="5">
        <v>0</v>
      </c>
      <c r="AG6" s="5">
        <v>0</v>
      </c>
      <c r="AH6" s="5">
        <v>0</v>
      </c>
      <c r="AI6" s="5">
        <v>1</v>
      </c>
      <c r="AJ6" s="5">
        <v>0</v>
      </c>
      <c r="AK6" s="6">
        <v>260</v>
      </c>
      <c r="AL6" s="6">
        <v>-260</v>
      </c>
      <c r="AM6" s="6">
        <v>406</v>
      </c>
      <c r="AN6" s="6">
        <v>0.64039408866995073</v>
      </c>
      <c r="AO6" s="6">
        <v>6</v>
      </c>
      <c r="AP6" s="6">
        <v>0</v>
      </c>
      <c r="AQ6" s="6">
        <v>3.02</v>
      </c>
      <c r="AR6" s="6">
        <v>18</v>
      </c>
      <c r="AS6" s="6">
        <v>18</v>
      </c>
      <c r="AT6" s="6">
        <v>20</v>
      </c>
      <c r="AU6" s="6">
        <v>16</v>
      </c>
      <c r="AV6" s="6">
        <v>17</v>
      </c>
      <c r="AW6" s="6">
        <v>0</v>
      </c>
      <c r="AX6" s="4">
        <v>2.7210000000000001</v>
      </c>
      <c r="AY6" s="7">
        <v>0</v>
      </c>
      <c r="AZ6" s="7">
        <v>1</v>
      </c>
      <c r="BA6" s="7">
        <v>0</v>
      </c>
      <c r="BB6" s="7">
        <v>1</v>
      </c>
      <c r="BC6" s="8" t="s">
        <v>70</v>
      </c>
      <c r="BD6" s="12" t="s">
        <v>71</v>
      </c>
      <c r="BE6" s="12">
        <v>2</v>
      </c>
      <c r="BF6" s="9" t="s">
        <v>72</v>
      </c>
      <c r="BG6" s="10"/>
      <c r="BH6" s="2" t="s">
        <v>89</v>
      </c>
      <c r="BI6" s="11"/>
    </row>
    <row r="7" spans="1:61" ht="15.75" customHeight="1" x14ac:dyDescent="0.25">
      <c r="A7" s="2">
        <v>147</v>
      </c>
      <c r="B7" s="2">
        <v>2016</v>
      </c>
      <c r="C7" s="2" t="s">
        <v>92</v>
      </c>
      <c r="D7" s="2" t="s">
        <v>93</v>
      </c>
      <c r="E7" s="2" t="s">
        <v>63</v>
      </c>
      <c r="F7" s="2" t="s">
        <v>94</v>
      </c>
      <c r="G7" s="1" t="s">
        <v>65</v>
      </c>
      <c r="H7" s="1" t="s">
        <v>66</v>
      </c>
      <c r="I7" s="3">
        <v>1</v>
      </c>
      <c r="J7" s="4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" t="s">
        <v>95</v>
      </c>
      <c r="R7">
        <v>4</v>
      </c>
      <c r="S7" s="4">
        <v>0</v>
      </c>
      <c r="T7" s="5">
        <v>0</v>
      </c>
      <c r="U7" s="5">
        <v>0</v>
      </c>
      <c r="V7" s="5">
        <v>1</v>
      </c>
      <c r="W7" s="3" t="s">
        <v>68</v>
      </c>
      <c r="X7" s="3">
        <v>0</v>
      </c>
      <c r="Y7" s="4">
        <v>1</v>
      </c>
      <c r="Z7" s="5">
        <v>0</v>
      </c>
      <c r="AA7" s="5">
        <v>0</v>
      </c>
      <c r="AB7" s="5">
        <v>0</v>
      </c>
      <c r="AC7" s="3" t="s">
        <v>69</v>
      </c>
      <c r="AD7" s="3">
        <v>1</v>
      </c>
      <c r="AE7" s="4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6"/>
      <c r="AL7" s="6"/>
      <c r="AM7" s="6"/>
      <c r="AN7" s="6"/>
      <c r="AO7" s="6">
        <v>8</v>
      </c>
      <c r="AP7" s="6" t="s">
        <v>96</v>
      </c>
      <c r="AQ7" s="6">
        <v>4</v>
      </c>
      <c r="AR7" s="6">
        <v>18</v>
      </c>
      <c r="AS7" s="6">
        <v>18</v>
      </c>
      <c r="AT7" s="6">
        <v>16</v>
      </c>
      <c r="AU7" s="6">
        <v>22</v>
      </c>
      <c r="AV7" s="6">
        <v>18</v>
      </c>
      <c r="AW7" s="6">
        <v>89</v>
      </c>
      <c r="AX7" s="4">
        <v>3.7450000000000001</v>
      </c>
      <c r="AY7" s="7">
        <v>0</v>
      </c>
      <c r="AZ7" s="7">
        <v>0</v>
      </c>
      <c r="BA7" s="7">
        <v>1</v>
      </c>
      <c r="BB7" s="7">
        <v>0</v>
      </c>
      <c r="BC7" s="8" t="s">
        <v>65</v>
      </c>
      <c r="BD7" s="12" t="s">
        <v>71</v>
      </c>
      <c r="BE7" s="12">
        <v>3</v>
      </c>
      <c r="BF7" s="9" t="s">
        <v>77</v>
      </c>
      <c r="BG7" s="10" t="s">
        <v>97</v>
      </c>
      <c r="BH7" s="2" t="s">
        <v>93</v>
      </c>
      <c r="BI7" s="11"/>
    </row>
    <row r="8" spans="1:61" ht="15.75" customHeight="1" x14ac:dyDescent="0.25">
      <c r="A8" s="2">
        <v>37</v>
      </c>
      <c r="B8" s="2">
        <v>2016</v>
      </c>
      <c r="C8" s="2" t="s">
        <v>98</v>
      </c>
      <c r="D8" s="2" t="s">
        <v>99</v>
      </c>
      <c r="E8" s="2" t="s">
        <v>63</v>
      </c>
      <c r="F8" s="2" t="s">
        <v>100</v>
      </c>
      <c r="G8" s="1" t="s">
        <v>65</v>
      </c>
      <c r="H8" s="1" t="s">
        <v>76</v>
      </c>
      <c r="I8" s="3">
        <v>2</v>
      </c>
      <c r="J8" s="4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3" t="s">
        <v>101</v>
      </c>
      <c r="R8">
        <v>2</v>
      </c>
      <c r="S8" s="4">
        <v>0</v>
      </c>
      <c r="T8" s="5">
        <v>1</v>
      </c>
      <c r="U8" s="5">
        <v>0</v>
      </c>
      <c r="V8" s="5">
        <v>0</v>
      </c>
      <c r="W8" s="3" t="s">
        <v>68</v>
      </c>
      <c r="X8" s="3">
        <v>0</v>
      </c>
      <c r="Y8" s="4">
        <v>1</v>
      </c>
      <c r="Z8" s="5">
        <v>0</v>
      </c>
      <c r="AA8" s="5">
        <v>0</v>
      </c>
      <c r="AB8" s="5">
        <v>0</v>
      </c>
      <c r="AC8" s="3" t="s">
        <v>91</v>
      </c>
      <c r="AD8" s="3">
        <v>5</v>
      </c>
      <c r="AE8" s="4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6">
        <v>44</v>
      </c>
      <c r="AL8" s="6">
        <v>-44</v>
      </c>
      <c r="AM8" s="6">
        <v>97</v>
      </c>
      <c r="AN8" s="6">
        <v>0.45360824742268041</v>
      </c>
      <c r="AO8" s="6">
        <v>8</v>
      </c>
      <c r="AP8" s="6">
        <v>14</v>
      </c>
      <c r="AQ8" s="6">
        <v>3.41</v>
      </c>
      <c r="AR8" s="6">
        <v>19</v>
      </c>
      <c r="AS8" s="6">
        <v>15</v>
      </c>
      <c r="AT8" s="6">
        <v>19</v>
      </c>
      <c r="AU8" s="6">
        <v>20</v>
      </c>
      <c r="AV8" s="6">
        <v>20</v>
      </c>
      <c r="AW8" s="6">
        <v>11181</v>
      </c>
      <c r="AX8" s="4">
        <v>2.85</v>
      </c>
      <c r="AY8" s="7">
        <v>0</v>
      </c>
      <c r="AZ8" s="7">
        <v>0</v>
      </c>
      <c r="BA8" s="7">
        <v>1</v>
      </c>
      <c r="BB8" s="7">
        <v>0</v>
      </c>
      <c r="BC8" s="8" t="s">
        <v>65</v>
      </c>
      <c r="BD8" s="12" t="s">
        <v>71</v>
      </c>
      <c r="BE8" s="12">
        <v>3</v>
      </c>
      <c r="BF8" s="9" t="s">
        <v>77</v>
      </c>
      <c r="BG8" s="10" t="s">
        <v>102</v>
      </c>
      <c r="BH8" s="2" t="s">
        <v>99</v>
      </c>
      <c r="BI8" s="11"/>
    </row>
    <row r="9" spans="1:61" ht="15.75" customHeight="1" x14ac:dyDescent="0.25">
      <c r="A9" s="2">
        <v>185</v>
      </c>
      <c r="B9" s="2">
        <v>2016</v>
      </c>
      <c r="C9" s="2" t="s">
        <v>103</v>
      </c>
      <c r="D9" s="2" t="s">
        <v>104</v>
      </c>
      <c r="E9" s="2" t="s">
        <v>63</v>
      </c>
      <c r="F9" s="2" t="s">
        <v>90</v>
      </c>
      <c r="G9" s="1" t="s">
        <v>65</v>
      </c>
      <c r="H9" s="1" t="s">
        <v>66</v>
      </c>
      <c r="I9" s="3">
        <v>1</v>
      </c>
      <c r="J9" s="4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3" t="s">
        <v>67</v>
      </c>
      <c r="R9">
        <v>1</v>
      </c>
      <c r="S9" s="4">
        <v>1</v>
      </c>
      <c r="T9" s="5">
        <v>0</v>
      </c>
      <c r="U9" s="5">
        <v>0</v>
      </c>
      <c r="V9" s="5">
        <v>0</v>
      </c>
      <c r="W9" s="3" t="s">
        <v>68</v>
      </c>
      <c r="X9" s="3">
        <v>0</v>
      </c>
      <c r="Y9" s="4">
        <v>1</v>
      </c>
      <c r="Z9" s="5">
        <v>0</v>
      </c>
      <c r="AA9" s="5">
        <v>0</v>
      </c>
      <c r="AB9" s="5">
        <v>0</v>
      </c>
      <c r="AC9" s="3" t="s">
        <v>104</v>
      </c>
      <c r="AD9" s="3">
        <v>4</v>
      </c>
      <c r="AE9" s="4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6">
        <v>117</v>
      </c>
      <c r="AL9" s="6">
        <v>-117</v>
      </c>
      <c r="AM9" s="6">
        <v>356</v>
      </c>
      <c r="AN9" s="6">
        <v>0.32865168539325845</v>
      </c>
      <c r="AO9" s="6">
        <v>8</v>
      </c>
      <c r="AP9" s="6">
        <v>17</v>
      </c>
      <c r="AQ9" s="6">
        <v>3.15</v>
      </c>
      <c r="AR9" s="6">
        <v>19</v>
      </c>
      <c r="AS9" s="6">
        <v>20</v>
      </c>
      <c r="AT9" s="6">
        <v>19</v>
      </c>
      <c r="AU9" s="6">
        <v>16</v>
      </c>
      <c r="AV9" s="6">
        <v>19</v>
      </c>
      <c r="AW9" s="6">
        <v>20</v>
      </c>
      <c r="AX9" s="4">
        <v>3.5329999999999999</v>
      </c>
      <c r="AY9" s="7">
        <v>0</v>
      </c>
      <c r="AZ9" s="7">
        <v>0</v>
      </c>
      <c r="BA9" s="7">
        <v>1</v>
      </c>
      <c r="BB9" s="7">
        <v>0</v>
      </c>
      <c r="BC9" s="8" t="s">
        <v>65</v>
      </c>
      <c r="BD9" s="12" t="s">
        <v>71</v>
      </c>
      <c r="BE9" s="12">
        <v>3</v>
      </c>
      <c r="BF9" s="9" t="s">
        <v>77</v>
      </c>
      <c r="BG9" s="10" t="s">
        <v>105</v>
      </c>
      <c r="BH9" s="2" t="s">
        <v>104</v>
      </c>
      <c r="BI9" s="11" t="s">
        <v>106</v>
      </c>
    </row>
    <row r="10" spans="1:61" ht="15.75" customHeight="1" x14ac:dyDescent="0.25">
      <c r="A10" s="2">
        <v>242</v>
      </c>
      <c r="B10" s="2">
        <v>2015</v>
      </c>
      <c r="C10" s="2" t="s">
        <v>88</v>
      </c>
      <c r="D10" s="2" t="s">
        <v>107</v>
      </c>
      <c r="E10" s="2" t="s">
        <v>74</v>
      </c>
      <c r="F10" s="2" t="s">
        <v>108</v>
      </c>
      <c r="G10" s="1" t="s">
        <v>65</v>
      </c>
      <c r="H10" s="1" t="s">
        <v>109</v>
      </c>
      <c r="I10" s="3">
        <v>7</v>
      </c>
      <c r="J10" s="4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3" t="s">
        <v>67</v>
      </c>
      <c r="R10">
        <v>1</v>
      </c>
      <c r="S10" s="4">
        <v>1</v>
      </c>
      <c r="T10" s="5">
        <v>0</v>
      </c>
      <c r="U10" s="5">
        <v>0</v>
      </c>
      <c r="V10" s="5">
        <v>0</v>
      </c>
      <c r="W10" s="3" t="s">
        <v>110</v>
      </c>
      <c r="X10" s="3">
        <v>1</v>
      </c>
      <c r="Y10" s="4">
        <v>0</v>
      </c>
      <c r="Z10" s="5">
        <v>1</v>
      </c>
      <c r="AA10" s="5">
        <v>0</v>
      </c>
      <c r="AB10" s="5">
        <v>0</v>
      </c>
      <c r="AC10" s="3" t="s">
        <v>111</v>
      </c>
      <c r="AD10" s="3">
        <v>6</v>
      </c>
      <c r="AE10" s="4">
        <v>0</v>
      </c>
      <c r="AF10" s="5">
        <v>0</v>
      </c>
      <c r="AG10" s="5">
        <v>0</v>
      </c>
      <c r="AH10" s="5">
        <v>0</v>
      </c>
      <c r="AI10" s="5">
        <v>0</v>
      </c>
      <c r="AJ10" s="5">
        <v>1</v>
      </c>
      <c r="AK10" s="6">
        <v>207</v>
      </c>
      <c r="AL10" s="6">
        <v>-207</v>
      </c>
      <c r="AM10" s="6">
        <v>406</v>
      </c>
      <c r="AN10" s="6">
        <v>0.50985221674876846</v>
      </c>
      <c r="AO10" s="6">
        <v>8</v>
      </c>
      <c r="AP10" s="6"/>
      <c r="AQ10" s="6">
        <v>3.31</v>
      </c>
      <c r="AR10" s="6">
        <v>19</v>
      </c>
      <c r="AS10" s="6">
        <v>17</v>
      </c>
      <c r="AT10" s="6">
        <v>24</v>
      </c>
      <c r="AU10" s="6">
        <v>18</v>
      </c>
      <c r="AV10" s="6">
        <v>18</v>
      </c>
      <c r="AW10" s="6">
        <v>0</v>
      </c>
      <c r="AX10" s="4"/>
      <c r="AY10" s="7">
        <v>0</v>
      </c>
      <c r="AZ10" s="7">
        <v>1</v>
      </c>
      <c r="BA10" s="7">
        <v>0</v>
      </c>
      <c r="BB10" s="7">
        <v>1</v>
      </c>
      <c r="BC10" s="8" t="s">
        <v>70</v>
      </c>
      <c r="BD10" s="12" t="s">
        <v>112</v>
      </c>
      <c r="BE10" s="12">
        <v>1</v>
      </c>
      <c r="BF10" s="9" t="s">
        <v>113</v>
      </c>
      <c r="BG10" s="10"/>
      <c r="BH10" s="2" t="s">
        <v>107</v>
      </c>
      <c r="BI10" s="11"/>
    </row>
    <row r="11" spans="1:61" ht="15.75" customHeight="1" x14ac:dyDescent="0.25">
      <c r="A11" s="2">
        <v>33</v>
      </c>
      <c r="B11" s="2">
        <v>2016</v>
      </c>
      <c r="C11" s="2" t="s">
        <v>114</v>
      </c>
      <c r="D11" s="2" t="s">
        <v>80</v>
      </c>
      <c r="E11" s="2" t="s">
        <v>74</v>
      </c>
      <c r="F11" s="2" t="s">
        <v>81</v>
      </c>
      <c r="G11" s="1" t="s">
        <v>65</v>
      </c>
      <c r="H11" s="1" t="s">
        <v>115</v>
      </c>
      <c r="I11" s="3">
        <v>5</v>
      </c>
      <c r="J11" s="4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3" t="s">
        <v>67</v>
      </c>
      <c r="R11">
        <v>1</v>
      </c>
      <c r="S11" s="4">
        <v>1</v>
      </c>
      <c r="T11" s="5">
        <v>0</v>
      </c>
      <c r="U11" s="5">
        <v>0</v>
      </c>
      <c r="V11" s="5">
        <v>0</v>
      </c>
      <c r="W11" s="3" t="s">
        <v>68</v>
      </c>
      <c r="X11" s="3">
        <v>0</v>
      </c>
      <c r="Y11" s="4">
        <v>1</v>
      </c>
      <c r="Z11" s="5">
        <v>0</v>
      </c>
      <c r="AA11" s="5">
        <v>0</v>
      </c>
      <c r="AB11" s="5">
        <v>0</v>
      </c>
      <c r="AC11" s="3" t="s">
        <v>83</v>
      </c>
      <c r="AD11" s="3">
        <v>2</v>
      </c>
      <c r="AE11" s="4">
        <v>0</v>
      </c>
      <c r="AF11" s="5">
        <v>1</v>
      </c>
      <c r="AG11" s="5">
        <v>0</v>
      </c>
      <c r="AH11" s="5">
        <v>0</v>
      </c>
      <c r="AI11" s="5">
        <v>0</v>
      </c>
      <c r="AJ11" s="5">
        <v>0</v>
      </c>
      <c r="AK11" s="6"/>
      <c r="AL11" s="6"/>
      <c r="AM11" s="6"/>
      <c r="AN11" s="6"/>
      <c r="AO11" s="6">
        <v>8</v>
      </c>
      <c r="AP11" s="6">
        <v>0</v>
      </c>
      <c r="AQ11" s="6">
        <v>3.698</v>
      </c>
      <c r="AR11" s="6">
        <v>19</v>
      </c>
      <c r="AS11" s="6"/>
      <c r="AT11" s="6"/>
      <c r="AU11" s="6"/>
      <c r="AV11" s="6"/>
      <c r="AW11" s="6">
        <v>19520</v>
      </c>
      <c r="AX11" s="4">
        <v>3.0510000000000002</v>
      </c>
      <c r="AY11" s="7">
        <v>0</v>
      </c>
      <c r="AZ11" s="7">
        <v>1</v>
      </c>
      <c r="BA11" s="7">
        <v>1</v>
      </c>
      <c r="BB11" s="7">
        <v>0</v>
      </c>
      <c r="BC11" s="8" t="s">
        <v>65</v>
      </c>
      <c r="BD11" s="12" t="s">
        <v>71</v>
      </c>
      <c r="BE11" s="12">
        <v>3</v>
      </c>
      <c r="BF11" s="9" t="s">
        <v>77</v>
      </c>
      <c r="BG11" s="10" t="s">
        <v>116</v>
      </c>
      <c r="BH11" s="2" t="s">
        <v>80</v>
      </c>
      <c r="BI11" s="11"/>
    </row>
    <row r="12" spans="1:61" ht="15.75" customHeight="1" x14ac:dyDescent="0.25">
      <c r="A12" s="2">
        <v>107</v>
      </c>
      <c r="B12" s="2">
        <v>2015</v>
      </c>
      <c r="C12" s="2" t="s">
        <v>117</v>
      </c>
      <c r="D12" s="2" t="s">
        <v>118</v>
      </c>
      <c r="E12" s="2" t="s">
        <v>63</v>
      </c>
      <c r="F12" s="2" t="s">
        <v>119</v>
      </c>
      <c r="G12" s="1" t="s">
        <v>65</v>
      </c>
      <c r="H12" s="1" t="s">
        <v>66</v>
      </c>
      <c r="I12" s="3">
        <v>1</v>
      </c>
      <c r="J12" s="4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3" t="s">
        <v>67</v>
      </c>
      <c r="R12">
        <v>1</v>
      </c>
      <c r="S12" s="4">
        <v>1</v>
      </c>
      <c r="T12" s="5">
        <v>0</v>
      </c>
      <c r="U12" s="5">
        <v>0</v>
      </c>
      <c r="V12" s="5">
        <v>0</v>
      </c>
      <c r="W12" s="3" t="s">
        <v>68</v>
      </c>
      <c r="X12" s="3">
        <v>0</v>
      </c>
      <c r="Y12" s="4">
        <v>1</v>
      </c>
      <c r="Z12" s="5">
        <v>0</v>
      </c>
      <c r="AA12" s="5">
        <v>0</v>
      </c>
      <c r="AB12" s="5">
        <v>0</v>
      </c>
      <c r="AC12" s="3" t="s">
        <v>83</v>
      </c>
      <c r="AD12" s="3">
        <v>2</v>
      </c>
      <c r="AE12" s="4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6">
        <v>20</v>
      </c>
      <c r="AL12" s="6">
        <v>-20</v>
      </c>
      <c r="AM12" s="6">
        <v>117</v>
      </c>
      <c r="AN12" s="6">
        <v>0.17094017094017094</v>
      </c>
      <c r="AO12" s="6">
        <v>8</v>
      </c>
      <c r="AP12" s="6">
        <v>9</v>
      </c>
      <c r="AQ12" s="6">
        <v>3.74</v>
      </c>
      <c r="AR12" s="6">
        <v>20</v>
      </c>
      <c r="AS12" s="6">
        <v>23</v>
      </c>
      <c r="AT12" s="6">
        <v>21</v>
      </c>
      <c r="AU12" s="6">
        <v>19</v>
      </c>
      <c r="AV12" s="6">
        <v>17</v>
      </c>
      <c r="AW12" s="6">
        <v>361</v>
      </c>
      <c r="AX12" s="4">
        <v>3.117</v>
      </c>
      <c r="AY12" s="7">
        <v>0</v>
      </c>
      <c r="AZ12" s="7">
        <v>0</v>
      </c>
      <c r="BA12" s="7">
        <v>0</v>
      </c>
      <c r="BB12" s="7">
        <v>0</v>
      </c>
      <c r="BC12" s="8" t="s">
        <v>65</v>
      </c>
      <c r="BD12" s="12" t="s">
        <v>71</v>
      </c>
      <c r="BE12" s="12">
        <v>3</v>
      </c>
      <c r="BF12" s="9" t="s">
        <v>77</v>
      </c>
      <c r="BG12" s="10" t="s">
        <v>120</v>
      </c>
      <c r="BH12" s="2" t="s">
        <v>118</v>
      </c>
      <c r="BI12" s="11"/>
    </row>
    <row r="13" spans="1:61" ht="15.75" customHeight="1" x14ac:dyDescent="0.25">
      <c r="A13" s="2">
        <v>159</v>
      </c>
      <c r="B13" s="2">
        <v>2016</v>
      </c>
      <c r="C13" s="2" t="s">
        <v>121</v>
      </c>
      <c r="D13" s="2" t="s">
        <v>104</v>
      </c>
      <c r="E13" s="2" t="s">
        <v>63</v>
      </c>
      <c r="F13" s="2" t="s">
        <v>64</v>
      </c>
      <c r="G13" s="1" t="s">
        <v>65</v>
      </c>
      <c r="H13" s="1" t="s">
        <v>66</v>
      </c>
      <c r="I13" s="3">
        <v>1</v>
      </c>
      <c r="J13" s="4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3" t="s">
        <v>67</v>
      </c>
      <c r="R13">
        <v>1</v>
      </c>
      <c r="S13" s="4">
        <v>1</v>
      </c>
      <c r="T13" s="5">
        <v>0</v>
      </c>
      <c r="U13" s="5">
        <v>0</v>
      </c>
      <c r="V13" s="5">
        <v>0</v>
      </c>
      <c r="W13" s="3" t="s">
        <v>68</v>
      </c>
      <c r="X13" s="3">
        <v>0</v>
      </c>
      <c r="Y13" s="4">
        <v>1</v>
      </c>
      <c r="Z13" s="5">
        <v>0</v>
      </c>
      <c r="AA13" s="5">
        <v>0</v>
      </c>
      <c r="AB13" s="5">
        <v>0</v>
      </c>
      <c r="AC13" s="3" t="s">
        <v>104</v>
      </c>
      <c r="AD13" s="3">
        <v>4</v>
      </c>
      <c r="AE13" s="4">
        <v>0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6">
        <v>20</v>
      </c>
      <c r="AL13" s="6">
        <v>-20</v>
      </c>
      <c r="AM13" s="6">
        <v>213</v>
      </c>
      <c r="AN13" s="6">
        <v>9.3896713615023469E-2</v>
      </c>
      <c r="AO13" s="6">
        <v>8</v>
      </c>
      <c r="AP13" s="6">
        <v>28</v>
      </c>
      <c r="AQ13" s="6">
        <v>3.85</v>
      </c>
      <c r="AR13" s="6">
        <v>20</v>
      </c>
      <c r="AS13" s="6">
        <v>18</v>
      </c>
      <c r="AT13" s="6">
        <v>19</v>
      </c>
      <c r="AU13" s="6">
        <v>21</v>
      </c>
      <c r="AV13" s="6">
        <v>23</v>
      </c>
      <c r="AW13" s="6">
        <v>1272</v>
      </c>
      <c r="AX13" s="4">
        <v>3.702</v>
      </c>
      <c r="AY13" s="7">
        <v>0</v>
      </c>
      <c r="AZ13" s="7">
        <v>0</v>
      </c>
      <c r="BA13" s="7">
        <v>1</v>
      </c>
      <c r="BB13" s="7">
        <v>0</v>
      </c>
      <c r="BC13" s="8" t="s">
        <v>65</v>
      </c>
      <c r="BD13" s="12" t="s">
        <v>71</v>
      </c>
      <c r="BE13" s="12">
        <v>3</v>
      </c>
      <c r="BF13" s="9" t="s">
        <v>77</v>
      </c>
      <c r="BG13" s="10" t="s">
        <v>105</v>
      </c>
      <c r="BH13" s="2" t="s">
        <v>104</v>
      </c>
      <c r="BI13" s="11"/>
    </row>
    <row r="14" spans="1:61" ht="15.75" customHeight="1" x14ac:dyDescent="0.25">
      <c r="A14" s="2">
        <v>102</v>
      </c>
      <c r="B14" s="2">
        <v>2016</v>
      </c>
      <c r="C14" s="2" t="s">
        <v>122</v>
      </c>
      <c r="D14" s="2" t="s">
        <v>104</v>
      </c>
      <c r="E14" s="2" t="s">
        <v>63</v>
      </c>
      <c r="F14" s="2" t="s">
        <v>64</v>
      </c>
      <c r="G14" s="1" t="s">
        <v>65</v>
      </c>
      <c r="H14" s="1" t="s">
        <v>66</v>
      </c>
      <c r="I14" s="3">
        <v>1</v>
      </c>
      <c r="J14" s="4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3" t="s">
        <v>67</v>
      </c>
      <c r="R14">
        <v>1</v>
      </c>
      <c r="S14" s="4">
        <v>1</v>
      </c>
      <c r="T14" s="5">
        <v>0</v>
      </c>
      <c r="U14" s="5">
        <v>0</v>
      </c>
      <c r="V14" s="5">
        <v>0</v>
      </c>
      <c r="W14" s="3" t="s">
        <v>123</v>
      </c>
      <c r="X14" s="3">
        <v>2</v>
      </c>
      <c r="Y14" s="4">
        <v>0</v>
      </c>
      <c r="Z14" s="5">
        <v>0</v>
      </c>
      <c r="AA14" s="5">
        <v>1</v>
      </c>
      <c r="AB14" s="5">
        <v>0</v>
      </c>
      <c r="AC14" s="3" t="s">
        <v>104</v>
      </c>
      <c r="AD14" s="3">
        <v>4</v>
      </c>
      <c r="AE14" s="4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6">
        <v>39</v>
      </c>
      <c r="AL14" s="6">
        <v>-39</v>
      </c>
      <c r="AM14" s="6">
        <v>91</v>
      </c>
      <c r="AN14" s="6">
        <v>0.42857142857142855</v>
      </c>
      <c r="AO14" s="6"/>
      <c r="AP14" s="6"/>
      <c r="AQ14" s="6">
        <v>3.58</v>
      </c>
      <c r="AR14" s="6">
        <v>20</v>
      </c>
      <c r="AS14" s="6">
        <v>19</v>
      </c>
      <c r="AT14" s="6">
        <v>19</v>
      </c>
      <c r="AU14" s="6">
        <v>26</v>
      </c>
      <c r="AV14" s="6">
        <v>24</v>
      </c>
      <c r="AW14" s="6">
        <v>6</v>
      </c>
      <c r="AX14" s="4"/>
      <c r="AY14" s="7">
        <v>0</v>
      </c>
      <c r="AZ14" s="7">
        <v>0</v>
      </c>
      <c r="BA14" s="7">
        <v>1</v>
      </c>
      <c r="BB14" s="7">
        <v>1</v>
      </c>
      <c r="BC14" s="8" t="s">
        <v>70</v>
      </c>
      <c r="BD14" s="12" t="s">
        <v>112</v>
      </c>
      <c r="BE14" s="12">
        <v>1</v>
      </c>
      <c r="BF14" s="9" t="s">
        <v>113</v>
      </c>
      <c r="BG14" s="10"/>
      <c r="BH14" s="2" t="s">
        <v>104</v>
      </c>
      <c r="BI14" s="11"/>
    </row>
    <row r="15" spans="1:61" ht="15.75" customHeight="1" x14ac:dyDescent="0.25">
      <c r="A15" s="2">
        <v>174</v>
      </c>
      <c r="B15" s="2">
        <v>2016</v>
      </c>
      <c r="C15" s="2" t="s">
        <v>117</v>
      </c>
      <c r="D15" s="2" t="s">
        <v>124</v>
      </c>
      <c r="E15" s="2" t="s">
        <v>74</v>
      </c>
      <c r="F15" s="2" t="s">
        <v>81</v>
      </c>
      <c r="G15" s="1" t="s">
        <v>65</v>
      </c>
      <c r="H15" s="1" t="s">
        <v>66</v>
      </c>
      <c r="I15" s="3">
        <v>1</v>
      </c>
      <c r="J15" s="4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3" t="s">
        <v>67</v>
      </c>
      <c r="R15">
        <v>1</v>
      </c>
      <c r="S15" s="4">
        <v>1</v>
      </c>
      <c r="T15" s="5">
        <v>0</v>
      </c>
      <c r="U15" s="5">
        <v>0</v>
      </c>
      <c r="V15" s="5">
        <v>0</v>
      </c>
      <c r="W15" s="3" t="s">
        <v>68</v>
      </c>
      <c r="X15" s="3">
        <v>0</v>
      </c>
      <c r="Y15" s="4">
        <v>1</v>
      </c>
      <c r="Z15" s="5">
        <v>0</v>
      </c>
      <c r="AA15" s="5">
        <v>0</v>
      </c>
      <c r="AB15" s="5">
        <v>0</v>
      </c>
      <c r="AC15" s="3" t="s">
        <v>83</v>
      </c>
      <c r="AD15" s="3">
        <v>2</v>
      </c>
      <c r="AE15" s="4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6">
        <v>63</v>
      </c>
      <c r="AL15" s="6">
        <v>-63</v>
      </c>
      <c r="AM15" s="6">
        <v>120</v>
      </c>
      <c r="AN15" s="6">
        <v>0.52500000000000002</v>
      </c>
      <c r="AO15" s="6">
        <v>8</v>
      </c>
      <c r="AP15" s="6">
        <v>0</v>
      </c>
      <c r="AQ15" s="6">
        <v>3.22</v>
      </c>
      <c r="AR15" s="6">
        <v>20</v>
      </c>
      <c r="AS15" s="6">
        <v>17</v>
      </c>
      <c r="AT15" s="6">
        <v>22</v>
      </c>
      <c r="AU15" s="6">
        <v>21</v>
      </c>
      <c r="AV15" s="6">
        <v>19</v>
      </c>
      <c r="AW15" s="6">
        <v>361</v>
      </c>
      <c r="AX15" s="4">
        <v>2.5110000000000001</v>
      </c>
      <c r="AY15" s="7">
        <v>0</v>
      </c>
      <c r="AZ15" s="7">
        <v>1</v>
      </c>
      <c r="BA15" s="7">
        <v>1</v>
      </c>
      <c r="BB15" s="7">
        <v>1</v>
      </c>
      <c r="BC15" s="8" t="s">
        <v>70</v>
      </c>
      <c r="BD15" s="12" t="s">
        <v>71</v>
      </c>
      <c r="BE15" s="12">
        <v>2</v>
      </c>
      <c r="BF15" s="9" t="s">
        <v>72</v>
      </c>
      <c r="BG15" s="10"/>
      <c r="BH15" s="2" t="s">
        <v>124</v>
      </c>
      <c r="BI15" s="11"/>
    </row>
    <row r="16" spans="1:61" ht="15.75" customHeight="1" x14ac:dyDescent="0.25">
      <c r="A16" s="2">
        <v>194</v>
      </c>
      <c r="B16" s="2">
        <v>2016</v>
      </c>
      <c r="C16" s="2" t="s">
        <v>125</v>
      </c>
      <c r="D16" s="2" t="s">
        <v>104</v>
      </c>
      <c r="E16" s="2" t="s">
        <v>63</v>
      </c>
      <c r="F16" s="2" t="s">
        <v>64</v>
      </c>
      <c r="G16" s="1" t="s">
        <v>65</v>
      </c>
      <c r="H16" s="1" t="s">
        <v>66</v>
      </c>
      <c r="I16" s="3">
        <v>1</v>
      </c>
      <c r="J16" s="4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3" t="s">
        <v>67</v>
      </c>
      <c r="R16">
        <v>1</v>
      </c>
      <c r="S16" s="4">
        <v>1</v>
      </c>
      <c r="T16" s="5">
        <v>0</v>
      </c>
      <c r="U16" s="5">
        <v>0</v>
      </c>
      <c r="V16" s="5">
        <v>0</v>
      </c>
      <c r="W16" s="3" t="s">
        <v>68</v>
      </c>
      <c r="X16" s="3">
        <v>0</v>
      </c>
      <c r="Y16" s="4">
        <v>1</v>
      </c>
      <c r="Z16" s="5">
        <v>0</v>
      </c>
      <c r="AA16" s="5">
        <v>0</v>
      </c>
      <c r="AB16" s="5">
        <v>0</v>
      </c>
      <c r="AC16" s="3" t="s">
        <v>104</v>
      </c>
      <c r="AD16" s="3">
        <v>4</v>
      </c>
      <c r="AE16" s="4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6">
        <v>95</v>
      </c>
      <c r="AL16" s="6">
        <v>-95</v>
      </c>
      <c r="AM16" s="6">
        <v>493</v>
      </c>
      <c r="AN16" s="6">
        <v>0.1926977687626775</v>
      </c>
      <c r="AO16" s="6">
        <v>8</v>
      </c>
      <c r="AP16" s="6">
        <v>16</v>
      </c>
      <c r="AQ16" s="6">
        <v>3.95</v>
      </c>
      <c r="AR16" s="6">
        <v>20</v>
      </c>
      <c r="AS16" s="6">
        <v>18</v>
      </c>
      <c r="AT16" s="6">
        <v>21</v>
      </c>
      <c r="AU16" s="6">
        <v>20</v>
      </c>
      <c r="AV16" s="6">
        <v>20</v>
      </c>
      <c r="AW16" s="6">
        <v>54</v>
      </c>
      <c r="AX16" s="4">
        <v>3.4980000000000002</v>
      </c>
      <c r="AY16" s="7">
        <v>0</v>
      </c>
      <c r="AZ16" s="7">
        <v>0</v>
      </c>
      <c r="BA16" s="7">
        <v>1</v>
      </c>
      <c r="BB16" s="7">
        <v>0</v>
      </c>
      <c r="BC16" s="8" t="s">
        <v>65</v>
      </c>
      <c r="BD16" s="12" t="s">
        <v>71</v>
      </c>
      <c r="BE16" s="12">
        <v>3</v>
      </c>
      <c r="BF16" s="9" t="s">
        <v>77</v>
      </c>
      <c r="BG16" s="10" t="s">
        <v>126</v>
      </c>
      <c r="BH16" s="2" t="s">
        <v>104</v>
      </c>
      <c r="BI16" s="11"/>
    </row>
    <row r="17" spans="1:61" ht="15.75" customHeight="1" x14ac:dyDescent="0.25">
      <c r="A17" s="2">
        <v>166</v>
      </c>
      <c r="B17" s="2">
        <v>2015</v>
      </c>
      <c r="C17" s="2" t="s">
        <v>127</v>
      </c>
      <c r="D17" s="2" t="s">
        <v>104</v>
      </c>
      <c r="E17" s="2" t="s">
        <v>63</v>
      </c>
      <c r="F17" s="2" t="s">
        <v>108</v>
      </c>
      <c r="G17" s="1" t="s">
        <v>65</v>
      </c>
      <c r="H17" s="1" t="s">
        <v>66</v>
      </c>
      <c r="I17" s="3">
        <v>1</v>
      </c>
      <c r="J17" s="4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3" t="s">
        <v>67</v>
      </c>
      <c r="R17">
        <v>1</v>
      </c>
      <c r="S17" s="4">
        <v>1</v>
      </c>
      <c r="T17" s="5">
        <v>0</v>
      </c>
      <c r="U17" s="5">
        <v>0</v>
      </c>
      <c r="V17" s="5">
        <v>0</v>
      </c>
      <c r="W17" s="3" t="s">
        <v>68</v>
      </c>
      <c r="X17" s="3">
        <v>0</v>
      </c>
      <c r="Y17" s="4">
        <v>1</v>
      </c>
      <c r="Z17" s="5">
        <v>0</v>
      </c>
      <c r="AA17" s="5">
        <v>0</v>
      </c>
      <c r="AB17" s="5">
        <v>0</v>
      </c>
      <c r="AC17" s="3" t="s">
        <v>128</v>
      </c>
      <c r="AD17" s="3">
        <v>3</v>
      </c>
      <c r="AE17" s="4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6">
        <v>132</v>
      </c>
      <c r="AL17" s="6">
        <v>-132</v>
      </c>
      <c r="AM17" s="6">
        <v>388</v>
      </c>
      <c r="AN17" s="6">
        <v>0.34020618556701032</v>
      </c>
      <c r="AO17" s="6">
        <v>8</v>
      </c>
      <c r="AP17" s="6">
        <v>16</v>
      </c>
      <c r="AQ17" s="6">
        <v>3.18</v>
      </c>
      <c r="AR17" s="6">
        <v>20</v>
      </c>
      <c r="AS17" s="6">
        <v>16</v>
      </c>
      <c r="AT17" s="6">
        <v>22</v>
      </c>
      <c r="AU17" s="6">
        <v>20</v>
      </c>
      <c r="AV17" s="6">
        <v>22</v>
      </c>
      <c r="AW17" s="6">
        <v>51</v>
      </c>
      <c r="AX17" s="4">
        <v>2.4119999999999999</v>
      </c>
      <c r="AY17" s="7">
        <v>0</v>
      </c>
      <c r="AZ17" s="7">
        <v>0</v>
      </c>
      <c r="BA17" s="7">
        <v>0</v>
      </c>
      <c r="BB17" s="7">
        <v>0</v>
      </c>
      <c r="BC17" s="8" t="s">
        <v>65</v>
      </c>
      <c r="BD17" s="12" t="s">
        <v>71</v>
      </c>
      <c r="BE17" s="12">
        <v>3</v>
      </c>
      <c r="BF17" s="9" t="s">
        <v>77</v>
      </c>
      <c r="BG17" s="10" t="s">
        <v>129</v>
      </c>
      <c r="BH17" s="2" t="s">
        <v>104</v>
      </c>
      <c r="BI17" s="11"/>
    </row>
    <row r="18" spans="1:61" ht="15.75" customHeight="1" x14ac:dyDescent="0.25">
      <c r="A18" s="2">
        <v>240</v>
      </c>
      <c r="B18" s="2">
        <v>2015</v>
      </c>
      <c r="C18" s="2" t="s">
        <v>130</v>
      </c>
      <c r="D18" s="2" t="s">
        <v>131</v>
      </c>
      <c r="E18" s="2" t="s">
        <v>63</v>
      </c>
      <c r="F18" s="2" t="s">
        <v>94</v>
      </c>
      <c r="G18" s="1" t="s">
        <v>65</v>
      </c>
      <c r="H18" s="1" t="s">
        <v>66</v>
      </c>
      <c r="I18" s="3">
        <v>1</v>
      </c>
      <c r="J18" s="4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 t="s">
        <v>67</v>
      </c>
      <c r="R18">
        <v>1</v>
      </c>
      <c r="S18" s="4">
        <v>1</v>
      </c>
      <c r="T18" s="5">
        <v>0</v>
      </c>
      <c r="U18" s="5">
        <v>0</v>
      </c>
      <c r="V18" s="5">
        <v>0</v>
      </c>
      <c r="W18" s="3" t="s">
        <v>110</v>
      </c>
      <c r="X18" s="3">
        <v>1</v>
      </c>
      <c r="Y18" s="4">
        <v>0</v>
      </c>
      <c r="Z18" s="5">
        <v>1</v>
      </c>
      <c r="AA18" s="5">
        <v>0</v>
      </c>
      <c r="AB18" s="5">
        <v>0</v>
      </c>
      <c r="AC18" s="3" t="s">
        <v>69</v>
      </c>
      <c r="AD18" s="3">
        <v>1</v>
      </c>
      <c r="AE18" s="4">
        <v>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6">
        <v>181</v>
      </c>
      <c r="AL18" s="6">
        <v>-181</v>
      </c>
      <c r="AM18" s="6">
        <v>593</v>
      </c>
      <c r="AN18" s="6">
        <v>0.30522765598650925</v>
      </c>
      <c r="AO18" s="6"/>
      <c r="AP18" s="6"/>
      <c r="AQ18" s="6">
        <v>3.62</v>
      </c>
      <c r="AR18" s="6">
        <v>20</v>
      </c>
      <c r="AS18" s="6">
        <v>17</v>
      </c>
      <c r="AT18" s="6">
        <v>17</v>
      </c>
      <c r="AU18" s="6">
        <v>23</v>
      </c>
      <c r="AV18" s="6">
        <v>23</v>
      </c>
      <c r="AW18" s="6">
        <v>53</v>
      </c>
      <c r="AX18" s="4"/>
      <c r="AY18" s="7">
        <v>0</v>
      </c>
      <c r="AZ18" s="7">
        <v>0</v>
      </c>
      <c r="BA18" s="7">
        <v>0</v>
      </c>
      <c r="BB18" s="7">
        <v>1</v>
      </c>
      <c r="BC18" s="8" t="s">
        <v>70</v>
      </c>
      <c r="BD18" s="12" t="s">
        <v>112</v>
      </c>
      <c r="BE18" s="12">
        <v>1</v>
      </c>
      <c r="BF18" s="9" t="s">
        <v>113</v>
      </c>
      <c r="BG18" s="10"/>
      <c r="BH18" s="2" t="s">
        <v>131</v>
      </c>
      <c r="BI18" s="11"/>
    </row>
    <row r="19" spans="1:61" ht="15.75" customHeight="1" x14ac:dyDescent="0.25">
      <c r="A19" s="2">
        <v>173</v>
      </c>
      <c r="B19" s="2">
        <v>2016</v>
      </c>
      <c r="C19" s="2" t="s">
        <v>132</v>
      </c>
      <c r="D19" s="2" t="s">
        <v>104</v>
      </c>
      <c r="E19" s="2" t="s">
        <v>63</v>
      </c>
      <c r="F19" s="2" t="s">
        <v>133</v>
      </c>
      <c r="G19" s="1" t="s">
        <v>65</v>
      </c>
      <c r="H19" s="1" t="s">
        <v>115</v>
      </c>
      <c r="I19" s="3">
        <v>5</v>
      </c>
      <c r="J19" s="4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3" t="s">
        <v>67</v>
      </c>
      <c r="R19">
        <v>1</v>
      </c>
      <c r="S19" s="4">
        <v>1</v>
      </c>
      <c r="T19" s="5">
        <v>0</v>
      </c>
      <c r="U19" s="5">
        <v>0</v>
      </c>
      <c r="V19" s="5">
        <v>0</v>
      </c>
      <c r="W19" s="3" t="s">
        <v>68</v>
      </c>
      <c r="X19" s="3">
        <v>0</v>
      </c>
      <c r="Y19" s="4">
        <v>1</v>
      </c>
      <c r="Z19" s="5">
        <v>0</v>
      </c>
      <c r="AA19" s="5">
        <v>0</v>
      </c>
      <c r="AB19" s="5">
        <v>0</v>
      </c>
      <c r="AC19" s="3" t="s">
        <v>104</v>
      </c>
      <c r="AD19" s="3">
        <v>4</v>
      </c>
      <c r="AE19" s="4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6"/>
      <c r="AL19" s="6"/>
      <c r="AM19" s="6"/>
      <c r="AN19" s="6"/>
      <c r="AO19" s="6"/>
      <c r="AP19" s="6"/>
      <c r="AQ19" s="6">
        <v>3.07</v>
      </c>
      <c r="AR19" s="6">
        <v>20</v>
      </c>
      <c r="AS19" s="6">
        <v>18</v>
      </c>
      <c r="AT19" s="6">
        <v>23</v>
      </c>
      <c r="AU19" s="6">
        <v>24</v>
      </c>
      <c r="AV19" s="6">
        <v>28</v>
      </c>
      <c r="AW19" s="6">
        <v>1051</v>
      </c>
      <c r="AX19" s="4"/>
      <c r="AY19" s="7">
        <v>0</v>
      </c>
      <c r="AZ19" s="7">
        <v>0</v>
      </c>
      <c r="BA19" s="7">
        <v>1</v>
      </c>
      <c r="BB19" s="7">
        <v>1</v>
      </c>
      <c r="BC19" s="8" t="s">
        <v>70</v>
      </c>
      <c r="BD19" s="12" t="s">
        <v>112</v>
      </c>
      <c r="BE19" s="12">
        <v>1</v>
      </c>
      <c r="BF19" s="9" t="s">
        <v>113</v>
      </c>
      <c r="BG19" s="10"/>
      <c r="BH19" s="2" t="s">
        <v>104</v>
      </c>
      <c r="BI19" s="11"/>
    </row>
    <row r="20" spans="1:61" ht="15.75" customHeight="1" x14ac:dyDescent="0.25">
      <c r="A20" s="2">
        <v>39</v>
      </c>
      <c r="B20" s="2">
        <v>2016</v>
      </c>
      <c r="C20" s="2" t="s">
        <v>134</v>
      </c>
      <c r="D20" s="2" t="s">
        <v>80</v>
      </c>
      <c r="E20" s="2" t="s">
        <v>63</v>
      </c>
      <c r="F20" s="2" t="s">
        <v>64</v>
      </c>
      <c r="G20" s="1" t="s">
        <v>65</v>
      </c>
      <c r="H20" s="1" t="s">
        <v>66</v>
      </c>
      <c r="I20" s="3">
        <v>1</v>
      </c>
      <c r="J20" s="4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" t="s">
        <v>67</v>
      </c>
      <c r="R20">
        <v>1</v>
      </c>
      <c r="S20" s="4">
        <v>1</v>
      </c>
      <c r="T20" s="5">
        <v>0</v>
      </c>
      <c r="U20" s="5">
        <v>0</v>
      </c>
      <c r="V20" s="5">
        <v>0</v>
      </c>
      <c r="W20" s="3" t="s">
        <v>68</v>
      </c>
      <c r="X20" s="3">
        <v>0</v>
      </c>
      <c r="Y20" s="4">
        <v>1</v>
      </c>
      <c r="Z20" s="5">
        <v>0</v>
      </c>
      <c r="AA20" s="5">
        <v>0</v>
      </c>
      <c r="AB20" s="5">
        <v>0</v>
      </c>
      <c r="AC20" s="3" t="s">
        <v>83</v>
      </c>
      <c r="AD20" s="3">
        <v>2</v>
      </c>
      <c r="AE20" s="4">
        <v>0</v>
      </c>
      <c r="AF20" s="5">
        <v>1</v>
      </c>
      <c r="AG20" s="5">
        <v>0</v>
      </c>
      <c r="AH20" s="5">
        <v>0</v>
      </c>
      <c r="AI20" s="5">
        <v>0</v>
      </c>
      <c r="AJ20" s="5">
        <v>0</v>
      </c>
      <c r="AK20" s="6">
        <v>41</v>
      </c>
      <c r="AL20" s="6">
        <v>-41</v>
      </c>
      <c r="AM20" s="6">
        <v>144</v>
      </c>
      <c r="AN20" s="6">
        <v>0.28472222222222221</v>
      </c>
      <c r="AO20" s="6">
        <v>8</v>
      </c>
      <c r="AP20" s="6"/>
      <c r="AQ20" s="6">
        <v>3.78</v>
      </c>
      <c r="AR20" s="6">
        <v>21</v>
      </c>
      <c r="AS20" s="6">
        <v>22</v>
      </c>
      <c r="AT20" s="6">
        <v>21</v>
      </c>
      <c r="AU20" s="6">
        <v>21</v>
      </c>
      <c r="AV20" s="6">
        <v>21</v>
      </c>
      <c r="AW20" s="6">
        <v>7</v>
      </c>
      <c r="AX20" s="4"/>
      <c r="AY20" s="7">
        <v>0</v>
      </c>
      <c r="AZ20" s="7">
        <v>0</v>
      </c>
      <c r="BA20" s="7">
        <v>1</v>
      </c>
      <c r="BB20" s="7">
        <v>1</v>
      </c>
      <c r="BC20" s="8" t="s">
        <v>70</v>
      </c>
      <c r="BD20" s="12" t="s">
        <v>112</v>
      </c>
      <c r="BE20" s="12">
        <v>1</v>
      </c>
      <c r="BF20" s="9" t="s">
        <v>113</v>
      </c>
      <c r="BG20" s="10"/>
      <c r="BH20" s="2" t="s">
        <v>80</v>
      </c>
      <c r="BI20" s="11"/>
    </row>
    <row r="21" spans="1:61" ht="15.75" customHeight="1" x14ac:dyDescent="0.25">
      <c r="A21" s="2">
        <v>83</v>
      </c>
      <c r="B21" s="2">
        <v>2016</v>
      </c>
      <c r="C21" s="2" t="s">
        <v>135</v>
      </c>
      <c r="D21" s="2" t="s">
        <v>104</v>
      </c>
      <c r="E21" s="2" t="s">
        <v>63</v>
      </c>
      <c r="F21" s="2" t="s">
        <v>136</v>
      </c>
      <c r="G21" s="1" t="s">
        <v>65</v>
      </c>
      <c r="H21" s="1" t="s">
        <v>66</v>
      </c>
      <c r="I21" s="3">
        <v>1</v>
      </c>
      <c r="J21" s="4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3" t="s">
        <v>67</v>
      </c>
      <c r="R21">
        <v>1</v>
      </c>
      <c r="S21" s="4">
        <v>1</v>
      </c>
      <c r="T21" s="5">
        <v>0</v>
      </c>
      <c r="U21" s="5">
        <v>0</v>
      </c>
      <c r="V21" s="5">
        <v>0</v>
      </c>
      <c r="W21" s="3" t="s">
        <v>68</v>
      </c>
      <c r="X21" s="3">
        <v>0</v>
      </c>
      <c r="Y21" s="4">
        <v>1</v>
      </c>
      <c r="Z21" s="5">
        <v>0</v>
      </c>
      <c r="AA21" s="5">
        <v>0</v>
      </c>
      <c r="AB21" s="5">
        <v>0</v>
      </c>
      <c r="AC21" s="3" t="s">
        <v>104</v>
      </c>
      <c r="AD21" s="3">
        <v>4</v>
      </c>
      <c r="AE21" s="4">
        <v>0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6">
        <v>43</v>
      </c>
      <c r="AL21" s="6">
        <v>-43</v>
      </c>
      <c r="AM21" s="6">
        <v>169</v>
      </c>
      <c r="AN21" s="6">
        <v>0.25443786982248523</v>
      </c>
      <c r="AO21" s="6">
        <v>8</v>
      </c>
      <c r="AP21" s="6">
        <v>21</v>
      </c>
      <c r="AQ21" s="6">
        <v>3.78</v>
      </c>
      <c r="AR21" s="6">
        <v>21</v>
      </c>
      <c r="AS21" s="6">
        <v>17</v>
      </c>
      <c r="AT21" s="6">
        <v>22</v>
      </c>
      <c r="AU21" s="6">
        <v>22</v>
      </c>
      <c r="AV21" s="6">
        <v>23</v>
      </c>
      <c r="AW21" s="6">
        <v>567</v>
      </c>
      <c r="AX21" s="4">
        <v>3.532</v>
      </c>
      <c r="AY21" s="7">
        <v>0</v>
      </c>
      <c r="AZ21" s="7">
        <v>0</v>
      </c>
      <c r="BA21" s="7">
        <v>1</v>
      </c>
      <c r="BB21" s="7">
        <v>0</v>
      </c>
      <c r="BC21" s="8" t="s">
        <v>65</v>
      </c>
      <c r="BD21" s="12" t="s">
        <v>71</v>
      </c>
      <c r="BE21" s="12">
        <v>3</v>
      </c>
      <c r="BF21" s="9" t="s">
        <v>77</v>
      </c>
      <c r="BG21" s="10" t="s">
        <v>126</v>
      </c>
      <c r="BH21" s="2" t="s">
        <v>104</v>
      </c>
      <c r="BI21" s="11"/>
    </row>
    <row r="22" spans="1:61" ht="15.75" customHeight="1" x14ac:dyDescent="0.25">
      <c r="A22" s="13">
        <v>133</v>
      </c>
      <c r="B22" s="13">
        <v>2015</v>
      </c>
      <c r="C22" s="13" t="s">
        <v>137</v>
      </c>
      <c r="D22" s="13" t="s">
        <v>89</v>
      </c>
      <c r="E22" s="13" t="s">
        <v>63</v>
      </c>
      <c r="F22" s="13" t="s">
        <v>81</v>
      </c>
      <c r="G22" s="14" t="s">
        <v>65</v>
      </c>
      <c r="H22" s="14" t="s">
        <v>66</v>
      </c>
      <c r="I22" s="15">
        <v>1</v>
      </c>
      <c r="J22" s="16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5" t="s">
        <v>67</v>
      </c>
      <c r="R22" s="18">
        <v>1</v>
      </c>
      <c r="S22" s="16">
        <v>1</v>
      </c>
      <c r="T22" s="17">
        <v>0</v>
      </c>
      <c r="U22" s="17">
        <v>0</v>
      </c>
      <c r="V22" s="17">
        <v>0</v>
      </c>
      <c r="W22" s="15" t="s">
        <v>68</v>
      </c>
      <c r="X22" s="15">
        <v>0</v>
      </c>
      <c r="Y22" s="16">
        <v>1</v>
      </c>
      <c r="Z22" s="17">
        <v>0</v>
      </c>
      <c r="AA22" s="17">
        <v>0</v>
      </c>
      <c r="AB22" s="17">
        <v>0</v>
      </c>
      <c r="AC22" s="15" t="s">
        <v>91</v>
      </c>
      <c r="AD22" s="15">
        <v>5</v>
      </c>
      <c r="AE22" s="16">
        <v>0</v>
      </c>
      <c r="AF22" s="17">
        <v>0</v>
      </c>
      <c r="AG22" s="17">
        <v>0</v>
      </c>
      <c r="AH22" s="17">
        <v>0</v>
      </c>
      <c r="AI22" s="17">
        <v>1</v>
      </c>
      <c r="AJ22" s="17">
        <v>0</v>
      </c>
      <c r="AK22" s="19">
        <v>50</v>
      </c>
      <c r="AL22" s="6">
        <v>-50</v>
      </c>
      <c r="AM22" s="19">
        <v>173</v>
      </c>
      <c r="AN22" s="19">
        <v>0.28901734104046245</v>
      </c>
      <c r="AO22" s="19">
        <v>8</v>
      </c>
      <c r="AP22" s="19">
        <v>11</v>
      </c>
      <c r="AQ22" s="19">
        <v>3.69</v>
      </c>
      <c r="AR22" s="19">
        <v>21</v>
      </c>
      <c r="AS22" s="19">
        <v>23</v>
      </c>
      <c r="AT22" s="19">
        <v>20</v>
      </c>
      <c r="AU22" s="19">
        <v>19</v>
      </c>
      <c r="AV22" s="19">
        <v>22</v>
      </c>
      <c r="AW22" s="19">
        <v>8</v>
      </c>
      <c r="AX22" s="16">
        <v>3.4889999999999999</v>
      </c>
      <c r="AY22" s="20">
        <v>0</v>
      </c>
      <c r="AZ22" s="20">
        <v>0</v>
      </c>
      <c r="BA22" s="20">
        <v>0</v>
      </c>
      <c r="BB22" s="20">
        <v>0</v>
      </c>
      <c r="BC22" s="21" t="s">
        <v>65</v>
      </c>
      <c r="BD22" s="22" t="s">
        <v>71</v>
      </c>
      <c r="BE22" s="12">
        <v>3</v>
      </c>
      <c r="BF22" s="23" t="s">
        <v>77</v>
      </c>
      <c r="BG22" s="10" t="s">
        <v>138</v>
      </c>
      <c r="BH22" s="2" t="s">
        <v>89</v>
      </c>
      <c r="BI22" s="11"/>
    </row>
    <row r="23" spans="1:61" ht="15.75" customHeight="1" x14ac:dyDescent="0.25">
      <c r="A23" s="2">
        <v>7</v>
      </c>
      <c r="B23" s="2">
        <v>2016</v>
      </c>
      <c r="C23" s="2" t="s">
        <v>139</v>
      </c>
      <c r="D23" s="2" t="s">
        <v>104</v>
      </c>
      <c r="E23" s="2" t="s">
        <v>63</v>
      </c>
      <c r="F23" s="2" t="s">
        <v>90</v>
      </c>
      <c r="G23" s="1" t="s">
        <v>65</v>
      </c>
      <c r="H23" s="1" t="s">
        <v>66</v>
      </c>
      <c r="I23" s="3">
        <v>1</v>
      </c>
      <c r="J23" s="4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3" t="s">
        <v>67</v>
      </c>
      <c r="R23">
        <v>1</v>
      </c>
      <c r="S23" s="4">
        <v>1</v>
      </c>
      <c r="T23" s="5">
        <v>0</v>
      </c>
      <c r="U23" s="5">
        <v>0</v>
      </c>
      <c r="V23" s="5">
        <v>0</v>
      </c>
      <c r="W23" s="3" t="s">
        <v>68</v>
      </c>
      <c r="X23" s="3">
        <v>0</v>
      </c>
      <c r="Y23" s="4">
        <v>1</v>
      </c>
      <c r="Z23" s="5">
        <v>0</v>
      </c>
      <c r="AA23" s="5">
        <v>0</v>
      </c>
      <c r="AB23" s="5">
        <v>0</v>
      </c>
      <c r="AC23" s="3" t="s">
        <v>104</v>
      </c>
      <c r="AD23" s="3">
        <v>4</v>
      </c>
      <c r="AE23" s="4">
        <v>0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6">
        <v>78</v>
      </c>
      <c r="AL23" s="6">
        <v>-78</v>
      </c>
      <c r="AM23" s="6">
        <v>399</v>
      </c>
      <c r="AN23" s="6">
        <v>0.19548872180451127</v>
      </c>
      <c r="AO23" s="6">
        <v>8</v>
      </c>
      <c r="AP23" s="6">
        <v>9</v>
      </c>
      <c r="AQ23" s="6">
        <v>3.67</v>
      </c>
      <c r="AR23" s="6">
        <v>21</v>
      </c>
      <c r="AS23" s="6">
        <v>22</v>
      </c>
      <c r="AT23" s="6">
        <v>18</v>
      </c>
      <c r="AU23" s="6">
        <v>24</v>
      </c>
      <c r="AV23" s="6">
        <v>21</v>
      </c>
      <c r="AW23" s="6">
        <v>978</v>
      </c>
      <c r="AX23" s="4"/>
      <c r="AY23" s="7">
        <v>0</v>
      </c>
      <c r="AZ23" s="7">
        <v>0</v>
      </c>
      <c r="BA23" s="7">
        <v>1</v>
      </c>
      <c r="BB23" s="7">
        <v>1</v>
      </c>
      <c r="BC23" s="8" t="s">
        <v>70</v>
      </c>
      <c r="BD23" s="12" t="s">
        <v>112</v>
      </c>
      <c r="BE23" s="12">
        <v>1</v>
      </c>
      <c r="BF23" s="9" t="s">
        <v>113</v>
      </c>
      <c r="BG23" s="10"/>
      <c r="BH23" s="2" t="s">
        <v>104</v>
      </c>
      <c r="BI23" s="11"/>
    </row>
    <row r="24" spans="1:61" ht="15.75" customHeight="1" x14ac:dyDescent="0.25">
      <c r="A24" s="2">
        <v>17</v>
      </c>
      <c r="B24" s="2">
        <v>2015</v>
      </c>
      <c r="C24" s="2" t="s">
        <v>88</v>
      </c>
      <c r="D24" s="2" t="s">
        <v>140</v>
      </c>
      <c r="E24" s="2" t="s">
        <v>63</v>
      </c>
      <c r="F24" s="2" t="s">
        <v>141</v>
      </c>
      <c r="G24" s="1" t="s">
        <v>65</v>
      </c>
      <c r="H24" s="1" t="s">
        <v>109</v>
      </c>
      <c r="I24" s="3">
        <v>7</v>
      </c>
      <c r="J24" s="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3" t="s">
        <v>67</v>
      </c>
      <c r="R24">
        <v>1</v>
      </c>
      <c r="S24" s="4">
        <v>1</v>
      </c>
      <c r="T24" s="5">
        <v>0</v>
      </c>
      <c r="U24" s="5">
        <v>0</v>
      </c>
      <c r="V24" s="5">
        <v>0</v>
      </c>
      <c r="W24" s="3" t="s">
        <v>68</v>
      </c>
      <c r="X24" s="3">
        <v>0</v>
      </c>
      <c r="Y24" s="4">
        <v>1</v>
      </c>
      <c r="Z24" s="5">
        <v>0</v>
      </c>
      <c r="AA24" s="5">
        <v>0</v>
      </c>
      <c r="AB24" s="5">
        <v>0</v>
      </c>
      <c r="AC24" s="3" t="s">
        <v>83</v>
      </c>
      <c r="AD24" s="3">
        <v>2</v>
      </c>
      <c r="AE24" s="4">
        <v>0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6">
        <v>104</v>
      </c>
      <c r="AL24" s="6">
        <v>-104</v>
      </c>
      <c r="AM24" s="6">
        <v>428</v>
      </c>
      <c r="AN24" s="6">
        <v>0.24299065420560748</v>
      </c>
      <c r="AO24" s="6">
        <v>4</v>
      </c>
      <c r="AP24" s="6">
        <v>8</v>
      </c>
      <c r="AQ24" s="6">
        <v>3.75</v>
      </c>
      <c r="AR24" s="6">
        <v>21</v>
      </c>
      <c r="AS24" s="6">
        <v>23</v>
      </c>
      <c r="AT24" s="6">
        <v>21</v>
      </c>
      <c r="AU24" s="6">
        <v>23</v>
      </c>
      <c r="AV24" s="6">
        <v>22</v>
      </c>
      <c r="AW24" s="6">
        <v>0</v>
      </c>
      <c r="AX24" s="4">
        <v>3.9910000000000001</v>
      </c>
      <c r="AY24" s="7">
        <v>0</v>
      </c>
      <c r="AZ24" s="7">
        <v>0</v>
      </c>
      <c r="BA24" s="7">
        <v>0</v>
      </c>
      <c r="BB24" s="7">
        <v>0</v>
      </c>
      <c r="BC24" s="8" t="s">
        <v>65</v>
      </c>
      <c r="BD24" s="12" t="s">
        <v>71</v>
      </c>
      <c r="BE24" s="12">
        <v>3</v>
      </c>
      <c r="BF24" s="9" t="s">
        <v>77</v>
      </c>
      <c r="BG24" s="10" t="s">
        <v>142</v>
      </c>
      <c r="BH24" s="2" t="s">
        <v>140</v>
      </c>
      <c r="BI24" s="11" t="s">
        <v>143</v>
      </c>
    </row>
    <row r="25" spans="1:61" ht="15.75" customHeight="1" x14ac:dyDescent="0.25">
      <c r="A25" s="2">
        <v>50</v>
      </c>
      <c r="B25" s="2">
        <v>2016</v>
      </c>
      <c r="C25" s="2" t="s">
        <v>144</v>
      </c>
      <c r="D25" s="2" t="s">
        <v>104</v>
      </c>
      <c r="E25" s="2" t="s">
        <v>63</v>
      </c>
      <c r="F25" s="2" t="s">
        <v>145</v>
      </c>
      <c r="G25" s="1" t="s">
        <v>65</v>
      </c>
      <c r="H25" s="1" t="s">
        <v>66</v>
      </c>
      <c r="I25" s="3">
        <v>1</v>
      </c>
      <c r="J25" s="4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 t="s">
        <v>67</v>
      </c>
      <c r="R25">
        <v>1</v>
      </c>
      <c r="S25" s="4">
        <v>1</v>
      </c>
      <c r="T25" s="5">
        <v>0</v>
      </c>
      <c r="U25" s="5">
        <v>0</v>
      </c>
      <c r="V25" s="5">
        <v>0</v>
      </c>
      <c r="W25" s="3" t="s">
        <v>68</v>
      </c>
      <c r="X25" s="3">
        <v>0</v>
      </c>
      <c r="Y25" s="4">
        <v>1</v>
      </c>
      <c r="Z25" s="5">
        <v>0</v>
      </c>
      <c r="AA25" s="5">
        <v>0</v>
      </c>
      <c r="AB25" s="5">
        <v>0</v>
      </c>
      <c r="AC25" s="3" t="s">
        <v>128</v>
      </c>
      <c r="AD25" s="3">
        <v>3</v>
      </c>
      <c r="AE25" s="4">
        <v>0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6">
        <v>118</v>
      </c>
      <c r="AL25" s="6">
        <v>-118</v>
      </c>
      <c r="AM25" s="6">
        <v>358</v>
      </c>
      <c r="AN25" s="6">
        <v>0.32960893854748602</v>
      </c>
      <c r="AO25" s="6">
        <v>8</v>
      </c>
      <c r="AP25" s="6">
        <v>39</v>
      </c>
      <c r="AQ25" s="6">
        <v>3.65</v>
      </c>
      <c r="AR25" s="6">
        <v>21</v>
      </c>
      <c r="AS25" s="6">
        <v>19</v>
      </c>
      <c r="AT25" s="6">
        <v>24</v>
      </c>
      <c r="AU25" s="6">
        <v>21</v>
      </c>
      <c r="AV25" s="6">
        <v>19</v>
      </c>
      <c r="AW25" s="6">
        <v>88</v>
      </c>
      <c r="AX25" s="4">
        <v>2.5510000000000002</v>
      </c>
      <c r="AY25" s="7">
        <v>0</v>
      </c>
      <c r="AZ25" s="7">
        <v>0</v>
      </c>
      <c r="BA25" s="7">
        <v>1</v>
      </c>
      <c r="BB25" s="7">
        <v>0</v>
      </c>
      <c r="BC25" s="8" t="s">
        <v>65</v>
      </c>
      <c r="BD25" s="12" t="s">
        <v>71</v>
      </c>
      <c r="BE25" s="12">
        <v>3</v>
      </c>
      <c r="BF25" s="9" t="s">
        <v>77</v>
      </c>
      <c r="BG25" s="10" t="s">
        <v>146</v>
      </c>
      <c r="BH25" s="2" t="s">
        <v>104</v>
      </c>
      <c r="BI25" s="11"/>
    </row>
    <row r="26" spans="1:61" ht="15.75" customHeight="1" x14ac:dyDescent="0.25">
      <c r="A26" s="2">
        <v>99</v>
      </c>
      <c r="B26" s="2">
        <v>2016</v>
      </c>
      <c r="C26" s="2" t="s">
        <v>88</v>
      </c>
      <c r="D26" s="2" t="s">
        <v>124</v>
      </c>
      <c r="E26" s="2" t="s">
        <v>63</v>
      </c>
      <c r="F26" s="2" t="s">
        <v>90</v>
      </c>
      <c r="G26" s="1" t="s">
        <v>65</v>
      </c>
      <c r="H26" s="1" t="s">
        <v>66</v>
      </c>
      <c r="I26" s="3">
        <v>1</v>
      </c>
      <c r="J26" s="4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3" t="s">
        <v>67</v>
      </c>
      <c r="R26">
        <v>1</v>
      </c>
      <c r="S26" s="4">
        <v>1</v>
      </c>
      <c r="T26" s="5">
        <v>0</v>
      </c>
      <c r="U26" s="5">
        <v>0</v>
      </c>
      <c r="V26" s="5">
        <v>0</v>
      </c>
      <c r="W26" s="3" t="s">
        <v>68</v>
      </c>
      <c r="X26" s="3">
        <v>0</v>
      </c>
      <c r="Y26" s="4">
        <v>1</v>
      </c>
      <c r="Z26" s="5">
        <v>0</v>
      </c>
      <c r="AA26" s="5">
        <v>0</v>
      </c>
      <c r="AB26" s="5">
        <v>0</v>
      </c>
      <c r="AC26" s="3" t="s">
        <v>104</v>
      </c>
      <c r="AD26" s="3">
        <v>4</v>
      </c>
      <c r="AE26" s="4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6">
        <v>144</v>
      </c>
      <c r="AL26" s="6">
        <v>-144</v>
      </c>
      <c r="AM26" s="6">
        <v>422</v>
      </c>
      <c r="AN26" s="6">
        <v>0.34123222748815168</v>
      </c>
      <c r="AO26" s="6">
        <v>8</v>
      </c>
      <c r="AP26" s="6">
        <v>0</v>
      </c>
      <c r="AQ26" s="6">
        <v>3.58</v>
      </c>
      <c r="AR26" s="6">
        <v>21</v>
      </c>
      <c r="AS26" s="6">
        <v>23</v>
      </c>
      <c r="AT26" s="6">
        <v>22</v>
      </c>
      <c r="AU26" s="6">
        <v>21</v>
      </c>
      <c r="AV26" s="6">
        <v>25</v>
      </c>
      <c r="AW26" s="6">
        <v>90</v>
      </c>
      <c r="AX26" s="4">
        <v>3.4340000000000002</v>
      </c>
      <c r="AY26" s="7">
        <v>0</v>
      </c>
      <c r="AZ26" s="7">
        <v>0</v>
      </c>
      <c r="BA26" s="7">
        <v>1</v>
      </c>
      <c r="BB26" s="7">
        <v>0</v>
      </c>
      <c r="BC26" s="8" t="s">
        <v>65</v>
      </c>
      <c r="BD26" s="12" t="s">
        <v>71</v>
      </c>
      <c r="BE26" s="12">
        <v>3</v>
      </c>
      <c r="BF26" s="9" t="s">
        <v>77</v>
      </c>
      <c r="BG26" s="10" t="s">
        <v>105</v>
      </c>
      <c r="BH26" s="2" t="s">
        <v>124</v>
      </c>
      <c r="BI26" s="11" t="s">
        <v>106</v>
      </c>
    </row>
    <row r="27" spans="1:61" ht="15.75" customHeight="1" x14ac:dyDescent="0.25">
      <c r="A27" s="2">
        <v>90</v>
      </c>
      <c r="B27" s="2">
        <v>2016</v>
      </c>
      <c r="C27" s="2" t="s">
        <v>147</v>
      </c>
      <c r="D27" s="2" t="s">
        <v>148</v>
      </c>
      <c r="E27" s="2" t="s">
        <v>63</v>
      </c>
      <c r="F27" s="2" t="s">
        <v>81</v>
      </c>
      <c r="G27" s="1" t="s">
        <v>65</v>
      </c>
      <c r="H27" s="1" t="s">
        <v>66</v>
      </c>
      <c r="I27" s="3">
        <v>1</v>
      </c>
      <c r="J27" s="4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3" t="s">
        <v>67</v>
      </c>
      <c r="R27">
        <v>1</v>
      </c>
      <c r="S27" s="4">
        <v>1</v>
      </c>
      <c r="T27" s="5">
        <v>0</v>
      </c>
      <c r="U27" s="5">
        <v>0</v>
      </c>
      <c r="V27" s="5">
        <v>0</v>
      </c>
      <c r="W27" s="3" t="s">
        <v>68</v>
      </c>
      <c r="X27" s="3">
        <v>0</v>
      </c>
      <c r="Y27" s="4">
        <v>1</v>
      </c>
      <c r="Z27" s="5">
        <v>0</v>
      </c>
      <c r="AA27" s="5">
        <v>0</v>
      </c>
      <c r="AB27" s="5">
        <v>0</v>
      </c>
      <c r="AC27" s="3" t="s">
        <v>128</v>
      </c>
      <c r="AD27" s="3">
        <v>3</v>
      </c>
      <c r="AE27" s="4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6">
        <v>229</v>
      </c>
      <c r="AL27" s="6">
        <v>-229</v>
      </c>
      <c r="AM27" s="6">
        <v>313</v>
      </c>
      <c r="AN27" s="6">
        <v>0.73162939297124596</v>
      </c>
      <c r="AO27" s="6">
        <v>8</v>
      </c>
      <c r="AP27" s="6">
        <v>3</v>
      </c>
      <c r="AQ27" s="6">
        <v>2.98</v>
      </c>
      <c r="AR27" s="6">
        <v>21</v>
      </c>
      <c r="AS27" s="6">
        <v>18</v>
      </c>
      <c r="AT27" s="6">
        <v>22</v>
      </c>
      <c r="AU27" s="6">
        <v>23</v>
      </c>
      <c r="AV27" s="6">
        <v>25</v>
      </c>
      <c r="AW27" s="6">
        <v>2150</v>
      </c>
      <c r="AX27" s="4">
        <v>3.3220000000000001</v>
      </c>
      <c r="AY27" s="7">
        <v>0</v>
      </c>
      <c r="AZ27" s="7">
        <v>0</v>
      </c>
      <c r="BA27" s="7">
        <v>1</v>
      </c>
      <c r="BB27" s="7">
        <v>0</v>
      </c>
      <c r="BC27" s="8" t="s">
        <v>65</v>
      </c>
      <c r="BD27" s="12" t="s">
        <v>71</v>
      </c>
      <c r="BE27" s="12">
        <v>3</v>
      </c>
      <c r="BF27" s="9" t="s">
        <v>77</v>
      </c>
      <c r="BG27" s="10" t="s">
        <v>149</v>
      </c>
      <c r="BH27" s="2" t="s">
        <v>148</v>
      </c>
      <c r="BI27" s="11" t="s">
        <v>150</v>
      </c>
    </row>
    <row r="28" spans="1:61" ht="15.75" customHeight="1" x14ac:dyDescent="0.25">
      <c r="A28" s="2">
        <v>219</v>
      </c>
      <c r="B28" s="2">
        <v>2016</v>
      </c>
      <c r="C28" s="2" t="s">
        <v>151</v>
      </c>
      <c r="D28" s="2" t="s">
        <v>80</v>
      </c>
      <c r="E28" s="2" t="s">
        <v>74</v>
      </c>
      <c r="F28" s="2" t="s">
        <v>141</v>
      </c>
      <c r="G28" s="1" t="s">
        <v>65</v>
      </c>
      <c r="H28" s="1" t="s">
        <v>66</v>
      </c>
      <c r="I28" s="3">
        <v>1</v>
      </c>
      <c r="J28" s="4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3" t="s">
        <v>67</v>
      </c>
      <c r="R28">
        <v>1</v>
      </c>
      <c r="S28" s="4">
        <v>1</v>
      </c>
      <c r="T28" s="5">
        <v>0</v>
      </c>
      <c r="U28" s="5">
        <v>0</v>
      </c>
      <c r="V28" s="5">
        <v>0</v>
      </c>
      <c r="W28" s="3" t="s">
        <v>68</v>
      </c>
      <c r="X28" s="3">
        <v>0</v>
      </c>
      <c r="Y28" s="4">
        <v>1</v>
      </c>
      <c r="Z28" s="5">
        <v>0</v>
      </c>
      <c r="AA28" s="5">
        <v>0</v>
      </c>
      <c r="AB28" s="5">
        <v>0</v>
      </c>
      <c r="AC28" s="3" t="s">
        <v>83</v>
      </c>
      <c r="AD28" s="3">
        <v>2</v>
      </c>
      <c r="AE28" s="4">
        <v>0</v>
      </c>
      <c r="AF28" s="5">
        <v>1</v>
      </c>
      <c r="AG28" s="5">
        <v>0</v>
      </c>
      <c r="AH28" s="5">
        <v>0</v>
      </c>
      <c r="AI28" s="5">
        <v>0</v>
      </c>
      <c r="AJ28" s="5">
        <v>0</v>
      </c>
      <c r="AK28" s="6">
        <v>288</v>
      </c>
      <c r="AL28" s="6">
        <v>-288</v>
      </c>
      <c r="AM28" s="6">
        <v>418</v>
      </c>
      <c r="AN28" s="6">
        <v>0.68899521531100483</v>
      </c>
      <c r="AO28" s="6"/>
      <c r="AP28" s="6"/>
      <c r="AQ28" s="6">
        <v>2.8</v>
      </c>
      <c r="AR28" s="6">
        <v>21</v>
      </c>
      <c r="AS28" s="6">
        <v>22</v>
      </c>
      <c r="AT28" s="6">
        <v>19</v>
      </c>
      <c r="AU28" s="6">
        <v>22</v>
      </c>
      <c r="AV28" s="6">
        <v>19</v>
      </c>
      <c r="AW28" s="6">
        <v>9024</v>
      </c>
      <c r="AX28" s="4"/>
      <c r="AY28" s="7">
        <v>0</v>
      </c>
      <c r="AZ28" s="7">
        <v>1</v>
      </c>
      <c r="BA28" s="7">
        <v>1</v>
      </c>
      <c r="BB28" s="7">
        <v>1</v>
      </c>
      <c r="BC28" s="8" t="s">
        <v>70</v>
      </c>
      <c r="BD28" s="12" t="s">
        <v>112</v>
      </c>
      <c r="BE28" s="12">
        <v>1</v>
      </c>
      <c r="BF28" s="9" t="s">
        <v>113</v>
      </c>
      <c r="BG28" s="10"/>
      <c r="BH28" s="2" t="s">
        <v>80</v>
      </c>
      <c r="BI28" s="11"/>
    </row>
    <row r="29" spans="1:61" ht="15.75" customHeight="1" x14ac:dyDescent="0.25">
      <c r="A29" s="2">
        <v>238</v>
      </c>
      <c r="B29" s="2">
        <v>2016</v>
      </c>
      <c r="C29" s="2" t="s">
        <v>152</v>
      </c>
      <c r="D29" s="2" t="s">
        <v>104</v>
      </c>
      <c r="E29" s="2" t="s">
        <v>63</v>
      </c>
      <c r="F29" s="2" t="s">
        <v>145</v>
      </c>
      <c r="G29" s="1" t="s">
        <v>65</v>
      </c>
      <c r="H29" s="1" t="s">
        <v>109</v>
      </c>
      <c r="I29" s="3">
        <v>7</v>
      </c>
      <c r="J29" s="4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3" t="s">
        <v>67</v>
      </c>
      <c r="R29">
        <v>1</v>
      </c>
      <c r="S29" s="4">
        <v>1</v>
      </c>
      <c r="T29" s="5">
        <v>0</v>
      </c>
      <c r="U29" s="5">
        <v>0</v>
      </c>
      <c r="V29" s="5">
        <v>0</v>
      </c>
      <c r="W29" s="3" t="s">
        <v>68</v>
      </c>
      <c r="X29" s="3">
        <v>0</v>
      </c>
      <c r="Y29" s="4">
        <v>1</v>
      </c>
      <c r="Z29" s="5">
        <v>0</v>
      </c>
      <c r="AA29" s="5">
        <v>0</v>
      </c>
      <c r="AB29" s="5">
        <v>0</v>
      </c>
      <c r="AC29" s="3" t="s">
        <v>104</v>
      </c>
      <c r="AD29" s="3">
        <v>4</v>
      </c>
      <c r="AE29" s="4">
        <v>0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6"/>
      <c r="AL29" s="6"/>
      <c r="AM29" s="6"/>
      <c r="AN29" s="6"/>
      <c r="AO29" s="6"/>
      <c r="AP29" s="6"/>
      <c r="AQ29" s="6">
        <v>4</v>
      </c>
      <c r="AR29" s="6">
        <v>21</v>
      </c>
      <c r="AS29" s="6"/>
      <c r="AT29" s="6"/>
      <c r="AU29" s="6"/>
      <c r="AV29" s="6"/>
      <c r="AW29" s="6">
        <v>2155</v>
      </c>
      <c r="AX29" s="4"/>
      <c r="AY29" s="7">
        <v>0</v>
      </c>
      <c r="AZ29" s="7">
        <v>0</v>
      </c>
      <c r="BA29" s="7">
        <v>1</v>
      </c>
      <c r="BB29" s="7">
        <v>1</v>
      </c>
      <c r="BC29" s="8" t="s">
        <v>70</v>
      </c>
      <c r="BD29" s="12" t="s">
        <v>112</v>
      </c>
      <c r="BE29" s="12">
        <v>1</v>
      </c>
      <c r="BF29" s="9" t="s">
        <v>113</v>
      </c>
      <c r="BG29" s="10"/>
      <c r="BH29" s="2" t="s">
        <v>104</v>
      </c>
      <c r="BI29" s="11"/>
    </row>
    <row r="30" spans="1:61" ht="15.75" customHeight="1" x14ac:dyDescent="0.25">
      <c r="A30" s="2">
        <v>81</v>
      </c>
      <c r="B30" s="2">
        <v>2015</v>
      </c>
      <c r="C30" s="2" t="s">
        <v>117</v>
      </c>
      <c r="D30" s="2" t="s">
        <v>99</v>
      </c>
      <c r="E30" s="2" t="s">
        <v>63</v>
      </c>
      <c r="F30" s="2" t="s">
        <v>81</v>
      </c>
      <c r="G30" s="1" t="s">
        <v>65</v>
      </c>
      <c r="H30" s="1" t="s">
        <v>66</v>
      </c>
      <c r="I30" s="3">
        <v>1</v>
      </c>
      <c r="J30" s="4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3" t="s">
        <v>67</v>
      </c>
      <c r="R30">
        <v>1</v>
      </c>
      <c r="S30" s="4">
        <v>1</v>
      </c>
      <c r="T30" s="5">
        <v>0</v>
      </c>
      <c r="U30" s="5">
        <v>0</v>
      </c>
      <c r="V30" s="5">
        <v>0</v>
      </c>
      <c r="W30" s="3" t="s">
        <v>68</v>
      </c>
      <c r="X30" s="3">
        <v>0</v>
      </c>
      <c r="Y30" s="4">
        <v>1</v>
      </c>
      <c r="Z30" s="5">
        <v>0</v>
      </c>
      <c r="AA30" s="5">
        <v>0</v>
      </c>
      <c r="AB30" s="5">
        <v>0</v>
      </c>
      <c r="AC30" s="3" t="s">
        <v>104</v>
      </c>
      <c r="AD30" s="3">
        <v>4</v>
      </c>
      <c r="AE30" s="4">
        <v>0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6">
        <v>7</v>
      </c>
      <c r="AL30" s="6">
        <v>-7</v>
      </c>
      <c r="AM30" s="6">
        <v>117</v>
      </c>
      <c r="AN30" s="6">
        <v>5.9829059829059832E-2</v>
      </c>
      <c r="AO30" s="6">
        <v>8</v>
      </c>
      <c r="AP30" s="6">
        <v>26</v>
      </c>
      <c r="AQ30" s="6">
        <v>3.94</v>
      </c>
      <c r="AR30" s="6">
        <v>22</v>
      </c>
      <c r="AS30" s="6">
        <v>25</v>
      </c>
      <c r="AT30" s="6">
        <v>22</v>
      </c>
      <c r="AU30" s="6">
        <v>20</v>
      </c>
      <c r="AV30" s="6">
        <v>20</v>
      </c>
      <c r="AW30" s="6">
        <v>361</v>
      </c>
      <c r="AX30" s="4">
        <v>3.7029999999999998</v>
      </c>
      <c r="AY30" s="7">
        <v>0</v>
      </c>
      <c r="AZ30" s="7">
        <v>0</v>
      </c>
      <c r="BA30" s="7">
        <v>0</v>
      </c>
      <c r="BB30" s="7">
        <v>0</v>
      </c>
      <c r="BC30" s="8" t="s">
        <v>65</v>
      </c>
      <c r="BD30" s="12" t="s">
        <v>71</v>
      </c>
      <c r="BE30" s="12">
        <v>3</v>
      </c>
      <c r="BF30" s="9" t="s">
        <v>77</v>
      </c>
      <c r="BG30" s="10" t="s">
        <v>105</v>
      </c>
      <c r="BH30" s="2" t="s">
        <v>99</v>
      </c>
      <c r="BI30" s="11"/>
    </row>
    <row r="31" spans="1:61" ht="15.75" customHeight="1" x14ac:dyDescent="0.25">
      <c r="A31" s="2">
        <v>25</v>
      </c>
      <c r="B31" s="2">
        <v>2015</v>
      </c>
      <c r="C31" s="2" t="s">
        <v>153</v>
      </c>
      <c r="D31" s="2" t="s">
        <v>107</v>
      </c>
      <c r="E31" s="2" t="s">
        <v>63</v>
      </c>
      <c r="F31" s="2" t="s">
        <v>75</v>
      </c>
      <c r="G31" s="1" t="s">
        <v>65</v>
      </c>
      <c r="H31" s="1" t="s">
        <v>66</v>
      </c>
      <c r="I31" s="3">
        <v>1</v>
      </c>
      <c r="J31" s="4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" t="s">
        <v>67</v>
      </c>
      <c r="R31">
        <v>1</v>
      </c>
      <c r="S31" s="4">
        <v>1</v>
      </c>
      <c r="T31" s="5">
        <v>0</v>
      </c>
      <c r="U31" s="5">
        <v>0</v>
      </c>
      <c r="V31" s="5">
        <v>0</v>
      </c>
      <c r="W31" s="3" t="s">
        <v>68</v>
      </c>
      <c r="X31" s="3">
        <v>0</v>
      </c>
      <c r="Y31" s="4">
        <v>1</v>
      </c>
      <c r="Z31" s="5">
        <v>0</v>
      </c>
      <c r="AA31" s="5">
        <v>0</v>
      </c>
      <c r="AB31" s="5">
        <v>0</v>
      </c>
      <c r="AC31" s="3" t="s">
        <v>111</v>
      </c>
      <c r="AD31" s="3">
        <v>6</v>
      </c>
      <c r="AE31" s="4">
        <v>0</v>
      </c>
      <c r="AF31" s="5">
        <v>0</v>
      </c>
      <c r="AG31" s="5">
        <v>0</v>
      </c>
      <c r="AH31" s="5">
        <v>0</v>
      </c>
      <c r="AI31" s="5">
        <v>0</v>
      </c>
      <c r="AJ31" s="5">
        <v>1</v>
      </c>
      <c r="AK31" s="6">
        <v>28</v>
      </c>
      <c r="AL31" s="6">
        <v>-28</v>
      </c>
      <c r="AM31" s="6">
        <v>85</v>
      </c>
      <c r="AN31" s="6">
        <v>0.32941176470588235</v>
      </c>
      <c r="AO31" s="6">
        <v>9</v>
      </c>
      <c r="AP31" s="6">
        <v>3</v>
      </c>
      <c r="AQ31" s="6">
        <v>3.48</v>
      </c>
      <c r="AR31" s="6">
        <v>22</v>
      </c>
      <c r="AS31" s="6">
        <v>18</v>
      </c>
      <c r="AT31" s="6">
        <v>24</v>
      </c>
      <c r="AU31" s="6">
        <v>22</v>
      </c>
      <c r="AV31" s="6">
        <v>23</v>
      </c>
      <c r="AW31" s="6">
        <v>607</v>
      </c>
      <c r="AX31" s="4">
        <v>2.4710000000000001</v>
      </c>
      <c r="AY31" s="7">
        <v>0</v>
      </c>
      <c r="AZ31" s="7">
        <v>0</v>
      </c>
      <c r="BA31" s="7">
        <v>0</v>
      </c>
      <c r="BB31" s="7">
        <v>1</v>
      </c>
      <c r="BC31" s="8" t="s">
        <v>70</v>
      </c>
      <c r="BD31" s="12" t="s">
        <v>71</v>
      </c>
      <c r="BE31" s="12">
        <v>2</v>
      </c>
      <c r="BF31" s="9" t="s">
        <v>72</v>
      </c>
      <c r="BG31" s="10"/>
      <c r="BH31" s="2" t="s">
        <v>107</v>
      </c>
      <c r="BI31" s="11"/>
    </row>
    <row r="32" spans="1:61" ht="15.75" customHeight="1" x14ac:dyDescent="0.25">
      <c r="A32" s="2">
        <v>6</v>
      </c>
      <c r="B32" s="2">
        <v>2015</v>
      </c>
      <c r="C32" s="2" t="s">
        <v>137</v>
      </c>
      <c r="D32" s="2" t="s">
        <v>154</v>
      </c>
      <c r="E32" s="2" t="s">
        <v>74</v>
      </c>
      <c r="F32" s="2" t="s">
        <v>119</v>
      </c>
      <c r="G32" s="1" t="s">
        <v>65</v>
      </c>
      <c r="H32" s="1" t="s">
        <v>66</v>
      </c>
      <c r="I32" s="3">
        <v>1</v>
      </c>
      <c r="J32" s="4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 t="s">
        <v>67</v>
      </c>
      <c r="R32">
        <v>1</v>
      </c>
      <c r="S32" s="4">
        <v>1</v>
      </c>
      <c r="T32" s="5">
        <v>0</v>
      </c>
      <c r="U32" s="5">
        <v>0</v>
      </c>
      <c r="V32" s="5">
        <v>0</v>
      </c>
      <c r="W32" s="3" t="s">
        <v>68</v>
      </c>
      <c r="X32" s="3">
        <v>0</v>
      </c>
      <c r="Y32" s="4">
        <v>1</v>
      </c>
      <c r="Z32" s="5">
        <v>0</v>
      </c>
      <c r="AA32" s="5">
        <v>0</v>
      </c>
      <c r="AB32" s="5">
        <v>0</v>
      </c>
      <c r="AC32" s="3" t="s">
        <v>83</v>
      </c>
      <c r="AD32" s="3">
        <v>2</v>
      </c>
      <c r="AE32" s="4">
        <v>0</v>
      </c>
      <c r="AF32" s="5">
        <v>1</v>
      </c>
      <c r="AG32" s="5">
        <v>0</v>
      </c>
      <c r="AH32" s="5">
        <v>0</v>
      </c>
      <c r="AI32" s="5">
        <v>0</v>
      </c>
      <c r="AJ32" s="5">
        <v>0</v>
      </c>
      <c r="AK32" s="6">
        <v>36</v>
      </c>
      <c r="AL32" s="6">
        <v>-36</v>
      </c>
      <c r="AM32" s="6">
        <v>164</v>
      </c>
      <c r="AN32" s="6">
        <v>0.21951219512195122</v>
      </c>
      <c r="AO32" s="6">
        <v>8</v>
      </c>
      <c r="AP32" s="6">
        <v>3</v>
      </c>
      <c r="AQ32" s="6">
        <v>3.72</v>
      </c>
      <c r="AR32" s="6">
        <v>22</v>
      </c>
      <c r="AS32" s="6">
        <v>23</v>
      </c>
      <c r="AT32" s="6">
        <v>24</v>
      </c>
      <c r="AU32" s="6">
        <v>19</v>
      </c>
      <c r="AV32" s="6">
        <v>25</v>
      </c>
      <c r="AW32" s="6">
        <v>57</v>
      </c>
      <c r="AX32" s="4">
        <v>3.387</v>
      </c>
      <c r="AY32" s="7">
        <v>0</v>
      </c>
      <c r="AZ32" s="7">
        <v>1</v>
      </c>
      <c r="BA32" s="7">
        <v>0</v>
      </c>
      <c r="BB32" s="7">
        <v>0</v>
      </c>
      <c r="BC32" s="8" t="s">
        <v>65</v>
      </c>
      <c r="BD32" s="12" t="s">
        <v>71</v>
      </c>
      <c r="BE32" s="12">
        <v>3</v>
      </c>
      <c r="BF32" s="9" t="s">
        <v>77</v>
      </c>
      <c r="BG32" s="10" t="s">
        <v>155</v>
      </c>
      <c r="BH32" s="2" t="s">
        <v>154</v>
      </c>
      <c r="BI32" s="11"/>
    </row>
    <row r="33" spans="1:61" ht="15.75" customHeight="1" x14ac:dyDescent="0.25">
      <c r="A33" s="2">
        <v>20</v>
      </c>
      <c r="B33" s="2">
        <v>2016</v>
      </c>
      <c r="C33" s="2" t="s">
        <v>156</v>
      </c>
      <c r="D33" s="2" t="s">
        <v>104</v>
      </c>
      <c r="E33" s="2" t="s">
        <v>63</v>
      </c>
      <c r="F33" s="2" t="s">
        <v>157</v>
      </c>
      <c r="G33" s="1" t="s">
        <v>65</v>
      </c>
      <c r="H33" s="1" t="s">
        <v>66</v>
      </c>
      <c r="I33" s="3">
        <v>1</v>
      </c>
      <c r="J33" s="4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3" t="s">
        <v>67</v>
      </c>
      <c r="R33">
        <v>1</v>
      </c>
      <c r="S33" s="4">
        <v>1</v>
      </c>
      <c r="T33" s="5">
        <v>0</v>
      </c>
      <c r="U33" s="5">
        <v>0</v>
      </c>
      <c r="V33" s="5">
        <v>0</v>
      </c>
      <c r="W33" s="3" t="s">
        <v>68</v>
      </c>
      <c r="X33" s="3">
        <v>0</v>
      </c>
      <c r="Y33" s="4">
        <v>1</v>
      </c>
      <c r="Z33" s="5">
        <v>0</v>
      </c>
      <c r="AA33" s="5">
        <v>0</v>
      </c>
      <c r="AB33" s="5">
        <v>0</v>
      </c>
      <c r="AC33" s="3" t="s">
        <v>104</v>
      </c>
      <c r="AD33" s="3">
        <v>4</v>
      </c>
      <c r="AE33" s="4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6">
        <v>50</v>
      </c>
      <c r="AL33" s="6">
        <v>-50</v>
      </c>
      <c r="AM33" s="6">
        <v>184</v>
      </c>
      <c r="AN33" s="6">
        <v>0.27173913043478259</v>
      </c>
      <c r="AO33" s="6">
        <v>7</v>
      </c>
      <c r="AP33" s="6">
        <v>3</v>
      </c>
      <c r="AQ33" s="6">
        <v>3.82</v>
      </c>
      <c r="AR33" s="6">
        <v>22</v>
      </c>
      <c r="AS33" s="6">
        <v>22</v>
      </c>
      <c r="AT33" s="6">
        <v>21</v>
      </c>
      <c r="AU33" s="6">
        <v>24</v>
      </c>
      <c r="AV33" s="6">
        <v>22</v>
      </c>
      <c r="AW33" s="6">
        <v>417</v>
      </c>
      <c r="AX33" s="4">
        <v>3.61</v>
      </c>
      <c r="AY33" s="7">
        <v>0</v>
      </c>
      <c r="AZ33" s="7">
        <v>0</v>
      </c>
      <c r="BA33" s="7">
        <v>1</v>
      </c>
      <c r="BB33" s="7">
        <v>0</v>
      </c>
      <c r="BC33" s="8" t="s">
        <v>65</v>
      </c>
      <c r="BD33" s="12" t="s">
        <v>71</v>
      </c>
      <c r="BE33" s="12">
        <v>3</v>
      </c>
      <c r="BF33" s="9" t="s">
        <v>77</v>
      </c>
      <c r="BG33" s="10" t="s">
        <v>126</v>
      </c>
      <c r="BH33" s="2" t="s">
        <v>104</v>
      </c>
      <c r="BI33" s="11"/>
    </row>
    <row r="34" spans="1:61" ht="15.75" customHeight="1" x14ac:dyDescent="0.25">
      <c r="A34" s="2">
        <v>139</v>
      </c>
      <c r="B34" s="2">
        <v>2016</v>
      </c>
      <c r="C34" s="2" t="s">
        <v>158</v>
      </c>
      <c r="D34" s="2" t="s">
        <v>131</v>
      </c>
      <c r="E34" s="2" t="s">
        <v>63</v>
      </c>
      <c r="F34" s="2" t="s">
        <v>94</v>
      </c>
      <c r="G34" s="1" t="s">
        <v>65</v>
      </c>
      <c r="H34" s="1" t="s">
        <v>66</v>
      </c>
      <c r="I34" s="3">
        <v>1</v>
      </c>
      <c r="J34" s="4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 t="s">
        <v>67</v>
      </c>
      <c r="R34">
        <v>1</v>
      </c>
      <c r="S34" s="4">
        <v>1</v>
      </c>
      <c r="T34" s="5">
        <v>0</v>
      </c>
      <c r="U34" s="5">
        <v>0</v>
      </c>
      <c r="V34" s="5">
        <v>0</v>
      </c>
      <c r="W34" s="3" t="s">
        <v>68</v>
      </c>
      <c r="X34" s="3">
        <v>0</v>
      </c>
      <c r="Y34" s="4">
        <v>1</v>
      </c>
      <c r="Z34" s="5">
        <v>0</v>
      </c>
      <c r="AA34" s="5">
        <v>0</v>
      </c>
      <c r="AB34" s="5">
        <v>0</v>
      </c>
      <c r="AC34" s="3" t="s">
        <v>69</v>
      </c>
      <c r="AD34" s="3">
        <v>1</v>
      </c>
      <c r="AE34" s="4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6">
        <v>50</v>
      </c>
      <c r="AL34" s="6">
        <v>-50</v>
      </c>
      <c r="AM34" s="6">
        <v>458</v>
      </c>
      <c r="AN34" s="6">
        <v>0.1091703056768559</v>
      </c>
      <c r="AO34" s="6">
        <v>8</v>
      </c>
      <c r="AP34" s="6"/>
      <c r="AQ34" s="6">
        <v>3.8</v>
      </c>
      <c r="AR34" s="6">
        <v>22</v>
      </c>
      <c r="AS34" s="6">
        <v>18</v>
      </c>
      <c r="AT34" s="6">
        <v>23</v>
      </c>
      <c r="AU34" s="6">
        <v>21</v>
      </c>
      <c r="AV34" s="6">
        <v>24</v>
      </c>
      <c r="AW34" s="6">
        <v>2969</v>
      </c>
      <c r="AX34" s="4"/>
      <c r="AY34" s="7">
        <v>0</v>
      </c>
      <c r="AZ34" s="7">
        <v>0</v>
      </c>
      <c r="BA34" s="7">
        <v>1</v>
      </c>
      <c r="BB34" s="7">
        <v>1</v>
      </c>
      <c r="BC34" s="8" t="s">
        <v>70</v>
      </c>
      <c r="BD34" s="12" t="s">
        <v>112</v>
      </c>
      <c r="BE34" s="12">
        <v>1</v>
      </c>
      <c r="BF34" s="9" t="s">
        <v>113</v>
      </c>
      <c r="BG34" s="10"/>
      <c r="BH34" s="2" t="s">
        <v>131</v>
      </c>
      <c r="BI34" s="11"/>
    </row>
    <row r="35" spans="1:61" ht="15.75" customHeight="1" x14ac:dyDescent="0.25">
      <c r="A35" s="2">
        <v>9</v>
      </c>
      <c r="B35" s="2">
        <v>2016</v>
      </c>
      <c r="C35" s="2" t="s">
        <v>159</v>
      </c>
      <c r="D35" s="2" t="s">
        <v>124</v>
      </c>
      <c r="E35" s="2" t="s">
        <v>63</v>
      </c>
      <c r="F35" s="2" t="s">
        <v>136</v>
      </c>
      <c r="G35" s="1" t="s">
        <v>65</v>
      </c>
      <c r="H35" s="1" t="s">
        <v>86</v>
      </c>
      <c r="I35" s="3">
        <v>3</v>
      </c>
      <c r="J35" s="4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3" t="s">
        <v>67</v>
      </c>
      <c r="R35">
        <v>1</v>
      </c>
      <c r="S35" s="4">
        <v>1</v>
      </c>
      <c r="T35" s="5">
        <v>0</v>
      </c>
      <c r="U35" s="5">
        <v>0</v>
      </c>
      <c r="V35" s="5">
        <v>0</v>
      </c>
      <c r="W35" s="3" t="s">
        <v>68</v>
      </c>
      <c r="X35" s="3">
        <v>0</v>
      </c>
      <c r="Y35" s="4">
        <v>1</v>
      </c>
      <c r="Z35" s="5">
        <v>0</v>
      </c>
      <c r="AA35" s="5">
        <v>0</v>
      </c>
      <c r="AB35" s="5">
        <v>0</v>
      </c>
      <c r="AC35" s="3" t="s">
        <v>83</v>
      </c>
      <c r="AD35" s="3">
        <v>2</v>
      </c>
      <c r="AE35" s="4">
        <v>0</v>
      </c>
      <c r="AF35" s="5">
        <v>1</v>
      </c>
      <c r="AG35" s="5">
        <v>0</v>
      </c>
      <c r="AH35" s="5">
        <v>0</v>
      </c>
      <c r="AI35" s="5">
        <v>0</v>
      </c>
      <c r="AJ35" s="5">
        <v>0</v>
      </c>
      <c r="AK35" s="6">
        <v>66</v>
      </c>
      <c r="AL35" s="6">
        <v>-66</v>
      </c>
      <c r="AM35" s="6">
        <v>278</v>
      </c>
      <c r="AN35" s="6">
        <v>0.23741007194244604</v>
      </c>
      <c r="AO35" s="6">
        <v>4</v>
      </c>
      <c r="AP35" s="6">
        <v>0</v>
      </c>
      <c r="AQ35" s="6">
        <v>3.2</v>
      </c>
      <c r="AR35" s="6">
        <v>22</v>
      </c>
      <c r="AS35" s="6">
        <v>17</v>
      </c>
      <c r="AT35" s="6">
        <v>21</v>
      </c>
      <c r="AU35" s="6">
        <v>24</v>
      </c>
      <c r="AV35" s="6">
        <v>27</v>
      </c>
      <c r="AW35" s="6">
        <v>2036</v>
      </c>
      <c r="AX35" s="4"/>
      <c r="AY35" s="7">
        <v>0</v>
      </c>
      <c r="AZ35" s="7">
        <v>0</v>
      </c>
      <c r="BA35" s="7">
        <v>1</v>
      </c>
      <c r="BB35" s="7">
        <v>1</v>
      </c>
      <c r="BC35" s="8" t="s">
        <v>70</v>
      </c>
      <c r="BD35" s="12" t="s">
        <v>112</v>
      </c>
      <c r="BE35" s="12">
        <v>1</v>
      </c>
      <c r="BF35" s="9" t="s">
        <v>113</v>
      </c>
      <c r="BG35" s="10"/>
      <c r="BH35" s="2" t="s">
        <v>124</v>
      </c>
      <c r="BI35" s="11"/>
    </row>
    <row r="36" spans="1:61" ht="15.75" customHeight="1" x14ac:dyDescent="0.25">
      <c r="A36" s="2">
        <v>74</v>
      </c>
      <c r="B36" s="2">
        <v>2016</v>
      </c>
      <c r="C36" s="2" t="s">
        <v>160</v>
      </c>
      <c r="D36" s="2" t="s">
        <v>161</v>
      </c>
      <c r="E36" s="2" t="s">
        <v>63</v>
      </c>
      <c r="F36" s="2" t="s">
        <v>136</v>
      </c>
      <c r="G36" s="1" t="s">
        <v>65</v>
      </c>
      <c r="H36" s="1" t="s">
        <v>66</v>
      </c>
      <c r="I36" s="3">
        <v>1</v>
      </c>
      <c r="J36" s="4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3" t="s">
        <v>67</v>
      </c>
      <c r="R36">
        <v>1</v>
      </c>
      <c r="S36" s="4">
        <v>1</v>
      </c>
      <c r="T36" s="5">
        <v>0</v>
      </c>
      <c r="U36" s="5">
        <v>0</v>
      </c>
      <c r="V36" s="5">
        <v>0</v>
      </c>
      <c r="W36" s="3" t="s">
        <v>68</v>
      </c>
      <c r="X36" s="3">
        <v>0</v>
      </c>
      <c r="Y36" s="4">
        <v>1</v>
      </c>
      <c r="Z36" s="5">
        <v>0</v>
      </c>
      <c r="AA36" s="5">
        <v>0</v>
      </c>
      <c r="AB36" s="5">
        <v>0</v>
      </c>
      <c r="AC36" s="3" t="s">
        <v>91</v>
      </c>
      <c r="AD36" s="3">
        <v>5</v>
      </c>
      <c r="AE36" s="4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6">
        <v>101</v>
      </c>
      <c r="AL36" s="6">
        <v>-101</v>
      </c>
      <c r="AM36" s="6">
        <v>506</v>
      </c>
      <c r="AN36" s="6">
        <v>0.19960474308300397</v>
      </c>
      <c r="AO36" s="6">
        <v>8</v>
      </c>
      <c r="AP36" s="6">
        <v>0</v>
      </c>
      <c r="AQ36" s="6">
        <v>3.9</v>
      </c>
      <c r="AR36" s="6">
        <v>22</v>
      </c>
      <c r="AS36" s="6">
        <v>22</v>
      </c>
      <c r="AT36" s="6">
        <v>25</v>
      </c>
      <c r="AU36" s="6">
        <v>22</v>
      </c>
      <c r="AV36" s="6">
        <v>20</v>
      </c>
      <c r="AW36" s="6">
        <v>4076</v>
      </c>
      <c r="AX36" s="4"/>
      <c r="AY36" s="7">
        <v>0</v>
      </c>
      <c r="AZ36" s="7">
        <v>0</v>
      </c>
      <c r="BA36" s="7">
        <v>1</v>
      </c>
      <c r="BB36" s="7">
        <v>1</v>
      </c>
      <c r="BC36" s="8" t="s">
        <v>70</v>
      </c>
      <c r="BD36" s="12" t="s">
        <v>112</v>
      </c>
      <c r="BE36" s="12">
        <v>1</v>
      </c>
      <c r="BF36" s="9" t="s">
        <v>113</v>
      </c>
      <c r="BG36" s="10"/>
      <c r="BH36" s="2" t="s">
        <v>161</v>
      </c>
      <c r="BI36" s="11"/>
    </row>
    <row r="37" spans="1:61" ht="15.75" customHeight="1" x14ac:dyDescent="0.25">
      <c r="A37" s="2">
        <v>202</v>
      </c>
      <c r="B37" s="2">
        <v>2015</v>
      </c>
      <c r="C37" s="2" t="s">
        <v>162</v>
      </c>
      <c r="D37" s="2" t="s">
        <v>104</v>
      </c>
      <c r="E37" s="2" t="s">
        <v>63</v>
      </c>
      <c r="F37" s="2" t="s">
        <v>141</v>
      </c>
      <c r="G37" s="1" t="s">
        <v>65</v>
      </c>
      <c r="H37" s="1" t="s">
        <v>66</v>
      </c>
      <c r="I37" s="3">
        <v>1</v>
      </c>
      <c r="J37" s="4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3" t="s">
        <v>67</v>
      </c>
      <c r="R37">
        <v>1</v>
      </c>
      <c r="S37" s="4">
        <v>1</v>
      </c>
      <c r="T37" s="5">
        <v>0</v>
      </c>
      <c r="U37" s="5">
        <v>0</v>
      </c>
      <c r="V37" s="5">
        <v>0</v>
      </c>
      <c r="W37" s="3" t="s">
        <v>68</v>
      </c>
      <c r="X37" s="3">
        <v>0</v>
      </c>
      <c r="Y37" s="4">
        <v>1</v>
      </c>
      <c r="Z37" s="5">
        <v>0</v>
      </c>
      <c r="AA37" s="5">
        <v>0</v>
      </c>
      <c r="AB37" s="5">
        <v>0</v>
      </c>
      <c r="AC37" s="3" t="s">
        <v>104</v>
      </c>
      <c r="AD37" s="3">
        <v>4</v>
      </c>
      <c r="AE37" s="4">
        <v>0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6">
        <v>104</v>
      </c>
      <c r="AL37" s="6">
        <v>-104</v>
      </c>
      <c r="AM37" s="6">
        <v>357</v>
      </c>
      <c r="AN37" s="6">
        <v>0.29131652661064428</v>
      </c>
      <c r="AO37" s="6">
        <v>8</v>
      </c>
      <c r="AP37" s="6">
        <v>8</v>
      </c>
      <c r="AQ37" s="6">
        <v>3.7</v>
      </c>
      <c r="AR37" s="6">
        <v>22</v>
      </c>
      <c r="AS37" s="6">
        <v>20</v>
      </c>
      <c r="AT37" s="6">
        <v>21</v>
      </c>
      <c r="AU37" s="6">
        <v>29</v>
      </c>
      <c r="AV37" s="6">
        <v>20</v>
      </c>
      <c r="AW37" s="6">
        <v>1981</v>
      </c>
      <c r="AX37" s="4">
        <v>3.548</v>
      </c>
      <c r="AY37" s="7">
        <v>0</v>
      </c>
      <c r="AZ37" s="7">
        <v>0</v>
      </c>
      <c r="BA37" s="7">
        <v>0</v>
      </c>
      <c r="BB37" s="7">
        <v>0</v>
      </c>
      <c r="BC37" s="8" t="s">
        <v>65</v>
      </c>
      <c r="BD37" s="12" t="s">
        <v>71</v>
      </c>
      <c r="BE37" s="12">
        <v>3</v>
      </c>
      <c r="BF37" s="9" t="s">
        <v>77</v>
      </c>
      <c r="BG37" s="10" t="s">
        <v>163</v>
      </c>
      <c r="BH37" s="2" t="s">
        <v>104</v>
      </c>
      <c r="BI37" s="11"/>
    </row>
    <row r="38" spans="1:61" ht="15.75" customHeight="1" x14ac:dyDescent="0.25">
      <c r="A38" s="2">
        <v>62</v>
      </c>
      <c r="B38" s="2">
        <v>2016</v>
      </c>
      <c r="C38" s="2" t="s">
        <v>127</v>
      </c>
      <c r="D38" s="2" t="s">
        <v>93</v>
      </c>
      <c r="E38" s="2" t="s">
        <v>63</v>
      </c>
      <c r="F38" s="2" t="s">
        <v>81</v>
      </c>
      <c r="G38" s="1" t="s">
        <v>65</v>
      </c>
      <c r="H38" s="1" t="s">
        <v>76</v>
      </c>
      <c r="I38" s="3">
        <v>2</v>
      </c>
      <c r="J38" s="4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3" t="s">
        <v>67</v>
      </c>
      <c r="R38">
        <v>1</v>
      </c>
      <c r="S38" s="4">
        <v>1</v>
      </c>
      <c r="T38" s="5">
        <v>0</v>
      </c>
      <c r="U38" s="5">
        <v>0</v>
      </c>
      <c r="V38" s="5">
        <v>0</v>
      </c>
      <c r="W38" s="3" t="s">
        <v>68</v>
      </c>
      <c r="X38" s="3">
        <v>0</v>
      </c>
      <c r="Y38" s="4">
        <v>1</v>
      </c>
      <c r="Z38" s="5">
        <v>0</v>
      </c>
      <c r="AA38" s="5">
        <v>0</v>
      </c>
      <c r="AB38" s="5">
        <v>0</v>
      </c>
      <c r="AC38" s="3" t="s">
        <v>128</v>
      </c>
      <c r="AD38" s="3">
        <v>3</v>
      </c>
      <c r="AE38" s="4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6">
        <v>104</v>
      </c>
      <c r="AL38" s="6">
        <v>-104</v>
      </c>
      <c r="AM38" s="6">
        <v>348</v>
      </c>
      <c r="AN38" s="6">
        <v>0.2988505747126437</v>
      </c>
      <c r="AO38" s="6">
        <v>8</v>
      </c>
      <c r="AP38" s="6">
        <v>0</v>
      </c>
      <c r="AQ38" s="6">
        <v>3.5</v>
      </c>
      <c r="AR38" s="6">
        <v>22</v>
      </c>
      <c r="AS38" s="6">
        <v>17</v>
      </c>
      <c r="AT38" s="6">
        <v>21</v>
      </c>
      <c r="AU38" s="6">
        <v>26</v>
      </c>
      <c r="AV38" s="6">
        <v>22</v>
      </c>
      <c r="AW38" s="6">
        <v>50</v>
      </c>
      <c r="AX38" s="4"/>
      <c r="AY38" s="7">
        <v>0</v>
      </c>
      <c r="AZ38" s="7">
        <v>0</v>
      </c>
      <c r="BA38" s="7">
        <v>1</v>
      </c>
      <c r="BB38" s="7">
        <v>1</v>
      </c>
      <c r="BC38" s="8" t="s">
        <v>70</v>
      </c>
      <c r="BD38" s="12" t="s">
        <v>112</v>
      </c>
      <c r="BE38" s="12">
        <v>1</v>
      </c>
      <c r="BF38" s="9" t="s">
        <v>113</v>
      </c>
      <c r="BG38" s="10" t="s">
        <v>93</v>
      </c>
      <c r="BH38" s="2" t="s">
        <v>93</v>
      </c>
      <c r="BI38" s="11"/>
    </row>
    <row r="39" spans="1:61" ht="15.75" customHeight="1" x14ac:dyDescent="0.25">
      <c r="A39" s="2">
        <v>137</v>
      </c>
      <c r="B39" s="2">
        <v>2016</v>
      </c>
      <c r="C39" s="2" t="s">
        <v>164</v>
      </c>
      <c r="D39" s="2" t="s">
        <v>165</v>
      </c>
      <c r="E39" s="2" t="s">
        <v>74</v>
      </c>
      <c r="F39" s="2" t="s">
        <v>136</v>
      </c>
      <c r="G39" s="1" t="s">
        <v>65</v>
      </c>
      <c r="H39" s="1" t="s">
        <v>66</v>
      </c>
      <c r="I39" s="3">
        <v>1</v>
      </c>
      <c r="J39" s="4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3" t="s">
        <v>67</v>
      </c>
      <c r="R39">
        <v>1</v>
      </c>
      <c r="S39" s="4">
        <v>1</v>
      </c>
      <c r="T39" s="5">
        <v>0</v>
      </c>
      <c r="U39" s="5">
        <v>0</v>
      </c>
      <c r="V39" s="5">
        <v>0</v>
      </c>
      <c r="W39" s="3" t="s">
        <v>110</v>
      </c>
      <c r="X39" s="3">
        <v>1</v>
      </c>
      <c r="Y39" s="4">
        <v>0</v>
      </c>
      <c r="Z39" s="5">
        <v>1</v>
      </c>
      <c r="AA39" s="5">
        <v>0</v>
      </c>
      <c r="AB39" s="5">
        <v>0</v>
      </c>
      <c r="AC39" s="3" t="s">
        <v>69</v>
      </c>
      <c r="AD39" s="3">
        <v>1</v>
      </c>
      <c r="AE39" s="4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6">
        <v>112</v>
      </c>
      <c r="AL39" s="6">
        <v>-112</v>
      </c>
      <c r="AM39" s="6">
        <v>259</v>
      </c>
      <c r="AN39" s="6">
        <v>0.43243243243243246</v>
      </c>
      <c r="AO39" s="6">
        <v>8</v>
      </c>
      <c r="AP39" s="6"/>
      <c r="AQ39" s="6">
        <v>3.65</v>
      </c>
      <c r="AR39" s="6">
        <v>22</v>
      </c>
      <c r="AS39" s="6">
        <v>23</v>
      </c>
      <c r="AT39" s="6">
        <v>21</v>
      </c>
      <c r="AU39" s="6">
        <v>22</v>
      </c>
      <c r="AV39" s="6">
        <v>22</v>
      </c>
      <c r="AW39" s="6">
        <v>8</v>
      </c>
      <c r="AX39" s="4"/>
      <c r="AY39" s="7">
        <v>0</v>
      </c>
      <c r="AZ39" s="7">
        <v>1</v>
      </c>
      <c r="BA39" s="7">
        <v>1</v>
      </c>
      <c r="BB39" s="7">
        <v>1</v>
      </c>
      <c r="BC39" s="8" t="s">
        <v>70</v>
      </c>
      <c r="BD39" s="12" t="s">
        <v>112</v>
      </c>
      <c r="BE39" s="12">
        <v>1</v>
      </c>
      <c r="BF39" s="9" t="s">
        <v>113</v>
      </c>
      <c r="BG39" s="10"/>
      <c r="BH39" s="2" t="s">
        <v>165</v>
      </c>
      <c r="BI39" s="11"/>
    </row>
    <row r="40" spans="1:61" ht="15.75" customHeight="1" x14ac:dyDescent="0.25">
      <c r="A40" s="2">
        <v>77</v>
      </c>
      <c r="B40" s="2">
        <v>2015</v>
      </c>
      <c r="C40" s="2" t="s">
        <v>164</v>
      </c>
      <c r="D40" s="2" t="s">
        <v>124</v>
      </c>
      <c r="E40" s="2" t="s">
        <v>74</v>
      </c>
      <c r="F40" s="2" t="s">
        <v>108</v>
      </c>
      <c r="G40" s="1" t="s">
        <v>65</v>
      </c>
      <c r="H40" s="1" t="s">
        <v>66</v>
      </c>
      <c r="I40" s="3">
        <v>1</v>
      </c>
      <c r="J40" s="4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" t="s">
        <v>67</v>
      </c>
      <c r="R40">
        <v>1</v>
      </c>
      <c r="S40" s="4">
        <v>1</v>
      </c>
      <c r="T40" s="5">
        <v>0</v>
      </c>
      <c r="U40" s="5">
        <v>0</v>
      </c>
      <c r="V40" s="5">
        <v>0</v>
      </c>
      <c r="W40" s="3" t="s">
        <v>110</v>
      </c>
      <c r="X40" s="3">
        <v>1</v>
      </c>
      <c r="Y40" s="4">
        <v>0</v>
      </c>
      <c r="Z40" s="5">
        <v>1</v>
      </c>
      <c r="AA40" s="5">
        <v>0</v>
      </c>
      <c r="AB40" s="5">
        <v>0</v>
      </c>
      <c r="AC40" s="3" t="s">
        <v>83</v>
      </c>
      <c r="AD40" s="3">
        <v>2</v>
      </c>
      <c r="AE40" s="4">
        <v>0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6">
        <v>143</v>
      </c>
      <c r="AL40" s="6">
        <v>-143</v>
      </c>
      <c r="AM40" s="6">
        <v>292</v>
      </c>
      <c r="AN40" s="6">
        <v>0.48972602739726029</v>
      </c>
      <c r="AO40" s="6">
        <v>8</v>
      </c>
      <c r="AP40" s="6">
        <v>15</v>
      </c>
      <c r="AQ40" s="6">
        <v>3.44</v>
      </c>
      <c r="AR40" s="6">
        <v>22</v>
      </c>
      <c r="AS40" s="6">
        <v>24</v>
      </c>
      <c r="AT40" s="6">
        <v>22</v>
      </c>
      <c r="AU40" s="6">
        <v>21</v>
      </c>
      <c r="AV40" s="6">
        <v>19</v>
      </c>
      <c r="AW40" s="6">
        <v>8</v>
      </c>
      <c r="AX40" s="4">
        <v>2.5579999999999998</v>
      </c>
      <c r="AY40" s="7">
        <v>0</v>
      </c>
      <c r="AZ40" s="7">
        <v>1</v>
      </c>
      <c r="BA40" s="7">
        <v>0</v>
      </c>
      <c r="BB40" s="7">
        <v>0</v>
      </c>
      <c r="BC40" s="8" t="s">
        <v>65</v>
      </c>
      <c r="BD40" s="12" t="s">
        <v>71</v>
      </c>
      <c r="BE40" s="12">
        <v>3</v>
      </c>
      <c r="BF40" s="9" t="s">
        <v>77</v>
      </c>
      <c r="BG40" s="10" t="s">
        <v>166</v>
      </c>
      <c r="BH40" s="2" t="s">
        <v>124</v>
      </c>
      <c r="BI40" s="11"/>
    </row>
    <row r="41" spans="1:61" ht="15.75" customHeight="1" x14ac:dyDescent="0.25">
      <c r="A41" s="2">
        <v>24</v>
      </c>
      <c r="B41" s="2">
        <v>2015</v>
      </c>
      <c r="C41" s="2" t="s">
        <v>167</v>
      </c>
      <c r="D41" s="2" t="s">
        <v>104</v>
      </c>
      <c r="E41" s="2" t="s">
        <v>74</v>
      </c>
      <c r="F41" s="2" t="s">
        <v>94</v>
      </c>
      <c r="G41" s="1" t="s">
        <v>65</v>
      </c>
      <c r="H41" s="1" t="s">
        <v>66</v>
      </c>
      <c r="I41" s="3">
        <v>1</v>
      </c>
      <c r="J41" s="4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3" t="s">
        <v>67</v>
      </c>
      <c r="R41">
        <v>1</v>
      </c>
      <c r="S41" s="4">
        <v>1</v>
      </c>
      <c r="T41" s="5">
        <v>0</v>
      </c>
      <c r="U41" s="5">
        <v>0</v>
      </c>
      <c r="V41" s="5">
        <v>0</v>
      </c>
      <c r="W41" s="3" t="s">
        <v>68</v>
      </c>
      <c r="X41" s="3">
        <v>0</v>
      </c>
      <c r="Y41" s="4">
        <v>1</v>
      </c>
      <c r="Z41" s="5">
        <v>0</v>
      </c>
      <c r="AA41" s="5">
        <v>0</v>
      </c>
      <c r="AB41" s="5">
        <v>0</v>
      </c>
      <c r="AC41" s="3" t="s">
        <v>104</v>
      </c>
      <c r="AD41" s="3">
        <v>4</v>
      </c>
      <c r="AE41" s="4">
        <v>0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6">
        <v>265</v>
      </c>
      <c r="AL41" s="6">
        <v>-265</v>
      </c>
      <c r="AM41" s="6">
        <v>453</v>
      </c>
      <c r="AN41" s="6">
        <v>0.58498896247240617</v>
      </c>
      <c r="AO41" s="6">
        <v>8</v>
      </c>
      <c r="AP41" s="6">
        <v>11</v>
      </c>
      <c r="AQ41" s="6">
        <v>3.02</v>
      </c>
      <c r="AR41" s="6">
        <v>22</v>
      </c>
      <c r="AS41" s="6">
        <v>21</v>
      </c>
      <c r="AT41" s="6">
        <v>23</v>
      </c>
      <c r="AU41" s="6">
        <v>22</v>
      </c>
      <c r="AV41" s="6">
        <v>21</v>
      </c>
      <c r="AW41" s="6">
        <v>18</v>
      </c>
      <c r="AX41" s="4">
        <v>2.9079999999999999</v>
      </c>
      <c r="AY41" s="7">
        <v>0</v>
      </c>
      <c r="AZ41" s="7">
        <v>1</v>
      </c>
      <c r="BA41" s="7">
        <v>0</v>
      </c>
      <c r="BB41" s="7">
        <v>0</v>
      </c>
      <c r="BC41" s="8" t="s">
        <v>65</v>
      </c>
      <c r="BD41" s="12" t="s">
        <v>71</v>
      </c>
      <c r="BE41" s="12">
        <v>3</v>
      </c>
      <c r="BF41" s="9" t="s">
        <v>77</v>
      </c>
      <c r="BG41" s="10" t="s">
        <v>126</v>
      </c>
      <c r="BH41" s="2" t="s">
        <v>104</v>
      </c>
      <c r="BI41" s="11"/>
    </row>
    <row r="42" spans="1:61" ht="15.75" customHeight="1" x14ac:dyDescent="0.25">
      <c r="A42" s="2">
        <v>151</v>
      </c>
      <c r="B42" s="2">
        <v>2016</v>
      </c>
      <c r="C42" s="2" t="s">
        <v>168</v>
      </c>
      <c r="D42" s="2" t="s">
        <v>124</v>
      </c>
      <c r="E42" s="2" t="s">
        <v>63</v>
      </c>
      <c r="F42" s="2" t="s">
        <v>136</v>
      </c>
      <c r="G42" s="1" t="s">
        <v>65</v>
      </c>
      <c r="H42" s="1" t="s">
        <v>66</v>
      </c>
      <c r="I42" s="3">
        <v>1</v>
      </c>
      <c r="J42" s="4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3" t="s">
        <v>67</v>
      </c>
      <c r="R42">
        <v>1</v>
      </c>
      <c r="S42" s="4">
        <v>1</v>
      </c>
      <c r="T42" s="5">
        <v>0</v>
      </c>
      <c r="U42" s="5">
        <v>0</v>
      </c>
      <c r="V42" s="5">
        <v>0</v>
      </c>
      <c r="W42" s="3" t="s">
        <v>68</v>
      </c>
      <c r="X42" s="3">
        <v>0</v>
      </c>
      <c r="Y42" s="4">
        <v>1</v>
      </c>
      <c r="Z42" s="5">
        <v>0</v>
      </c>
      <c r="AA42" s="5">
        <v>0</v>
      </c>
      <c r="AB42" s="5">
        <v>0</v>
      </c>
      <c r="AC42" s="3" t="s">
        <v>83</v>
      </c>
      <c r="AD42" s="3">
        <v>2</v>
      </c>
      <c r="AE42" s="4">
        <v>0</v>
      </c>
      <c r="AF42" s="5">
        <v>1</v>
      </c>
      <c r="AG42" s="5">
        <v>0</v>
      </c>
      <c r="AH42" s="5">
        <v>0</v>
      </c>
      <c r="AI42" s="5">
        <v>0</v>
      </c>
      <c r="AJ42" s="5">
        <v>0</v>
      </c>
      <c r="AK42" s="6"/>
      <c r="AL42" s="6"/>
      <c r="AM42" s="6"/>
      <c r="AN42" s="6"/>
      <c r="AO42" s="6">
        <v>7</v>
      </c>
      <c r="AP42" s="6">
        <v>3</v>
      </c>
      <c r="AQ42" s="6">
        <v>3.33</v>
      </c>
      <c r="AR42" s="6">
        <v>22</v>
      </c>
      <c r="AS42" s="6">
        <v>21</v>
      </c>
      <c r="AT42" s="6">
        <v>21</v>
      </c>
      <c r="AU42" s="6">
        <v>23</v>
      </c>
      <c r="AV42" s="6">
        <v>23</v>
      </c>
      <c r="AW42" s="6">
        <v>86</v>
      </c>
      <c r="AX42" s="4">
        <v>1.6419999999999999</v>
      </c>
      <c r="AY42" s="7">
        <v>0</v>
      </c>
      <c r="AZ42" s="7">
        <v>0</v>
      </c>
      <c r="BA42" s="7">
        <v>1</v>
      </c>
      <c r="BB42" s="7">
        <v>1</v>
      </c>
      <c r="BC42" s="8" t="s">
        <v>70</v>
      </c>
      <c r="BD42" s="12" t="s">
        <v>71</v>
      </c>
      <c r="BE42" s="12">
        <v>2</v>
      </c>
      <c r="BF42" s="9" t="s">
        <v>72</v>
      </c>
      <c r="BG42" s="10"/>
      <c r="BH42" s="2" t="s">
        <v>124</v>
      </c>
      <c r="BI42" s="11"/>
    </row>
    <row r="43" spans="1:61" ht="15.75" customHeight="1" x14ac:dyDescent="0.25">
      <c r="A43" s="2">
        <v>46</v>
      </c>
      <c r="B43" s="2">
        <v>2015</v>
      </c>
      <c r="C43" s="2" t="s">
        <v>169</v>
      </c>
      <c r="D43" s="2" t="s">
        <v>124</v>
      </c>
      <c r="E43" s="2" t="s">
        <v>74</v>
      </c>
      <c r="F43" s="2" t="s">
        <v>170</v>
      </c>
      <c r="G43" s="1" t="s">
        <v>65</v>
      </c>
      <c r="H43" s="1" t="s">
        <v>109</v>
      </c>
      <c r="I43" s="3">
        <v>7</v>
      </c>
      <c r="J43" s="4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3" t="s">
        <v>101</v>
      </c>
      <c r="R43">
        <v>2</v>
      </c>
      <c r="S43" s="4">
        <v>0</v>
      </c>
      <c r="T43" s="5">
        <v>1</v>
      </c>
      <c r="U43" s="5">
        <v>0</v>
      </c>
      <c r="V43" s="5">
        <v>0</v>
      </c>
      <c r="W43" s="3" t="s">
        <v>68</v>
      </c>
      <c r="X43" s="3">
        <v>0</v>
      </c>
      <c r="Y43" s="4">
        <v>1</v>
      </c>
      <c r="Z43" s="5">
        <v>0</v>
      </c>
      <c r="AA43" s="5">
        <v>0</v>
      </c>
      <c r="AB43" s="5">
        <v>0</v>
      </c>
      <c r="AC43" s="3" t="s">
        <v>83</v>
      </c>
      <c r="AD43" s="3">
        <v>2</v>
      </c>
      <c r="AE43" s="4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6"/>
      <c r="AL43" s="6"/>
      <c r="AM43" s="6"/>
      <c r="AN43" s="6"/>
      <c r="AO43" s="6">
        <v>10</v>
      </c>
      <c r="AP43" s="6">
        <v>10</v>
      </c>
      <c r="AQ43" s="6">
        <v>3.29</v>
      </c>
      <c r="AR43" s="6">
        <v>22</v>
      </c>
      <c r="AS43" s="6">
        <v>17</v>
      </c>
      <c r="AT43" s="6">
        <v>22</v>
      </c>
      <c r="AU43" s="6">
        <v>22</v>
      </c>
      <c r="AV43" s="6">
        <v>26</v>
      </c>
      <c r="AW43" s="6">
        <v>16839</v>
      </c>
      <c r="AX43" s="4"/>
      <c r="AY43" s="7">
        <v>0</v>
      </c>
      <c r="AZ43" s="7">
        <v>1</v>
      </c>
      <c r="BA43" s="7">
        <v>0</v>
      </c>
      <c r="BB43" s="7">
        <v>1</v>
      </c>
      <c r="BC43" s="8" t="s">
        <v>70</v>
      </c>
      <c r="BD43" s="12" t="s">
        <v>112</v>
      </c>
      <c r="BE43" s="12">
        <v>1</v>
      </c>
      <c r="BF43" s="9" t="s">
        <v>113</v>
      </c>
      <c r="BG43" s="10"/>
      <c r="BH43" s="2" t="s">
        <v>124</v>
      </c>
      <c r="BI43" s="11"/>
    </row>
    <row r="44" spans="1:61" ht="15.75" customHeight="1" x14ac:dyDescent="0.25">
      <c r="A44" s="2">
        <v>145</v>
      </c>
      <c r="B44" s="2">
        <v>2016</v>
      </c>
      <c r="C44" s="2" t="s">
        <v>171</v>
      </c>
      <c r="D44" s="2" t="s">
        <v>104</v>
      </c>
      <c r="E44" s="2" t="s">
        <v>63</v>
      </c>
      <c r="F44" s="2" t="s">
        <v>157</v>
      </c>
      <c r="G44" s="1" t="s">
        <v>65</v>
      </c>
      <c r="H44" s="1" t="s">
        <v>66</v>
      </c>
      <c r="I44" s="3">
        <v>1</v>
      </c>
      <c r="J44" s="4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3" t="s">
        <v>67</v>
      </c>
      <c r="R44">
        <v>1</v>
      </c>
      <c r="S44" s="4">
        <v>1</v>
      </c>
      <c r="T44" s="5">
        <v>0</v>
      </c>
      <c r="U44" s="5">
        <v>0</v>
      </c>
      <c r="V44" s="5">
        <v>0</v>
      </c>
      <c r="W44" s="3" t="s">
        <v>68</v>
      </c>
      <c r="X44" s="3">
        <v>0</v>
      </c>
      <c r="Y44" s="4">
        <v>1</v>
      </c>
      <c r="Z44" s="5">
        <v>0</v>
      </c>
      <c r="AA44" s="5">
        <v>0</v>
      </c>
      <c r="AB44" s="5">
        <v>0</v>
      </c>
      <c r="AC44" s="3" t="s">
        <v>104</v>
      </c>
      <c r="AD44" s="3">
        <v>4</v>
      </c>
      <c r="AE44" s="4">
        <v>0</v>
      </c>
      <c r="AF44" s="5">
        <v>0</v>
      </c>
      <c r="AG44" s="5">
        <v>0</v>
      </c>
      <c r="AH44" s="5">
        <v>1</v>
      </c>
      <c r="AI44" s="5">
        <v>0</v>
      </c>
      <c r="AJ44" s="5">
        <v>0</v>
      </c>
      <c r="AK44" s="6">
        <v>9</v>
      </c>
      <c r="AL44" s="6">
        <v>-9</v>
      </c>
      <c r="AM44" s="6">
        <v>284</v>
      </c>
      <c r="AN44" s="6">
        <v>3.1690140845070422E-2</v>
      </c>
      <c r="AO44" s="6">
        <v>8</v>
      </c>
      <c r="AP44" s="6"/>
      <c r="AQ44" s="6">
        <v>4.16</v>
      </c>
      <c r="AR44" s="6">
        <v>23</v>
      </c>
      <c r="AS44" s="6">
        <v>23</v>
      </c>
      <c r="AT44" s="6">
        <v>22</v>
      </c>
      <c r="AU44" s="6">
        <v>26</v>
      </c>
      <c r="AV44" s="6">
        <v>25</v>
      </c>
      <c r="AW44" s="6">
        <v>51</v>
      </c>
      <c r="AX44" s="4"/>
      <c r="AY44" s="7">
        <v>0</v>
      </c>
      <c r="AZ44" s="7">
        <v>0</v>
      </c>
      <c r="BA44" s="7">
        <v>1</v>
      </c>
      <c r="BB44" s="7">
        <v>1</v>
      </c>
      <c r="BC44" s="8" t="s">
        <v>70</v>
      </c>
      <c r="BD44" s="12" t="s">
        <v>112</v>
      </c>
      <c r="BE44" s="12">
        <v>1</v>
      </c>
      <c r="BF44" s="9" t="s">
        <v>113</v>
      </c>
      <c r="BG44" s="10"/>
      <c r="BH44" s="2" t="s">
        <v>104</v>
      </c>
      <c r="BI44" s="11"/>
    </row>
    <row r="45" spans="1:61" ht="15.75" customHeight="1" x14ac:dyDescent="0.25">
      <c r="A45" s="2">
        <v>201</v>
      </c>
      <c r="B45" s="2">
        <v>2015</v>
      </c>
      <c r="C45" s="2" t="s">
        <v>103</v>
      </c>
      <c r="D45" s="2" t="s">
        <v>165</v>
      </c>
      <c r="E45" s="2" t="s">
        <v>63</v>
      </c>
      <c r="F45" s="2" t="s">
        <v>119</v>
      </c>
      <c r="G45" s="1" t="s">
        <v>65</v>
      </c>
      <c r="H45" s="1" t="s">
        <v>66</v>
      </c>
      <c r="I45" s="3">
        <v>1</v>
      </c>
      <c r="J45" s="4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3" t="s">
        <v>67</v>
      </c>
      <c r="R45">
        <v>1</v>
      </c>
      <c r="S45" s="4">
        <v>1</v>
      </c>
      <c r="T45" s="5">
        <v>0</v>
      </c>
      <c r="U45" s="5">
        <v>0</v>
      </c>
      <c r="V45" s="5">
        <v>0</v>
      </c>
      <c r="W45" s="3" t="s">
        <v>68</v>
      </c>
      <c r="X45" s="3">
        <v>0</v>
      </c>
      <c r="Y45" s="4">
        <v>1</v>
      </c>
      <c r="Z45" s="5">
        <v>0</v>
      </c>
      <c r="AA45" s="5">
        <v>0</v>
      </c>
      <c r="AB45" s="5">
        <v>0</v>
      </c>
      <c r="AC45" s="3" t="s">
        <v>83</v>
      </c>
      <c r="AD45" s="3">
        <v>2</v>
      </c>
      <c r="AE45" s="4">
        <v>0</v>
      </c>
      <c r="AF45" s="5">
        <v>1</v>
      </c>
      <c r="AG45" s="5">
        <v>0</v>
      </c>
      <c r="AH45" s="5">
        <v>0</v>
      </c>
      <c r="AI45" s="5">
        <v>0</v>
      </c>
      <c r="AJ45" s="5">
        <v>0</v>
      </c>
      <c r="AK45" s="6">
        <v>33</v>
      </c>
      <c r="AL45" s="6">
        <v>-33</v>
      </c>
      <c r="AM45" s="6">
        <v>376</v>
      </c>
      <c r="AN45" s="6">
        <v>8.7765957446808512E-2</v>
      </c>
      <c r="AO45" s="6">
        <v>8</v>
      </c>
      <c r="AP45" s="6">
        <v>21</v>
      </c>
      <c r="AQ45" s="6">
        <v>3.88</v>
      </c>
      <c r="AR45" s="6">
        <v>23</v>
      </c>
      <c r="AS45" s="6">
        <v>17</v>
      </c>
      <c r="AT45" s="6">
        <v>23</v>
      </c>
      <c r="AU45" s="6">
        <v>23</v>
      </c>
      <c r="AV45" s="6">
        <v>28</v>
      </c>
      <c r="AW45" s="6">
        <v>13</v>
      </c>
      <c r="AX45" s="4">
        <v>3.87</v>
      </c>
      <c r="AY45" s="7">
        <v>0</v>
      </c>
      <c r="AZ45" s="7">
        <v>0</v>
      </c>
      <c r="BA45" s="7">
        <v>0</v>
      </c>
      <c r="BB45" s="7">
        <v>0</v>
      </c>
      <c r="BC45" s="8" t="s">
        <v>65</v>
      </c>
      <c r="BD45" s="12" t="s">
        <v>71</v>
      </c>
      <c r="BE45" s="12">
        <v>3</v>
      </c>
      <c r="BF45" s="9" t="s">
        <v>77</v>
      </c>
      <c r="BG45" s="10" t="s">
        <v>172</v>
      </c>
      <c r="BH45" s="2" t="s">
        <v>165</v>
      </c>
      <c r="BI45" s="11"/>
    </row>
    <row r="46" spans="1:61" ht="15.75" customHeight="1" x14ac:dyDescent="0.25">
      <c r="A46" s="2">
        <v>21</v>
      </c>
      <c r="B46" s="2">
        <v>2015</v>
      </c>
      <c r="C46" s="2" t="s">
        <v>173</v>
      </c>
      <c r="D46" s="2" t="s">
        <v>62</v>
      </c>
      <c r="E46" s="2" t="s">
        <v>63</v>
      </c>
      <c r="F46" s="2" t="s">
        <v>157</v>
      </c>
      <c r="G46" s="1" t="s">
        <v>65</v>
      </c>
      <c r="H46" s="1" t="s">
        <v>66</v>
      </c>
      <c r="I46" s="3">
        <v>1</v>
      </c>
      <c r="J46" s="4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3" t="s">
        <v>67</v>
      </c>
      <c r="R46">
        <v>1</v>
      </c>
      <c r="S46" s="4">
        <v>1</v>
      </c>
      <c r="T46" s="5">
        <v>0</v>
      </c>
      <c r="U46" s="5">
        <v>0</v>
      </c>
      <c r="V46" s="5">
        <v>0</v>
      </c>
      <c r="W46" s="3" t="s">
        <v>68</v>
      </c>
      <c r="X46" s="3">
        <v>0</v>
      </c>
      <c r="Y46" s="4">
        <v>1</v>
      </c>
      <c r="Z46" s="5">
        <v>0</v>
      </c>
      <c r="AA46" s="5">
        <v>0</v>
      </c>
      <c r="AB46" s="5">
        <v>0</v>
      </c>
      <c r="AC46" s="3" t="s">
        <v>83</v>
      </c>
      <c r="AD46" s="3">
        <v>2</v>
      </c>
      <c r="AE46" s="4">
        <v>0</v>
      </c>
      <c r="AF46" s="5">
        <v>1</v>
      </c>
      <c r="AG46" s="5">
        <v>0</v>
      </c>
      <c r="AH46" s="5">
        <v>0</v>
      </c>
      <c r="AI46" s="5">
        <v>0</v>
      </c>
      <c r="AJ46" s="5">
        <v>0</v>
      </c>
      <c r="AK46" s="6">
        <v>37</v>
      </c>
      <c r="AL46" s="6">
        <v>-37</v>
      </c>
      <c r="AM46" s="6">
        <v>302</v>
      </c>
      <c r="AN46" s="6">
        <v>0.12251655629139073</v>
      </c>
      <c r="AO46" s="6">
        <v>8</v>
      </c>
      <c r="AP46" s="6">
        <v>9</v>
      </c>
      <c r="AQ46" s="6">
        <v>3.99</v>
      </c>
      <c r="AR46" s="6">
        <v>23</v>
      </c>
      <c r="AS46" s="6">
        <v>24</v>
      </c>
      <c r="AT46" s="6">
        <v>24</v>
      </c>
      <c r="AU46" s="6">
        <v>22</v>
      </c>
      <c r="AV46" s="6">
        <v>22</v>
      </c>
      <c r="AW46" s="6">
        <v>984</v>
      </c>
      <c r="AX46" s="4">
        <v>3.4750000000000001</v>
      </c>
      <c r="AY46" s="7">
        <v>0</v>
      </c>
      <c r="AZ46" s="7">
        <v>0</v>
      </c>
      <c r="BA46" s="7">
        <v>0</v>
      </c>
      <c r="BB46" s="7">
        <v>0</v>
      </c>
      <c r="BC46" s="8" t="s">
        <v>65</v>
      </c>
      <c r="BD46" s="12" t="s">
        <v>71</v>
      </c>
      <c r="BE46" s="12">
        <v>3</v>
      </c>
      <c r="BF46" s="9" t="s">
        <v>77</v>
      </c>
      <c r="BG46" s="10" t="s">
        <v>174</v>
      </c>
      <c r="BH46" s="2" t="s">
        <v>62</v>
      </c>
      <c r="BI46" s="11" t="s">
        <v>175</v>
      </c>
    </row>
    <row r="47" spans="1:61" ht="15.75" customHeight="1" x14ac:dyDescent="0.25">
      <c r="A47" s="2">
        <v>180</v>
      </c>
      <c r="B47" s="2">
        <v>2016</v>
      </c>
      <c r="C47" s="2" t="s">
        <v>176</v>
      </c>
      <c r="D47" s="2" t="s">
        <v>104</v>
      </c>
      <c r="E47" s="2" t="s">
        <v>63</v>
      </c>
      <c r="F47" s="2" t="s">
        <v>100</v>
      </c>
      <c r="G47" s="1" t="s">
        <v>65</v>
      </c>
      <c r="H47" s="1" t="s">
        <v>86</v>
      </c>
      <c r="I47" s="3">
        <v>3</v>
      </c>
      <c r="J47" s="4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3" t="s">
        <v>67</v>
      </c>
      <c r="R47">
        <v>1</v>
      </c>
      <c r="S47" s="4">
        <v>1</v>
      </c>
      <c r="T47" s="5">
        <v>0</v>
      </c>
      <c r="U47" s="5">
        <v>0</v>
      </c>
      <c r="V47" s="5">
        <v>0</v>
      </c>
      <c r="W47" s="3" t="s">
        <v>68</v>
      </c>
      <c r="X47" s="3">
        <v>0</v>
      </c>
      <c r="Y47" s="4">
        <v>1</v>
      </c>
      <c r="Z47" s="5">
        <v>0</v>
      </c>
      <c r="AA47" s="5">
        <v>0</v>
      </c>
      <c r="AB47" s="5">
        <v>0</v>
      </c>
      <c r="AC47" s="3" t="s">
        <v>104</v>
      </c>
      <c r="AD47" s="3">
        <v>4</v>
      </c>
      <c r="AE47" s="4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6">
        <v>56</v>
      </c>
      <c r="AL47" s="6">
        <v>-56</v>
      </c>
      <c r="AM47" s="6">
        <v>695</v>
      </c>
      <c r="AN47" s="6">
        <v>8.0575539568345317E-2</v>
      </c>
      <c r="AO47" s="6">
        <v>8</v>
      </c>
      <c r="AP47" s="6">
        <v>23</v>
      </c>
      <c r="AQ47" s="6">
        <v>4.05</v>
      </c>
      <c r="AR47" s="6">
        <v>23</v>
      </c>
      <c r="AS47" s="6">
        <v>26</v>
      </c>
      <c r="AT47" s="6">
        <v>24</v>
      </c>
      <c r="AU47" s="6">
        <v>20</v>
      </c>
      <c r="AV47" s="6">
        <v>22</v>
      </c>
      <c r="AW47" s="6">
        <v>14452</v>
      </c>
      <c r="AX47" s="4"/>
      <c r="AY47" s="7">
        <v>0</v>
      </c>
      <c r="AZ47" s="7">
        <v>0</v>
      </c>
      <c r="BA47" s="7">
        <v>1</v>
      </c>
      <c r="BB47" s="7">
        <v>1</v>
      </c>
      <c r="BC47" s="8" t="s">
        <v>70</v>
      </c>
      <c r="BD47" s="12" t="s">
        <v>112</v>
      </c>
      <c r="BE47" s="12">
        <v>1</v>
      </c>
      <c r="BF47" s="9" t="s">
        <v>113</v>
      </c>
      <c r="BG47" s="10"/>
      <c r="BH47" s="2" t="s">
        <v>104</v>
      </c>
      <c r="BI47" s="11"/>
    </row>
    <row r="48" spans="1:61" ht="15.75" customHeight="1" x14ac:dyDescent="0.25">
      <c r="A48" s="2">
        <v>130</v>
      </c>
      <c r="B48" s="2">
        <v>2016</v>
      </c>
      <c r="C48" s="2" t="s">
        <v>177</v>
      </c>
      <c r="D48" s="2" t="s">
        <v>104</v>
      </c>
      <c r="E48" s="2" t="s">
        <v>63</v>
      </c>
      <c r="F48" s="2" t="s">
        <v>94</v>
      </c>
      <c r="G48" s="1" t="s">
        <v>65</v>
      </c>
      <c r="H48" s="1" t="s">
        <v>66</v>
      </c>
      <c r="I48" s="3">
        <v>1</v>
      </c>
      <c r="J48" s="4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3" t="s">
        <v>67</v>
      </c>
      <c r="R48">
        <v>1</v>
      </c>
      <c r="S48" s="4">
        <v>1</v>
      </c>
      <c r="T48" s="5">
        <v>0</v>
      </c>
      <c r="U48" s="5">
        <v>0</v>
      </c>
      <c r="V48" s="5">
        <v>0</v>
      </c>
      <c r="W48" s="3" t="s">
        <v>110</v>
      </c>
      <c r="X48" s="3">
        <v>1</v>
      </c>
      <c r="Y48" s="4">
        <v>0</v>
      </c>
      <c r="Z48" s="5">
        <v>1</v>
      </c>
      <c r="AA48" s="5">
        <v>0</v>
      </c>
      <c r="AB48" s="5">
        <v>0</v>
      </c>
      <c r="AC48" s="3" t="s">
        <v>104</v>
      </c>
      <c r="AD48" s="3">
        <v>4</v>
      </c>
      <c r="AE48" s="4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6">
        <v>70</v>
      </c>
      <c r="AL48" s="6">
        <v>-70</v>
      </c>
      <c r="AM48" s="6">
        <v>369</v>
      </c>
      <c r="AN48" s="6">
        <v>0.18970189701897019</v>
      </c>
      <c r="AO48" s="6">
        <v>6</v>
      </c>
      <c r="AP48" s="6">
        <v>23</v>
      </c>
      <c r="AQ48" s="6">
        <v>3.88</v>
      </c>
      <c r="AR48" s="6">
        <v>23</v>
      </c>
      <c r="AS48" s="6">
        <v>25</v>
      </c>
      <c r="AT48" s="6">
        <v>23</v>
      </c>
      <c r="AU48" s="6">
        <v>20</v>
      </c>
      <c r="AV48" s="6">
        <v>22</v>
      </c>
      <c r="AW48" s="6">
        <v>84</v>
      </c>
      <c r="AX48" s="4">
        <v>3.278</v>
      </c>
      <c r="AY48" s="7">
        <v>0</v>
      </c>
      <c r="AZ48" s="7">
        <v>0</v>
      </c>
      <c r="BA48" s="7">
        <v>1</v>
      </c>
      <c r="BB48" s="7">
        <v>0</v>
      </c>
      <c r="BC48" s="8" t="s">
        <v>65</v>
      </c>
      <c r="BD48" s="12" t="s">
        <v>71</v>
      </c>
      <c r="BE48" s="12">
        <v>3</v>
      </c>
      <c r="BF48" s="9" t="s">
        <v>77</v>
      </c>
      <c r="BG48" s="10" t="s">
        <v>126</v>
      </c>
      <c r="BH48" s="2" t="s">
        <v>104</v>
      </c>
      <c r="BI48" s="11"/>
    </row>
    <row r="49" spans="1:61" ht="15.75" customHeight="1" x14ac:dyDescent="0.25">
      <c r="A49" s="2">
        <v>154</v>
      </c>
      <c r="B49" s="2">
        <v>2016</v>
      </c>
      <c r="C49" s="2" t="s">
        <v>127</v>
      </c>
      <c r="D49" s="2" t="s">
        <v>124</v>
      </c>
      <c r="E49" s="2" t="s">
        <v>74</v>
      </c>
      <c r="F49" s="2" t="s">
        <v>81</v>
      </c>
      <c r="G49" s="1" t="s">
        <v>65</v>
      </c>
      <c r="H49" s="1" t="s">
        <v>66</v>
      </c>
      <c r="I49" s="3">
        <v>1</v>
      </c>
      <c r="J49" s="4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3" t="s">
        <v>67</v>
      </c>
      <c r="R49">
        <v>1</v>
      </c>
      <c r="S49" s="4">
        <v>1</v>
      </c>
      <c r="T49" s="5">
        <v>0</v>
      </c>
      <c r="U49" s="5">
        <v>0</v>
      </c>
      <c r="V49" s="5">
        <v>0</v>
      </c>
      <c r="W49" s="3" t="s">
        <v>68</v>
      </c>
      <c r="X49" s="3">
        <v>0</v>
      </c>
      <c r="Y49" s="4">
        <v>1</v>
      </c>
      <c r="Z49" s="5">
        <v>0</v>
      </c>
      <c r="AA49" s="5">
        <v>0</v>
      </c>
      <c r="AB49" s="5">
        <v>0</v>
      </c>
      <c r="AC49" s="3" t="s">
        <v>83</v>
      </c>
      <c r="AD49" s="3">
        <v>2</v>
      </c>
      <c r="AE49" s="4">
        <v>0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6">
        <v>77</v>
      </c>
      <c r="AL49" s="6">
        <v>-77</v>
      </c>
      <c r="AM49" s="6">
        <v>343</v>
      </c>
      <c r="AN49" s="6">
        <v>0.22448979591836735</v>
      </c>
      <c r="AO49" s="6"/>
      <c r="AP49" s="6"/>
      <c r="AQ49" s="6">
        <v>3.64</v>
      </c>
      <c r="AR49" s="6">
        <v>23</v>
      </c>
      <c r="AS49" s="6">
        <v>23</v>
      </c>
      <c r="AT49" s="6">
        <v>25</v>
      </c>
      <c r="AU49" s="6">
        <v>26</v>
      </c>
      <c r="AV49" s="6">
        <v>21</v>
      </c>
      <c r="AW49" s="6">
        <v>50</v>
      </c>
      <c r="AX49" s="4"/>
      <c r="AY49" s="7">
        <v>0</v>
      </c>
      <c r="AZ49" s="7">
        <v>1</v>
      </c>
      <c r="BA49" s="7">
        <v>1</v>
      </c>
      <c r="BB49" s="7">
        <v>1</v>
      </c>
      <c r="BC49" s="8" t="s">
        <v>70</v>
      </c>
      <c r="BD49" s="12" t="s">
        <v>112</v>
      </c>
      <c r="BE49" s="12">
        <v>1</v>
      </c>
      <c r="BF49" s="9" t="s">
        <v>113</v>
      </c>
      <c r="BG49" s="10"/>
      <c r="BH49" s="2" t="s">
        <v>124</v>
      </c>
      <c r="BI49" s="11"/>
    </row>
    <row r="50" spans="1:61" ht="15.75" customHeight="1" x14ac:dyDescent="0.25">
      <c r="A50" s="2">
        <v>38</v>
      </c>
      <c r="B50" s="2">
        <v>2016</v>
      </c>
      <c r="C50" s="2" t="s">
        <v>164</v>
      </c>
      <c r="D50" s="2" t="s">
        <v>161</v>
      </c>
      <c r="E50" s="2" t="s">
        <v>63</v>
      </c>
      <c r="F50" s="2" t="s">
        <v>75</v>
      </c>
      <c r="G50" s="1" t="s">
        <v>65</v>
      </c>
      <c r="H50" s="1" t="s">
        <v>86</v>
      </c>
      <c r="I50" s="3">
        <v>3</v>
      </c>
      <c r="J50" s="4">
        <v>0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3" t="s">
        <v>67</v>
      </c>
      <c r="R50">
        <v>1</v>
      </c>
      <c r="S50" s="4">
        <v>1</v>
      </c>
      <c r="T50" s="5">
        <v>0</v>
      </c>
      <c r="U50" s="5">
        <v>0</v>
      </c>
      <c r="V50" s="5">
        <v>0</v>
      </c>
      <c r="W50" s="3" t="s">
        <v>110</v>
      </c>
      <c r="X50" s="3">
        <v>1</v>
      </c>
      <c r="Y50" s="4">
        <v>0</v>
      </c>
      <c r="Z50" s="5">
        <v>1</v>
      </c>
      <c r="AA50" s="5">
        <v>0</v>
      </c>
      <c r="AB50" s="5">
        <v>0</v>
      </c>
      <c r="AC50" s="3" t="s">
        <v>91</v>
      </c>
      <c r="AD50" s="3">
        <v>5</v>
      </c>
      <c r="AE50" s="4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6">
        <v>96</v>
      </c>
      <c r="AL50" s="6">
        <v>-96</v>
      </c>
      <c r="AM50" s="6">
        <v>259</v>
      </c>
      <c r="AN50" s="6">
        <v>0.37065637065637064</v>
      </c>
      <c r="AO50" s="6">
        <v>8</v>
      </c>
      <c r="AP50" s="6">
        <v>9</v>
      </c>
      <c r="AQ50" s="6">
        <v>3.75</v>
      </c>
      <c r="AR50" s="6">
        <v>23</v>
      </c>
      <c r="AS50" s="6">
        <v>21</v>
      </c>
      <c r="AT50" s="6">
        <v>26</v>
      </c>
      <c r="AU50" s="6">
        <v>25</v>
      </c>
      <c r="AV50" s="6">
        <v>21</v>
      </c>
      <c r="AW50" s="6">
        <v>8</v>
      </c>
      <c r="AX50" s="4"/>
      <c r="AY50" s="7">
        <v>0</v>
      </c>
      <c r="AZ50" s="7">
        <v>0</v>
      </c>
      <c r="BA50" s="7">
        <v>1</v>
      </c>
      <c r="BB50" s="7">
        <v>1</v>
      </c>
      <c r="BC50" s="8" t="s">
        <v>70</v>
      </c>
      <c r="BD50" s="12" t="s">
        <v>112</v>
      </c>
      <c r="BE50" s="12">
        <v>1</v>
      </c>
      <c r="BF50" s="9" t="s">
        <v>113</v>
      </c>
      <c r="BG50" s="10"/>
      <c r="BH50" s="2" t="s">
        <v>161</v>
      </c>
      <c r="BI50" s="11"/>
    </row>
    <row r="51" spans="1:61" ht="15.75" customHeight="1" x14ac:dyDescent="0.25">
      <c r="A51" s="2">
        <v>155</v>
      </c>
      <c r="B51" s="2">
        <v>2015</v>
      </c>
      <c r="C51" s="2" t="s">
        <v>178</v>
      </c>
      <c r="D51" s="2" t="s">
        <v>165</v>
      </c>
      <c r="E51" s="2" t="s">
        <v>63</v>
      </c>
      <c r="F51" s="2" t="s">
        <v>179</v>
      </c>
      <c r="G51" s="1" t="s">
        <v>65</v>
      </c>
      <c r="H51" s="1" t="s">
        <v>66</v>
      </c>
      <c r="I51" s="3">
        <v>1</v>
      </c>
      <c r="J51" s="4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3" t="s">
        <v>67</v>
      </c>
      <c r="R51">
        <v>1</v>
      </c>
      <c r="S51" s="4">
        <v>1</v>
      </c>
      <c r="T51" s="5">
        <v>0</v>
      </c>
      <c r="U51" s="5">
        <v>0</v>
      </c>
      <c r="V51" s="5">
        <v>0</v>
      </c>
      <c r="W51" s="3" t="s">
        <v>68</v>
      </c>
      <c r="X51" s="3">
        <v>0</v>
      </c>
      <c r="Y51" s="4">
        <v>1</v>
      </c>
      <c r="Z51" s="5">
        <v>0</v>
      </c>
      <c r="AA51" s="5">
        <v>0</v>
      </c>
      <c r="AB51" s="5">
        <v>0</v>
      </c>
      <c r="AC51" s="3" t="s">
        <v>69</v>
      </c>
      <c r="AD51" s="3">
        <v>1</v>
      </c>
      <c r="AE51" s="4">
        <v>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6">
        <v>103</v>
      </c>
      <c r="AL51" s="6">
        <v>-103</v>
      </c>
      <c r="AM51" s="6">
        <v>315</v>
      </c>
      <c r="AN51" s="6">
        <v>0.32698412698412699</v>
      </c>
      <c r="AO51" s="6">
        <v>8</v>
      </c>
      <c r="AP51" s="6">
        <v>6</v>
      </c>
      <c r="AQ51" s="6">
        <v>3.58</v>
      </c>
      <c r="AR51" s="6">
        <v>23</v>
      </c>
      <c r="AS51" s="6">
        <v>21</v>
      </c>
      <c r="AT51" s="6">
        <v>26</v>
      </c>
      <c r="AU51" s="6">
        <v>25</v>
      </c>
      <c r="AV51" s="6">
        <v>21</v>
      </c>
      <c r="AW51" s="6">
        <v>0</v>
      </c>
      <c r="AX51" s="4">
        <v>3.5920000000000001</v>
      </c>
      <c r="AY51" s="7">
        <v>0</v>
      </c>
      <c r="AZ51" s="7">
        <v>0</v>
      </c>
      <c r="BA51" s="7">
        <v>0</v>
      </c>
      <c r="BB51" s="7">
        <v>0</v>
      </c>
      <c r="BC51" s="8" t="s">
        <v>65</v>
      </c>
      <c r="BD51" s="12" t="s">
        <v>71</v>
      </c>
      <c r="BE51" s="12">
        <v>3</v>
      </c>
      <c r="BF51" s="9" t="s">
        <v>77</v>
      </c>
      <c r="BG51" s="10" t="s">
        <v>180</v>
      </c>
      <c r="BH51" s="2" t="s">
        <v>165</v>
      </c>
      <c r="BI51" s="11" t="s">
        <v>181</v>
      </c>
    </row>
    <row r="52" spans="1:61" ht="15.75" customHeight="1" x14ac:dyDescent="0.25">
      <c r="A52" s="2">
        <v>198</v>
      </c>
      <c r="B52" s="2">
        <v>2015</v>
      </c>
      <c r="C52" s="2" t="s">
        <v>182</v>
      </c>
      <c r="D52" s="2" t="s">
        <v>183</v>
      </c>
      <c r="E52" s="2" t="s">
        <v>63</v>
      </c>
      <c r="F52" s="2" t="s">
        <v>119</v>
      </c>
      <c r="G52" s="1" t="s">
        <v>65</v>
      </c>
      <c r="H52" s="1" t="s">
        <v>66</v>
      </c>
      <c r="I52" s="3">
        <v>1</v>
      </c>
      <c r="J52" s="4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 t="s">
        <v>67</v>
      </c>
      <c r="R52">
        <v>1</v>
      </c>
      <c r="S52" s="4">
        <v>1</v>
      </c>
      <c r="T52" s="5">
        <v>0</v>
      </c>
      <c r="U52" s="5">
        <v>0</v>
      </c>
      <c r="V52" s="5">
        <v>0</v>
      </c>
      <c r="W52" s="3" t="s">
        <v>68</v>
      </c>
      <c r="X52" s="3">
        <v>0</v>
      </c>
      <c r="Y52" s="4">
        <v>1</v>
      </c>
      <c r="Z52" s="5">
        <v>0</v>
      </c>
      <c r="AA52" s="5">
        <v>0</v>
      </c>
      <c r="AB52" s="5">
        <v>0</v>
      </c>
      <c r="AC52" s="3" t="s">
        <v>69</v>
      </c>
      <c r="AD52" s="3">
        <v>1</v>
      </c>
      <c r="AE52" s="4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6">
        <v>108</v>
      </c>
      <c r="AL52" s="6">
        <v>-108</v>
      </c>
      <c r="AM52" s="6">
        <v>540</v>
      </c>
      <c r="AN52" s="6">
        <v>0.2</v>
      </c>
      <c r="AO52" s="6">
        <v>8</v>
      </c>
      <c r="AP52" s="6">
        <v>2</v>
      </c>
      <c r="AQ52" s="6">
        <v>3.66</v>
      </c>
      <c r="AR52" s="6">
        <v>23</v>
      </c>
      <c r="AS52" s="6">
        <v>24</v>
      </c>
      <c r="AT52" s="6">
        <v>22</v>
      </c>
      <c r="AU52" s="6">
        <v>24</v>
      </c>
      <c r="AV52" s="6">
        <v>21</v>
      </c>
      <c r="AW52" s="6">
        <v>4442</v>
      </c>
      <c r="AX52" s="4">
        <v>2.76</v>
      </c>
      <c r="AY52" s="7">
        <v>0</v>
      </c>
      <c r="AZ52" s="7">
        <v>0</v>
      </c>
      <c r="BA52" s="7">
        <v>0</v>
      </c>
      <c r="BB52" s="7">
        <v>0</v>
      </c>
      <c r="BC52" s="8" t="s">
        <v>65</v>
      </c>
      <c r="BD52" s="12" t="s">
        <v>71</v>
      </c>
      <c r="BE52" s="12">
        <v>3</v>
      </c>
      <c r="BF52" s="9" t="s">
        <v>77</v>
      </c>
      <c r="BG52" s="10" t="s">
        <v>184</v>
      </c>
      <c r="BH52" s="2" t="s">
        <v>183</v>
      </c>
      <c r="BI52" s="11"/>
    </row>
    <row r="53" spans="1:61" ht="15.75" customHeight="1" x14ac:dyDescent="0.25">
      <c r="A53" s="2">
        <v>144</v>
      </c>
      <c r="B53" s="2">
        <v>2015</v>
      </c>
      <c r="C53" s="2" t="s">
        <v>88</v>
      </c>
      <c r="D53" s="2" t="s">
        <v>140</v>
      </c>
      <c r="E53" s="2" t="s">
        <v>63</v>
      </c>
      <c r="F53" s="2" t="s">
        <v>119</v>
      </c>
      <c r="G53" s="1" t="s">
        <v>65</v>
      </c>
      <c r="H53" s="1" t="s">
        <v>66</v>
      </c>
      <c r="I53" s="3">
        <v>1</v>
      </c>
      <c r="J53" s="4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3" t="s">
        <v>67</v>
      </c>
      <c r="R53">
        <v>1</v>
      </c>
      <c r="S53" s="4">
        <v>1</v>
      </c>
      <c r="T53" s="5">
        <v>0</v>
      </c>
      <c r="U53" s="5">
        <v>0</v>
      </c>
      <c r="V53" s="5">
        <v>0</v>
      </c>
      <c r="W53" s="3" t="s">
        <v>110</v>
      </c>
      <c r="X53" s="3">
        <v>1</v>
      </c>
      <c r="Y53" s="4">
        <v>0</v>
      </c>
      <c r="Z53" s="5">
        <v>1</v>
      </c>
      <c r="AA53" s="5">
        <v>0</v>
      </c>
      <c r="AB53" s="5">
        <v>0</v>
      </c>
      <c r="AC53" s="3" t="s">
        <v>83</v>
      </c>
      <c r="AD53" s="3">
        <v>2</v>
      </c>
      <c r="AE53" s="4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6">
        <v>141</v>
      </c>
      <c r="AL53" s="6">
        <v>-141</v>
      </c>
      <c r="AM53" s="6">
        <v>472</v>
      </c>
      <c r="AN53" s="6">
        <v>0.29872881355932202</v>
      </c>
      <c r="AO53" s="6">
        <v>8</v>
      </c>
      <c r="AP53" s="6">
        <v>23</v>
      </c>
      <c r="AQ53" s="6">
        <v>3.61</v>
      </c>
      <c r="AR53" s="6">
        <v>23</v>
      </c>
      <c r="AS53" s="6">
        <v>23</v>
      </c>
      <c r="AT53" s="6">
        <v>24</v>
      </c>
      <c r="AU53" s="6">
        <v>24</v>
      </c>
      <c r="AV53" s="6">
        <v>27</v>
      </c>
      <c r="AW53" s="6">
        <v>90</v>
      </c>
      <c r="AX53" s="4">
        <v>3.3740000000000001</v>
      </c>
      <c r="AY53" s="7">
        <v>0</v>
      </c>
      <c r="AZ53" s="7">
        <v>0</v>
      </c>
      <c r="BA53" s="7">
        <v>0</v>
      </c>
      <c r="BB53" s="7">
        <v>0</v>
      </c>
      <c r="BC53" s="8" t="s">
        <v>65</v>
      </c>
      <c r="BD53" s="12" t="s">
        <v>71</v>
      </c>
      <c r="BE53" s="12">
        <v>3</v>
      </c>
      <c r="BF53" s="9" t="s">
        <v>77</v>
      </c>
      <c r="BG53" s="10" t="s">
        <v>185</v>
      </c>
      <c r="BH53" s="2" t="s">
        <v>140</v>
      </c>
      <c r="BI53" s="11"/>
    </row>
    <row r="54" spans="1:61" ht="15.75" customHeight="1" x14ac:dyDescent="0.25">
      <c r="A54" s="2">
        <v>188</v>
      </c>
      <c r="B54" s="2">
        <v>2015</v>
      </c>
      <c r="C54" s="2" t="s">
        <v>186</v>
      </c>
      <c r="D54" s="2" t="s">
        <v>124</v>
      </c>
      <c r="E54" s="2" t="s">
        <v>74</v>
      </c>
      <c r="F54" s="2" t="s">
        <v>81</v>
      </c>
      <c r="G54" s="1" t="s">
        <v>65</v>
      </c>
      <c r="H54" s="1" t="s">
        <v>66</v>
      </c>
      <c r="I54" s="3">
        <v>1</v>
      </c>
      <c r="J54" s="4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3" t="s">
        <v>67</v>
      </c>
      <c r="R54">
        <v>1</v>
      </c>
      <c r="S54" s="4">
        <v>1</v>
      </c>
      <c r="T54" s="5">
        <v>0</v>
      </c>
      <c r="U54" s="5">
        <v>0</v>
      </c>
      <c r="V54" s="5">
        <v>0</v>
      </c>
      <c r="W54" s="3" t="s">
        <v>68</v>
      </c>
      <c r="X54" s="3">
        <v>0</v>
      </c>
      <c r="Y54" s="4">
        <v>1</v>
      </c>
      <c r="Z54" s="5">
        <v>0</v>
      </c>
      <c r="AA54" s="5">
        <v>0</v>
      </c>
      <c r="AB54" s="5">
        <v>0</v>
      </c>
      <c r="AC54" s="3" t="s">
        <v>83</v>
      </c>
      <c r="AD54" s="3">
        <v>2</v>
      </c>
      <c r="AE54" s="4">
        <v>0</v>
      </c>
      <c r="AF54" s="5">
        <v>1</v>
      </c>
      <c r="AG54" s="5">
        <v>0</v>
      </c>
      <c r="AH54" s="5">
        <v>0</v>
      </c>
      <c r="AI54" s="5">
        <v>0</v>
      </c>
      <c r="AJ54" s="5">
        <v>0</v>
      </c>
      <c r="AK54" s="6">
        <v>162</v>
      </c>
      <c r="AL54" s="6">
        <v>-162</v>
      </c>
      <c r="AM54" s="6">
        <v>435</v>
      </c>
      <c r="AN54" s="6">
        <v>0.3724137931034483</v>
      </c>
      <c r="AO54" s="6">
        <v>8</v>
      </c>
      <c r="AP54" s="6">
        <v>13</v>
      </c>
      <c r="AQ54" s="6">
        <v>3.79</v>
      </c>
      <c r="AR54" s="6">
        <v>23</v>
      </c>
      <c r="AS54" s="6">
        <v>26</v>
      </c>
      <c r="AT54" s="6">
        <v>25</v>
      </c>
      <c r="AU54" s="6">
        <v>24</v>
      </c>
      <c r="AV54" s="6">
        <v>23</v>
      </c>
      <c r="AW54" s="6">
        <v>1742</v>
      </c>
      <c r="AX54" s="4">
        <v>2.9849999999999999</v>
      </c>
      <c r="AY54" s="7">
        <v>0</v>
      </c>
      <c r="AZ54" s="7">
        <v>1</v>
      </c>
      <c r="BA54" s="7">
        <v>0</v>
      </c>
      <c r="BB54" s="7">
        <v>0</v>
      </c>
      <c r="BC54" s="8" t="s">
        <v>65</v>
      </c>
      <c r="BD54" s="12" t="s">
        <v>71</v>
      </c>
      <c r="BE54" s="12">
        <v>3</v>
      </c>
      <c r="BF54" s="9" t="s">
        <v>77</v>
      </c>
      <c r="BG54" s="10" t="s">
        <v>166</v>
      </c>
      <c r="BH54" s="2" t="s">
        <v>124</v>
      </c>
      <c r="BI54" s="11" t="s">
        <v>187</v>
      </c>
    </row>
    <row r="55" spans="1:61" ht="15.75" customHeight="1" x14ac:dyDescent="0.25">
      <c r="A55" s="2">
        <v>43</v>
      </c>
      <c r="B55" s="2">
        <v>2016</v>
      </c>
      <c r="C55" s="2" t="s">
        <v>88</v>
      </c>
      <c r="D55" s="2" t="s">
        <v>154</v>
      </c>
      <c r="E55" s="2" t="s">
        <v>74</v>
      </c>
      <c r="F55" s="2" t="s">
        <v>64</v>
      </c>
      <c r="G55" s="1" t="s">
        <v>65</v>
      </c>
      <c r="H55" s="1" t="s">
        <v>66</v>
      </c>
      <c r="I55" s="3">
        <v>1</v>
      </c>
      <c r="J55" s="4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3" t="s">
        <v>67</v>
      </c>
      <c r="R55">
        <v>1</v>
      </c>
      <c r="S55" s="4">
        <v>1</v>
      </c>
      <c r="T55" s="5">
        <v>0</v>
      </c>
      <c r="U55" s="5">
        <v>0</v>
      </c>
      <c r="V55" s="5">
        <v>0</v>
      </c>
      <c r="W55" s="3" t="s">
        <v>68</v>
      </c>
      <c r="X55" s="3">
        <v>0</v>
      </c>
      <c r="Y55" s="4">
        <v>1</v>
      </c>
      <c r="Z55" s="5">
        <v>0</v>
      </c>
      <c r="AA55" s="5">
        <v>0</v>
      </c>
      <c r="AB55" s="5">
        <v>0</v>
      </c>
      <c r="AC55" s="3" t="s">
        <v>83</v>
      </c>
      <c r="AD55" s="3">
        <v>2</v>
      </c>
      <c r="AE55" s="4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6">
        <v>238</v>
      </c>
      <c r="AL55" s="6">
        <v>-238</v>
      </c>
      <c r="AM55" s="6">
        <v>422</v>
      </c>
      <c r="AN55" s="6">
        <v>0.56398104265402849</v>
      </c>
      <c r="AO55" s="6">
        <v>8</v>
      </c>
      <c r="AP55" s="6"/>
      <c r="AQ55" s="6">
        <v>3.19</v>
      </c>
      <c r="AR55" s="6">
        <v>23</v>
      </c>
      <c r="AS55" s="6">
        <v>23</v>
      </c>
      <c r="AT55" s="6">
        <v>24</v>
      </c>
      <c r="AU55" s="6">
        <v>22</v>
      </c>
      <c r="AV55" s="6">
        <v>23</v>
      </c>
      <c r="AW55" s="6">
        <v>0</v>
      </c>
      <c r="AX55" s="4"/>
      <c r="AY55" s="7">
        <v>0</v>
      </c>
      <c r="AZ55" s="7">
        <v>1</v>
      </c>
      <c r="BA55" s="7">
        <v>1</v>
      </c>
      <c r="BB55" s="7">
        <v>1</v>
      </c>
      <c r="BC55" s="8" t="s">
        <v>70</v>
      </c>
      <c r="BD55" s="12" t="s">
        <v>112</v>
      </c>
      <c r="BE55" s="12">
        <v>1</v>
      </c>
      <c r="BF55" s="9" t="s">
        <v>113</v>
      </c>
      <c r="BG55" s="10"/>
      <c r="BH55" s="2" t="s">
        <v>154</v>
      </c>
      <c r="BI55" s="11"/>
    </row>
    <row r="56" spans="1:61" ht="15.75" customHeight="1" x14ac:dyDescent="0.25">
      <c r="A56" s="2">
        <v>234</v>
      </c>
      <c r="B56" s="2">
        <v>2016</v>
      </c>
      <c r="C56" s="2" t="s">
        <v>188</v>
      </c>
      <c r="D56" s="2" t="s">
        <v>104</v>
      </c>
      <c r="E56" s="2" t="s">
        <v>63</v>
      </c>
      <c r="F56" s="2" t="s">
        <v>141</v>
      </c>
      <c r="G56" s="1" t="s">
        <v>65</v>
      </c>
      <c r="H56" s="1" t="s">
        <v>66</v>
      </c>
      <c r="I56" s="3">
        <v>1</v>
      </c>
      <c r="J56" s="4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3" t="s">
        <v>67</v>
      </c>
      <c r="R56">
        <v>1</v>
      </c>
      <c r="S56" s="4">
        <v>1</v>
      </c>
      <c r="T56" s="5">
        <v>0</v>
      </c>
      <c r="U56" s="5">
        <v>0</v>
      </c>
      <c r="V56" s="5">
        <v>0</v>
      </c>
      <c r="W56" s="3" t="s">
        <v>68</v>
      </c>
      <c r="X56" s="3">
        <v>0</v>
      </c>
      <c r="Y56" s="4">
        <v>1</v>
      </c>
      <c r="Z56" s="5">
        <v>0</v>
      </c>
      <c r="AA56" s="5">
        <v>0</v>
      </c>
      <c r="AB56" s="5">
        <v>0</v>
      </c>
      <c r="AC56" s="3" t="s">
        <v>104</v>
      </c>
      <c r="AD56" s="3">
        <v>4</v>
      </c>
      <c r="AE56" s="4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6">
        <v>279</v>
      </c>
      <c r="AL56" s="6">
        <v>-279</v>
      </c>
      <c r="AM56" s="6">
        <v>424</v>
      </c>
      <c r="AN56" s="6">
        <v>0.65801886792452835</v>
      </c>
      <c r="AO56" s="6">
        <v>7</v>
      </c>
      <c r="AP56" s="6">
        <v>3</v>
      </c>
      <c r="AQ56" s="6">
        <v>2.77</v>
      </c>
      <c r="AR56" s="6">
        <v>23</v>
      </c>
      <c r="AS56" s="6">
        <v>17</v>
      </c>
      <c r="AT56" s="6">
        <v>20</v>
      </c>
      <c r="AU56" s="6">
        <v>25</v>
      </c>
      <c r="AV56" s="6">
        <v>30</v>
      </c>
      <c r="AW56" s="6">
        <v>83</v>
      </c>
      <c r="AX56" s="4">
        <v>3.4910000000000001</v>
      </c>
      <c r="AY56" s="7">
        <v>0</v>
      </c>
      <c r="AZ56" s="7">
        <v>0</v>
      </c>
      <c r="BA56" s="7">
        <v>1</v>
      </c>
      <c r="BB56" s="7">
        <v>1</v>
      </c>
      <c r="BC56" s="8" t="s">
        <v>70</v>
      </c>
      <c r="BD56" s="12" t="s">
        <v>71</v>
      </c>
      <c r="BE56" s="12">
        <v>2</v>
      </c>
      <c r="BF56" s="9" t="s">
        <v>72</v>
      </c>
      <c r="BG56" s="10"/>
      <c r="BH56" s="2" t="s">
        <v>104</v>
      </c>
      <c r="BI56" s="11"/>
    </row>
    <row r="57" spans="1:61" ht="15.75" customHeight="1" x14ac:dyDescent="0.25">
      <c r="A57" s="2">
        <v>11</v>
      </c>
      <c r="B57" s="2">
        <v>2016</v>
      </c>
      <c r="C57" s="2" t="s">
        <v>177</v>
      </c>
      <c r="D57" s="2" t="s">
        <v>189</v>
      </c>
      <c r="E57" s="2" t="s">
        <v>74</v>
      </c>
      <c r="F57" s="2" t="s">
        <v>81</v>
      </c>
      <c r="G57" s="1" t="s">
        <v>65</v>
      </c>
      <c r="H57" s="1" t="s">
        <v>66</v>
      </c>
      <c r="I57" s="3">
        <v>1</v>
      </c>
      <c r="J57" s="4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3" t="s">
        <v>67</v>
      </c>
      <c r="R57">
        <v>1</v>
      </c>
      <c r="S57" s="4">
        <v>1</v>
      </c>
      <c r="T57" s="5">
        <v>0</v>
      </c>
      <c r="U57" s="5">
        <v>0</v>
      </c>
      <c r="V57" s="5">
        <v>0</v>
      </c>
      <c r="W57" s="3" t="s">
        <v>123</v>
      </c>
      <c r="X57" s="3">
        <v>2</v>
      </c>
      <c r="Y57" s="4">
        <v>0</v>
      </c>
      <c r="Z57" s="5">
        <v>0</v>
      </c>
      <c r="AA57" s="5">
        <v>1</v>
      </c>
      <c r="AB57" s="5">
        <v>0</v>
      </c>
      <c r="AC57" s="3" t="s">
        <v>83</v>
      </c>
      <c r="AD57" s="3">
        <v>2</v>
      </c>
      <c r="AE57" s="4">
        <v>0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6"/>
      <c r="AL57" s="6"/>
      <c r="AM57" s="6"/>
      <c r="AN57" s="6"/>
      <c r="AO57" s="6">
        <v>2</v>
      </c>
      <c r="AP57" s="6">
        <v>9</v>
      </c>
      <c r="AQ57" s="6">
        <v>1.79</v>
      </c>
      <c r="AR57" s="6">
        <v>23</v>
      </c>
      <c r="AS57" s="6">
        <v>24</v>
      </c>
      <c r="AT57" s="6">
        <v>25</v>
      </c>
      <c r="AU57" s="6">
        <v>21</v>
      </c>
      <c r="AV57" s="6">
        <v>21</v>
      </c>
      <c r="AW57" s="6">
        <v>84</v>
      </c>
      <c r="AX57" s="4">
        <v>3.1120000000000001</v>
      </c>
      <c r="AY57" s="7">
        <v>0</v>
      </c>
      <c r="AZ57" s="7">
        <v>1</v>
      </c>
      <c r="BA57" s="7">
        <v>1</v>
      </c>
      <c r="BB57" s="7">
        <v>1</v>
      </c>
      <c r="BC57" s="8" t="s">
        <v>70</v>
      </c>
      <c r="BD57" s="12" t="s">
        <v>71</v>
      </c>
      <c r="BE57" s="12">
        <v>2</v>
      </c>
      <c r="BF57" s="9" t="s">
        <v>72</v>
      </c>
      <c r="BG57" s="10"/>
      <c r="BH57" s="2" t="s">
        <v>189</v>
      </c>
      <c r="BI57" s="11"/>
    </row>
    <row r="58" spans="1:61" ht="15.75" customHeight="1" x14ac:dyDescent="0.25">
      <c r="A58" s="2">
        <v>187</v>
      </c>
      <c r="B58" s="2">
        <v>2016</v>
      </c>
      <c r="C58" s="2" t="s">
        <v>190</v>
      </c>
      <c r="D58" s="2" t="s">
        <v>104</v>
      </c>
      <c r="E58" s="2" t="s">
        <v>63</v>
      </c>
      <c r="F58" s="2" t="s">
        <v>119</v>
      </c>
      <c r="G58" s="1" t="s">
        <v>65</v>
      </c>
      <c r="H58" s="1" t="s">
        <v>115</v>
      </c>
      <c r="I58" s="3">
        <v>5</v>
      </c>
      <c r="J58" s="4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3" t="s">
        <v>101</v>
      </c>
      <c r="R58">
        <v>2</v>
      </c>
      <c r="S58" s="4">
        <v>0</v>
      </c>
      <c r="T58" s="5">
        <v>1</v>
      </c>
      <c r="U58" s="5">
        <v>0</v>
      </c>
      <c r="V58" s="5">
        <v>0</v>
      </c>
      <c r="W58" s="3" t="s">
        <v>68</v>
      </c>
      <c r="X58" s="3">
        <v>0</v>
      </c>
      <c r="Y58" s="4">
        <v>1</v>
      </c>
      <c r="Z58" s="5">
        <v>0</v>
      </c>
      <c r="AA58" s="5">
        <v>0</v>
      </c>
      <c r="AB58" s="5">
        <v>0</v>
      </c>
      <c r="AC58" s="3" t="s">
        <v>104</v>
      </c>
      <c r="AD58" s="3">
        <v>4</v>
      </c>
      <c r="AE58" s="4">
        <v>0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6"/>
      <c r="AL58" s="6"/>
      <c r="AM58" s="6"/>
      <c r="AN58" s="6"/>
      <c r="AO58" s="6">
        <v>8</v>
      </c>
      <c r="AP58" s="6">
        <v>4</v>
      </c>
      <c r="AQ58" s="6">
        <v>3.54</v>
      </c>
      <c r="AR58" s="6">
        <v>23</v>
      </c>
      <c r="AS58" s="6">
        <v>21</v>
      </c>
      <c r="AT58" s="6">
        <v>25</v>
      </c>
      <c r="AU58" s="6">
        <v>24</v>
      </c>
      <c r="AV58" s="6">
        <v>23</v>
      </c>
      <c r="AW58" s="6">
        <v>12019</v>
      </c>
      <c r="AX58" s="4">
        <v>2.9590000000000001</v>
      </c>
      <c r="AY58" s="7">
        <v>0</v>
      </c>
      <c r="AZ58" s="7">
        <v>0</v>
      </c>
      <c r="BA58" s="7">
        <v>1</v>
      </c>
      <c r="BB58" s="7">
        <v>1</v>
      </c>
      <c r="BC58" s="8" t="s">
        <v>70</v>
      </c>
      <c r="BD58" s="12" t="s">
        <v>71</v>
      </c>
      <c r="BE58" s="12">
        <v>2</v>
      </c>
      <c r="BF58" s="9" t="s">
        <v>72</v>
      </c>
      <c r="BG58" s="10"/>
      <c r="BH58" s="2" t="s">
        <v>104</v>
      </c>
      <c r="BI58" s="11"/>
    </row>
    <row r="59" spans="1:61" ht="15.75" customHeight="1" x14ac:dyDescent="0.25">
      <c r="A59" s="2">
        <v>177</v>
      </c>
      <c r="B59" s="2">
        <v>2015</v>
      </c>
      <c r="C59" s="2" t="s">
        <v>191</v>
      </c>
      <c r="D59" s="2" t="s">
        <v>104</v>
      </c>
      <c r="E59" s="2" t="s">
        <v>63</v>
      </c>
      <c r="F59" s="2" t="s">
        <v>94</v>
      </c>
      <c r="G59" s="1" t="s">
        <v>65</v>
      </c>
      <c r="H59" s="1" t="s">
        <v>66</v>
      </c>
      <c r="I59" s="3">
        <v>1</v>
      </c>
      <c r="J59" s="4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3" t="s">
        <v>101</v>
      </c>
      <c r="R59">
        <v>2</v>
      </c>
      <c r="S59" s="4">
        <v>0</v>
      </c>
      <c r="T59" s="5">
        <v>1</v>
      </c>
      <c r="U59" s="5">
        <v>0</v>
      </c>
      <c r="V59" s="5">
        <v>0</v>
      </c>
      <c r="W59" s="3" t="s">
        <v>68</v>
      </c>
      <c r="X59" s="3">
        <v>0</v>
      </c>
      <c r="Y59" s="4">
        <v>1</v>
      </c>
      <c r="Z59" s="5">
        <v>0</v>
      </c>
      <c r="AA59" s="5">
        <v>0</v>
      </c>
      <c r="AB59" s="5">
        <v>0</v>
      </c>
      <c r="AC59" s="3" t="s">
        <v>104</v>
      </c>
      <c r="AD59" s="3">
        <v>4</v>
      </c>
      <c r="AE59" s="4">
        <v>0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6"/>
      <c r="AL59" s="6"/>
      <c r="AM59" s="6"/>
      <c r="AN59" s="6"/>
      <c r="AO59" s="6">
        <v>8</v>
      </c>
      <c r="AP59" s="6">
        <v>0</v>
      </c>
      <c r="AQ59" s="6">
        <v>3.96</v>
      </c>
      <c r="AR59" s="6">
        <v>23</v>
      </c>
      <c r="AS59" s="6">
        <v>22</v>
      </c>
      <c r="AT59" s="6">
        <v>23</v>
      </c>
      <c r="AU59" s="6">
        <v>24</v>
      </c>
      <c r="AV59" s="6">
        <v>22</v>
      </c>
      <c r="AW59" s="6">
        <v>1133</v>
      </c>
      <c r="AX59" s="4">
        <v>3.7010000000000001</v>
      </c>
      <c r="AY59" s="7">
        <v>0</v>
      </c>
      <c r="AZ59" s="7">
        <v>0</v>
      </c>
      <c r="BA59" s="7">
        <v>0</v>
      </c>
      <c r="BB59" s="7">
        <v>0</v>
      </c>
      <c r="BC59" s="8" t="s">
        <v>65</v>
      </c>
      <c r="BD59" s="12" t="s">
        <v>71</v>
      </c>
      <c r="BE59" s="12">
        <v>3</v>
      </c>
      <c r="BF59" s="9" t="s">
        <v>77</v>
      </c>
      <c r="BG59" s="10" t="s">
        <v>126</v>
      </c>
      <c r="BH59" s="2" t="s">
        <v>104</v>
      </c>
      <c r="BI59" s="11"/>
    </row>
    <row r="60" spans="1:61" ht="15.75" customHeight="1" x14ac:dyDescent="0.25">
      <c r="A60" s="2">
        <v>80</v>
      </c>
      <c r="B60" s="2">
        <v>2015</v>
      </c>
      <c r="C60" s="2" t="s">
        <v>192</v>
      </c>
      <c r="D60" s="2" t="s">
        <v>140</v>
      </c>
      <c r="E60" s="2" t="s">
        <v>63</v>
      </c>
      <c r="F60" s="2" t="s">
        <v>81</v>
      </c>
      <c r="G60" s="1" t="s">
        <v>65</v>
      </c>
      <c r="H60" s="1" t="s">
        <v>66</v>
      </c>
      <c r="I60" s="3">
        <v>1</v>
      </c>
      <c r="J60" s="4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3" t="s">
        <v>67</v>
      </c>
      <c r="R60">
        <v>1</v>
      </c>
      <c r="S60" s="4">
        <v>1</v>
      </c>
      <c r="T60" s="5">
        <v>0</v>
      </c>
      <c r="U60" s="5">
        <v>0</v>
      </c>
      <c r="V60" s="5">
        <v>0</v>
      </c>
      <c r="W60" s="3" t="s">
        <v>68</v>
      </c>
      <c r="X60" s="3">
        <v>0</v>
      </c>
      <c r="Y60" s="4">
        <v>1</v>
      </c>
      <c r="Z60" s="5">
        <v>0</v>
      </c>
      <c r="AA60" s="5">
        <v>0</v>
      </c>
      <c r="AB60" s="5">
        <v>0</v>
      </c>
      <c r="AC60" s="3" t="s">
        <v>83</v>
      </c>
      <c r="AD60" s="3">
        <v>2</v>
      </c>
      <c r="AE60" s="4">
        <v>0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6">
        <v>32</v>
      </c>
      <c r="AL60" s="6">
        <v>-32</v>
      </c>
      <c r="AM60" s="6">
        <v>126</v>
      </c>
      <c r="AN60" s="6">
        <v>0.25396825396825395</v>
      </c>
      <c r="AO60" s="6">
        <v>10</v>
      </c>
      <c r="AP60" s="6">
        <v>22</v>
      </c>
      <c r="AQ60" s="6">
        <v>3.67</v>
      </c>
      <c r="AR60" s="6">
        <v>24</v>
      </c>
      <c r="AS60" s="6">
        <v>20</v>
      </c>
      <c r="AT60" s="6">
        <v>23</v>
      </c>
      <c r="AU60" s="6">
        <v>23</v>
      </c>
      <c r="AV60" s="6">
        <v>31</v>
      </c>
      <c r="AW60" s="6">
        <v>533</v>
      </c>
      <c r="AX60" s="4">
        <v>3.59</v>
      </c>
      <c r="AY60" s="7">
        <v>0</v>
      </c>
      <c r="AZ60" s="7">
        <v>0</v>
      </c>
      <c r="BA60" s="7">
        <v>0</v>
      </c>
      <c r="BB60" s="7">
        <v>0</v>
      </c>
      <c r="BC60" s="8" t="s">
        <v>65</v>
      </c>
      <c r="BD60" s="12" t="s">
        <v>71</v>
      </c>
      <c r="BE60" s="12">
        <v>3</v>
      </c>
      <c r="BF60" s="9" t="s">
        <v>77</v>
      </c>
      <c r="BG60" s="10" t="s">
        <v>193</v>
      </c>
      <c r="BH60" s="2" t="s">
        <v>140</v>
      </c>
      <c r="BI60" s="11"/>
    </row>
    <row r="61" spans="1:61" ht="15.75" customHeight="1" x14ac:dyDescent="0.25">
      <c r="A61" s="2">
        <v>237</v>
      </c>
      <c r="B61" s="2">
        <v>2016</v>
      </c>
      <c r="C61" s="2" t="s">
        <v>194</v>
      </c>
      <c r="D61" s="2" t="s">
        <v>161</v>
      </c>
      <c r="E61" s="2" t="s">
        <v>74</v>
      </c>
      <c r="F61" s="2" t="s">
        <v>108</v>
      </c>
      <c r="G61" s="1" t="s">
        <v>65</v>
      </c>
      <c r="H61" s="1" t="s">
        <v>66</v>
      </c>
      <c r="I61" s="3">
        <v>1</v>
      </c>
      <c r="J61" s="4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 t="s">
        <v>67</v>
      </c>
      <c r="R61">
        <v>1</v>
      </c>
      <c r="S61" s="4">
        <v>1</v>
      </c>
      <c r="T61" s="5">
        <v>0</v>
      </c>
      <c r="U61" s="5">
        <v>0</v>
      </c>
      <c r="V61" s="5">
        <v>0</v>
      </c>
      <c r="W61" s="3" t="s">
        <v>68</v>
      </c>
      <c r="X61" s="3">
        <v>0</v>
      </c>
      <c r="Y61" s="4">
        <v>1</v>
      </c>
      <c r="Z61" s="5">
        <v>0</v>
      </c>
      <c r="AA61" s="5">
        <v>0</v>
      </c>
      <c r="AB61" s="5">
        <v>0</v>
      </c>
      <c r="AC61" s="3" t="s">
        <v>91</v>
      </c>
      <c r="AD61" s="3">
        <v>5</v>
      </c>
      <c r="AE61" s="4">
        <v>0</v>
      </c>
      <c r="AF61" s="5">
        <v>0</v>
      </c>
      <c r="AG61" s="5">
        <v>0</v>
      </c>
      <c r="AH61" s="5">
        <v>0</v>
      </c>
      <c r="AI61" s="5">
        <v>1</v>
      </c>
      <c r="AJ61" s="5">
        <v>0</v>
      </c>
      <c r="AK61" s="6">
        <v>42</v>
      </c>
      <c r="AL61" s="6">
        <v>-42</v>
      </c>
      <c r="AM61" s="6">
        <v>138</v>
      </c>
      <c r="AN61" s="6">
        <v>0.30434782608695654</v>
      </c>
      <c r="AO61" s="6">
        <v>8</v>
      </c>
      <c r="AP61" s="6"/>
      <c r="AQ61" s="6">
        <v>3.79</v>
      </c>
      <c r="AR61" s="6">
        <v>24</v>
      </c>
      <c r="AS61" s="6">
        <v>26</v>
      </c>
      <c r="AT61" s="6">
        <v>25</v>
      </c>
      <c r="AU61" s="6">
        <v>21</v>
      </c>
      <c r="AV61" s="6">
        <v>24</v>
      </c>
      <c r="AW61" s="6">
        <v>10286</v>
      </c>
      <c r="AX61" s="4"/>
      <c r="AY61" s="7">
        <v>0</v>
      </c>
      <c r="AZ61" s="7">
        <v>1</v>
      </c>
      <c r="BA61" s="7">
        <v>1</v>
      </c>
      <c r="BB61" s="7">
        <v>1</v>
      </c>
      <c r="BC61" s="8" t="s">
        <v>70</v>
      </c>
      <c r="BD61" s="12" t="s">
        <v>112</v>
      </c>
      <c r="BE61" s="12">
        <v>1</v>
      </c>
      <c r="BF61" s="9" t="s">
        <v>113</v>
      </c>
      <c r="BG61" s="10"/>
      <c r="BH61" s="2" t="s">
        <v>161</v>
      </c>
      <c r="BI61" s="11"/>
    </row>
    <row r="62" spans="1:61" ht="15.75" customHeight="1" x14ac:dyDescent="0.25">
      <c r="A62" s="2">
        <v>22</v>
      </c>
      <c r="B62" s="2">
        <v>2015</v>
      </c>
      <c r="C62" s="2" t="s">
        <v>88</v>
      </c>
      <c r="D62" s="2" t="s">
        <v>93</v>
      </c>
      <c r="E62" s="2" t="s">
        <v>74</v>
      </c>
      <c r="F62" s="2" t="s">
        <v>195</v>
      </c>
      <c r="G62" s="1" t="s">
        <v>65</v>
      </c>
      <c r="H62" s="1" t="s">
        <v>66</v>
      </c>
      <c r="I62" s="3">
        <v>1</v>
      </c>
      <c r="J62" s="4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" t="s">
        <v>67</v>
      </c>
      <c r="R62">
        <v>1</v>
      </c>
      <c r="S62" s="4">
        <v>1</v>
      </c>
      <c r="T62" s="5">
        <v>0</v>
      </c>
      <c r="U62" s="5">
        <v>0</v>
      </c>
      <c r="V62" s="5">
        <v>0</v>
      </c>
      <c r="W62" s="3" t="s">
        <v>123</v>
      </c>
      <c r="X62" s="3">
        <v>2</v>
      </c>
      <c r="Y62" s="4">
        <v>0</v>
      </c>
      <c r="Z62" s="5">
        <v>0</v>
      </c>
      <c r="AA62" s="5">
        <v>1</v>
      </c>
      <c r="AB62" s="5">
        <v>0</v>
      </c>
      <c r="AC62" s="3" t="s">
        <v>128</v>
      </c>
      <c r="AD62" s="3">
        <v>3</v>
      </c>
      <c r="AE62" s="4">
        <v>0</v>
      </c>
      <c r="AF62" s="5">
        <v>0</v>
      </c>
      <c r="AG62" s="5">
        <v>1</v>
      </c>
      <c r="AH62" s="5">
        <v>0</v>
      </c>
      <c r="AI62" s="5">
        <v>0</v>
      </c>
      <c r="AJ62" s="5">
        <v>0</v>
      </c>
      <c r="AK62" s="6">
        <v>50</v>
      </c>
      <c r="AL62" s="6">
        <v>-50</v>
      </c>
      <c r="AM62" s="6">
        <v>428</v>
      </c>
      <c r="AN62" s="6">
        <v>0.11682242990654206</v>
      </c>
      <c r="AO62" s="6">
        <v>7</v>
      </c>
      <c r="AP62" s="6">
        <v>0</v>
      </c>
      <c r="AQ62" s="6">
        <v>3.93</v>
      </c>
      <c r="AR62" s="6">
        <v>24</v>
      </c>
      <c r="AS62" s="6">
        <v>28</v>
      </c>
      <c r="AT62" s="6">
        <v>24</v>
      </c>
      <c r="AU62" s="6">
        <v>24</v>
      </c>
      <c r="AV62" s="6">
        <v>20</v>
      </c>
      <c r="AW62" s="6">
        <v>90</v>
      </c>
      <c r="AX62" s="4">
        <v>3.5640000000000001</v>
      </c>
      <c r="AY62" s="7">
        <v>0</v>
      </c>
      <c r="AZ62" s="7">
        <v>1</v>
      </c>
      <c r="BA62" s="7">
        <v>0</v>
      </c>
      <c r="BB62" s="7">
        <v>0</v>
      </c>
      <c r="BC62" s="8" t="s">
        <v>65</v>
      </c>
      <c r="BD62" s="12" t="s">
        <v>71</v>
      </c>
      <c r="BE62" s="12">
        <v>3</v>
      </c>
      <c r="BF62" s="9" t="s">
        <v>77</v>
      </c>
      <c r="BG62" s="10" t="s">
        <v>129</v>
      </c>
      <c r="BH62" s="2" t="s">
        <v>93</v>
      </c>
      <c r="BI62" s="11"/>
    </row>
    <row r="63" spans="1:61" ht="15.75" customHeight="1" x14ac:dyDescent="0.25">
      <c r="A63" s="2">
        <v>110</v>
      </c>
      <c r="B63" s="2">
        <v>2016</v>
      </c>
      <c r="C63" s="2" t="s">
        <v>196</v>
      </c>
      <c r="D63" s="2" t="s">
        <v>189</v>
      </c>
      <c r="E63" s="2" t="s">
        <v>63</v>
      </c>
      <c r="F63" s="2" t="s">
        <v>81</v>
      </c>
      <c r="G63" s="1" t="s">
        <v>65</v>
      </c>
      <c r="H63" s="1" t="s">
        <v>66</v>
      </c>
      <c r="I63" s="3">
        <v>1</v>
      </c>
      <c r="J63" s="4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 t="s">
        <v>67</v>
      </c>
      <c r="R63">
        <v>1</v>
      </c>
      <c r="S63" s="4">
        <v>1</v>
      </c>
      <c r="T63" s="5">
        <v>0</v>
      </c>
      <c r="U63" s="5">
        <v>0</v>
      </c>
      <c r="V63" s="5">
        <v>0</v>
      </c>
      <c r="W63" s="3" t="s">
        <v>68</v>
      </c>
      <c r="X63" s="3">
        <v>0</v>
      </c>
      <c r="Y63" s="4">
        <v>1</v>
      </c>
      <c r="Z63" s="5">
        <v>0</v>
      </c>
      <c r="AA63" s="5">
        <v>0</v>
      </c>
      <c r="AB63" s="5">
        <v>0</v>
      </c>
      <c r="AC63" s="3" t="s">
        <v>83</v>
      </c>
      <c r="AD63" s="3">
        <v>2</v>
      </c>
      <c r="AE63" s="4">
        <v>0</v>
      </c>
      <c r="AF63" s="5">
        <v>1</v>
      </c>
      <c r="AG63" s="5">
        <v>0</v>
      </c>
      <c r="AH63" s="5">
        <v>0</v>
      </c>
      <c r="AI63" s="5">
        <v>0</v>
      </c>
      <c r="AJ63" s="5">
        <v>0</v>
      </c>
      <c r="AK63" s="6">
        <v>51</v>
      </c>
      <c r="AL63" s="6">
        <v>-51</v>
      </c>
      <c r="AM63" s="6">
        <v>141</v>
      </c>
      <c r="AN63" s="6">
        <v>0.36170212765957449</v>
      </c>
      <c r="AO63" s="6">
        <v>8</v>
      </c>
      <c r="AP63" s="6">
        <v>6</v>
      </c>
      <c r="AQ63" s="6">
        <v>3.89</v>
      </c>
      <c r="AR63" s="6">
        <v>24</v>
      </c>
      <c r="AS63" s="6">
        <v>27</v>
      </c>
      <c r="AT63" s="6">
        <v>23</v>
      </c>
      <c r="AU63" s="6">
        <v>21</v>
      </c>
      <c r="AV63" s="6">
        <v>24</v>
      </c>
      <c r="AW63" s="6">
        <v>958</v>
      </c>
      <c r="AX63" s="4"/>
      <c r="AY63" s="7">
        <v>0</v>
      </c>
      <c r="AZ63" s="7">
        <v>0</v>
      </c>
      <c r="BA63" s="7">
        <v>1</v>
      </c>
      <c r="BB63" s="7">
        <v>1</v>
      </c>
      <c r="BC63" s="8" t="s">
        <v>70</v>
      </c>
      <c r="BD63" s="12" t="s">
        <v>112</v>
      </c>
      <c r="BE63" s="12">
        <v>1</v>
      </c>
      <c r="BF63" s="9" t="s">
        <v>113</v>
      </c>
      <c r="BG63" s="10"/>
      <c r="BH63" s="2" t="s">
        <v>189</v>
      </c>
      <c r="BI63" s="11"/>
    </row>
    <row r="64" spans="1:61" ht="15.75" customHeight="1" x14ac:dyDescent="0.25">
      <c r="A64" s="2">
        <v>48</v>
      </c>
      <c r="B64" s="2">
        <v>2015</v>
      </c>
      <c r="C64" s="2" t="s">
        <v>197</v>
      </c>
      <c r="D64" s="2" t="s">
        <v>104</v>
      </c>
      <c r="E64" s="2" t="s">
        <v>63</v>
      </c>
      <c r="F64" s="2" t="s">
        <v>119</v>
      </c>
      <c r="G64" s="1" t="s">
        <v>65</v>
      </c>
      <c r="H64" s="1" t="s">
        <v>66</v>
      </c>
      <c r="I64" s="3">
        <v>1</v>
      </c>
      <c r="J64" s="4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3" t="s">
        <v>67</v>
      </c>
      <c r="R64">
        <v>1</v>
      </c>
      <c r="S64" s="4">
        <v>1</v>
      </c>
      <c r="T64" s="5">
        <v>0</v>
      </c>
      <c r="U64" s="5">
        <v>0</v>
      </c>
      <c r="V64" s="5">
        <v>0</v>
      </c>
      <c r="W64" s="3" t="s">
        <v>68</v>
      </c>
      <c r="X64" s="3">
        <v>0</v>
      </c>
      <c r="Y64" s="4">
        <v>1</v>
      </c>
      <c r="Z64" s="5">
        <v>0</v>
      </c>
      <c r="AA64" s="5">
        <v>0</v>
      </c>
      <c r="AB64" s="5">
        <v>0</v>
      </c>
      <c r="AC64" s="3" t="s">
        <v>128</v>
      </c>
      <c r="AD64" s="3">
        <v>3</v>
      </c>
      <c r="AE64" s="4">
        <v>0</v>
      </c>
      <c r="AF64" s="5">
        <v>0</v>
      </c>
      <c r="AG64" s="5">
        <v>1</v>
      </c>
      <c r="AH64" s="5">
        <v>0</v>
      </c>
      <c r="AI64" s="5">
        <v>0</v>
      </c>
      <c r="AJ64" s="5">
        <v>0</v>
      </c>
      <c r="AK64" s="6">
        <v>64</v>
      </c>
      <c r="AL64" s="6">
        <v>-64</v>
      </c>
      <c r="AM64" s="6">
        <v>424</v>
      </c>
      <c r="AN64" s="6">
        <v>0.15094339622641509</v>
      </c>
      <c r="AO64" s="6">
        <v>8</v>
      </c>
      <c r="AP64" s="6">
        <v>8</v>
      </c>
      <c r="AQ64" s="6">
        <v>3.96</v>
      </c>
      <c r="AR64" s="6">
        <v>24</v>
      </c>
      <c r="AS64" s="6">
        <v>26</v>
      </c>
      <c r="AT64" s="6">
        <v>24</v>
      </c>
      <c r="AU64" s="6">
        <v>25</v>
      </c>
      <c r="AV64" s="6">
        <v>23</v>
      </c>
      <c r="AW64" s="6">
        <v>5</v>
      </c>
      <c r="AX64" s="4">
        <v>3.0659999999999998</v>
      </c>
      <c r="AY64" s="7">
        <v>0</v>
      </c>
      <c r="AZ64" s="7">
        <v>0</v>
      </c>
      <c r="BA64" s="7">
        <v>0</v>
      </c>
      <c r="BB64" s="7">
        <v>0</v>
      </c>
      <c r="BC64" s="8" t="s">
        <v>65</v>
      </c>
      <c r="BD64" s="12" t="s">
        <v>71</v>
      </c>
      <c r="BE64" s="12">
        <v>3</v>
      </c>
      <c r="BF64" s="9" t="s">
        <v>77</v>
      </c>
      <c r="BG64" s="10" t="s">
        <v>198</v>
      </c>
      <c r="BH64" s="2" t="s">
        <v>104</v>
      </c>
      <c r="BI64" s="11"/>
    </row>
    <row r="65" spans="1:61" ht="15.75" customHeight="1" x14ac:dyDescent="0.25">
      <c r="A65" s="2">
        <v>14</v>
      </c>
      <c r="B65" s="2">
        <v>2016</v>
      </c>
      <c r="C65" s="2" t="s">
        <v>167</v>
      </c>
      <c r="D65" s="2" t="s">
        <v>104</v>
      </c>
      <c r="E65" s="2" t="s">
        <v>63</v>
      </c>
      <c r="F65" s="2" t="s">
        <v>64</v>
      </c>
      <c r="G65" s="1" t="s">
        <v>65</v>
      </c>
      <c r="H65" s="1" t="s">
        <v>66</v>
      </c>
      <c r="I65" s="3">
        <v>1</v>
      </c>
      <c r="J65" s="4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3" t="s">
        <v>67</v>
      </c>
      <c r="R65">
        <v>1</v>
      </c>
      <c r="S65" s="4">
        <v>1</v>
      </c>
      <c r="T65" s="5">
        <v>0</v>
      </c>
      <c r="U65" s="5">
        <v>0</v>
      </c>
      <c r="V65" s="5">
        <v>0</v>
      </c>
      <c r="W65" s="3" t="s">
        <v>68</v>
      </c>
      <c r="X65" s="3">
        <v>0</v>
      </c>
      <c r="Y65" s="4">
        <v>1</v>
      </c>
      <c r="Z65" s="5">
        <v>0</v>
      </c>
      <c r="AA65" s="5">
        <v>0</v>
      </c>
      <c r="AB65" s="5">
        <v>0</v>
      </c>
      <c r="AC65" s="3" t="s">
        <v>104</v>
      </c>
      <c r="AD65" s="3">
        <v>4</v>
      </c>
      <c r="AE65" s="4">
        <v>0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6">
        <v>80</v>
      </c>
      <c r="AL65" s="6">
        <v>-80</v>
      </c>
      <c r="AM65" s="6">
        <v>421</v>
      </c>
      <c r="AN65" s="6">
        <v>0.19002375296912113</v>
      </c>
      <c r="AO65" s="6">
        <v>8</v>
      </c>
      <c r="AP65" s="6">
        <v>15</v>
      </c>
      <c r="AQ65" s="6">
        <v>3.87</v>
      </c>
      <c r="AR65" s="6">
        <v>24</v>
      </c>
      <c r="AS65" s="6">
        <v>22</v>
      </c>
      <c r="AT65" s="6">
        <v>23</v>
      </c>
      <c r="AU65" s="6">
        <v>25</v>
      </c>
      <c r="AV65" s="6">
        <v>28</v>
      </c>
      <c r="AW65" s="6">
        <v>18</v>
      </c>
      <c r="AX65" s="4">
        <v>3.4289999999999998</v>
      </c>
      <c r="AY65" s="7">
        <v>0</v>
      </c>
      <c r="AZ65" s="7">
        <v>0</v>
      </c>
      <c r="BA65" s="7">
        <v>1</v>
      </c>
      <c r="BB65" s="7">
        <v>0</v>
      </c>
      <c r="BC65" s="8" t="s">
        <v>65</v>
      </c>
      <c r="BD65" s="12" t="s">
        <v>71</v>
      </c>
      <c r="BE65" s="12">
        <v>3</v>
      </c>
      <c r="BF65" s="9" t="s">
        <v>77</v>
      </c>
      <c r="BG65" s="10" t="s">
        <v>126</v>
      </c>
      <c r="BH65" s="2" t="s">
        <v>104</v>
      </c>
      <c r="BI65" s="11" t="s">
        <v>199</v>
      </c>
    </row>
    <row r="66" spans="1:61" ht="15.75" customHeight="1" x14ac:dyDescent="0.25">
      <c r="A66" s="2">
        <v>132</v>
      </c>
      <c r="B66" s="2">
        <v>2016</v>
      </c>
      <c r="C66" s="2" t="s">
        <v>200</v>
      </c>
      <c r="D66" s="2" t="s">
        <v>124</v>
      </c>
      <c r="E66" s="2" t="s">
        <v>74</v>
      </c>
      <c r="F66" s="2" t="s">
        <v>136</v>
      </c>
      <c r="G66" s="1" t="s">
        <v>65</v>
      </c>
      <c r="H66" s="1" t="s">
        <v>66</v>
      </c>
      <c r="I66" s="3">
        <v>1</v>
      </c>
      <c r="J66" s="4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3" t="s">
        <v>67</v>
      </c>
      <c r="R66">
        <v>1</v>
      </c>
      <c r="S66" s="4">
        <v>1</v>
      </c>
      <c r="T66" s="5">
        <v>0</v>
      </c>
      <c r="U66" s="5">
        <v>0</v>
      </c>
      <c r="V66" s="5">
        <v>0</v>
      </c>
      <c r="W66" s="3" t="s">
        <v>68</v>
      </c>
      <c r="X66" s="3">
        <v>0</v>
      </c>
      <c r="Y66" s="4">
        <v>1</v>
      </c>
      <c r="Z66" s="5">
        <v>0</v>
      </c>
      <c r="AA66" s="5">
        <v>0</v>
      </c>
      <c r="AB66" s="5">
        <v>0</v>
      </c>
      <c r="AC66" s="3" t="s">
        <v>83</v>
      </c>
      <c r="AD66" s="3">
        <v>2</v>
      </c>
      <c r="AE66" s="4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6">
        <v>130</v>
      </c>
      <c r="AL66" s="6">
        <v>-130</v>
      </c>
      <c r="AM66" s="6">
        <v>556</v>
      </c>
      <c r="AN66" s="6">
        <v>0.23381294964028776</v>
      </c>
      <c r="AO66" s="6">
        <v>8</v>
      </c>
      <c r="AP66" s="6">
        <v>14</v>
      </c>
      <c r="AQ66" s="6">
        <v>4</v>
      </c>
      <c r="AR66" s="6">
        <v>24</v>
      </c>
      <c r="AS66" s="6">
        <v>27</v>
      </c>
      <c r="AT66" s="6">
        <v>22</v>
      </c>
      <c r="AU66" s="6">
        <v>24</v>
      </c>
      <c r="AV66" s="6">
        <v>21</v>
      </c>
      <c r="AW66" s="6">
        <v>1993</v>
      </c>
      <c r="AX66" s="4">
        <v>3.206</v>
      </c>
      <c r="AY66" s="7">
        <v>0</v>
      </c>
      <c r="AZ66" s="7">
        <v>1</v>
      </c>
      <c r="BA66" s="7">
        <v>1</v>
      </c>
      <c r="BB66" s="7">
        <v>0</v>
      </c>
      <c r="BC66" s="8" t="s">
        <v>65</v>
      </c>
      <c r="BD66" s="12" t="s">
        <v>71</v>
      </c>
      <c r="BE66" s="12">
        <v>3</v>
      </c>
      <c r="BF66" s="9" t="s">
        <v>77</v>
      </c>
      <c r="BG66" s="10" t="s">
        <v>120</v>
      </c>
      <c r="BH66" s="2" t="s">
        <v>124</v>
      </c>
      <c r="BI66" s="11" t="s">
        <v>201</v>
      </c>
    </row>
    <row r="67" spans="1:61" ht="15.75" customHeight="1" x14ac:dyDescent="0.25">
      <c r="A67" s="2">
        <v>228</v>
      </c>
      <c r="B67" s="2">
        <v>2015</v>
      </c>
      <c r="C67" s="2" t="s">
        <v>202</v>
      </c>
      <c r="D67" s="2" t="s">
        <v>140</v>
      </c>
      <c r="E67" s="2" t="s">
        <v>74</v>
      </c>
      <c r="F67" s="2" t="s">
        <v>157</v>
      </c>
      <c r="G67" s="1" t="s">
        <v>65</v>
      </c>
      <c r="H67" s="1" t="s">
        <v>66</v>
      </c>
      <c r="I67" s="3">
        <v>1</v>
      </c>
      <c r="J67" s="4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3" t="s">
        <v>67</v>
      </c>
      <c r="R67">
        <v>1</v>
      </c>
      <c r="S67" s="4">
        <v>1</v>
      </c>
      <c r="T67" s="5">
        <v>0</v>
      </c>
      <c r="U67" s="5">
        <v>0</v>
      </c>
      <c r="V67" s="5">
        <v>0</v>
      </c>
      <c r="W67" s="3" t="s">
        <v>68</v>
      </c>
      <c r="X67" s="3">
        <v>0</v>
      </c>
      <c r="Y67" s="4">
        <v>1</v>
      </c>
      <c r="Z67" s="5">
        <v>0</v>
      </c>
      <c r="AA67" s="5">
        <v>0</v>
      </c>
      <c r="AB67" s="5">
        <v>0</v>
      </c>
      <c r="AC67" s="3" t="s">
        <v>83</v>
      </c>
      <c r="AD67" s="3">
        <v>2</v>
      </c>
      <c r="AE67" s="4">
        <v>0</v>
      </c>
      <c r="AF67" s="5">
        <v>1</v>
      </c>
      <c r="AG67" s="5">
        <v>0</v>
      </c>
      <c r="AH67" s="5">
        <v>0</v>
      </c>
      <c r="AI67" s="5">
        <v>0</v>
      </c>
      <c r="AJ67" s="5">
        <v>0</v>
      </c>
      <c r="AK67" s="6">
        <v>133</v>
      </c>
      <c r="AL67" s="6">
        <v>-133</v>
      </c>
      <c r="AM67" s="6">
        <v>212</v>
      </c>
      <c r="AN67" s="6">
        <v>0.62735849056603776</v>
      </c>
      <c r="AO67" s="6">
        <v>8</v>
      </c>
      <c r="AP67" s="6">
        <v>9</v>
      </c>
      <c r="AQ67" s="6">
        <v>2.95</v>
      </c>
      <c r="AR67" s="6">
        <v>24</v>
      </c>
      <c r="AS67" s="6">
        <v>23</v>
      </c>
      <c r="AT67" s="6">
        <v>25</v>
      </c>
      <c r="AU67" s="6">
        <v>25</v>
      </c>
      <c r="AV67" s="6">
        <v>22</v>
      </c>
      <c r="AW67" s="6">
        <v>1980</v>
      </c>
      <c r="AX67" s="4"/>
      <c r="AY67" s="7">
        <v>0</v>
      </c>
      <c r="AZ67" s="7">
        <v>1</v>
      </c>
      <c r="BA67" s="7">
        <v>0</v>
      </c>
      <c r="BB67" s="7">
        <v>1</v>
      </c>
      <c r="BC67" s="8" t="s">
        <v>70</v>
      </c>
      <c r="BD67" s="12" t="s">
        <v>112</v>
      </c>
      <c r="BE67" s="12">
        <v>1</v>
      </c>
      <c r="BF67" s="9" t="s">
        <v>113</v>
      </c>
      <c r="BG67" s="10"/>
      <c r="BH67" s="2" t="s">
        <v>140</v>
      </c>
      <c r="BI67" s="11"/>
    </row>
    <row r="68" spans="1:61" ht="15.75" customHeight="1" x14ac:dyDescent="0.25">
      <c r="A68" s="2">
        <v>119</v>
      </c>
      <c r="B68" s="2">
        <v>2016</v>
      </c>
      <c r="C68" s="2" t="s">
        <v>203</v>
      </c>
      <c r="D68" s="2" t="s">
        <v>124</v>
      </c>
      <c r="E68" s="2" t="s">
        <v>74</v>
      </c>
      <c r="F68" s="2" t="s">
        <v>94</v>
      </c>
      <c r="G68" s="1" t="s">
        <v>65</v>
      </c>
      <c r="H68" s="1" t="s">
        <v>66</v>
      </c>
      <c r="I68" s="3">
        <v>1</v>
      </c>
      <c r="J68" s="4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3" t="s">
        <v>67</v>
      </c>
      <c r="R68">
        <v>1</v>
      </c>
      <c r="S68" s="4">
        <v>1</v>
      </c>
      <c r="T68" s="5">
        <v>0</v>
      </c>
      <c r="U68" s="5">
        <v>0</v>
      </c>
      <c r="V68" s="5">
        <v>0</v>
      </c>
      <c r="W68" s="3" t="s">
        <v>68</v>
      </c>
      <c r="X68" s="3">
        <v>0</v>
      </c>
      <c r="Y68" s="4">
        <v>1</v>
      </c>
      <c r="Z68" s="5">
        <v>0</v>
      </c>
      <c r="AA68" s="5">
        <v>0</v>
      </c>
      <c r="AB68" s="5">
        <v>0</v>
      </c>
      <c r="AC68" s="3" t="s">
        <v>83</v>
      </c>
      <c r="AD68" s="3">
        <v>2</v>
      </c>
      <c r="AE68" s="4">
        <v>0</v>
      </c>
      <c r="AF68" s="5">
        <v>1</v>
      </c>
      <c r="AG68" s="5">
        <v>0</v>
      </c>
      <c r="AH68" s="5">
        <v>0</v>
      </c>
      <c r="AI68" s="5">
        <v>0</v>
      </c>
      <c r="AJ68" s="5">
        <v>0</v>
      </c>
      <c r="AK68" s="6">
        <v>148</v>
      </c>
      <c r="AL68" s="6">
        <v>-148</v>
      </c>
      <c r="AM68" s="6">
        <v>514</v>
      </c>
      <c r="AN68" s="6">
        <v>0.28793774319066145</v>
      </c>
      <c r="AO68" s="6">
        <v>8</v>
      </c>
      <c r="AP68" s="6"/>
      <c r="AQ68" s="6">
        <v>3.32</v>
      </c>
      <c r="AR68" s="6">
        <v>24</v>
      </c>
      <c r="AS68" s="6">
        <v>25</v>
      </c>
      <c r="AT68" s="6">
        <v>24</v>
      </c>
      <c r="AU68" s="6">
        <v>25</v>
      </c>
      <c r="AV68" s="6">
        <v>23</v>
      </c>
      <c r="AW68" s="6">
        <v>21582</v>
      </c>
      <c r="AX68" s="4">
        <v>1.8129999999999999</v>
      </c>
      <c r="AY68" s="7">
        <v>0</v>
      </c>
      <c r="AZ68" s="7">
        <v>1</v>
      </c>
      <c r="BA68" s="7">
        <v>1</v>
      </c>
      <c r="BB68" s="7">
        <v>1</v>
      </c>
      <c r="BC68" s="8" t="s">
        <v>70</v>
      </c>
      <c r="BD68" s="12" t="s">
        <v>71</v>
      </c>
      <c r="BE68" s="12">
        <v>2</v>
      </c>
      <c r="BF68" s="9" t="s">
        <v>72</v>
      </c>
      <c r="BG68" s="10"/>
      <c r="BH68" s="2" t="s">
        <v>124</v>
      </c>
      <c r="BI68" s="11"/>
    </row>
    <row r="69" spans="1:61" ht="15.75" customHeight="1" x14ac:dyDescent="0.25">
      <c r="A69" s="2">
        <v>122</v>
      </c>
      <c r="B69" s="2">
        <v>2016</v>
      </c>
      <c r="C69" s="2" t="s">
        <v>61</v>
      </c>
      <c r="D69" s="2" t="s">
        <v>204</v>
      </c>
      <c r="E69" s="2" t="s">
        <v>63</v>
      </c>
      <c r="F69" s="2" t="s">
        <v>136</v>
      </c>
      <c r="G69" s="1" t="s">
        <v>65</v>
      </c>
      <c r="H69" s="1" t="s">
        <v>76</v>
      </c>
      <c r="I69" s="3">
        <v>2</v>
      </c>
      <c r="J69" s="4">
        <v>0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3" t="s">
        <v>67</v>
      </c>
      <c r="R69">
        <v>1</v>
      </c>
      <c r="S69" s="4">
        <v>1</v>
      </c>
      <c r="T69" s="5">
        <v>0</v>
      </c>
      <c r="U69" s="5">
        <v>0</v>
      </c>
      <c r="V69" s="5">
        <v>0</v>
      </c>
      <c r="W69" s="3" t="s">
        <v>68</v>
      </c>
      <c r="X69" s="3">
        <v>0</v>
      </c>
      <c r="Y69" s="4">
        <v>1</v>
      </c>
      <c r="Z69" s="5">
        <v>0</v>
      </c>
      <c r="AA69" s="5">
        <v>0</v>
      </c>
      <c r="AB69" s="5">
        <v>0</v>
      </c>
      <c r="AC69" s="3" t="s">
        <v>128</v>
      </c>
      <c r="AD69" s="3">
        <v>3</v>
      </c>
      <c r="AE69" s="4">
        <v>0</v>
      </c>
      <c r="AF69" s="5">
        <v>0</v>
      </c>
      <c r="AG69" s="5">
        <v>1</v>
      </c>
      <c r="AH69" s="5">
        <v>0</v>
      </c>
      <c r="AI69" s="5">
        <v>0</v>
      </c>
      <c r="AJ69" s="5">
        <v>0</v>
      </c>
      <c r="AK69" s="6">
        <v>158</v>
      </c>
      <c r="AL69" s="6">
        <v>-158</v>
      </c>
      <c r="AM69" s="6">
        <v>529</v>
      </c>
      <c r="AN69" s="6">
        <v>0.29867674858223064</v>
      </c>
      <c r="AO69" s="6">
        <v>8</v>
      </c>
      <c r="AP69" s="6">
        <v>3</v>
      </c>
      <c r="AQ69" s="6">
        <v>3.87</v>
      </c>
      <c r="AR69" s="6">
        <v>24</v>
      </c>
      <c r="AS69" s="6">
        <v>33</v>
      </c>
      <c r="AT69" s="6">
        <v>22</v>
      </c>
      <c r="AU69" s="6">
        <v>23</v>
      </c>
      <c r="AV69" s="6">
        <v>28</v>
      </c>
      <c r="AW69" s="6">
        <v>2145</v>
      </c>
      <c r="AX69" s="4">
        <v>3.4849999999999999</v>
      </c>
      <c r="AY69" s="7">
        <v>0</v>
      </c>
      <c r="AZ69" s="7">
        <v>0</v>
      </c>
      <c r="BA69" s="7">
        <v>1</v>
      </c>
      <c r="BB69" s="7">
        <v>0</v>
      </c>
      <c r="BC69" s="8" t="s">
        <v>65</v>
      </c>
      <c r="BD69" s="12" t="s">
        <v>71</v>
      </c>
      <c r="BE69" s="12">
        <v>3</v>
      </c>
      <c r="BF69" s="9" t="s">
        <v>77</v>
      </c>
      <c r="BG69" s="10" t="s">
        <v>205</v>
      </c>
      <c r="BH69" s="2" t="s">
        <v>204</v>
      </c>
      <c r="BI69" s="11"/>
    </row>
    <row r="70" spans="1:61" ht="15.75" customHeight="1" x14ac:dyDescent="0.25">
      <c r="A70" s="2">
        <v>70</v>
      </c>
      <c r="B70" s="2">
        <v>2016</v>
      </c>
      <c r="C70" s="2" t="s">
        <v>206</v>
      </c>
      <c r="D70" s="2" t="s">
        <v>111</v>
      </c>
      <c r="E70" s="2" t="s">
        <v>63</v>
      </c>
      <c r="F70" s="2" t="s">
        <v>141</v>
      </c>
      <c r="G70" s="1" t="s">
        <v>65</v>
      </c>
      <c r="H70" s="1" t="s">
        <v>66</v>
      </c>
      <c r="I70" s="3">
        <v>1</v>
      </c>
      <c r="J70" s="4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3" t="s">
        <v>67</v>
      </c>
      <c r="R70">
        <v>1</v>
      </c>
      <c r="S70" s="4">
        <v>1</v>
      </c>
      <c r="T70" s="5">
        <v>0</v>
      </c>
      <c r="U70" s="5">
        <v>0</v>
      </c>
      <c r="V70" s="5">
        <v>0</v>
      </c>
      <c r="W70" s="3" t="s">
        <v>68</v>
      </c>
      <c r="X70" s="3">
        <v>0</v>
      </c>
      <c r="Y70" s="4">
        <v>1</v>
      </c>
      <c r="Z70" s="5">
        <v>0</v>
      </c>
      <c r="AA70" s="5">
        <v>0</v>
      </c>
      <c r="AB70" s="5">
        <v>0</v>
      </c>
      <c r="AC70" s="3" t="s">
        <v>128</v>
      </c>
      <c r="AD70" s="3">
        <v>3</v>
      </c>
      <c r="AE70" s="4">
        <v>0</v>
      </c>
      <c r="AF70" s="5">
        <v>0</v>
      </c>
      <c r="AG70" s="5">
        <v>1</v>
      </c>
      <c r="AH70" s="5">
        <v>0</v>
      </c>
      <c r="AI70" s="5">
        <v>0</v>
      </c>
      <c r="AJ70" s="5">
        <v>0</v>
      </c>
      <c r="AK70" s="6"/>
      <c r="AL70" s="6"/>
      <c r="AM70" s="6"/>
      <c r="AN70" s="6"/>
      <c r="AO70" s="6">
        <v>8</v>
      </c>
      <c r="AP70" s="6">
        <v>9</v>
      </c>
      <c r="AQ70" s="6">
        <v>3.92</v>
      </c>
      <c r="AR70" s="6">
        <v>24</v>
      </c>
      <c r="AS70" s="6">
        <v>23</v>
      </c>
      <c r="AT70" s="6">
        <v>23</v>
      </c>
      <c r="AU70" s="6">
        <v>25</v>
      </c>
      <c r="AV70" s="6">
        <v>27</v>
      </c>
      <c r="AW70" s="6">
        <v>1052</v>
      </c>
      <c r="AX70" s="4">
        <v>3.41</v>
      </c>
      <c r="AY70" s="7">
        <v>0</v>
      </c>
      <c r="AZ70" s="7">
        <v>0</v>
      </c>
      <c r="BA70" s="7">
        <v>1</v>
      </c>
      <c r="BB70" s="7">
        <v>0</v>
      </c>
      <c r="BC70" s="8" t="s">
        <v>65</v>
      </c>
      <c r="BD70" s="12" t="s">
        <v>71</v>
      </c>
      <c r="BE70" s="12">
        <v>3</v>
      </c>
      <c r="BF70" s="9" t="s">
        <v>77</v>
      </c>
      <c r="BG70" s="10" t="s">
        <v>207</v>
      </c>
      <c r="BH70" s="2" t="s">
        <v>111</v>
      </c>
      <c r="BI70" s="11"/>
    </row>
    <row r="71" spans="1:61" ht="15.75" customHeight="1" x14ac:dyDescent="0.25">
      <c r="A71" s="2">
        <v>44</v>
      </c>
      <c r="B71" s="2">
        <v>2015</v>
      </c>
      <c r="C71" s="2" t="s">
        <v>208</v>
      </c>
      <c r="D71" s="2" t="s">
        <v>104</v>
      </c>
      <c r="E71" s="2" t="s">
        <v>63</v>
      </c>
      <c r="F71" s="2" t="s">
        <v>81</v>
      </c>
      <c r="G71" s="1" t="s">
        <v>65</v>
      </c>
      <c r="H71" s="1" t="s">
        <v>109</v>
      </c>
      <c r="I71" s="3">
        <v>7</v>
      </c>
      <c r="J71" s="4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3" t="s">
        <v>101</v>
      </c>
      <c r="R71">
        <v>2</v>
      </c>
      <c r="S71" s="4">
        <v>0</v>
      </c>
      <c r="T71" s="5">
        <v>1</v>
      </c>
      <c r="U71" s="5">
        <v>0</v>
      </c>
      <c r="V71" s="5">
        <v>0</v>
      </c>
      <c r="W71" s="3" t="s">
        <v>110</v>
      </c>
      <c r="X71" s="3">
        <v>1</v>
      </c>
      <c r="Y71" s="4">
        <v>0</v>
      </c>
      <c r="Z71" s="5">
        <v>1</v>
      </c>
      <c r="AA71" s="5">
        <v>0</v>
      </c>
      <c r="AB71" s="5">
        <v>0</v>
      </c>
      <c r="AC71" s="3" t="s">
        <v>104</v>
      </c>
      <c r="AD71" s="3">
        <v>4</v>
      </c>
      <c r="AE71" s="4">
        <v>0</v>
      </c>
      <c r="AF71" s="5">
        <v>0</v>
      </c>
      <c r="AG71" s="5">
        <v>0</v>
      </c>
      <c r="AH71" s="5">
        <v>1</v>
      </c>
      <c r="AI71" s="5">
        <v>0</v>
      </c>
      <c r="AJ71" s="5">
        <v>0</v>
      </c>
      <c r="AK71" s="6"/>
      <c r="AL71" s="6"/>
      <c r="AM71" s="6"/>
      <c r="AN71" s="6"/>
      <c r="AO71" s="6">
        <v>8</v>
      </c>
      <c r="AP71" s="6">
        <v>6</v>
      </c>
      <c r="AQ71" s="6">
        <v>3.45</v>
      </c>
      <c r="AR71" s="6">
        <v>24</v>
      </c>
      <c r="AS71" s="6">
        <v>17</v>
      </c>
      <c r="AT71" s="6">
        <v>21</v>
      </c>
      <c r="AU71" s="6">
        <v>29</v>
      </c>
      <c r="AV71" s="6">
        <v>28</v>
      </c>
      <c r="AW71" s="6">
        <v>11</v>
      </c>
      <c r="AX71" s="4">
        <v>3.2040000000000002</v>
      </c>
      <c r="AY71" s="7">
        <v>0</v>
      </c>
      <c r="AZ71" s="7">
        <v>0</v>
      </c>
      <c r="BA71" s="7">
        <v>0</v>
      </c>
      <c r="BB71" s="7">
        <v>0</v>
      </c>
      <c r="BC71" s="8" t="s">
        <v>65</v>
      </c>
      <c r="BD71" s="12" t="s">
        <v>71</v>
      </c>
      <c r="BE71" s="12">
        <v>3</v>
      </c>
      <c r="BF71" s="9" t="s">
        <v>77</v>
      </c>
      <c r="BG71" s="10" t="s">
        <v>105</v>
      </c>
      <c r="BH71" s="2" t="s">
        <v>104</v>
      </c>
      <c r="BI71" s="11"/>
    </row>
    <row r="72" spans="1:61" ht="15.75" customHeight="1" x14ac:dyDescent="0.25">
      <c r="A72" s="2">
        <v>40</v>
      </c>
      <c r="B72" s="2">
        <v>2016</v>
      </c>
      <c r="C72" s="2" t="s">
        <v>209</v>
      </c>
      <c r="D72" s="2" t="s">
        <v>104</v>
      </c>
      <c r="E72" s="2" t="s">
        <v>63</v>
      </c>
      <c r="F72" s="2" t="s">
        <v>136</v>
      </c>
      <c r="G72" s="1" t="s">
        <v>65</v>
      </c>
      <c r="H72" s="1" t="s">
        <v>66</v>
      </c>
      <c r="I72" s="3">
        <v>1</v>
      </c>
      <c r="J72" s="4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 t="s">
        <v>67</v>
      </c>
      <c r="R72">
        <v>1</v>
      </c>
      <c r="S72" s="4">
        <v>1</v>
      </c>
      <c r="T72" s="5">
        <v>0</v>
      </c>
      <c r="U72" s="5">
        <v>0</v>
      </c>
      <c r="V72" s="5">
        <v>0</v>
      </c>
      <c r="W72" s="3" t="s">
        <v>68</v>
      </c>
      <c r="X72" s="3">
        <v>0</v>
      </c>
      <c r="Y72" s="4">
        <v>1</v>
      </c>
      <c r="Z72" s="5">
        <v>0</v>
      </c>
      <c r="AA72" s="5">
        <v>0</v>
      </c>
      <c r="AB72" s="5">
        <v>0</v>
      </c>
      <c r="AC72" s="3" t="s">
        <v>104</v>
      </c>
      <c r="AD72" s="3">
        <v>4</v>
      </c>
      <c r="AE72" s="4">
        <v>0</v>
      </c>
      <c r="AF72" s="5">
        <v>0</v>
      </c>
      <c r="AG72" s="5">
        <v>0</v>
      </c>
      <c r="AH72" s="5">
        <v>1</v>
      </c>
      <c r="AI72" s="5">
        <v>0</v>
      </c>
      <c r="AJ72" s="5">
        <v>0</v>
      </c>
      <c r="AK72" s="6"/>
      <c r="AL72" s="6"/>
      <c r="AM72" s="6"/>
      <c r="AN72" s="6"/>
      <c r="AO72" s="6">
        <v>6</v>
      </c>
      <c r="AP72" s="6">
        <v>7</v>
      </c>
      <c r="AQ72" s="6">
        <v>3.98</v>
      </c>
      <c r="AR72" s="6">
        <v>24</v>
      </c>
      <c r="AS72" s="6">
        <v>23</v>
      </c>
      <c r="AT72" s="6">
        <v>23</v>
      </c>
      <c r="AU72" s="6">
        <v>26</v>
      </c>
      <c r="AV72" s="6">
        <v>23</v>
      </c>
      <c r="AW72" s="6">
        <v>2155</v>
      </c>
      <c r="AX72" s="4">
        <v>3.6589999999999998</v>
      </c>
      <c r="AY72" s="7">
        <v>0</v>
      </c>
      <c r="AZ72" s="7">
        <v>0</v>
      </c>
      <c r="BA72" s="7">
        <v>1</v>
      </c>
      <c r="BB72" s="7">
        <v>0</v>
      </c>
      <c r="BC72" s="8" t="s">
        <v>65</v>
      </c>
      <c r="BD72" s="12" t="s">
        <v>71</v>
      </c>
      <c r="BE72" s="12">
        <v>3</v>
      </c>
      <c r="BF72" s="9" t="s">
        <v>77</v>
      </c>
      <c r="BG72" s="10" t="s">
        <v>126</v>
      </c>
      <c r="BH72" s="2" t="s">
        <v>104</v>
      </c>
      <c r="BI72" s="11"/>
    </row>
    <row r="73" spans="1:61" ht="15.75" customHeight="1" x14ac:dyDescent="0.25">
      <c r="A73" s="2">
        <v>120</v>
      </c>
      <c r="B73" s="2">
        <v>2016</v>
      </c>
      <c r="C73" s="2" t="s">
        <v>210</v>
      </c>
      <c r="D73" s="2" t="s">
        <v>104</v>
      </c>
      <c r="E73" s="2" t="s">
        <v>63</v>
      </c>
      <c r="F73" s="2" t="s">
        <v>94</v>
      </c>
      <c r="G73" s="1" t="s">
        <v>65</v>
      </c>
      <c r="H73" s="1" t="s">
        <v>66</v>
      </c>
      <c r="I73" s="3">
        <v>1</v>
      </c>
      <c r="J73" s="4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3" t="s">
        <v>101</v>
      </c>
      <c r="R73">
        <v>2</v>
      </c>
      <c r="S73" s="4">
        <v>0</v>
      </c>
      <c r="T73" s="5">
        <v>1</v>
      </c>
      <c r="U73" s="5">
        <v>0</v>
      </c>
      <c r="V73" s="5">
        <v>0</v>
      </c>
      <c r="W73" s="3" t="s">
        <v>68</v>
      </c>
      <c r="X73" s="3">
        <v>0</v>
      </c>
      <c r="Y73" s="4">
        <v>1</v>
      </c>
      <c r="Z73" s="5">
        <v>0</v>
      </c>
      <c r="AA73" s="5">
        <v>0</v>
      </c>
      <c r="AB73" s="5">
        <v>0</v>
      </c>
      <c r="AC73" s="3" t="s">
        <v>104</v>
      </c>
      <c r="AD73" s="3">
        <v>4</v>
      </c>
      <c r="AE73" s="4">
        <v>0</v>
      </c>
      <c r="AF73" s="5">
        <v>0</v>
      </c>
      <c r="AG73" s="5">
        <v>0</v>
      </c>
      <c r="AH73" s="5">
        <v>1</v>
      </c>
      <c r="AI73" s="5">
        <v>0</v>
      </c>
      <c r="AJ73" s="5">
        <v>0</v>
      </c>
      <c r="AK73" s="6"/>
      <c r="AL73" s="6"/>
      <c r="AM73" s="6"/>
      <c r="AN73" s="6"/>
      <c r="AO73" s="6">
        <v>8</v>
      </c>
      <c r="AP73" s="6">
        <v>3</v>
      </c>
      <c r="AQ73" s="6">
        <v>3.89</v>
      </c>
      <c r="AR73" s="6">
        <v>24</v>
      </c>
      <c r="AS73" s="6">
        <v>24</v>
      </c>
      <c r="AT73" s="6">
        <v>23</v>
      </c>
      <c r="AU73" s="6">
        <v>23</v>
      </c>
      <c r="AV73" s="6">
        <v>26</v>
      </c>
      <c r="AW73" s="6">
        <v>13</v>
      </c>
      <c r="AX73" s="4">
        <v>3.7109999999999999</v>
      </c>
      <c r="AY73" s="7">
        <v>0</v>
      </c>
      <c r="AZ73" s="7">
        <v>0</v>
      </c>
      <c r="BA73" s="7">
        <v>1</v>
      </c>
      <c r="BB73" s="7">
        <v>0</v>
      </c>
      <c r="BC73" s="8" t="s">
        <v>65</v>
      </c>
      <c r="BD73" s="12" t="s">
        <v>71</v>
      </c>
      <c r="BE73" s="12">
        <v>3</v>
      </c>
      <c r="BF73" s="9" t="s">
        <v>77</v>
      </c>
      <c r="BG73" s="10" t="s">
        <v>126</v>
      </c>
      <c r="BH73" s="2" t="s">
        <v>104</v>
      </c>
      <c r="BI73" s="11"/>
    </row>
    <row r="74" spans="1:61" ht="15.75" customHeight="1" x14ac:dyDescent="0.25">
      <c r="A74" s="2">
        <v>64</v>
      </c>
      <c r="B74" s="2">
        <v>2016</v>
      </c>
      <c r="C74" s="2" t="s">
        <v>211</v>
      </c>
      <c r="D74" s="2" t="s">
        <v>99</v>
      </c>
      <c r="E74" s="2" t="s">
        <v>74</v>
      </c>
      <c r="F74" s="2" t="s">
        <v>212</v>
      </c>
      <c r="G74" s="1" t="s">
        <v>65</v>
      </c>
      <c r="H74" s="1" t="s">
        <v>66</v>
      </c>
      <c r="I74" s="3">
        <v>1</v>
      </c>
      <c r="J74" s="4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3" t="s">
        <v>67</v>
      </c>
      <c r="R74">
        <v>1</v>
      </c>
      <c r="S74" s="4">
        <v>1</v>
      </c>
      <c r="T74" s="5">
        <v>0</v>
      </c>
      <c r="U74" s="5">
        <v>0</v>
      </c>
      <c r="V74" s="5">
        <v>0</v>
      </c>
      <c r="W74" s="3" t="s">
        <v>68</v>
      </c>
      <c r="X74" s="3">
        <v>0</v>
      </c>
      <c r="Y74" s="4">
        <v>1</v>
      </c>
      <c r="Z74" s="5">
        <v>0</v>
      </c>
      <c r="AA74" s="5">
        <v>0</v>
      </c>
      <c r="AB74" s="5">
        <v>0</v>
      </c>
      <c r="AC74" s="3" t="s">
        <v>91</v>
      </c>
      <c r="AD74" s="3">
        <v>5</v>
      </c>
      <c r="AE74" s="4">
        <v>0</v>
      </c>
      <c r="AF74" s="5">
        <v>0</v>
      </c>
      <c r="AG74" s="5">
        <v>0</v>
      </c>
      <c r="AH74" s="5">
        <v>0</v>
      </c>
      <c r="AI74" s="5">
        <v>1</v>
      </c>
      <c r="AJ74" s="5">
        <v>0</v>
      </c>
      <c r="AK74" s="6"/>
      <c r="AL74" s="6"/>
      <c r="AM74" s="6"/>
      <c r="AN74" s="6"/>
      <c r="AO74" s="6">
        <v>6</v>
      </c>
      <c r="AP74" s="6"/>
      <c r="AQ74" s="6">
        <v>3.11</v>
      </c>
      <c r="AR74" s="6">
        <v>24</v>
      </c>
      <c r="AS74" s="6">
        <v>24</v>
      </c>
      <c r="AT74" s="6">
        <v>25</v>
      </c>
      <c r="AU74" s="6">
        <v>22</v>
      </c>
      <c r="AV74" s="6">
        <v>23</v>
      </c>
      <c r="AW74" s="6">
        <v>13480</v>
      </c>
      <c r="AX74" s="4"/>
      <c r="AY74" s="7">
        <v>0</v>
      </c>
      <c r="AZ74" s="7">
        <v>1</v>
      </c>
      <c r="BA74" s="7">
        <v>1</v>
      </c>
      <c r="BB74" s="7">
        <v>1</v>
      </c>
      <c r="BC74" s="8" t="s">
        <v>70</v>
      </c>
      <c r="BD74" s="12" t="s">
        <v>112</v>
      </c>
      <c r="BE74" s="12">
        <v>1</v>
      </c>
      <c r="BF74" s="9" t="s">
        <v>113</v>
      </c>
      <c r="BG74" s="10"/>
      <c r="BH74" s="2" t="s">
        <v>99</v>
      </c>
      <c r="BI74" s="10"/>
    </row>
    <row r="75" spans="1:61" ht="15.75" customHeight="1" x14ac:dyDescent="0.25">
      <c r="A75" s="2">
        <v>200</v>
      </c>
      <c r="B75" s="2">
        <v>2016</v>
      </c>
      <c r="C75" s="2" t="s">
        <v>213</v>
      </c>
      <c r="D75" s="2" t="s">
        <v>214</v>
      </c>
      <c r="E75" s="2" t="s">
        <v>63</v>
      </c>
      <c r="F75" s="2" t="s">
        <v>215</v>
      </c>
      <c r="G75" s="1" t="s">
        <v>65</v>
      </c>
      <c r="H75" s="1" t="s">
        <v>66</v>
      </c>
      <c r="I75" s="3">
        <v>1</v>
      </c>
      <c r="J75" s="4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3" t="s">
        <v>101</v>
      </c>
      <c r="R75">
        <v>2</v>
      </c>
      <c r="S75" s="4">
        <v>0</v>
      </c>
      <c r="T75" s="5">
        <v>1</v>
      </c>
      <c r="U75" s="5">
        <v>0</v>
      </c>
      <c r="V75" s="5">
        <v>0</v>
      </c>
      <c r="W75" s="3" t="s">
        <v>68</v>
      </c>
      <c r="X75" s="3">
        <v>0</v>
      </c>
      <c r="Y75" s="4">
        <v>1</v>
      </c>
      <c r="Z75" s="5">
        <v>0</v>
      </c>
      <c r="AA75" s="5">
        <v>0</v>
      </c>
      <c r="AB75" s="5">
        <v>0</v>
      </c>
      <c r="AC75" s="3" t="s">
        <v>69</v>
      </c>
      <c r="AD75" s="3">
        <v>1</v>
      </c>
      <c r="AE75" s="4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6">
        <v>1</v>
      </c>
      <c r="AL75" s="6">
        <v>-1</v>
      </c>
      <c r="AM75" s="6">
        <v>84</v>
      </c>
      <c r="AN75" s="6">
        <v>1.1904761904761904E-2</v>
      </c>
      <c r="AO75" s="6">
        <v>8</v>
      </c>
      <c r="AP75" s="6">
        <v>15</v>
      </c>
      <c r="AQ75" s="6">
        <v>3.9216000000000002</v>
      </c>
      <c r="AR75" s="6">
        <v>25</v>
      </c>
      <c r="AS75" s="6">
        <v>26</v>
      </c>
      <c r="AT75" s="6">
        <v>24</v>
      </c>
      <c r="AU75" s="6">
        <v>26</v>
      </c>
      <c r="AV75" s="6">
        <v>26</v>
      </c>
      <c r="AW75" s="6">
        <v>9951</v>
      </c>
      <c r="AX75" s="4"/>
      <c r="AY75" s="7">
        <v>0</v>
      </c>
      <c r="AZ75" s="7">
        <v>0</v>
      </c>
      <c r="BA75" s="7">
        <v>1</v>
      </c>
      <c r="BB75" s="7">
        <v>1</v>
      </c>
      <c r="BC75" s="8" t="s">
        <v>70</v>
      </c>
      <c r="BD75" s="12" t="s">
        <v>112</v>
      </c>
      <c r="BE75" s="12">
        <v>1</v>
      </c>
      <c r="BF75" s="9" t="s">
        <v>113</v>
      </c>
      <c r="BG75" s="10"/>
      <c r="BH75" s="2" t="s">
        <v>214</v>
      </c>
      <c r="BI75" s="11"/>
    </row>
    <row r="76" spans="1:61" ht="15.75" customHeight="1" x14ac:dyDescent="0.25">
      <c r="A76" s="2">
        <v>92</v>
      </c>
      <c r="B76" s="2">
        <v>2015</v>
      </c>
      <c r="C76" s="2" t="s">
        <v>216</v>
      </c>
      <c r="D76" s="2" t="s">
        <v>204</v>
      </c>
      <c r="E76" s="2" t="s">
        <v>63</v>
      </c>
      <c r="F76" s="2" t="s">
        <v>119</v>
      </c>
      <c r="G76" s="1" t="s">
        <v>65</v>
      </c>
      <c r="H76" s="1" t="s">
        <v>66</v>
      </c>
      <c r="I76" s="3">
        <v>1</v>
      </c>
      <c r="J76" s="4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3" t="s">
        <v>67</v>
      </c>
      <c r="R76">
        <v>1</v>
      </c>
      <c r="S76" s="4">
        <v>1</v>
      </c>
      <c r="T76" s="5">
        <v>0</v>
      </c>
      <c r="U76" s="5">
        <v>0</v>
      </c>
      <c r="V76" s="5">
        <v>0</v>
      </c>
      <c r="W76" s="3" t="s">
        <v>110</v>
      </c>
      <c r="X76" s="3">
        <v>1</v>
      </c>
      <c r="Y76" s="4">
        <v>0</v>
      </c>
      <c r="Z76" s="5">
        <v>1</v>
      </c>
      <c r="AA76" s="5">
        <v>0</v>
      </c>
      <c r="AB76" s="5">
        <v>0</v>
      </c>
      <c r="AC76" s="3" t="s">
        <v>128</v>
      </c>
      <c r="AD76" s="3">
        <v>3</v>
      </c>
      <c r="AE76" s="4">
        <v>0</v>
      </c>
      <c r="AF76" s="5">
        <v>0</v>
      </c>
      <c r="AG76" s="5">
        <v>1</v>
      </c>
      <c r="AH76" s="5">
        <v>0</v>
      </c>
      <c r="AI76" s="5">
        <v>0</v>
      </c>
      <c r="AJ76" s="5">
        <v>0</v>
      </c>
      <c r="AK76" s="6">
        <v>3</v>
      </c>
      <c r="AL76" s="6">
        <v>-3</v>
      </c>
      <c r="AM76" s="6">
        <v>62</v>
      </c>
      <c r="AN76" s="6">
        <v>4.8387096774193547E-2</v>
      </c>
      <c r="AO76" s="6">
        <v>8</v>
      </c>
      <c r="AP76" s="6">
        <v>12</v>
      </c>
      <c r="AQ76" s="6">
        <v>3.96</v>
      </c>
      <c r="AR76" s="6">
        <v>25</v>
      </c>
      <c r="AS76" s="6">
        <v>25</v>
      </c>
      <c r="AT76" s="6">
        <v>23</v>
      </c>
      <c r="AU76" s="6">
        <v>23</v>
      </c>
      <c r="AV76" s="6">
        <v>27</v>
      </c>
      <c r="AW76" s="6">
        <v>397</v>
      </c>
      <c r="AX76" s="4">
        <v>3.9809999999999999</v>
      </c>
      <c r="AY76" s="7">
        <v>0</v>
      </c>
      <c r="AZ76" s="7">
        <v>0</v>
      </c>
      <c r="BA76" s="7">
        <v>0</v>
      </c>
      <c r="BB76" s="7">
        <v>0</v>
      </c>
      <c r="BC76" s="8" t="s">
        <v>65</v>
      </c>
      <c r="BD76" s="12" t="s">
        <v>71</v>
      </c>
      <c r="BE76" s="12">
        <v>3</v>
      </c>
      <c r="BF76" s="9" t="s">
        <v>77</v>
      </c>
      <c r="BG76" s="10" t="s">
        <v>205</v>
      </c>
      <c r="BH76" s="2" t="s">
        <v>204</v>
      </c>
      <c r="BI76" s="11"/>
    </row>
    <row r="77" spans="1:61" ht="15.75" customHeight="1" x14ac:dyDescent="0.25">
      <c r="A77" s="2">
        <v>58</v>
      </c>
      <c r="B77" s="2">
        <v>2016</v>
      </c>
      <c r="C77" s="2" t="s">
        <v>137</v>
      </c>
      <c r="D77" s="2" t="s">
        <v>140</v>
      </c>
      <c r="E77" s="2" t="s">
        <v>63</v>
      </c>
      <c r="F77" s="2" t="s">
        <v>145</v>
      </c>
      <c r="G77" s="1" t="s">
        <v>65</v>
      </c>
      <c r="H77" s="1" t="s">
        <v>66</v>
      </c>
      <c r="I77" s="3">
        <v>1</v>
      </c>
      <c r="J77" s="4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 t="s">
        <v>67</v>
      </c>
      <c r="R77">
        <v>1</v>
      </c>
      <c r="S77" s="4">
        <v>1</v>
      </c>
      <c r="T77" s="5">
        <v>0</v>
      </c>
      <c r="U77" s="5">
        <v>0</v>
      </c>
      <c r="V77" s="5">
        <v>0</v>
      </c>
      <c r="W77" s="3" t="s">
        <v>68</v>
      </c>
      <c r="X77" s="3">
        <v>0</v>
      </c>
      <c r="Y77" s="4">
        <v>1</v>
      </c>
      <c r="Z77" s="5">
        <v>0</v>
      </c>
      <c r="AA77" s="5">
        <v>0</v>
      </c>
      <c r="AB77" s="5">
        <v>0</v>
      </c>
      <c r="AC77" s="3" t="s">
        <v>83</v>
      </c>
      <c r="AD77" s="3">
        <v>2</v>
      </c>
      <c r="AE77" s="4">
        <v>0</v>
      </c>
      <c r="AF77" s="5">
        <v>1</v>
      </c>
      <c r="AG77" s="5">
        <v>0</v>
      </c>
      <c r="AH77" s="5">
        <v>0</v>
      </c>
      <c r="AI77" s="5">
        <v>0</v>
      </c>
      <c r="AJ77" s="5">
        <v>0</v>
      </c>
      <c r="AK77" s="6">
        <v>4</v>
      </c>
      <c r="AL77" s="6">
        <v>-4</v>
      </c>
      <c r="AM77" s="6">
        <v>143</v>
      </c>
      <c r="AN77" s="6">
        <v>2.7972027972027972E-2</v>
      </c>
      <c r="AO77" s="6">
        <v>8</v>
      </c>
      <c r="AP77" s="6">
        <v>11</v>
      </c>
      <c r="AQ77" s="6">
        <v>3.79</v>
      </c>
      <c r="AR77" s="6">
        <v>25</v>
      </c>
      <c r="AS77" s="6">
        <v>23</v>
      </c>
      <c r="AT77" s="6">
        <v>21</v>
      </c>
      <c r="AU77" s="6">
        <v>24</v>
      </c>
      <c r="AV77" s="6">
        <v>33</v>
      </c>
      <c r="AW77" s="6">
        <v>0</v>
      </c>
      <c r="AX77" s="4">
        <v>3.6869999999999998</v>
      </c>
      <c r="AY77" s="7">
        <v>0</v>
      </c>
      <c r="AZ77" s="7">
        <v>0</v>
      </c>
      <c r="BA77" s="7">
        <v>1</v>
      </c>
      <c r="BB77" s="7">
        <v>0</v>
      </c>
      <c r="BC77" s="8" t="s">
        <v>65</v>
      </c>
      <c r="BD77" s="12" t="s">
        <v>71</v>
      </c>
      <c r="BE77" s="12">
        <v>3</v>
      </c>
      <c r="BF77" s="9" t="s">
        <v>77</v>
      </c>
      <c r="BG77" s="10" t="s">
        <v>185</v>
      </c>
      <c r="BH77" s="2" t="s">
        <v>140</v>
      </c>
      <c r="BI77" s="11"/>
    </row>
    <row r="78" spans="1:61" ht="15.75" customHeight="1" x14ac:dyDescent="0.25">
      <c r="A78" s="2">
        <v>47</v>
      </c>
      <c r="B78" s="2">
        <v>2016</v>
      </c>
      <c r="C78" s="2" t="s">
        <v>217</v>
      </c>
      <c r="D78" s="2" t="s">
        <v>214</v>
      </c>
      <c r="E78" s="2" t="s">
        <v>63</v>
      </c>
      <c r="F78" s="2" t="s">
        <v>64</v>
      </c>
      <c r="G78" s="1" t="s">
        <v>65</v>
      </c>
      <c r="H78" s="1" t="s">
        <v>66</v>
      </c>
      <c r="I78" s="3">
        <v>1</v>
      </c>
      <c r="J78" s="4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3" t="s">
        <v>67</v>
      </c>
      <c r="R78">
        <v>1</v>
      </c>
      <c r="S78" s="4">
        <v>1</v>
      </c>
      <c r="T78" s="5">
        <v>0</v>
      </c>
      <c r="U78" s="5">
        <v>0</v>
      </c>
      <c r="V78" s="5">
        <v>0</v>
      </c>
      <c r="W78" s="3" t="s">
        <v>68</v>
      </c>
      <c r="X78" s="3">
        <v>0</v>
      </c>
      <c r="Y78" s="4">
        <v>1</v>
      </c>
      <c r="Z78" s="5">
        <v>0</v>
      </c>
      <c r="AA78" s="5">
        <v>0</v>
      </c>
      <c r="AB78" s="5">
        <v>0</v>
      </c>
      <c r="AC78" s="3" t="s">
        <v>69</v>
      </c>
      <c r="AD78" s="3">
        <v>1</v>
      </c>
      <c r="AE78" s="4">
        <v>1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6">
        <v>8</v>
      </c>
      <c r="AL78" s="6">
        <v>-8</v>
      </c>
      <c r="AM78" s="6">
        <v>17</v>
      </c>
      <c r="AN78" s="6">
        <v>0.47058823529411764</v>
      </c>
      <c r="AO78" s="6">
        <v>9</v>
      </c>
      <c r="AP78" s="6">
        <v>29</v>
      </c>
      <c r="AQ78" s="6">
        <v>3.26</v>
      </c>
      <c r="AR78" s="6">
        <v>25</v>
      </c>
      <c r="AS78" s="6">
        <v>24</v>
      </c>
      <c r="AT78" s="6">
        <v>24</v>
      </c>
      <c r="AU78" s="6">
        <v>28</v>
      </c>
      <c r="AV78" s="6">
        <v>25</v>
      </c>
      <c r="AW78" s="6">
        <v>593</v>
      </c>
      <c r="AX78" s="4"/>
      <c r="AY78" s="7">
        <v>0</v>
      </c>
      <c r="AZ78" s="7">
        <v>0</v>
      </c>
      <c r="BA78" s="7">
        <v>1</v>
      </c>
      <c r="BB78" s="7">
        <v>1</v>
      </c>
      <c r="BC78" s="8" t="s">
        <v>70</v>
      </c>
      <c r="BD78" s="12" t="s">
        <v>112</v>
      </c>
      <c r="BE78" s="12">
        <v>1</v>
      </c>
      <c r="BF78" s="9" t="s">
        <v>113</v>
      </c>
      <c r="BG78" s="10"/>
      <c r="BH78" s="2" t="s">
        <v>214</v>
      </c>
      <c r="BI78" s="11"/>
    </row>
    <row r="79" spans="1:61" ht="15.75" customHeight="1" x14ac:dyDescent="0.25">
      <c r="A79" s="2">
        <v>148</v>
      </c>
      <c r="B79" s="2">
        <v>2016</v>
      </c>
      <c r="C79" s="2" t="s">
        <v>121</v>
      </c>
      <c r="D79" s="2" t="s">
        <v>93</v>
      </c>
      <c r="E79" s="2" t="s">
        <v>63</v>
      </c>
      <c r="F79" s="2" t="s">
        <v>64</v>
      </c>
      <c r="G79" s="1" t="s">
        <v>65</v>
      </c>
      <c r="H79" s="1" t="s">
        <v>109</v>
      </c>
      <c r="I79" s="3">
        <v>7</v>
      </c>
      <c r="J79" s="4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3" t="s">
        <v>67</v>
      </c>
      <c r="R79">
        <v>1</v>
      </c>
      <c r="S79" s="4">
        <v>1</v>
      </c>
      <c r="T79" s="5">
        <v>0</v>
      </c>
      <c r="U79" s="5">
        <v>0</v>
      </c>
      <c r="V79" s="5">
        <v>0</v>
      </c>
      <c r="W79" s="3" t="s">
        <v>68</v>
      </c>
      <c r="X79" s="3">
        <v>0</v>
      </c>
      <c r="Y79" s="4">
        <v>1</v>
      </c>
      <c r="Z79" s="5">
        <v>0</v>
      </c>
      <c r="AA79" s="5">
        <v>0</v>
      </c>
      <c r="AB79" s="5">
        <v>0</v>
      </c>
      <c r="AC79" s="3" t="s">
        <v>128</v>
      </c>
      <c r="AD79" s="3">
        <v>3</v>
      </c>
      <c r="AE79" s="4">
        <v>0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6">
        <v>12</v>
      </c>
      <c r="AL79" s="6">
        <v>-12</v>
      </c>
      <c r="AM79" s="6">
        <v>213</v>
      </c>
      <c r="AN79" s="6">
        <v>5.6338028169014086E-2</v>
      </c>
      <c r="AO79" s="6">
        <v>7</v>
      </c>
      <c r="AP79" s="6">
        <v>26</v>
      </c>
      <c r="AQ79" s="6">
        <v>3.93</v>
      </c>
      <c r="AR79" s="6">
        <v>25</v>
      </c>
      <c r="AS79" s="6">
        <v>22</v>
      </c>
      <c r="AT79" s="6">
        <v>25</v>
      </c>
      <c r="AU79" s="6">
        <v>24</v>
      </c>
      <c r="AV79" s="6">
        <v>30</v>
      </c>
      <c r="AW79" s="6">
        <v>1272</v>
      </c>
      <c r="AX79" s="4">
        <v>3.6989999999999998</v>
      </c>
      <c r="AY79" s="7">
        <v>0</v>
      </c>
      <c r="AZ79" s="7">
        <v>0</v>
      </c>
      <c r="BA79" s="7">
        <v>1</v>
      </c>
      <c r="BB79" s="7">
        <v>0</v>
      </c>
      <c r="BC79" s="8" t="s">
        <v>65</v>
      </c>
      <c r="BD79" s="12" t="s">
        <v>71</v>
      </c>
      <c r="BE79" s="12">
        <v>3</v>
      </c>
      <c r="BF79" s="9" t="s">
        <v>77</v>
      </c>
      <c r="BG79" s="10" t="s">
        <v>218</v>
      </c>
      <c r="BH79" s="2" t="s">
        <v>93</v>
      </c>
      <c r="BI79" s="11" t="s">
        <v>219</v>
      </c>
    </row>
    <row r="80" spans="1:61" ht="15.75" customHeight="1" x14ac:dyDescent="0.25">
      <c r="A80" s="2">
        <v>86</v>
      </c>
      <c r="B80" s="2">
        <v>2015</v>
      </c>
      <c r="C80" s="2" t="s">
        <v>121</v>
      </c>
      <c r="D80" s="2" t="s">
        <v>104</v>
      </c>
      <c r="E80" s="2" t="s">
        <v>63</v>
      </c>
      <c r="F80" s="2" t="s">
        <v>94</v>
      </c>
      <c r="G80" s="1" t="s">
        <v>65</v>
      </c>
      <c r="H80" s="1" t="s">
        <v>66</v>
      </c>
      <c r="I80" s="3">
        <v>1</v>
      </c>
      <c r="J80" s="4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3" t="s">
        <v>67</v>
      </c>
      <c r="R80">
        <v>1</v>
      </c>
      <c r="S80" s="4">
        <v>1</v>
      </c>
      <c r="T80" s="5">
        <v>0</v>
      </c>
      <c r="U80" s="5">
        <v>0</v>
      </c>
      <c r="V80" s="5">
        <v>0</v>
      </c>
      <c r="W80" s="3" t="s">
        <v>110</v>
      </c>
      <c r="X80" s="3">
        <v>1</v>
      </c>
      <c r="Y80" s="4">
        <v>0</v>
      </c>
      <c r="Z80" s="5">
        <v>1</v>
      </c>
      <c r="AA80" s="5">
        <v>0</v>
      </c>
      <c r="AB80" s="5">
        <v>0</v>
      </c>
      <c r="AC80" s="3" t="s">
        <v>104</v>
      </c>
      <c r="AD80" s="3">
        <v>4</v>
      </c>
      <c r="AE80" s="4">
        <v>0</v>
      </c>
      <c r="AF80" s="5">
        <v>0</v>
      </c>
      <c r="AG80" s="5">
        <v>0</v>
      </c>
      <c r="AH80" s="5">
        <v>1</v>
      </c>
      <c r="AI80" s="5">
        <v>0</v>
      </c>
      <c r="AJ80" s="5">
        <v>0</v>
      </c>
      <c r="AK80" s="6">
        <v>16</v>
      </c>
      <c r="AL80" s="6">
        <v>-16</v>
      </c>
      <c r="AM80" s="6">
        <v>179</v>
      </c>
      <c r="AN80" s="6">
        <v>8.9385474860335198E-2</v>
      </c>
      <c r="AO80" s="6">
        <v>8</v>
      </c>
      <c r="AP80" s="6">
        <v>23</v>
      </c>
      <c r="AQ80" s="6">
        <v>3.86</v>
      </c>
      <c r="AR80" s="6">
        <v>25</v>
      </c>
      <c r="AS80" s="6">
        <v>26</v>
      </c>
      <c r="AT80" s="6">
        <v>26</v>
      </c>
      <c r="AU80" s="6">
        <v>26</v>
      </c>
      <c r="AV80" s="6">
        <v>23</v>
      </c>
      <c r="AW80" s="6">
        <v>1272</v>
      </c>
      <c r="AX80" s="4">
        <v>3.7189999999999999</v>
      </c>
      <c r="AY80" s="7">
        <v>0</v>
      </c>
      <c r="AZ80" s="7">
        <v>0</v>
      </c>
      <c r="BA80" s="7">
        <v>0</v>
      </c>
      <c r="BB80" s="7">
        <v>0</v>
      </c>
      <c r="BC80" s="8" t="s">
        <v>65</v>
      </c>
      <c r="BD80" s="12" t="s">
        <v>71</v>
      </c>
      <c r="BE80" s="12">
        <v>3</v>
      </c>
      <c r="BF80" s="9" t="s">
        <v>77</v>
      </c>
      <c r="BG80" s="10" t="s">
        <v>105</v>
      </c>
      <c r="BH80" s="2" t="s">
        <v>104</v>
      </c>
      <c r="BI80" s="11"/>
    </row>
    <row r="81" spans="1:61" ht="15.75" customHeight="1" x14ac:dyDescent="0.25">
      <c r="A81" s="2">
        <v>52</v>
      </c>
      <c r="B81" s="2">
        <v>2015</v>
      </c>
      <c r="C81" s="2" t="s">
        <v>220</v>
      </c>
      <c r="D81" s="2" t="s">
        <v>104</v>
      </c>
      <c r="E81" s="2" t="s">
        <v>63</v>
      </c>
      <c r="F81" s="2" t="s">
        <v>94</v>
      </c>
      <c r="G81" s="1" t="s">
        <v>65</v>
      </c>
      <c r="H81" s="1" t="s">
        <v>66</v>
      </c>
      <c r="I81" s="3">
        <v>1</v>
      </c>
      <c r="J81" s="4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3" t="s">
        <v>67</v>
      </c>
      <c r="R81">
        <v>1</v>
      </c>
      <c r="S81" s="4">
        <v>1</v>
      </c>
      <c r="T81" s="5">
        <v>0</v>
      </c>
      <c r="U81" s="5">
        <v>0</v>
      </c>
      <c r="V81" s="5">
        <v>0</v>
      </c>
      <c r="W81" s="3" t="s">
        <v>68</v>
      </c>
      <c r="X81" s="3">
        <v>0</v>
      </c>
      <c r="Y81" s="4">
        <v>1</v>
      </c>
      <c r="Z81" s="5">
        <v>0</v>
      </c>
      <c r="AA81" s="5">
        <v>0</v>
      </c>
      <c r="AB81" s="5">
        <v>0</v>
      </c>
      <c r="AC81" s="3" t="s">
        <v>104</v>
      </c>
      <c r="AD81" s="3">
        <v>4</v>
      </c>
      <c r="AE81" s="4">
        <v>0</v>
      </c>
      <c r="AF81" s="5">
        <v>0</v>
      </c>
      <c r="AG81" s="5">
        <v>0</v>
      </c>
      <c r="AH81" s="5">
        <v>1</v>
      </c>
      <c r="AI81" s="5">
        <v>0</v>
      </c>
      <c r="AJ81" s="5">
        <v>0</v>
      </c>
      <c r="AK81" s="6">
        <v>18</v>
      </c>
      <c r="AL81" s="6">
        <v>-18</v>
      </c>
      <c r="AM81" s="6">
        <v>115</v>
      </c>
      <c r="AN81" s="6">
        <v>0.15652173913043479</v>
      </c>
      <c r="AO81" s="6">
        <v>8</v>
      </c>
      <c r="AP81" s="6">
        <v>20</v>
      </c>
      <c r="AQ81" s="6">
        <v>3.92</v>
      </c>
      <c r="AR81" s="6">
        <v>25</v>
      </c>
      <c r="AS81" s="6">
        <v>26</v>
      </c>
      <c r="AT81" s="6">
        <v>25</v>
      </c>
      <c r="AU81" s="6">
        <v>20</v>
      </c>
      <c r="AV81" s="6">
        <v>28</v>
      </c>
      <c r="AW81" s="6">
        <v>1644</v>
      </c>
      <c r="AX81" s="4">
        <v>3.1179999999999999</v>
      </c>
      <c r="AY81" s="7">
        <v>0</v>
      </c>
      <c r="AZ81" s="7">
        <v>0</v>
      </c>
      <c r="BA81" s="7">
        <v>0</v>
      </c>
      <c r="BB81" s="7">
        <v>0</v>
      </c>
      <c r="BC81" s="8" t="s">
        <v>65</v>
      </c>
      <c r="BD81" s="12" t="s">
        <v>71</v>
      </c>
      <c r="BE81" s="12">
        <v>3</v>
      </c>
      <c r="BF81" s="9" t="s">
        <v>77</v>
      </c>
      <c r="BG81" s="10" t="s">
        <v>126</v>
      </c>
      <c r="BH81" s="2" t="s">
        <v>104</v>
      </c>
      <c r="BI81" s="11"/>
    </row>
    <row r="82" spans="1:61" ht="15.75" customHeight="1" x14ac:dyDescent="0.25">
      <c r="A82" s="2">
        <v>153</v>
      </c>
      <c r="B82" s="2">
        <v>2015</v>
      </c>
      <c r="C82" s="2" t="s">
        <v>221</v>
      </c>
      <c r="D82" s="2" t="s">
        <v>93</v>
      </c>
      <c r="E82" s="2" t="s">
        <v>63</v>
      </c>
      <c r="F82" s="2" t="s">
        <v>90</v>
      </c>
      <c r="G82" s="1" t="s">
        <v>65</v>
      </c>
      <c r="H82" s="1" t="s">
        <v>66</v>
      </c>
      <c r="I82" s="3">
        <v>1</v>
      </c>
      <c r="J82" s="4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3" t="s">
        <v>67</v>
      </c>
      <c r="R82">
        <v>1</v>
      </c>
      <c r="S82" s="4">
        <v>1</v>
      </c>
      <c r="T82" s="5">
        <v>0</v>
      </c>
      <c r="U82" s="5">
        <v>0</v>
      </c>
      <c r="V82" s="5">
        <v>0</v>
      </c>
      <c r="W82" s="3" t="s">
        <v>68</v>
      </c>
      <c r="X82" s="3">
        <v>0</v>
      </c>
      <c r="Y82" s="4">
        <v>1</v>
      </c>
      <c r="Z82" s="5">
        <v>0</v>
      </c>
      <c r="AA82" s="5">
        <v>0</v>
      </c>
      <c r="AB82" s="5">
        <v>0</v>
      </c>
      <c r="AC82" s="3" t="s">
        <v>128</v>
      </c>
      <c r="AD82" s="3">
        <v>3</v>
      </c>
      <c r="AE82" s="4">
        <v>0</v>
      </c>
      <c r="AF82" s="5">
        <v>0</v>
      </c>
      <c r="AG82" s="5">
        <v>1</v>
      </c>
      <c r="AH82" s="5">
        <v>0</v>
      </c>
      <c r="AI82" s="5">
        <v>0</v>
      </c>
      <c r="AJ82" s="5">
        <v>0</v>
      </c>
      <c r="AK82" s="6">
        <v>39</v>
      </c>
      <c r="AL82" s="6">
        <v>-39</v>
      </c>
      <c r="AM82" s="6">
        <v>65</v>
      </c>
      <c r="AN82" s="6">
        <v>0.6</v>
      </c>
      <c r="AO82" s="6">
        <v>8</v>
      </c>
      <c r="AP82" s="6"/>
      <c r="AQ82" s="6">
        <v>2.81</v>
      </c>
      <c r="AR82" s="6">
        <v>25</v>
      </c>
      <c r="AS82" s="6">
        <v>21</v>
      </c>
      <c r="AT82" s="6">
        <v>23</v>
      </c>
      <c r="AU82" s="6">
        <v>31</v>
      </c>
      <c r="AV82" s="6">
        <v>28</v>
      </c>
      <c r="AW82" s="6">
        <v>3388</v>
      </c>
      <c r="AX82" s="4"/>
      <c r="AY82" s="7">
        <v>0</v>
      </c>
      <c r="AZ82" s="7">
        <v>0</v>
      </c>
      <c r="BA82" s="7">
        <v>0</v>
      </c>
      <c r="BB82" s="7">
        <v>1</v>
      </c>
      <c r="BC82" s="8" t="s">
        <v>70</v>
      </c>
      <c r="BD82" s="12" t="s">
        <v>112</v>
      </c>
      <c r="BE82" s="12">
        <v>1</v>
      </c>
      <c r="BF82" s="9" t="s">
        <v>113</v>
      </c>
      <c r="BG82" s="10"/>
      <c r="BH82" s="2" t="s">
        <v>93</v>
      </c>
      <c r="BI82" s="11"/>
    </row>
    <row r="83" spans="1:61" ht="15.75" customHeight="1" x14ac:dyDescent="0.25">
      <c r="A83" s="2">
        <v>91</v>
      </c>
      <c r="B83" s="2">
        <v>2016</v>
      </c>
      <c r="C83" s="2" t="s">
        <v>144</v>
      </c>
      <c r="D83" s="2" t="s">
        <v>222</v>
      </c>
      <c r="E83" s="2" t="s">
        <v>74</v>
      </c>
      <c r="F83" s="2" t="s">
        <v>81</v>
      </c>
      <c r="G83" s="1" t="s">
        <v>65</v>
      </c>
      <c r="H83" s="1" t="s">
        <v>66</v>
      </c>
      <c r="I83" s="3">
        <v>1</v>
      </c>
      <c r="J83" s="4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3" t="s">
        <v>67</v>
      </c>
      <c r="R83">
        <v>1</v>
      </c>
      <c r="S83" s="4">
        <v>1</v>
      </c>
      <c r="T83" s="5">
        <v>0</v>
      </c>
      <c r="U83" s="5">
        <v>0</v>
      </c>
      <c r="V83" s="5">
        <v>0</v>
      </c>
      <c r="W83" s="3" t="s">
        <v>123</v>
      </c>
      <c r="X83" s="3">
        <v>2</v>
      </c>
      <c r="Y83" s="4">
        <v>0</v>
      </c>
      <c r="Z83" s="5">
        <v>0</v>
      </c>
      <c r="AA83" s="5">
        <v>1</v>
      </c>
      <c r="AB83" s="5">
        <v>0</v>
      </c>
      <c r="AC83" s="3" t="s">
        <v>91</v>
      </c>
      <c r="AD83" s="3">
        <v>5</v>
      </c>
      <c r="AE83" s="4">
        <v>0</v>
      </c>
      <c r="AF83" s="5">
        <v>0</v>
      </c>
      <c r="AG83" s="5">
        <v>0</v>
      </c>
      <c r="AH83" s="5">
        <v>0</v>
      </c>
      <c r="AI83" s="5">
        <v>1</v>
      </c>
      <c r="AJ83" s="5">
        <v>0</v>
      </c>
      <c r="AK83" s="6">
        <v>69</v>
      </c>
      <c r="AL83" s="6">
        <v>-69</v>
      </c>
      <c r="AM83" s="6">
        <v>361</v>
      </c>
      <c r="AN83" s="6">
        <v>0.19113573407202217</v>
      </c>
      <c r="AO83" s="6">
        <v>8</v>
      </c>
      <c r="AP83" s="6"/>
      <c r="AQ83" s="6">
        <v>3.94</v>
      </c>
      <c r="AR83" s="6">
        <v>25</v>
      </c>
      <c r="AS83" s="6">
        <v>27</v>
      </c>
      <c r="AT83" s="6">
        <v>25</v>
      </c>
      <c r="AU83" s="6">
        <v>25</v>
      </c>
      <c r="AV83" s="6">
        <v>23</v>
      </c>
      <c r="AW83" s="6">
        <v>88</v>
      </c>
      <c r="AX83" s="4"/>
      <c r="AY83" s="7">
        <v>0</v>
      </c>
      <c r="AZ83" s="7">
        <v>1</v>
      </c>
      <c r="BA83" s="7">
        <v>1</v>
      </c>
      <c r="BB83" s="7">
        <v>1</v>
      </c>
      <c r="BC83" s="8" t="s">
        <v>70</v>
      </c>
      <c r="BD83" s="12" t="s">
        <v>112</v>
      </c>
      <c r="BE83" s="12">
        <v>1</v>
      </c>
      <c r="BF83" s="9" t="s">
        <v>113</v>
      </c>
      <c r="BG83" s="10"/>
      <c r="BH83" s="2" t="s">
        <v>222</v>
      </c>
      <c r="BI83" s="10"/>
    </row>
    <row r="84" spans="1:61" ht="15.75" customHeight="1" x14ac:dyDescent="0.25">
      <c r="A84" s="2">
        <v>172</v>
      </c>
      <c r="B84" s="2">
        <v>2015</v>
      </c>
      <c r="C84" s="2" t="s">
        <v>223</v>
      </c>
      <c r="D84" s="2" t="s">
        <v>189</v>
      </c>
      <c r="E84" s="2" t="s">
        <v>74</v>
      </c>
      <c r="F84" s="2" t="s">
        <v>141</v>
      </c>
      <c r="G84" s="1" t="s">
        <v>65</v>
      </c>
      <c r="H84" s="1" t="s">
        <v>66</v>
      </c>
      <c r="I84" s="3">
        <v>1</v>
      </c>
      <c r="J84" s="4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3" t="s">
        <v>67</v>
      </c>
      <c r="R84">
        <v>1</v>
      </c>
      <c r="S84" s="4">
        <v>1</v>
      </c>
      <c r="T84" s="5">
        <v>0</v>
      </c>
      <c r="U84" s="5">
        <v>0</v>
      </c>
      <c r="V84" s="5">
        <v>0</v>
      </c>
      <c r="W84" s="3" t="s">
        <v>68</v>
      </c>
      <c r="X84" s="3">
        <v>0</v>
      </c>
      <c r="Y84" s="4">
        <v>1</v>
      </c>
      <c r="Z84" s="5">
        <v>0</v>
      </c>
      <c r="AA84" s="5">
        <v>0</v>
      </c>
      <c r="AB84" s="5">
        <v>0</v>
      </c>
      <c r="AC84" s="3" t="s">
        <v>83</v>
      </c>
      <c r="AD84" s="3">
        <v>2</v>
      </c>
      <c r="AE84" s="4">
        <v>0</v>
      </c>
      <c r="AF84" s="5">
        <v>1</v>
      </c>
      <c r="AG84" s="5">
        <v>0</v>
      </c>
      <c r="AH84" s="5">
        <v>0</v>
      </c>
      <c r="AI84" s="5">
        <v>0</v>
      </c>
      <c r="AJ84" s="5">
        <v>0</v>
      </c>
      <c r="AK84" s="6">
        <v>101</v>
      </c>
      <c r="AL84" s="6">
        <v>-101</v>
      </c>
      <c r="AM84" s="6">
        <v>319</v>
      </c>
      <c r="AN84" s="6">
        <v>0.31661442006269591</v>
      </c>
      <c r="AO84" s="6">
        <v>7</v>
      </c>
      <c r="AP84" s="6">
        <v>0</v>
      </c>
      <c r="AQ84" s="6">
        <v>3.34</v>
      </c>
      <c r="AR84" s="6">
        <v>25</v>
      </c>
      <c r="AS84" s="6">
        <v>24</v>
      </c>
      <c r="AT84" s="6">
        <v>26</v>
      </c>
      <c r="AU84" s="6">
        <v>28</v>
      </c>
      <c r="AV84" s="6">
        <v>26</v>
      </c>
      <c r="AW84" s="6">
        <v>1979</v>
      </c>
      <c r="AX84" s="4">
        <v>3.5979999999999999</v>
      </c>
      <c r="AY84" s="7">
        <v>0</v>
      </c>
      <c r="AZ84" s="7">
        <v>1</v>
      </c>
      <c r="BA84" s="7">
        <v>0</v>
      </c>
      <c r="BB84" s="7">
        <v>0</v>
      </c>
      <c r="BC84" s="8" t="s">
        <v>65</v>
      </c>
      <c r="BD84" s="12" t="s">
        <v>71</v>
      </c>
      <c r="BE84" s="12">
        <v>3</v>
      </c>
      <c r="BF84" s="9" t="s">
        <v>77</v>
      </c>
      <c r="BG84" s="10" t="s">
        <v>224</v>
      </c>
      <c r="BH84" s="2" t="s">
        <v>189</v>
      </c>
      <c r="BI84" s="11" t="s">
        <v>175</v>
      </c>
    </row>
    <row r="85" spans="1:61" ht="15.75" customHeight="1" x14ac:dyDescent="0.25">
      <c r="A85" s="2">
        <v>105</v>
      </c>
      <c r="B85" s="2">
        <v>2016</v>
      </c>
      <c r="C85" s="2" t="s">
        <v>127</v>
      </c>
      <c r="D85" s="2" t="s">
        <v>93</v>
      </c>
      <c r="E85" s="2" t="s">
        <v>74</v>
      </c>
      <c r="F85" s="2" t="s">
        <v>90</v>
      </c>
      <c r="G85" s="1" t="s">
        <v>65</v>
      </c>
      <c r="H85" s="1" t="s">
        <v>82</v>
      </c>
      <c r="I85" s="3">
        <v>4</v>
      </c>
      <c r="J85" s="4">
        <v>0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0</v>
      </c>
      <c r="Q85" s="3" t="s">
        <v>67</v>
      </c>
      <c r="R85">
        <v>1</v>
      </c>
      <c r="S85" s="4">
        <v>1</v>
      </c>
      <c r="T85" s="5">
        <v>0</v>
      </c>
      <c r="U85" s="5">
        <v>0</v>
      </c>
      <c r="V85" s="5">
        <v>0</v>
      </c>
      <c r="W85" s="3" t="s">
        <v>68</v>
      </c>
      <c r="X85" s="3">
        <v>0</v>
      </c>
      <c r="Y85" s="4">
        <v>1</v>
      </c>
      <c r="Z85" s="5">
        <v>0</v>
      </c>
      <c r="AA85" s="5">
        <v>0</v>
      </c>
      <c r="AB85" s="5">
        <v>0</v>
      </c>
      <c r="AC85" s="3" t="s">
        <v>128</v>
      </c>
      <c r="AD85" s="3">
        <v>3</v>
      </c>
      <c r="AE85" s="4">
        <v>0</v>
      </c>
      <c r="AF85" s="5">
        <v>0</v>
      </c>
      <c r="AG85" s="5">
        <v>1</v>
      </c>
      <c r="AH85" s="5">
        <v>0</v>
      </c>
      <c r="AI85" s="5">
        <v>0</v>
      </c>
      <c r="AJ85" s="5">
        <v>0</v>
      </c>
      <c r="AK85" s="6">
        <v>127</v>
      </c>
      <c r="AL85" s="6">
        <v>-127</v>
      </c>
      <c r="AM85" s="6">
        <v>343</v>
      </c>
      <c r="AN85" s="6">
        <v>0.37026239067055394</v>
      </c>
      <c r="AO85" s="6">
        <v>8</v>
      </c>
      <c r="AP85" s="6">
        <v>0</v>
      </c>
      <c r="AQ85" s="6">
        <v>3.27</v>
      </c>
      <c r="AR85" s="6">
        <v>25</v>
      </c>
      <c r="AS85" s="6">
        <v>20</v>
      </c>
      <c r="AT85" s="6">
        <v>25</v>
      </c>
      <c r="AU85" s="6">
        <v>25</v>
      </c>
      <c r="AV85" s="6">
        <v>30</v>
      </c>
      <c r="AW85" s="6">
        <v>49</v>
      </c>
      <c r="AX85" s="4"/>
      <c r="AY85" s="7">
        <v>0</v>
      </c>
      <c r="AZ85" s="7">
        <v>1</v>
      </c>
      <c r="BA85" s="7">
        <v>1</v>
      </c>
      <c r="BB85" s="7">
        <v>1</v>
      </c>
      <c r="BC85" s="8" t="s">
        <v>70</v>
      </c>
      <c r="BD85" s="12" t="s">
        <v>112</v>
      </c>
      <c r="BE85" s="12">
        <v>1</v>
      </c>
      <c r="BF85" s="9" t="s">
        <v>113</v>
      </c>
      <c r="BG85" s="10"/>
      <c r="BH85" s="2" t="s">
        <v>93</v>
      </c>
      <c r="BI85" s="11"/>
    </row>
    <row r="86" spans="1:61" ht="15.75" customHeight="1" x14ac:dyDescent="0.25">
      <c r="A86" s="2">
        <v>36</v>
      </c>
      <c r="B86" s="2">
        <v>2016</v>
      </c>
      <c r="C86" s="2" t="s">
        <v>225</v>
      </c>
      <c r="D86" s="2" t="s">
        <v>104</v>
      </c>
      <c r="E86" s="2" t="s">
        <v>63</v>
      </c>
      <c r="F86" s="2" t="s">
        <v>75</v>
      </c>
      <c r="G86" s="1" t="s">
        <v>65</v>
      </c>
      <c r="H86" s="1" t="s">
        <v>66</v>
      </c>
      <c r="I86" s="3">
        <v>1</v>
      </c>
      <c r="J86" s="4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" t="s">
        <v>67</v>
      </c>
      <c r="R86">
        <v>1</v>
      </c>
      <c r="S86" s="4">
        <v>1</v>
      </c>
      <c r="T86" s="5">
        <v>0</v>
      </c>
      <c r="U86" s="5">
        <v>0</v>
      </c>
      <c r="V86" s="5">
        <v>0</v>
      </c>
      <c r="W86" s="3" t="s">
        <v>123</v>
      </c>
      <c r="X86" s="3">
        <v>2</v>
      </c>
      <c r="Y86" s="4">
        <v>0</v>
      </c>
      <c r="Z86" s="5">
        <v>0</v>
      </c>
      <c r="AA86" s="5">
        <v>1</v>
      </c>
      <c r="AB86" s="5">
        <v>0</v>
      </c>
      <c r="AC86" s="3" t="s">
        <v>128</v>
      </c>
      <c r="AD86" s="3">
        <v>3</v>
      </c>
      <c r="AE86" s="4">
        <v>0</v>
      </c>
      <c r="AF86" s="5">
        <v>0</v>
      </c>
      <c r="AG86" s="5">
        <v>1</v>
      </c>
      <c r="AH86" s="5">
        <v>0</v>
      </c>
      <c r="AI86" s="5">
        <v>0</v>
      </c>
      <c r="AJ86" s="5">
        <v>0</v>
      </c>
      <c r="AK86" s="6">
        <v>158</v>
      </c>
      <c r="AL86" s="6">
        <v>-158</v>
      </c>
      <c r="AM86" s="6">
        <v>451</v>
      </c>
      <c r="AN86" s="6">
        <v>0.35033259423503327</v>
      </c>
      <c r="AO86" s="6">
        <v>6</v>
      </c>
      <c r="AP86" s="6">
        <v>22</v>
      </c>
      <c r="AQ86" s="6">
        <v>3.6970000000000001</v>
      </c>
      <c r="AR86" s="6">
        <v>25</v>
      </c>
      <c r="AS86" s="6">
        <v>26</v>
      </c>
      <c r="AT86" s="6">
        <v>24</v>
      </c>
      <c r="AU86" s="6">
        <v>23</v>
      </c>
      <c r="AV86" s="6">
        <v>28</v>
      </c>
      <c r="AW86" s="6">
        <v>946</v>
      </c>
      <c r="AX86" s="4">
        <v>3.26</v>
      </c>
      <c r="AY86" s="7">
        <v>0</v>
      </c>
      <c r="AZ86" s="7">
        <v>0</v>
      </c>
      <c r="BA86" s="7">
        <v>1</v>
      </c>
      <c r="BB86" s="7">
        <v>0</v>
      </c>
      <c r="BC86" s="8" t="s">
        <v>65</v>
      </c>
      <c r="BD86" s="12" t="s">
        <v>71</v>
      </c>
      <c r="BE86" s="12">
        <v>3</v>
      </c>
      <c r="BF86" s="9" t="s">
        <v>77</v>
      </c>
      <c r="BG86" s="10" t="s">
        <v>226</v>
      </c>
      <c r="BH86" s="2" t="s">
        <v>104</v>
      </c>
      <c r="BI86" s="11"/>
    </row>
    <row r="87" spans="1:61" ht="15.75" customHeight="1" x14ac:dyDescent="0.25">
      <c r="A87" s="2">
        <v>29</v>
      </c>
      <c r="B87" s="2">
        <v>2015</v>
      </c>
      <c r="C87" s="2" t="s">
        <v>177</v>
      </c>
      <c r="D87" s="2" t="s">
        <v>104</v>
      </c>
      <c r="E87" s="2" t="s">
        <v>74</v>
      </c>
      <c r="F87" s="2" t="s">
        <v>108</v>
      </c>
      <c r="G87" s="1" t="s">
        <v>65</v>
      </c>
      <c r="H87" s="1" t="s">
        <v>227</v>
      </c>
      <c r="I87" s="3">
        <v>6</v>
      </c>
      <c r="J87" s="4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0</v>
      </c>
      <c r="Q87" s="3" t="s">
        <v>67</v>
      </c>
      <c r="R87">
        <v>1</v>
      </c>
      <c r="S87" s="4">
        <v>1</v>
      </c>
      <c r="T87" s="5">
        <v>0</v>
      </c>
      <c r="U87" s="5">
        <v>0</v>
      </c>
      <c r="V87" s="5">
        <v>0</v>
      </c>
      <c r="W87" s="3" t="s">
        <v>68</v>
      </c>
      <c r="X87" s="3">
        <v>0</v>
      </c>
      <c r="Y87" s="4">
        <v>1</v>
      </c>
      <c r="Z87" s="5">
        <v>0</v>
      </c>
      <c r="AA87" s="5">
        <v>0</v>
      </c>
      <c r="AB87" s="5">
        <v>0</v>
      </c>
      <c r="AC87" s="3" t="s">
        <v>104</v>
      </c>
      <c r="AD87" s="3">
        <v>4</v>
      </c>
      <c r="AE87" s="4">
        <v>0</v>
      </c>
      <c r="AF87" s="5">
        <v>0</v>
      </c>
      <c r="AG87" s="5">
        <v>0</v>
      </c>
      <c r="AH87" s="5">
        <v>1</v>
      </c>
      <c r="AI87" s="5">
        <v>0</v>
      </c>
      <c r="AJ87" s="5">
        <v>0</v>
      </c>
      <c r="AK87" s="6">
        <v>173</v>
      </c>
      <c r="AL87" s="6">
        <v>-173</v>
      </c>
      <c r="AM87" s="6">
        <v>359</v>
      </c>
      <c r="AN87" s="6">
        <v>0.48189415041782729</v>
      </c>
      <c r="AO87" s="6">
        <v>18</v>
      </c>
      <c r="AP87" s="6"/>
      <c r="AQ87" s="6">
        <v>3.34</v>
      </c>
      <c r="AR87" s="6">
        <v>25</v>
      </c>
      <c r="AS87" s="6">
        <v>28</v>
      </c>
      <c r="AT87" s="6">
        <v>26</v>
      </c>
      <c r="AU87" s="6">
        <v>25</v>
      </c>
      <c r="AV87" s="6">
        <v>21</v>
      </c>
      <c r="AW87" s="6">
        <v>82</v>
      </c>
      <c r="AX87" s="4"/>
      <c r="AY87" s="7">
        <v>0</v>
      </c>
      <c r="AZ87" s="7">
        <v>1</v>
      </c>
      <c r="BA87" s="7">
        <v>0</v>
      </c>
      <c r="BB87" s="7">
        <v>1</v>
      </c>
      <c r="BC87" s="8" t="s">
        <v>70</v>
      </c>
      <c r="BD87" s="12" t="s">
        <v>112</v>
      </c>
      <c r="BE87" s="12">
        <v>1</v>
      </c>
      <c r="BF87" s="9" t="s">
        <v>113</v>
      </c>
      <c r="BG87" s="10"/>
      <c r="BH87" s="2" t="s">
        <v>104</v>
      </c>
      <c r="BI87" s="11"/>
    </row>
    <row r="88" spans="1:61" ht="15.75" customHeight="1" x14ac:dyDescent="0.25">
      <c r="A88" s="2">
        <v>190</v>
      </c>
      <c r="B88" s="2">
        <v>2016</v>
      </c>
      <c r="C88" s="2" t="s">
        <v>168</v>
      </c>
      <c r="D88" s="2" t="s">
        <v>228</v>
      </c>
      <c r="E88" s="2" t="s">
        <v>74</v>
      </c>
      <c r="F88" s="2" t="s">
        <v>64</v>
      </c>
      <c r="G88" s="1" t="s">
        <v>65</v>
      </c>
      <c r="H88" s="1" t="s">
        <v>66</v>
      </c>
      <c r="I88" s="3">
        <v>1</v>
      </c>
      <c r="J88" s="4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" t="s">
        <v>67</v>
      </c>
      <c r="R88">
        <v>1</v>
      </c>
      <c r="S88" s="4">
        <v>1</v>
      </c>
      <c r="T88" s="5">
        <v>0</v>
      </c>
      <c r="U88" s="5">
        <v>0</v>
      </c>
      <c r="V88" s="5">
        <v>0</v>
      </c>
      <c r="W88" s="3" t="s">
        <v>68</v>
      </c>
      <c r="X88" s="3">
        <v>0</v>
      </c>
      <c r="Y88" s="4">
        <v>1</v>
      </c>
      <c r="Z88" s="5">
        <v>0</v>
      </c>
      <c r="AA88" s="5">
        <v>0</v>
      </c>
      <c r="AB88" s="5">
        <v>0</v>
      </c>
      <c r="AC88" s="3" t="s">
        <v>69</v>
      </c>
      <c r="AD88" s="3">
        <v>1</v>
      </c>
      <c r="AE88" s="4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6"/>
      <c r="AL88" s="6"/>
      <c r="AM88" s="6"/>
      <c r="AN88" s="6"/>
      <c r="AO88" s="6">
        <v>7</v>
      </c>
      <c r="AP88" s="6">
        <v>36</v>
      </c>
      <c r="AQ88" s="6">
        <v>4.1900000000000004</v>
      </c>
      <c r="AR88" s="6">
        <v>25</v>
      </c>
      <c r="AS88" s="6">
        <v>29</v>
      </c>
      <c r="AT88" s="6">
        <v>23</v>
      </c>
      <c r="AU88" s="6">
        <v>27</v>
      </c>
      <c r="AV88" s="6">
        <v>21</v>
      </c>
      <c r="AW88" s="6">
        <v>11</v>
      </c>
      <c r="AX88" s="4">
        <v>3.5329999999999999</v>
      </c>
      <c r="AY88" s="7">
        <v>0</v>
      </c>
      <c r="AZ88" s="7">
        <v>1</v>
      </c>
      <c r="BA88" s="7">
        <v>1</v>
      </c>
      <c r="BB88" s="7">
        <v>0</v>
      </c>
      <c r="BC88" s="8" t="s">
        <v>65</v>
      </c>
      <c r="BD88" s="12" t="s">
        <v>71</v>
      </c>
      <c r="BE88" s="12">
        <v>3</v>
      </c>
      <c r="BF88" s="9" t="s">
        <v>77</v>
      </c>
      <c r="BG88" s="10" t="s">
        <v>229</v>
      </c>
      <c r="BH88" s="2" t="s">
        <v>228</v>
      </c>
      <c r="BI88" s="11" t="s">
        <v>62</v>
      </c>
    </row>
    <row r="89" spans="1:61" ht="15.75" customHeight="1" x14ac:dyDescent="0.25">
      <c r="A89" s="2">
        <v>199</v>
      </c>
      <c r="B89" s="2">
        <v>2015</v>
      </c>
      <c r="C89" s="2" t="s">
        <v>103</v>
      </c>
      <c r="D89" s="2" t="s">
        <v>140</v>
      </c>
      <c r="E89" s="2" t="s">
        <v>63</v>
      </c>
      <c r="F89" s="2" t="s">
        <v>108</v>
      </c>
      <c r="G89" s="1" t="s">
        <v>65</v>
      </c>
      <c r="H89" s="1" t="s">
        <v>109</v>
      </c>
      <c r="I89" s="3">
        <v>7</v>
      </c>
      <c r="J89" s="4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3" t="s">
        <v>67</v>
      </c>
      <c r="R89">
        <v>1</v>
      </c>
      <c r="S89" s="4">
        <v>1</v>
      </c>
      <c r="T89" s="5">
        <v>0</v>
      </c>
      <c r="U89" s="5">
        <v>0</v>
      </c>
      <c r="V89" s="5">
        <v>0</v>
      </c>
      <c r="W89" s="3" t="s">
        <v>68</v>
      </c>
      <c r="X89" s="3">
        <v>0</v>
      </c>
      <c r="Y89" s="4">
        <v>1</v>
      </c>
      <c r="Z89" s="5">
        <v>0</v>
      </c>
      <c r="AA89" s="5">
        <v>0</v>
      </c>
      <c r="AB89" s="5">
        <v>0</v>
      </c>
      <c r="AC89" s="3" t="s">
        <v>83</v>
      </c>
      <c r="AD89" s="3">
        <v>2</v>
      </c>
      <c r="AE89" s="4">
        <v>0</v>
      </c>
      <c r="AF89" s="5">
        <v>1</v>
      </c>
      <c r="AG89" s="5">
        <v>0</v>
      </c>
      <c r="AH89" s="5">
        <v>0</v>
      </c>
      <c r="AI89" s="5">
        <v>0</v>
      </c>
      <c r="AJ89" s="5">
        <v>0</v>
      </c>
      <c r="AK89" s="6"/>
      <c r="AL89" s="6"/>
      <c r="AM89" s="6"/>
      <c r="AN89" s="6"/>
      <c r="AO89" s="6"/>
      <c r="AP89" s="6">
        <v>20</v>
      </c>
      <c r="AQ89" s="6">
        <v>4.21</v>
      </c>
      <c r="AR89" s="6">
        <v>25</v>
      </c>
      <c r="AS89" s="6"/>
      <c r="AT89" s="6"/>
      <c r="AU89" s="6"/>
      <c r="AV89" s="6"/>
      <c r="AW89" s="6">
        <v>13</v>
      </c>
      <c r="AX89" s="4">
        <v>3.7919999999999998</v>
      </c>
      <c r="AY89" s="7">
        <v>0</v>
      </c>
      <c r="AZ89" s="7">
        <v>0</v>
      </c>
      <c r="BA89" s="7">
        <v>0</v>
      </c>
      <c r="BB89" s="7">
        <v>0</v>
      </c>
      <c r="BC89" s="8" t="s">
        <v>65</v>
      </c>
      <c r="BD89" s="12" t="s">
        <v>71</v>
      </c>
      <c r="BE89" s="12">
        <v>3</v>
      </c>
      <c r="BF89" s="9" t="s">
        <v>77</v>
      </c>
      <c r="BG89" s="10" t="s">
        <v>185</v>
      </c>
      <c r="BH89" s="2" t="s">
        <v>140</v>
      </c>
      <c r="BI89" s="11" t="s">
        <v>143</v>
      </c>
    </row>
    <row r="90" spans="1:61" ht="15.75" customHeight="1" x14ac:dyDescent="0.25">
      <c r="A90" s="2">
        <v>72</v>
      </c>
      <c r="B90" s="2">
        <v>2015</v>
      </c>
      <c r="C90" s="2" t="s">
        <v>230</v>
      </c>
      <c r="D90" s="2" t="s">
        <v>204</v>
      </c>
      <c r="E90" s="2" t="s">
        <v>74</v>
      </c>
      <c r="F90" s="2" t="s">
        <v>64</v>
      </c>
      <c r="G90" s="1" t="s">
        <v>65</v>
      </c>
      <c r="H90" s="1" t="s">
        <v>66</v>
      </c>
      <c r="I90" s="3">
        <v>1</v>
      </c>
      <c r="J90" s="4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3" t="s">
        <v>67</v>
      </c>
      <c r="R90">
        <v>1</v>
      </c>
      <c r="S90" s="4">
        <v>1</v>
      </c>
      <c r="T90" s="5">
        <v>0</v>
      </c>
      <c r="U90" s="5">
        <v>0</v>
      </c>
      <c r="V90" s="5">
        <v>0</v>
      </c>
      <c r="W90" s="3" t="s">
        <v>68</v>
      </c>
      <c r="X90" s="3">
        <v>0</v>
      </c>
      <c r="Y90" s="4">
        <v>1</v>
      </c>
      <c r="Z90" s="5">
        <v>0</v>
      </c>
      <c r="AA90" s="5">
        <v>0</v>
      </c>
      <c r="AB90" s="5">
        <v>0</v>
      </c>
      <c r="AC90" s="3" t="s">
        <v>128</v>
      </c>
      <c r="AD90" s="3">
        <v>3</v>
      </c>
      <c r="AE90" s="4">
        <v>0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6"/>
      <c r="AL90" s="6"/>
      <c r="AM90" s="6"/>
      <c r="AN90" s="6"/>
      <c r="AO90" s="6">
        <v>6</v>
      </c>
      <c r="AP90" s="6">
        <v>12</v>
      </c>
      <c r="AQ90" s="6">
        <v>3.64</v>
      </c>
      <c r="AR90" s="6">
        <v>25</v>
      </c>
      <c r="AS90" s="6">
        <v>23</v>
      </c>
      <c r="AT90" s="6">
        <v>26</v>
      </c>
      <c r="AU90" s="6">
        <v>21</v>
      </c>
      <c r="AV90" s="6">
        <v>28</v>
      </c>
      <c r="AW90" s="6">
        <v>1183</v>
      </c>
      <c r="AX90" s="4">
        <v>2.9390000000000001</v>
      </c>
      <c r="AY90" s="7">
        <v>0</v>
      </c>
      <c r="AZ90" s="7">
        <v>1</v>
      </c>
      <c r="BA90" s="7">
        <v>0</v>
      </c>
      <c r="BB90" s="7">
        <v>0</v>
      </c>
      <c r="BC90" s="8" t="s">
        <v>65</v>
      </c>
      <c r="BD90" s="12" t="s">
        <v>71</v>
      </c>
      <c r="BE90" s="12">
        <v>3</v>
      </c>
      <c r="BF90" s="9" t="s">
        <v>77</v>
      </c>
      <c r="BG90" s="10" t="s">
        <v>231</v>
      </c>
      <c r="BH90" s="2" t="s">
        <v>204</v>
      </c>
      <c r="BI90" s="11"/>
    </row>
    <row r="91" spans="1:61" ht="15.75" customHeight="1" x14ac:dyDescent="0.25">
      <c r="A91" s="2">
        <v>98</v>
      </c>
      <c r="B91" s="2">
        <v>2016</v>
      </c>
      <c r="C91" s="2" t="s">
        <v>232</v>
      </c>
      <c r="D91" s="2" t="s">
        <v>93</v>
      </c>
      <c r="E91" s="2" t="s">
        <v>63</v>
      </c>
      <c r="F91" s="2" t="s">
        <v>81</v>
      </c>
      <c r="G91" s="1" t="s">
        <v>65</v>
      </c>
      <c r="H91" s="1" t="s">
        <v>66</v>
      </c>
      <c r="I91" s="3">
        <v>1</v>
      </c>
      <c r="J91" s="4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" t="s">
        <v>67</v>
      </c>
      <c r="R91">
        <v>1</v>
      </c>
      <c r="S91" s="4">
        <v>1</v>
      </c>
      <c r="T91" s="5">
        <v>0</v>
      </c>
      <c r="U91" s="5">
        <v>0</v>
      </c>
      <c r="V91" s="5">
        <v>0</v>
      </c>
      <c r="W91" s="3" t="s">
        <v>68</v>
      </c>
      <c r="X91" s="3">
        <v>0</v>
      </c>
      <c r="Y91" s="4">
        <v>1</v>
      </c>
      <c r="Z91" s="5">
        <v>0</v>
      </c>
      <c r="AA91" s="5">
        <v>0</v>
      </c>
      <c r="AB91" s="5">
        <v>0</v>
      </c>
      <c r="AC91" s="3" t="s">
        <v>128</v>
      </c>
      <c r="AD91" s="3">
        <v>3</v>
      </c>
      <c r="AE91" s="4">
        <v>0</v>
      </c>
      <c r="AF91" s="5">
        <v>0</v>
      </c>
      <c r="AG91" s="5">
        <v>1</v>
      </c>
      <c r="AH91" s="5">
        <v>0</v>
      </c>
      <c r="AI91" s="5">
        <v>0</v>
      </c>
      <c r="AJ91" s="5">
        <v>0</v>
      </c>
      <c r="AK91" s="6"/>
      <c r="AL91" s="6"/>
      <c r="AM91" s="6"/>
      <c r="AN91" s="6"/>
      <c r="AO91" s="6">
        <v>4</v>
      </c>
      <c r="AP91" s="6">
        <v>23</v>
      </c>
      <c r="AQ91" s="6">
        <v>3.84</v>
      </c>
      <c r="AR91" s="6">
        <v>25</v>
      </c>
      <c r="AS91" s="6">
        <v>25</v>
      </c>
      <c r="AT91" s="6">
        <v>28</v>
      </c>
      <c r="AU91" s="6">
        <v>20</v>
      </c>
      <c r="AV91" s="6">
        <v>30</v>
      </c>
      <c r="AW91" s="6">
        <v>1741</v>
      </c>
      <c r="AX91" s="4"/>
      <c r="AY91" s="7">
        <v>0</v>
      </c>
      <c r="AZ91" s="7">
        <v>0</v>
      </c>
      <c r="BA91" s="7">
        <v>1</v>
      </c>
      <c r="BB91" s="7">
        <v>1</v>
      </c>
      <c r="BC91" s="8" t="s">
        <v>70</v>
      </c>
      <c r="BD91" s="12" t="s">
        <v>112</v>
      </c>
      <c r="BE91" s="12">
        <v>1</v>
      </c>
      <c r="BF91" s="9" t="s">
        <v>113</v>
      </c>
      <c r="BG91" s="10"/>
      <c r="BH91" s="2" t="s">
        <v>93</v>
      </c>
      <c r="BI91" s="11"/>
    </row>
    <row r="92" spans="1:61" ht="15.75" customHeight="1" x14ac:dyDescent="0.25">
      <c r="A92" s="2">
        <v>96</v>
      </c>
      <c r="B92" s="2">
        <v>2015</v>
      </c>
      <c r="C92" s="2" t="s">
        <v>233</v>
      </c>
      <c r="D92" s="2" t="s">
        <v>99</v>
      </c>
      <c r="E92" s="2" t="s">
        <v>63</v>
      </c>
      <c r="F92" s="2" t="s">
        <v>234</v>
      </c>
      <c r="G92" s="1" t="s">
        <v>65</v>
      </c>
      <c r="H92" s="1" t="s">
        <v>76</v>
      </c>
      <c r="I92" s="3">
        <v>2</v>
      </c>
      <c r="J92" s="4">
        <v>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3" t="s">
        <v>67</v>
      </c>
      <c r="R92">
        <v>1</v>
      </c>
      <c r="S92" s="4">
        <v>1</v>
      </c>
      <c r="T92" s="5">
        <v>0</v>
      </c>
      <c r="U92" s="5">
        <v>0</v>
      </c>
      <c r="V92" s="5">
        <v>0</v>
      </c>
      <c r="W92" s="3" t="s">
        <v>68</v>
      </c>
      <c r="X92" s="3">
        <v>0</v>
      </c>
      <c r="Y92" s="4">
        <v>1</v>
      </c>
      <c r="Z92" s="5">
        <v>0</v>
      </c>
      <c r="AA92" s="5">
        <v>0</v>
      </c>
      <c r="AB92" s="5">
        <v>0</v>
      </c>
      <c r="AC92" s="3" t="s">
        <v>91</v>
      </c>
      <c r="AD92" s="3">
        <v>5</v>
      </c>
      <c r="AE92" s="4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6"/>
      <c r="AL92" s="6"/>
      <c r="AM92" s="6"/>
      <c r="AN92" s="6"/>
      <c r="AO92" s="6"/>
      <c r="AP92" s="6"/>
      <c r="AQ92" s="6">
        <v>4.18</v>
      </c>
      <c r="AR92" s="6">
        <v>25</v>
      </c>
      <c r="AS92" s="6"/>
      <c r="AT92" s="6"/>
      <c r="AU92" s="6"/>
      <c r="AV92" s="6"/>
      <c r="AW92" s="6">
        <v>16839</v>
      </c>
      <c r="AX92" s="4"/>
      <c r="AY92" s="7">
        <v>0</v>
      </c>
      <c r="AZ92" s="7">
        <v>0</v>
      </c>
      <c r="BA92" s="7">
        <v>0</v>
      </c>
      <c r="BB92" s="7">
        <v>1</v>
      </c>
      <c r="BC92" s="8" t="s">
        <v>70</v>
      </c>
      <c r="BD92" s="12" t="s">
        <v>112</v>
      </c>
      <c r="BE92" s="12">
        <v>1</v>
      </c>
      <c r="BF92" s="9" t="s">
        <v>113</v>
      </c>
      <c r="BG92" s="10"/>
      <c r="BH92" s="2" t="s">
        <v>99</v>
      </c>
      <c r="BI92" s="11"/>
    </row>
    <row r="93" spans="1:61" ht="15.75" customHeight="1" x14ac:dyDescent="0.25">
      <c r="A93" s="2">
        <v>15</v>
      </c>
      <c r="B93" s="2">
        <v>2015</v>
      </c>
      <c r="C93" s="2" t="s">
        <v>235</v>
      </c>
      <c r="D93" s="2" t="s">
        <v>104</v>
      </c>
      <c r="E93" s="2" t="s">
        <v>63</v>
      </c>
      <c r="F93" s="2" t="s">
        <v>108</v>
      </c>
      <c r="G93" s="1" t="s">
        <v>65</v>
      </c>
      <c r="H93" s="1" t="s">
        <v>66</v>
      </c>
      <c r="I93" s="3">
        <v>1</v>
      </c>
      <c r="J93" s="4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3" t="s">
        <v>67</v>
      </c>
      <c r="R93">
        <v>1</v>
      </c>
      <c r="S93" s="4">
        <v>1</v>
      </c>
      <c r="T93" s="5">
        <v>0</v>
      </c>
      <c r="U93" s="5">
        <v>0</v>
      </c>
      <c r="V93" s="5">
        <v>0</v>
      </c>
      <c r="W93" s="3" t="s">
        <v>68</v>
      </c>
      <c r="X93" s="3">
        <v>0</v>
      </c>
      <c r="Y93" s="4">
        <v>1</v>
      </c>
      <c r="Z93" s="5">
        <v>0</v>
      </c>
      <c r="AA93" s="5">
        <v>0</v>
      </c>
      <c r="AB93" s="5">
        <v>0</v>
      </c>
      <c r="AC93" s="3" t="s">
        <v>104</v>
      </c>
      <c r="AD93" s="3">
        <v>4</v>
      </c>
      <c r="AE93" s="4">
        <v>0</v>
      </c>
      <c r="AF93" s="5">
        <v>0</v>
      </c>
      <c r="AG93" s="5">
        <v>0</v>
      </c>
      <c r="AH93" s="5">
        <v>1</v>
      </c>
      <c r="AI93" s="5">
        <v>0</v>
      </c>
      <c r="AJ93" s="5">
        <v>0</v>
      </c>
      <c r="AK93" s="6">
        <v>1</v>
      </c>
      <c r="AL93" s="6">
        <v>-1</v>
      </c>
      <c r="AM93" s="6">
        <v>9</v>
      </c>
      <c r="AN93" s="6">
        <v>0.1111111111111111</v>
      </c>
      <c r="AO93" s="6">
        <v>4</v>
      </c>
      <c r="AP93" s="6">
        <v>19</v>
      </c>
      <c r="AQ93" s="6">
        <v>3.98</v>
      </c>
      <c r="AR93" s="6">
        <v>26</v>
      </c>
      <c r="AS93" s="6">
        <v>24</v>
      </c>
      <c r="AT93" s="6">
        <v>26</v>
      </c>
      <c r="AU93" s="6">
        <v>26</v>
      </c>
      <c r="AV93" s="6">
        <v>28</v>
      </c>
      <c r="AW93" s="6">
        <v>383</v>
      </c>
      <c r="AX93" s="4">
        <v>3.895</v>
      </c>
      <c r="AY93" s="7">
        <v>0</v>
      </c>
      <c r="AZ93" s="7">
        <v>0</v>
      </c>
      <c r="BA93" s="7">
        <v>0</v>
      </c>
      <c r="BB93" s="7">
        <v>0</v>
      </c>
      <c r="BC93" s="8" t="s">
        <v>65</v>
      </c>
      <c r="BD93" s="12" t="s">
        <v>71</v>
      </c>
      <c r="BE93" s="12">
        <v>3</v>
      </c>
      <c r="BF93" s="9" t="s">
        <v>77</v>
      </c>
      <c r="BG93" s="10" t="s">
        <v>105</v>
      </c>
      <c r="BH93" s="2" t="s">
        <v>104</v>
      </c>
      <c r="BI93" s="11"/>
    </row>
    <row r="94" spans="1:61" ht="15.75" customHeight="1" x14ac:dyDescent="0.25">
      <c r="A94" s="2">
        <v>216</v>
      </c>
      <c r="B94" s="2">
        <v>2016</v>
      </c>
      <c r="C94" s="2" t="s">
        <v>236</v>
      </c>
      <c r="D94" s="2" t="s">
        <v>93</v>
      </c>
      <c r="E94" s="2" t="s">
        <v>63</v>
      </c>
      <c r="F94" s="2" t="s">
        <v>64</v>
      </c>
      <c r="G94" s="1" t="s">
        <v>65</v>
      </c>
      <c r="H94" s="1" t="s">
        <v>66</v>
      </c>
      <c r="I94" s="3">
        <v>1</v>
      </c>
      <c r="J94" s="4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3" t="s">
        <v>67</v>
      </c>
      <c r="R94">
        <v>1</v>
      </c>
      <c r="S94" s="4">
        <v>1</v>
      </c>
      <c r="T94" s="5">
        <v>0</v>
      </c>
      <c r="U94" s="5">
        <v>0</v>
      </c>
      <c r="V94" s="5">
        <v>0</v>
      </c>
      <c r="W94" s="3" t="s">
        <v>68</v>
      </c>
      <c r="X94" s="3">
        <v>0</v>
      </c>
      <c r="Y94" s="4">
        <v>1</v>
      </c>
      <c r="Z94" s="5">
        <v>0</v>
      </c>
      <c r="AA94" s="5">
        <v>0</v>
      </c>
      <c r="AB94" s="5">
        <v>0</v>
      </c>
      <c r="AC94" s="3" t="s">
        <v>128</v>
      </c>
      <c r="AD94" s="3">
        <v>3</v>
      </c>
      <c r="AE94" s="4">
        <v>0</v>
      </c>
      <c r="AF94" s="5">
        <v>0</v>
      </c>
      <c r="AG94" s="5">
        <v>1</v>
      </c>
      <c r="AH94" s="5">
        <v>0</v>
      </c>
      <c r="AI94" s="5">
        <v>0</v>
      </c>
      <c r="AJ94" s="5">
        <v>0</v>
      </c>
      <c r="AK94" s="6">
        <v>5</v>
      </c>
      <c r="AL94" s="6">
        <v>-5</v>
      </c>
      <c r="AM94" s="6">
        <v>48</v>
      </c>
      <c r="AN94" s="6">
        <v>0.10416666666666667</v>
      </c>
      <c r="AO94" s="6">
        <v>8</v>
      </c>
      <c r="AP94" s="6">
        <v>21</v>
      </c>
      <c r="AQ94" s="6">
        <v>3.82</v>
      </c>
      <c r="AR94" s="6">
        <v>26</v>
      </c>
      <c r="AS94" s="6">
        <v>25</v>
      </c>
      <c r="AT94" s="6">
        <v>23</v>
      </c>
      <c r="AU94" s="6">
        <v>30</v>
      </c>
      <c r="AV94" s="6">
        <v>33</v>
      </c>
      <c r="AW94" s="6">
        <v>3486</v>
      </c>
      <c r="AX94" s="4">
        <v>3.51</v>
      </c>
      <c r="AY94" s="7">
        <v>0</v>
      </c>
      <c r="AZ94" s="7">
        <v>0</v>
      </c>
      <c r="BA94" s="7">
        <v>1</v>
      </c>
      <c r="BB94" s="7">
        <v>0</v>
      </c>
      <c r="BC94" s="8" t="s">
        <v>65</v>
      </c>
      <c r="BD94" s="12" t="s">
        <v>71</v>
      </c>
      <c r="BE94" s="12">
        <v>3</v>
      </c>
      <c r="BF94" s="9" t="s">
        <v>77</v>
      </c>
      <c r="BG94" s="10" t="s">
        <v>207</v>
      </c>
      <c r="BH94" s="2" t="s">
        <v>93</v>
      </c>
      <c r="BI94" s="11" t="s">
        <v>237</v>
      </c>
    </row>
    <row r="95" spans="1:61" ht="15.75" customHeight="1" x14ac:dyDescent="0.25">
      <c r="A95" s="2">
        <v>218</v>
      </c>
      <c r="B95" s="2">
        <v>2015</v>
      </c>
      <c r="C95" s="2" t="s">
        <v>238</v>
      </c>
      <c r="D95" s="2" t="s">
        <v>204</v>
      </c>
      <c r="E95" s="2" t="s">
        <v>63</v>
      </c>
      <c r="F95" s="2" t="s">
        <v>119</v>
      </c>
      <c r="G95" s="1" t="s">
        <v>65</v>
      </c>
      <c r="H95" s="1" t="s">
        <v>66</v>
      </c>
      <c r="I95" s="3">
        <v>1</v>
      </c>
      <c r="J95" s="4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3" t="s">
        <v>67</v>
      </c>
      <c r="R95">
        <v>1</v>
      </c>
      <c r="S95" s="4">
        <v>1</v>
      </c>
      <c r="T95" s="5">
        <v>0</v>
      </c>
      <c r="U95" s="5">
        <v>0</v>
      </c>
      <c r="V95" s="5">
        <v>0</v>
      </c>
      <c r="W95" s="3" t="s">
        <v>68</v>
      </c>
      <c r="X95" s="3">
        <v>0</v>
      </c>
      <c r="Y95" s="4">
        <v>1</v>
      </c>
      <c r="Z95" s="5">
        <v>0</v>
      </c>
      <c r="AA95" s="5">
        <v>0</v>
      </c>
      <c r="AB95" s="5">
        <v>0</v>
      </c>
      <c r="AC95" s="3" t="s">
        <v>128</v>
      </c>
      <c r="AD95" s="3">
        <v>3</v>
      </c>
      <c r="AE95" s="4">
        <v>0</v>
      </c>
      <c r="AF95" s="5">
        <v>0</v>
      </c>
      <c r="AG95" s="5">
        <v>1</v>
      </c>
      <c r="AH95" s="5">
        <v>0</v>
      </c>
      <c r="AI95" s="5">
        <v>0</v>
      </c>
      <c r="AJ95" s="5">
        <v>0</v>
      </c>
      <c r="AK95" s="6">
        <v>19</v>
      </c>
      <c r="AL95" s="6">
        <v>-19</v>
      </c>
      <c r="AM95" s="6">
        <v>182</v>
      </c>
      <c r="AN95" s="6">
        <v>0.1043956043956044</v>
      </c>
      <c r="AO95" s="6">
        <v>8</v>
      </c>
      <c r="AP95" s="6">
        <v>10</v>
      </c>
      <c r="AQ95" s="6">
        <v>3.98</v>
      </c>
      <c r="AR95" s="6">
        <v>26</v>
      </c>
      <c r="AS95" s="6">
        <v>23</v>
      </c>
      <c r="AT95" s="6">
        <v>24</v>
      </c>
      <c r="AU95" s="6">
        <v>28</v>
      </c>
      <c r="AV95" s="6">
        <v>30</v>
      </c>
      <c r="AW95" s="6">
        <v>2694</v>
      </c>
      <c r="AX95" s="4">
        <v>3.7429999999999999</v>
      </c>
      <c r="AY95" s="7">
        <v>0</v>
      </c>
      <c r="AZ95" s="7">
        <v>0</v>
      </c>
      <c r="BA95" s="7">
        <v>0</v>
      </c>
      <c r="BB95" s="7">
        <v>0</v>
      </c>
      <c r="BC95" s="8" t="s">
        <v>65</v>
      </c>
      <c r="BD95" s="12" t="s">
        <v>71</v>
      </c>
      <c r="BE95" s="12">
        <v>3</v>
      </c>
      <c r="BF95" s="9" t="s">
        <v>77</v>
      </c>
      <c r="BG95" s="10" t="s">
        <v>239</v>
      </c>
      <c r="BH95" s="2" t="s">
        <v>204</v>
      </c>
      <c r="BI95" s="11"/>
    </row>
    <row r="96" spans="1:61" ht="15.75" customHeight="1" x14ac:dyDescent="0.25">
      <c r="A96" s="2">
        <v>117</v>
      </c>
      <c r="B96" s="2">
        <v>2015</v>
      </c>
      <c r="C96" s="2" t="s">
        <v>178</v>
      </c>
      <c r="D96" s="2" t="s">
        <v>124</v>
      </c>
      <c r="E96" s="2" t="s">
        <v>63</v>
      </c>
      <c r="F96" s="2" t="s">
        <v>195</v>
      </c>
      <c r="G96" s="1" t="s">
        <v>65</v>
      </c>
      <c r="H96" s="1" t="s">
        <v>109</v>
      </c>
      <c r="I96" s="3">
        <v>7</v>
      </c>
      <c r="J96" s="4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3" t="s">
        <v>67</v>
      </c>
      <c r="R96">
        <v>1</v>
      </c>
      <c r="S96" s="4">
        <v>1</v>
      </c>
      <c r="T96" s="5">
        <v>0</v>
      </c>
      <c r="U96" s="5">
        <v>0</v>
      </c>
      <c r="V96" s="5">
        <v>0</v>
      </c>
      <c r="W96" s="3" t="s">
        <v>110</v>
      </c>
      <c r="X96" s="3">
        <v>1</v>
      </c>
      <c r="Y96" s="4">
        <v>0</v>
      </c>
      <c r="Z96" s="5">
        <v>1</v>
      </c>
      <c r="AA96" s="5">
        <v>0</v>
      </c>
      <c r="AB96" s="5">
        <v>0</v>
      </c>
      <c r="AC96" s="3" t="s">
        <v>104</v>
      </c>
      <c r="AD96" s="3">
        <v>4</v>
      </c>
      <c r="AE96" s="4">
        <v>0</v>
      </c>
      <c r="AF96" s="5">
        <v>0</v>
      </c>
      <c r="AG96" s="5">
        <v>0</v>
      </c>
      <c r="AH96" s="5">
        <v>1</v>
      </c>
      <c r="AI96" s="5">
        <v>0</v>
      </c>
      <c r="AJ96" s="5">
        <v>0</v>
      </c>
      <c r="AK96" s="6">
        <v>21</v>
      </c>
      <c r="AL96" s="6">
        <v>-21</v>
      </c>
      <c r="AM96" s="6">
        <v>323</v>
      </c>
      <c r="AN96" s="6">
        <v>6.5015479876160992E-2</v>
      </c>
      <c r="AO96" s="6">
        <v>8</v>
      </c>
      <c r="AP96" s="6">
        <v>13</v>
      </c>
      <c r="AQ96" s="6">
        <v>3.95</v>
      </c>
      <c r="AR96" s="6">
        <v>26</v>
      </c>
      <c r="AS96" s="6">
        <v>26</v>
      </c>
      <c r="AT96" s="6">
        <v>26</v>
      </c>
      <c r="AU96" s="6">
        <v>26</v>
      </c>
      <c r="AV96" s="6">
        <v>31</v>
      </c>
      <c r="AW96" s="6">
        <v>0</v>
      </c>
      <c r="AX96" s="4">
        <v>3.8769999999999998</v>
      </c>
      <c r="AY96" s="7">
        <v>0</v>
      </c>
      <c r="AZ96" s="7">
        <v>0</v>
      </c>
      <c r="BA96" s="7">
        <v>0</v>
      </c>
      <c r="BB96" s="7">
        <v>0</v>
      </c>
      <c r="BC96" s="8" t="s">
        <v>65</v>
      </c>
      <c r="BD96" s="12" t="s">
        <v>71</v>
      </c>
      <c r="BE96" s="12">
        <v>3</v>
      </c>
      <c r="BF96" s="9" t="s">
        <v>77</v>
      </c>
      <c r="BG96" s="10" t="s">
        <v>105</v>
      </c>
      <c r="BH96" s="2" t="s">
        <v>124</v>
      </c>
      <c r="BI96" s="11"/>
    </row>
    <row r="97" spans="1:61" ht="15.75" customHeight="1" x14ac:dyDescent="0.25">
      <c r="A97" s="2">
        <v>162</v>
      </c>
      <c r="B97" s="2">
        <v>2016</v>
      </c>
      <c r="C97" s="2" t="s">
        <v>240</v>
      </c>
      <c r="D97" s="2" t="s">
        <v>148</v>
      </c>
      <c r="E97" s="2" t="s">
        <v>63</v>
      </c>
      <c r="F97" s="2" t="s">
        <v>64</v>
      </c>
      <c r="G97" s="1" t="s">
        <v>65</v>
      </c>
      <c r="H97" s="1" t="s">
        <v>66</v>
      </c>
      <c r="I97" s="3">
        <v>1</v>
      </c>
      <c r="J97" s="4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 t="s">
        <v>67</v>
      </c>
      <c r="R97">
        <v>1</v>
      </c>
      <c r="S97" s="4">
        <v>1</v>
      </c>
      <c r="T97" s="5">
        <v>0</v>
      </c>
      <c r="U97" s="5">
        <v>0</v>
      </c>
      <c r="V97" s="5">
        <v>0</v>
      </c>
      <c r="W97" s="3" t="s">
        <v>68</v>
      </c>
      <c r="X97" s="3">
        <v>0</v>
      </c>
      <c r="Y97" s="4">
        <v>1</v>
      </c>
      <c r="Z97" s="5">
        <v>0</v>
      </c>
      <c r="AA97" s="5">
        <v>0</v>
      </c>
      <c r="AB97" s="5">
        <v>0</v>
      </c>
      <c r="AC97" s="3" t="s">
        <v>83</v>
      </c>
      <c r="AD97" s="3">
        <v>2</v>
      </c>
      <c r="AE97" s="4">
        <v>0</v>
      </c>
      <c r="AF97" s="5">
        <v>1</v>
      </c>
      <c r="AG97" s="5">
        <v>0</v>
      </c>
      <c r="AH97" s="5">
        <v>0</v>
      </c>
      <c r="AI97" s="5">
        <v>0</v>
      </c>
      <c r="AJ97" s="5">
        <v>0</v>
      </c>
      <c r="AK97" s="6">
        <v>22</v>
      </c>
      <c r="AL97" s="6">
        <v>-22</v>
      </c>
      <c r="AM97" s="6">
        <v>126</v>
      </c>
      <c r="AN97" s="6">
        <v>0.17460317460317459</v>
      </c>
      <c r="AO97" s="6">
        <v>8</v>
      </c>
      <c r="AP97" s="6">
        <v>0</v>
      </c>
      <c r="AQ97" s="6">
        <v>3.98</v>
      </c>
      <c r="AR97" s="6">
        <v>26</v>
      </c>
      <c r="AS97" s="6">
        <v>23</v>
      </c>
      <c r="AT97" s="6">
        <v>26</v>
      </c>
      <c r="AU97" s="6">
        <v>27</v>
      </c>
      <c r="AV97" s="6">
        <v>32</v>
      </c>
      <c r="AW97" s="6">
        <v>2041</v>
      </c>
      <c r="AX97" s="4">
        <v>3.649</v>
      </c>
      <c r="AY97" s="7">
        <v>0</v>
      </c>
      <c r="AZ97" s="7">
        <v>0</v>
      </c>
      <c r="BA97" s="7">
        <v>1</v>
      </c>
      <c r="BB97" s="7">
        <v>0</v>
      </c>
      <c r="BC97" s="8" t="s">
        <v>65</v>
      </c>
      <c r="BD97" s="12" t="s">
        <v>71</v>
      </c>
      <c r="BE97" s="12">
        <v>3</v>
      </c>
      <c r="BF97" s="9" t="s">
        <v>77</v>
      </c>
      <c r="BG97" s="10" t="s">
        <v>241</v>
      </c>
      <c r="BH97" s="2" t="s">
        <v>148</v>
      </c>
      <c r="BI97" s="11"/>
    </row>
    <row r="98" spans="1:61" ht="15.75" customHeight="1" x14ac:dyDescent="0.25">
      <c r="A98" s="2">
        <v>23</v>
      </c>
      <c r="B98" s="2">
        <v>2016</v>
      </c>
      <c r="C98" s="2" t="s">
        <v>242</v>
      </c>
      <c r="D98" s="2" t="s">
        <v>148</v>
      </c>
      <c r="E98" s="2" t="s">
        <v>63</v>
      </c>
      <c r="F98" s="2" t="s">
        <v>64</v>
      </c>
      <c r="G98" s="1" t="s">
        <v>65</v>
      </c>
      <c r="H98" s="1" t="s">
        <v>66</v>
      </c>
      <c r="I98" s="3">
        <v>1</v>
      </c>
      <c r="J98" s="4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3" t="s">
        <v>67</v>
      </c>
      <c r="R98">
        <v>1</v>
      </c>
      <c r="S98" s="4">
        <v>1</v>
      </c>
      <c r="T98" s="5">
        <v>0</v>
      </c>
      <c r="U98" s="5">
        <v>0</v>
      </c>
      <c r="V98" s="5">
        <v>0</v>
      </c>
      <c r="W98" s="3" t="s">
        <v>68</v>
      </c>
      <c r="X98" s="3">
        <v>0</v>
      </c>
      <c r="Y98" s="4">
        <v>1</v>
      </c>
      <c r="Z98" s="5">
        <v>0</v>
      </c>
      <c r="AA98" s="5">
        <v>0</v>
      </c>
      <c r="AB98" s="5">
        <v>0</v>
      </c>
      <c r="AC98" s="3" t="s">
        <v>128</v>
      </c>
      <c r="AD98" s="3">
        <v>3</v>
      </c>
      <c r="AE98" s="4">
        <v>0</v>
      </c>
      <c r="AF98" s="5">
        <v>0</v>
      </c>
      <c r="AG98" s="5">
        <v>1</v>
      </c>
      <c r="AH98" s="5">
        <v>0</v>
      </c>
      <c r="AI98" s="5">
        <v>0</v>
      </c>
      <c r="AJ98" s="5">
        <v>0</v>
      </c>
      <c r="AK98" s="6">
        <v>22</v>
      </c>
      <c r="AL98" s="6">
        <v>-22</v>
      </c>
      <c r="AM98" s="6">
        <v>48</v>
      </c>
      <c r="AN98" s="6">
        <v>0.45833333333333331</v>
      </c>
      <c r="AO98" s="6">
        <v>8</v>
      </c>
      <c r="AP98" s="6">
        <v>9</v>
      </c>
      <c r="AQ98" s="6">
        <v>3.23</v>
      </c>
      <c r="AR98" s="6">
        <v>26</v>
      </c>
      <c r="AS98" s="6">
        <v>21</v>
      </c>
      <c r="AT98" s="6">
        <v>25</v>
      </c>
      <c r="AU98" s="6">
        <v>27</v>
      </c>
      <c r="AV98" s="6">
        <v>31</v>
      </c>
      <c r="AW98" s="6">
        <v>401</v>
      </c>
      <c r="AX98" s="4"/>
      <c r="AY98" s="7">
        <v>0</v>
      </c>
      <c r="AZ98" s="7">
        <v>0</v>
      </c>
      <c r="BA98" s="7">
        <v>1</v>
      </c>
      <c r="BB98" s="7">
        <v>1</v>
      </c>
      <c r="BC98" s="8" t="s">
        <v>70</v>
      </c>
      <c r="BD98" s="12" t="s">
        <v>112</v>
      </c>
      <c r="BE98" s="12">
        <v>1</v>
      </c>
      <c r="BF98" s="9" t="s">
        <v>113</v>
      </c>
      <c r="BG98" s="10"/>
      <c r="BH98" s="2" t="s">
        <v>148</v>
      </c>
      <c r="BI98" s="11"/>
    </row>
    <row r="99" spans="1:61" ht="15.75" customHeight="1" x14ac:dyDescent="0.25">
      <c r="A99" s="2">
        <v>196</v>
      </c>
      <c r="B99" s="2">
        <v>2016</v>
      </c>
      <c r="C99" s="2" t="s">
        <v>178</v>
      </c>
      <c r="D99" s="2" t="s">
        <v>161</v>
      </c>
      <c r="E99" s="2" t="s">
        <v>74</v>
      </c>
      <c r="F99" s="2" t="s">
        <v>243</v>
      </c>
      <c r="G99" s="1" t="s">
        <v>65</v>
      </c>
      <c r="H99" s="1" t="s">
        <v>66</v>
      </c>
      <c r="I99" s="3">
        <v>1</v>
      </c>
      <c r="J99" s="4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" t="s">
        <v>67</v>
      </c>
      <c r="R99">
        <v>1</v>
      </c>
      <c r="S99" s="4">
        <v>1</v>
      </c>
      <c r="T99" s="5">
        <v>0</v>
      </c>
      <c r="U99" s="5">
        <v>0</v>
      </c>
      <c r="V99" s="5">
        <v>0</v>
      </c>
      <c r="W99" s="3" t="s">
        <v>68</v>
      </c>
      <c r="X99" s="3">
        <v>0</v>
      </c>
      <c r="Y99" s="4">
        <v>1</v>
      </c>
      <c r="Z99" s="5">
        <v>0</v>
      </c>
      <c r="AA99" s="5">
        <v>0</v>
      </c>
      <c r="AB99" s="5">
        <v>0</v>
      </c>
      <c r="AC99" s="3" t="s">
        <v>91</v>
      </c>
      <c r="AD99" s="3">
        <v>5</v>
      </c>
      <c r="AE99" s="4">
        <v>0</v>
      </c>
      <c r="AF99" s="5">
        <v>0</v>
      </c>
      <c r="AG99" s="5">
        <v>0</v>
      </c>
      <c r="AH99" s="5">
        <v>0</v>
      </c>
      <c r="AI99" s="5">
        <v>1</v>
      </c>
      <c r="AJ99" s="5">
        <v>0</v>
      </c>
      <c r="AK99" s="6">
        <v>60</v>
      </c>
      <c r="AL99" s="6">
        <v>-60</v>
      </c>
      <c r="AM99" s="6">
        <v>390</v>
      </c>
      <c r="AN99" s="6">
        <v>0.15384615384615385</v>
      </c>
      <c r="AO99" s="6">
        <v>8</v>
      </c>
      <c r="AP99" s="6">
        <v>22</v>
      </c>
      <c r="AQ99" s="6">
        <v>3.83</v>
      </c>
      <c r="AR99" s="6">
        <v>26</v>
      </c>
      <c r="AS99" s="6">
        <v>30</v>
      </c>
      <c r="AT99" s="6">
        <v>28</v>
      </c>
      <c r="AU99" s="6">
        <v>25</v>
      </c>
      <c r="AV99" s="6">
        <v>23</v>
      </c>
      <c r="AW99" s="6">
        <v>8</v>
      </c>
      <c r="AX99" s="4">
        <v>3.6120000000000001</v>
      </c>
      <c r="AY99" s="7">
        <v>0</v>
      </c>
      <c r="AZ99" s="7">
        <v>1</v>
      </c>
      <c r="BA99" s="7">
        <v>1</v>
      </c>
      <c r="BB99" s="7">
        <v>0</v>
      </c>
      <c r="BC99" s="8" t="s">
        <v>65</v>
      </c>
      <c r="BD99" s="12" t="s">
        <v>71</v>
      </c>
      <c r="BE99" s="12">
        <v>3</v>
      </c>
      <c r="BF99" s="9" t="s">
        <v>77</v>
      </c>
      <c r="BG99" s="10" t="s">
        <v>102</v>
      </c>
      <c r="BH99" s="2" t="s">
        <v>161</v>
      </c>
      <c r="BI99" s="11"/>
    </row>
    <row r="100" spans="1:61" ht="15.75" customHeight="1" x14ac:dyDescent="0.25">
      <c r="A100" s="2">
        <v>121</v>
      </c>
      <c r="B100" s="2">
        <v>2015</v>
      </c>
      <c r="C100" s="2" t="s">
        <v>244</v>
      </c>
      <c r="D100" s="2" t="s">
        <v>111</v>
      </c>
      <c r="E100" s="2" t="s">
        <v>63</v>
      </c>
      <c r="F100" s="2" t="s">
        <v>108</v>
      </c>
      <c r="G100" s="1" t="s">
        <v>65</v>
      </c>
      <c r="H100" s="1" t="s">
        <v>66</v>
      </c>
      <c r="I100" s="3">
        <v>1</v>
      </c>
      <c r="J100" s="4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 t="s">
        <v>67</v>
      </c>
      <c r="R100">
        <v>1</v>
      </c>
      <c r="S100" s="4">
        <v>1</v>
      </c>
      <c r="T100" s="5">
        <v>0</v>
      </c>
      <c r="U100" s="5">
        <v>0</v>
      </c>
      <c r="V100" s="5">
        <v>0</v>
      </c>
      <c r="W100" s="3" t="s">
        <v>123</v>
      </c>
      <c r="X100" s="3">
        <v>2</v>
      </c>
      <c r="Y100" s="4">
        <v>0</v>
      </c>
      <c r="Z100" s="5">
        <v>0</v>
      </c>
      <c r="AA100" s="5">
        <v>1</v>
      </c>
      <c r="AB100" s="5">
        <v>0</v>
      </c>
      <c r="AC100" s="3" t="s">
        <v>83</v>
      </c>
      <c r="AD100" s="3">
        <v>2</v>
      </c>
      <c r="AE100" s="4">
        <v>0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6">
        <v>71</v>
      </c>
      <c r="AL100" s="6">
        <v>-71</v>
      </c>
      <c r="AM100" s="6">
        <v>394</v>
      </c>
      <c r="AN100" s="6">
        <v>0.1802030456852792</v>
      </c>
      <c r="AO100" s="6">
        <v>6</v>
      </c>
      <c r="AP100" s="6">
        <v>8</v>
      </c>
      <c r="AQ100" s="6">
        <v>3.94</v>
      </c>
      <c r="AR100" s="6">
        <v>26</v>
      </c>
      <c r="AS100" s="6">
        <v>26</v>
      </c>
      <c r="AT100" s="6">
        <v>28</v>
      </c>
      <c r="AU100" s="6">
        <v>23</v>
      </c>
      <c r="AV100" s="6">
        <v>30</v>
      </c>
      <c r="AW100" s="6">
        <v>1047</v>
      </c>
      <c r="AX100" s="4">
        <v>3.3959999999999999</v>
      </c>
      <c r="AY100" s="7">
        <v>0</v>
      </c>
      <c r="AZ100" s="7">
        <v>0</v>
      </c>
      <c r="BA100" s="7">
        <v>0</v>
      </c>
      <c r="BB100" s="7">
        <v>0</v>
      </c>
      <c r="BC100" s="8" t="s">
        <v>65</v>
      </c>
      <c r="BD100" s="12" t="s">
        <v>71</v>
      </c>
      <c r="BE100" s="12">
        <v>3</v>
      </c>
      <c r="BF100" s="9" t="s">
        <v>77</v>
      </c>
      <c r="BG100" s="10" t="s">
        <v>245</v>
      </c>
      <c r="BH100" s="2" t="s">
        <v>111</v>
      </c>
      <c r="BI100" s="11"/>
    </row>
    <row r="101" spans="1:61" ht="15.75" customHeight="1" x14ac:dyDescent="0.25">
      <c r="A101" s="2">
        <v>182</v>
      </c>
      <c r="B101" s="2">
        <v>2015</v>
      </c>
      <c r="C101" s="2" t="s">
        <v>144</v>
      </c>
      <c r="D101" s="2" t="s">
        <v>93</v>
      </c>
      <c r="E101" s="2" t="s">
        <v>74</v>
      </c>
      <c r="F101" s="2" t="s">
        <v>64</v>
      </c>
      <c r="G101" s="1" t="s">
        <v>65</v>
      </c>
      <c r="H101" s="1" t="s">
        <v>66</v>
      </c>
      <c r="I101" s="3">
        <v>1</v>
      </c>
      <c r="J101" s="4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3" t="s">
        <v>67</v>
      </c>
      <c r="R101">
        <v>1</v>
      </c>
      <c r="S101" s="4">
        <v>1</v>
      </c>
      <c r="T101" s="5">
        <v>0</v>
      </c>
      <c r="U101" s="5">
        <v>0</v>
      </c>
      <c r="V101" s="5">
        <v>0</v>
      </c>
      <c r="W101" s="3" t="s">
        <v>68</v>
      </c>
      <c r="X101" s="3">
        <v>0</v>
      </c>
      <c r="Y101" s="4">
        <v>1</v>
      </c>
      <c r="Z101" s="5">
        <v>0</v>
      </c>
      <c r="AA101" s="5">
        <v>0</v>
      </c>
      <c r="AB101" s="5">
        <v>0</v>
      </c>
      <c r="AC101" s="3" t="s">
        <v>128</v>
      </c>
      <c r="AD101" s="3">
        <v>3</v>
      </c>
      <c r="AE101" s="4">
        <v>0</v>
      </c>
      <c r="AF101" s="5">
        <v>0</v>
      </c>
      <c r="AG101" s="5">
        <v>1</v>
      </c>
      <c r="AH101" s="5">
        <v>0</v>
      </c>
      <c r="AI101" s="5">
        <v>0</v>
      </c>
      <c r="AJ101" s="5">
        <v>0</v>
      </c>
      <c r="AK101" s="6">
        <v>94</v>
      </c>
      <c r="AL101" s="6">
        <v>-94</v>
      </c>
      <c r="AM101" s="6">
        <v>307</v>
      </c>
      <c r="AN101" s="6">
        <v>0.30618892508143325</v>
      </c>
      <c r="AO101" s="6">
        <v>8</v>
      </c>
      <c r="AP101" s="6">
        <v>19</v>
      </c>
      <c r="AQ101" s="6">
        <v>3.71</v>
      </c>
      <c r="AR101" s="6">
        <v>26</v>
      </c>
      <c r="AS101" s="6">
        <v>27</v>
      </c>
      <c r="AT101" s="6">
        <v>26</v>
      </c>
      <c r="AU101" s="6">
        <v>26</v>
      </c>
      <c r="AV101" s="6">
        <v>26</v>
      </c>
      <c r="AW101" s="6">
        <v>10</v>
      </c>
      <c r="AX101" s="4">
        <v>3.2069999999999999</v>
      </c>
      <c r="AY101" s="7">
        <v>0</v>
      </c>
      <c r="AZ101" s="7">
        <v>1</v>
      </c>
      <c r="BA101" s="7">
        <v>0</v>
      </c>
      <c r="BB101" s="7">
        <v>0</v>
      </c>
      <c r="BC101" s="8" t="s">
        <v>65</v>
      </c>
      <c r="BD101" s="12" t="s">
        <v>71</v>
      </c>
      <c r="BE101" s="12">
        <v>3</v>
      </c>
      <c r="BF101" s="9" t="s">
        <v>77</v>
      </c>
      <c r="BG101" s="10" t="s">
        <v>246</v>
      </c>
      <c r="BH101" s="2" t="s">
        <v>93</v>
      </c>
      <c r="BI101" s="11"/>
    </row>
    <row r="102" spans="1:61" ht="15.75" customHeight="1" x14ac:dyDescent="0.25">
      <c r="A102" s="2">
        <v>126</v>
      </c>
      <c r="B102" s="2">
        <v>2016</v>
      </c>
      <c r="C102" s="2" t="s">
        <v>247</v>
      </c>
      <c r="D102" s="2" t="s">
        <v>124</v>
      </c>
      <c r="E102" s="2" t="s">
        <v>63</v>
      </c>
      <c r="F102" s="2" t="s">
        <v>100</v>
      </c>
      <c r="G102" s="1" t="s">
        <v>65</v>
      </c>
      <c r="H102" s="1" t="s">
        <v>86</v>
      </c>
      <c r="I102" s="3">
        <v>3</v>
      </c>
      <c r="J102" s="4">
        <v>0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3" t="s">
        <v>67</v>
      </c>
      <c r="R102">
        <v>1</v>
      </c>
      <c r="S102" s="4">
        <v>1</v>
      </c>
      <c r="T102" s="5">
        <v>0</v>
      </c>
      <c r="U102" s="5">
        <v>0</v>
      </c>
      <c r="V102" s="5">
        <v>0</v>
      </c>
      <c r="W102" s="3" t="s">
        <v>110</v>
      </c>
      <c r="X102" s="3">
        <v>1</v>
      </c>
      <c r="Y102" s="4">
        <v>0</v>
      </c>
      <c r="Z102" s="5">
        <v>1</v>
      </c>
      <c r="AA102" s="5">
        <v>0</v>
      </c>
      <c r="AB102" s="5">
        <v>0</v>
      </c>
      <c r="AC102" s="3" t="s">
        <v>83</v>
      </c>
      <c r="AD102" s="3">
        <v>2</v>
      </c>
      <c r="AE102" s="4">
        <v>0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6">
        <v>119</v>
      </c>
      <c r="AL102" s="6">
        <v>-119</v>
      </c>
      <c r="AM102" s="6">
        <v>397</v>
      </c>
      <c r="AN102" s="6">
        <v>0.29974811083123426</v>
      </c>
      <c r="AO102" s="6">
        <v>8</v>
      </c>
      <c r="AP102" s="6">
        <v>14</v>
      </c>
      <c r="AQ102" s="6">
        <v>3.9</v>
      </c>
      <c r="AR102" s="6">
        <v>26</v>
      </c>
      <c r="AS102" s="6">
        <v>26</v>
      </c>
      <c r="AT102" s="6">
        <v>24</v>
      </c>
      <c r="AU102" s="6">
        <v>29</v>
      </c>
      <c r="AV102" s="6">
        <v>24</v>
      </c>
      <c r="AW102" s="6">
        <v>2156</v>
      </c>
      <c r="AX102" s="4"/>
      <c r="AY102" s="7">
        <v>0</v>
      </c>
      <c r="AZ102" s="7">
        <v>0</v>
      </c>
      <c r="BA102" s="7">
        <v>1</v>
      </c>
      <c r="BB102" s="7">
        <v>1</v>
      </c>
      <c r="BC102" s="8" t="s">
        <v>70</v>
      </c>
      <c r="BD102" s="12" t="s">
        <v>112</v>
      </c>
      <c r="BE102" s="12">
        <v>1</v>
      </c>
      <c r="BF102" s="9" t="s">
        <v>113</v>
      </c>
      <c r="BG102" s="10"/>
      <c r="BH102" s="2" t="s">
        <v>124</v>
      </c>
      <c r="BI102" s="11"/>
    </row>
    <row r="103" spans="1:61" ht="15.75" customHeight="1" x14ac:dyDescent="0.25">
      <c r="A103" s="2">
        <v>184</v>
      </c>
      <c r="B103" s="2">
        <v>2016</v>
      </c>
      <c r="C103" s="2" t="s">
        <v>88</v>
      </c>
      <c r="D103" s="2" t="s">
        <v>111</v>
      </c>
      <c r="E103" s="2" t="s">
        <v>63</v>
      </c>
      <c r="F103" s="2" t="s">
        <v>136</v>
      </c>
      <c r="G103" s="1" t="s">
        <v>65</v>
      </c>
      <c r="H103" s="1" t="s">
        <v>76</v>
      </c>
      <c r="I103" s="3">
        <v>2</v>
      </c>
      <c r="J103" s="4">
        <v>0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 t="s">
        <v>67</v>
      </c>
      <c r="R103">
        <v>1</v>
      </c>
      <c r="S103" s="4">
        <v>1</v>
      </c>
      <c r="T103" s="5">
        <v>0</v>
      </c>
      <c r="U103" s="5">
        <v>0</v>
      </c>
      <c r="V103" s="5">
        <v>0</v>
      </c>
      <c r="W103" s="3" t="s">
        <v>68</v>
      </c>
      <c r="X103" s="3">
        <v>0</v>
      </c>
      <c r="Y103" s="4">
        <v>1</v>
      </c>
      <c r="Z103" s="5">
        <v>0</v>
      </c>
      <c r="AA103" s="5">
        <v>0</v>
      </c>
      <c r="AB103" s="5">
        <v>0</v>
      </c>
      <c r="AC103" s="3" t="s">
        <v>128</v>
      </c>
      <c r="AD103" s="3">
        <v>3</v>
      </c>
      <c r="AE103" s="4">
        <v>0</v>
      </c>
      <c r="AF103" s="5">
        <v>0</v>
      </c>
      <c r="AG103" s="5">
        <v>1</v>
      </c>
      <c r="AH103" s="5">
        <v>0</v>
      </c>
      <c r="AI103" s="5">
        <v>0</v>
      </c>
      <c r="AJ103" s="5">
        <v>0</v>
      </c>
      <c r="AK103" s="6">
        <v>139</v>
      </c>
      <c r="AL103" s="6">
        <v>-139</v>
      </c>
      <c r="AM103" s="6">
        <v>414</v>
      </c>
      <c r="AN103" s="6">
        <v>0.33574879227053139</v>
      </c>
      <c r="AO103" s="6">
        <v>8</v>
      </c>
      <c r="AP103" s="6">
        <v>0</v>
      </c>
      <c r="AQ103" s="6">
        <v>3.6</v>
      </c>
      <c r="AR103" s="6">
        <v>26</v>
      </c>
      <c r="AS103" s="6">
        <v>26</v>
      </c>
      <c r="AT103" s="6">
        <v>24</v>
      </c>
      <c r="AU103" s="6">
        <v>30</v>
      </c>
      <c r="AV103" s="6">
        <v>24</v>
      </c>
      <c r="AW103" s="6">
        <v>0</v>
      </c>
      <c r="AX103" s="4">
        <v>3.64</v>
      </c>
      <c r="AY103" s="7">
        <v>0</v>
      </c>
      <c r="AZ103" s="7">
        <v>0</v>
      </c>
      <c r="BA103" s="7">
        <v>1</v>
      </c>
      <c r="BB103" s="7">
        <v>0</v>
      </c>
      <c r="BC103" s="8" t="s">
        <v>65</v>
      </c>
      <c r="BD103" s="12" t="s">
        <v>71</v>
      </c>
      <c r="BE103" s="12">
        <v>3</v>
      </c>
      <c r="BF103" s="9" t="s">
        <v>77</v>
      </c>
      <c r="BG103" s="10" t="s">
        <v>207</v>
      </c>
      <c r="BH103" s="2" t="s">
        <v>111</v>
      </c>
      <c r="BI103" s="11"/>
    </row>
    <row r="104" spans="1:61" ht="15.75" customHeight="1" x14ac:dyDescent="0.25">
      <c r="A104" s="2">
        <v>111</v>
      </c>
      <c r="B104" s="2">
        <v>2016</v>
      </c>
      <c r="C104" s="2" t="s">
        <v>178</v>
      </c>
      <c r="D104" s="2" t="s">
        <v>93</v>
      </c>
      <c r="E104" s="2" t="s">
        <v>63</v>
      </c>
      <c r="F104" s="2" t="s">
        <v>81</v>
      </c>
      <c r="G104" s="1" t="s">
        <v>65</v>
      </c>
      <c r="H104" s="1" t="s">
        <v>109</v>
      </c>
      <c r="I104" s="3">
        <v>7</v>
      </c>
      <c r="J104" s="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3" t="s">
        <v>67</v>
      </c>
      <c r="R104">
        <v>1</v>
      </c>
      <c r="S104" s="4">
        <v>1</v>
      </c>
      <c r="T104" s="5">
        <v>0</v>
      </c>
      <c r="U104" s="5">
        <v>0</v>
      </c>
      <c r="V104" s="5">
        <v>0</v>
      </c>
      <c r="W104" s="3" t="s">
        <v>110</v>
      </c>
      <c r="X104" s="3">
        <v>1</v>
      </c>
      <c r="Y104" s="4">
        <v>0</v>
      </c>
      <c r="Z104" s="5">
        <v>1</v>
      </c>
      <c r="AA104" s="5">
        <v>0</v>
      </c>
      <c r="AB104" s="5">
        <v>0</v>
      </c>
      <c r="AC104" s="3" t="s">
        <v>128</v>
      </c>
      <c r="AD104" s="3">
        <v>3</v>
      </c>
      <c r="AE104" s="4">
        <v>0</v>
      </c>
      <c r="AF104" s="5">
        <v>0</v>
      </c>
      <c r="AG104" s="5">
        <v>1</v>
      </c>
      <c r="AH104" s="5">
        <v>0</v>
      </c>
      <c r="AI104" s="5">
        <v>0</v>
      </c>
      <c r="AJ104" s="5">
        <v>0</v>
      </c>
      <c r="AK104" s="6">
        <v>190</v>
      </c>
      <c r="AL104" s="6">
        <v>-190</v>
      </c>
      <c r="AM104" s="6">
        <v>387</v>
      </c>
      <c r="AN104" s="6">
        <v>0.49095607235142119</v>
      </c>
      <c r="AO104" s="6">
        <v>7</v>
      </c>
      <c r="AP104" s="6">
        <v>0</v>
      </c>
      <c r="AQ104" s="6">
        <v>3.16</v>
      </c>
      <c r="AR104" s="6">
        <v>26</v>
      </c>
      <c r="AS104" s="6">
        <v>18</v>
      </c>
      <c r="AT104" s="6">
        <v>22</v>
      </c>
      <c r="AU104" s="6">
        <v>22</v>
      </c>
      <c r="AV104" s="6">
        <v>21</v>
      </c>
      <c r="AW104" s="6">
        <v>89</v>
      </c>
      <c r="AX104" s="4">
        <v>2.875</v>
      </c>
      <c r="AY104" s="7">
        <v>0</v>
      </c>
      <c r="AZ104" s="7">
        <v>0</v>
      </c>
      <c r="BA104" s="7">
        <v>1</v>
      </c>
      <c r="BB104" s="7">
        <v>0</v>
      </c>
      <c r="BC104" s="8" t="s">
        <v>65</v>
      </c>
      <c r="BD104" s="12" t="s">
        <v>71</v>
      </c>
      <c r="BE104" s="12">
        <v>3</v>
      </c>
      <c r="BF104" s="9" t="s">
        <v>77</v>
      </c>
      <c r="BG104" s="10" t="s">
        <v>146</v>
      </c>
      <c r="BH104" s="2" t="s">
        <v>93</v>
      </c>
      <c r="BI104" s="11" t="s">
        <v>62</v>
      </c>
    </row>
    <row r="105" spans="1:61" ht="15.75" customHeight="1" x14ac:dyDescent="0.25">
      <c r="A105" s="2">
        <v>224</v>
      </c>
      <c r="B105" s="2">
        <v>2015</v>
      </c>
      <c r="C105" s="2" t="s">
        <v>248</v>
      </c>
      <c r="D105" s="2" t="s">
        <v>111</v>
      </c>
      <c r="E105" s="2" t="s">
        <v>63</v>
      </c>
      <c r="F105" s="2" t="s">
        <v>81</v>
      </c>
      <c r="G105" s="1" t="s">
        <v>65</v>
      </c>
      <c r="H105" s="1" t="s">
        <v>66</v>
      </c>
      <c r="I105" s="3">
        <v>1</v>
      </c>
      <c r="J105" s="4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" t="s">
        <v>249</v>
      </c>
      <c r="R105">
        <v>3</v>
      </c>
      <c r="S105" s="4">
        <v>0</v>
      </c>
      <c r="T105" s="5">
        <v>0</v>
      </c>
      <c r="U105" s="5">
        <v>1</v>
      </c>
      <c r="V105" s="5">
        <v>0</v>
      </c>
      <c r="W105" s="3" t="s">
        <v>68</v>
      </c>
      <c r="X105" s="3">
        <v>0</v>
      </c>
      <c r="Y105" s="4">
        <v>1</v>
      </c>
      <c r="Z105" s="5">
        <v>0</v>
      </c>
      <c r="AA105" s="5">
        <v>0</v>
      </c>
      <c r="AB105" s="5">
        <v>0</v>
      </c>
      <c r="AC105" s="3" t="s">
        <v>83</v>
      </c>
      <c r="AD105" s="3">
        <v>2</v>
      </c>
      <c r="AE105" s="4">
        <v>0</v>
      </c>
      <c r="AF105" s="5">
        <v>1</v>
      </c>
      <c r="AG105" s="5">
        <v>0</v>
      </c>
      <c r="AH105" s="5">
        <v>0</v>
      </c>
      <c r="AI105" s="5">
        <v>0</v>
      </c>
      <c r="AJ105" s="5">
        <v>0</v>
      </c>
      <c r="AK105" s="6"/>
      <c r="AL105" s="6"/>
      <c r="AM105" s="6"/>
      <c r="AN105" s="6"/>
      <c r="AO105" s="6"/>
      <c r="AP105" s="6">
        <v>0</v>
      </c>
      <c r="AQ105" s="6">
        <v>3.5</v>
      </c>
      <c r="AR105" s="6">
        <v>26</v>
      </c>
      <c r="AS105" s="6"/>
      <c r="AT105" s="6"/>
      <c r="AU105" s="6"/>
      <c r="AV105" s="6"/>
      <c r="AW105" s="6">
        <v>64068</v>
      </c>
      <c r="AX105" s="4">
        <v>3.7109999999999999</v>
      </c>
      <c r="AY105" s="7">
        <v>0</v>
      </c>
      <c r="AZ105" s="7">
        <v>0</v>
      </c>
      <c r="BA105" s="7">
        <v>0</v>
      </c>
      <c r="BB105" s="7">
        <v>0</v>
      </c>
      <c r="BC105" s="8" t="s">
        <v>65</v>
      </c>
      <c r="BD105" s="12" t="s">
        <v>71</v>
      </c>
      <c r="BE105" s="12">
        <v>3</v>
      </c>
      <c r="BF105" s="9" t="s">
        <v>77</v>
      </c>
      <c r="BG105" s="10" t="s">
        <v>250</v>
      </c>
      <c r="BH105" s="2" t="s">
        <v>111</v>
      </c>
      <c r="BI105" s="11"/>
    </row>
    <row r="106" spans="1:61" ht="15.75" customHeight="1" x14ac:dyDescent="0.25">
      <c r="A106" s="2">
        <v>49</v>
      </c>
      <c r="B106" s="2">
        <v>2016</v>
      </c>
      <c r="C106" s="2" t="s">
        <v>251</v>
      </c>
      <c r="D106" s="2" t="s">
        <v>204</v>
      </c>
      <c r="E106" s="2" t="s">
        <v>74</v>
      </c>
      <c r="F106" s="2" t="s">
        <v>94</v>
      </c>
      <c r="G106" s="1" t="s">
        <v>65</v>
      </c>
      <c r="H106" s="1" t="s">
        <v>66</v>
      </c>
      <c r="I106" s="3">
        <v>1</v>
      </c>
      <c r="J106" s="4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3" t="s">
        <v>67</v>
      </c>
      <c r="R106">
        <v>1</v>
      </c>
      <c r="S106" s="4">
        <v>1</v>
      </c>
      <c r="T106" s="5">
        <v>0</v>
      </c>
      <c r="U106" s="5">
        <v>0</v>
      </c>
      <c r="V106" s="5">
        <v>0</v>
      </c>
      <c r="W106" s="3" t="s">
        <v>68</v>
      </c>
      <c r="X106" s="3">
        <v>0</v>
      </c>
      <c r="Y106" s="4">
        <v>1</v>
      </c>
      <c r="Z106" s="5">
        <v>0</v>
      </c>
      <c r="AA106" s="5">
        <v>0</v>
      </c>
      <c r="AB106" s="5">
        <v>0</v>
      </c>
      <c r="AC106" s="3" t="s">
        <v>128</v>
      </c>
      <c r="AD106" s="3">
        <v>3</v>
      </c>
      <c r="AE106" s="4">
        <v>0</v>
      </c>
      <c r="AF106" s="5">
        <v>0</v>
      </c>
      <c r="AG106" s="5">
        <v>1</v>
      </c>
      <c r="AH106" s="5">
        <v>0</v>
      </c>
      <c r="AI106" s="5">
        <v>0</v>
      </c>
      <c r="AJ106" s="5">
        <v>0</v>
      </c>
      <c r="AK106" s="6"/>
      <c r="AL106" s="6"/>
      <c r="AM106" s="6"/>
      <c r="AN106" s="6"/>
      <c r="AO106" s="6">
        <v>8</v>
      </c>
      <c r="AP106" s="6">
        <v>24</v>
      </c>
      <c r="AQ106" s="6">
        <v>3.24</v>
      </c>
      <c r="AR106" s="6">
        <v>26</v>
      </c>
      <c r="AS106" s="6">
        <v>23</v>
      </c>
      <c r="AT106" s="6">
        <v>26</v>
      </c>
      <c r="AU106" s="6">
        <v>27</v>
      </c>
      <c r="AV106" s="6">
        <v>27</v>
      </c>
      <c r="AW106" s="6">
        <v>2148</v>
      </c>
      <c r="AX106" s="4">
        <v>3.1480000000000001</v>
      </c>
      <c r="AY106" s="7">
        <v>0</v>
      </c>
      <c r="AZ106" s="7">
        <v>1</v>
      </c>
      <c r="BA106" s="7">
        <v>1</v>
      </c>
      <c r="BB106" s="7">
        <v>0</v>
      </c>
      <c r="BC106" s="8" t="s">
        <v>65</v>
      </c>
      <c r="BD106" s="12" t="s">
        <v>71</v>
      </c>
      <c r="BE106" s="12">
        <v>3</v>
      </c>
      <c r="BF106" s="9" t="s">
        <v>77</v>
      </c>
      <c r="BG106" s="10" t="s">
        <v>252</v>
      </c>
      <c r="BH106" s="2" t="s">
        <v>204</v>
      </c>
      <c r="BI106" s="11"/>
    </row>
    <row r="107" spans="1:61" ht="15.75" customHeight="1" x14ac:dyDescent="0.25">
      <c r="A107" s="2">
        <v>108</v>
      </c>
      <c r="B107" s="2">
        <v>2016</v>
      </c>
      <c r="C107" s="2" t="s">
        <v>197</v>
      </c>
      <c r="D107" s="2" t="s">
        <v>154</v>
      </c>
      <c r="E107" s="2" t="s">
        <v>74</v>
      </c>
      <c r="F107" s="2" t="s">
        <v>253</v>
      </c>
      <c r="G107" s="1" t="s">
        <v>65</v>
      </c>
      <c r="H107" s="1" t="s">
        <v>109</v>
      </c>
      <c r="I107" s="3">
        <v>7</v>
      </c>
      <c r="J107" s="4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</v>
      </c>
      <c r="Q107" s="3" t="s">
        <v>67</v>
      </c>
      <c r="R107">
        <v>1</v>
      </c>
      <c r="S107" s="4">
        <v>1</v>
      </c>
      <c r="T107" s="5">
        <v>0</v>
      </c>
      <c r="U107" s="5">
        <v>0</v>
      </c>
      <c r="V107" s="5">
        <v>0</v>
      </c>
      <c r="W107" s="3" t="s">
        <v>68</v>
      </c>
      <c r="X107" s="3">
        <v>0</v>
      </c>
      <c r="Y107" s="4">
        <v>1</v>
      </c>
      <c r="Z107" s="5">
        <v>0</v>
      </c>
      <c r="AA107" s="5">
        <v>0</v>
      </c>
      <c r="AB107" s="5">
        <v>0</v>
      </c>
      <c r="AC107" s="3" t="s">
        <v>128</v>
      </c>
      <c r="AD107" s="3">
        <v>3</v>
      </c>
      <c r="AE107" s="4">
        <v>0</v>
      </c>
      <c r="AF107" s="5">
        <v>0</v>
      </c>
      <c r="AG107" s="5">
        <v>1</v>
      </c>
      <c r="AH107" s="5">
        <v>0</v>
      </c>
      <c r="AI107" s="5">
        <v>0</v>
      </c>
      <c r="AJ107" s="5">
        <v>0</v>
      </c>
      <c r="AK107" s="6"/>
      <c r="AL107" s="6"/>
      <c r="AM107" s="6"/>
      <c r="AN107" s="6"/>
      <c r="AO107" s="6">
        <v>8</v>
      </c>
      <c r="AP107" s="6">
        <v>3</v>
      </c>
      <c r="AQ107" s="6">
        <v>3.26</v>
      </c>
      <c r="AR107" s="6">
        <v>26</v>
      </c>
      <c r="AS107" s="6"/>
      <c r="AT107" s="6"/>
      <c r="AU107" s="6"/>
      <c r="AV107" s="6"/>
      <c r="AW107" s="6">
        <v>13</v>
      </c>
      <c r="AX107" s="4">
        <v>3.3849999999999998</v>
      </c>
      <c r="AY107" s="7">
        <v>0</v>
      </c>
      <c r="AZ107" s="7">
        <v>1</v>
      </c>
      <c r="BA107" s="7">
        <v>1</v>
      </c>
      <c r="BB107" s="7">
        <v>0</v>
      </c>
      <c r="BC107" s="8" t="s">
        <v>65</v>
      </c>
      <c r="BD107" s="12" t="s">
        <v>71</v>
      </c>
      <c r="BE107" s="12">
        <v>3</v>
      </c>
      <c r="BF107" s="9" t="s">
        <v>77</v>
      </c>
      <c r="BG107" s="10" t="s">
        <v>205</v>
      </c>
      <c r="BH107" s="2" t="s">
        <v>154</v>
      </c>
      <c r="BI107" s="11"/>
    </row>
    <row r="108" spans="1:61" ht="15.75" customHeight="1" x14ac:dyDescent="0.25">
      <c r="A108" s="2">
        <v>109</v>
      </c>
      <c r="B108" s="2">
        <v>2015</v>
      </c>
      <c r="C108" s="2" t="s">
        <v>168</v>
      </c>
      <c r="D108" s="2" t="s">
        <v>254</v>
      </c>
      <c r="E108" s="2" t="s">
        <v>63</v>
      </c>
      <c r="F108" s="2" t="s">
        <v>108</v>
      </c>
      <c r="G108" s="1" t="s">
        <v>65</v>
      </c>
      <c r="H108" s="1" t="s">
        <v>66</v>
      </c>
      <c r="I108" s="3">
        <v>1</v>
      </c>
      <c r="J108" s="4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3" t="s">
        <v>67</v>
      </c>
      <c r="R108">
        <v>1</v>
      </c>
      <c r="S108" s="4">
        <v>1</v>
      </c>
      <c r="T108" s="5">
        <v>0</v>
      </c>
      <c r="U108" s="5">
        <v>0</v>
      </c>
      <c r="V108" s="5">
        <v>0</v>
      </c>
      <c r="W108" s="3" t="s">
        <v>68</v>
      </c>
      <c r="X108" s="3">
        <v>0</v>
      </c>
      <c r="Y108" s="4">
        <v>1</v>
      </c>
      <c r="Z108" s="5">
        <v>0</v>
      </c>
      <c r="AA108" s="5">
        <v>0</v>
      </c>
      <c r="AB108" s="5">
        <v>0</v>
      </c>
      <c r="AC108" s="3" t="s">
        <v>104</v>
      </c>
      <c r="AD108" s="3">
        <v>4</v>
      </c>
      <c r="AE108" s="4">
        <v>0</v>
      </c>
      <c r="AF108" s="5">
        <v>0</v>
      </c>
      <c r="AG108" s="5">
        <v>0</v>
      </c>
      <c r="AH108" s="5">
        <v>1</v>
      </c>
      <c r="AI108" s="5">
        <v>0</v>
      </c>
      <c r="AJ108" s="5">
        <v>0</v>
      </c>
      <c r="AK108" s="6"/>
      <c r="AL108" s="6"/>
      <c r="AM108" s="6"/>
      <c r="AN108" s="6"/>
      <c r="AO108" s="6">
        <v>7</v>
      </c>
      <c r="AP108" s="6">
        <v>20</v>
      </c>
      <c r="AQ108" s="6">
        <v>4</v>
      </c>
      <c r="AR108" s="6">
        <v>26</v>
      </c>
      <c r="AS108" s="6">
        <v>22</v>
      </c>
      <c r="AT108" s="6">
        <v>31</v>
      </c>
      <c r="AU108" s="6">
        <v>26</v>
      </c>
      <c r="AV108" s="6">
        <v>31</v>
      </c>
      <c r="AW108" s="6">
        <v>11</v>
      </c>
      <c r="AX108" s="4">
        <v>3.4489999999999998</v>
      </c>
      <c r="AY108" s="7">
        <v>0</v>
      </c>
      <c r="AZ108" s="7">
        <v>0</v>
      </c>
      <c r="BA108" s="7">
        <v>0</v>
      </c>
      <c r="BB108" s="7">
        <v>0</v>
      </c>
      <c r="BC108" s="8" t="s">
        <v>65</v>
      </c>
      <c r="BD108" s="12" t="s">
        <v>71</v>
      </c>
      <c r="BE108" s="12">
        <v>3</v>
      </c>
      <c r="BF108" s="9" t="s">
        <v>77</v>
      </c>
      <c r="BG108" s="10" t="s">
        <v>105</v>
      </c>
      <c r="BH108" s="2" t="s">
        <v>254</v>
      </c>
      <c r="BI108" s="11" t="s">
        <v>150</v>
      </c>
    </row>
    <row r="109" spans="1:61" ht="15.75" customHeight="1" x14ac:dyDescent="0.25">
      <c r="A109" s="2">
        <v>204</v>
      </c>
      <c r="B109" s="2">
        <v>2016</v>
      </c>
      <c r="C109" s="2" t="s">
        <v>255</v>
      </c>
      <c r="D109" s="2" t="s">
        <v>104</v>
      </c>
      <c r="E109" s="2" t="s">
        <v>63</v>
      </c>
      <c r="F109" s="2" t="s">
        <v>136</v>
      </c>
      <c r="G109" s="1" t="s">
        <v>65</v>
      </c>
      <c r="H109" s="1" t="s">
        <v>66</v>
      </c>
      <c r="I109" s="3">
        <v>1</v>
      </c>
      <c r="J109" s="4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3" t="s">
        <v>67</v>
      </c>
      <c r="R109">
        <v>1</v>
      </c>
      <c r="S109" s="4">
        <v>1</v>
      </c>
      <c r="T109" s="5">
        <v>0</v>
      </c>
      <c r="U109" s="5">
        <v>0</v>
      </c>
      <c r="V109" s="5">
        <v>0</v>
      </c>
      <c r="W109" s="3" t="s">
        <v>68</v>
      </c>
      <c r="X109" s="3">
        <v>0</v>
      </c>
      <c r="Y109" s="4">
        <v>1</v>
      </c>
      <c r="Z109" s="5">
        <v>0</v>
      </c>
      <c r="AA109" s="5">
        <v>0</v>
      </c>
      <c r="AB109" s="5">
        <v>0</v>
      </c>
      <c r="AC109" s="3" t="s">
        <v>104</v>
      </c>
      <c r="AD109" s="3">
        <v>4</v>
      </c>
      <c r="AE109" s="4">
        <v>0</v>
      </c>
      <c r="AF109" s="5">
        <v>0</v>
      </c>
      <c r="AG109" s="5">
        <v>0</v>
      </c>
      <c r="AH109" s="5">
        <v>1</v>
      </c>
      <c r="AI109" s="5">
        <v>0</v>
      </c>
      <c r="AJ109" s="5">
        <v>0</v>
      </c>
      <c r="AK109" s="6"/>
      <c r="AL109" s="6"/>
      <c r="AM109" s="6"/>
      <c r="AN109" s="6"/>
      <c r="AO109" s="6"/>
      <c r="AP109" s="6"/>
      <c r="AQ109" s="6">
        <v>3.84</v>
      </c>
      <c r="AR109" s="6">
        <v>26</v>
      </c>
      <c r="AS109" s="6">
        <v>27</v>
      </c>
      <c r="AT109" s="6">
        <v>24</v>
      </c>
      <c r="AU109" s="6">
        <v>28</v>
      </c>
      <c r="AV109" s="6">
        <v>23</v>
      </c>
      <c r="AW109" s="6">
        <v>65</v>
      </c>
      <c r="AX109" s="4"/>
      <c r="AY109" s="7">
        <v>0</v>
      </c>
      <c r="AZ109" s="7">
        <v>0</v>
      </c>
      <c r="BA109" s="7">
        <v>1</v>
      </c>
      <c r="BB109" s="7">
        <v>1</v>
      </c>
      <c r="BC109" s="8" t="s">
        <v>70</v>
      </c>
      <c r="BD109" s="12" t="s">
        <v>112</v>
      </c>
      <c r="BE109" s="12">
        <v>1</v>
      </c>
      <c r="BF109" s="9" t="s">
        <v>113</v>
      </c>
      <c r="BG109" s="10"/>
      <c r="BH109" s="2" t="s">
        <v>104</v>
      </c>
      <c r="BI109" s="11"/>
    </row>
    <row r="110" spans="1:61" ht="15.75" customHeight="1" x14ac:dyDescent="0.25">
      <c r="A110" s="2">
        <v>13</v>
      </c>
      <c r="B110" s="2">
        <v>2016</v>
      </c>
      <c r="C110" s="2" t="s">
        <v>256</v>
      </c>
      <c r="D110" s="2" t="s">
        <v>99</v>
      </c>
      <c r="E110" s="2" t="s">
        <v>74</v>
      </c>
      <c r="F110" s="2" t="s">
        <v>136</v>
      </c>
      <c r="G110" s="1" t="s">
        <v>65</v>
      </c>
      <c r="H110" s="1" t="s">
        <v>66</v>
      </c>
      <c r="I110" s="3">
        <v>1</v>
      </c>
      <c r="J110" s="4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3" t="s">
        <v>101</v>
      </c>
      <c r="R110">
        <v>2</v>
      </c>
      <c r="S110" s="4">
        <v>0</v>
      </c>
      <c r="T110" s="5">
        <v>1</v>
      </c>
      <c r="U110" s="5">
        <v>0</v>
      </c>
      <c r="V110" s="5">
        <v>0</v>
      </c>
      <c r="W110" s="3" t="s">
        <v>68</v>
      </c>
      <c r="X110" s="3">
        <v>0</v>
      </c>
      <c r="Y110" s="4">
        <v>1</v>
      </c>
      <c r="Z110" s="5">
        <v>0</v>
      </c>
      <c r="AA110" s="5">
        <v>0</v>
      </c>
      <c r="AB110" s="5">
        <v>0</v>
      </c>
      <c r="AC110" s="3" t="s">
        <v>91</v>
      </c>
      <c r="AD110" s="3">
        <v>5</v>
      </c>
      <c r="AE110" s="4">
        <v>0</v>
      </c>
      <c r="AF110" s="5">
        <v>0</v>
      </c>
      <c r="AG110" s="5">
        <v>0</v>
      </c>
      <c r="AH110" s="5">
        <v>0</v>
      </c>
      <c r="AI110" s="5">
        <v>1</v>
      </c>
      <c r="AJ110" s="5">
        <v>0</v>
      </c>
      <c r="AK110" s="6"/>
      <c r="AL110" s="6"/>
      <c r="AM110" s="6"/>
      <c r="AN110" s="6"/>
      <c r="AO110" s="6">
        <v>7</v>
      </c>
      <c r="AP110" s="6">
        <v>6</v>
      </c>
      <c r="AQ110" s="6">
        <v>3.75</v>
      </c>
      <c r="AR110" s="6">
        <v>26</v>
      </c>
      <c r="AS110" s="6">
        <v>25</v>
      </c>
      <c r="AT110" s="6">
        <v>24</v>
      </c>
      <c r="AU110" s="6">
        <v>29</v>
      </c>
      <c r="AV110" s="6">
        <v>30</v>
      </c>
      <c r="AW110" s="6">
        <v>1962</v>
      </c>
      <c r="AX110" s="4"/>
      <c r="AY110" s="7">
        <v>0</v>
      </c>
      <c r="AZ110" s="7">
        <v>1</v>
      </c>
      <c r="BA110" s="7">
        <v>1</v>
      </c>
      <c r="BB110" s="7">
        <v>1</v>
      </c>
      <c r="BC110" s="8" t="s">
        <v>70</v>
      </c>
      <c r="BD110" s="12" t="s">
        <v>112</v>
      </c>
      <c r="BE110" s="12">
        <v>1</v>
      </c>
      <c r="BF110" s="9" t="s">
        <v>113</v>
      </c>
      <c r="BG110" s="10"/>
      <c r="BH110" s="2" t="s">
        <v>99</v>
      </c>
      <c r="BI110" s="11"/>
    </row>
    <row r="111" spans="1:61" ht="15.75" customHeight="1" x14ac:dyDescent="0.25">
      <c r="A111" s="2">
        <v>235</v>
      </c>
      <c r="B111" s="2">
        <v>2016</v>
      </c>
      <c r="C111" s="2" t="s">
        <v>257</v>
      </c>
      <c r="D111" s="2" t="s">
        <v>222</v>
      </c>
      <c r="E111" s="2" t="s">
        <v>63</v>
      </c>
      <c r="F111" s="2" t="s">
        <v>64</v>
      </c>
      <c r="G111" s="1" t="s">
        <v>65</v>
      </c>
      <c r="H111" s="1" t="s">
        <v>66</v>
      </c>
      <c r="I111" s="3">
        <v>1</v>
      </c>
      <c r="J111" s="4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3" t="s">
        <v>67</v>
      </c>
      <c r="R111">
        <v>1</v>
      </c>
      <c r="S111" s="4">
        <v>1</v>
      </c>
      <c r="T111" s="5">
        <v>0</v>
      </c>
      <c r="U111" s="5">
        <v>0</v>
      </c>
      <c r="V111" s="5">
        <v>0</v>
      </c>
      <c r="W111" s="3" t="s">
        <v>68</v>
      </c>
      <c r="X111" s="3">
        <v>0</v>
      </c>
      <c r="Y111" s="4">
        <v>1</v>
      </c>
      <c r="Z111" s="5">
        <v>0</v>
      </c>
      <c r="AA111" s="5">
        <v>0</v>
      </c>
      <c r="AB111" s="5">
        <v>0</v>
      </c>
      <c r="AC111" s="3" t="s">
        <v>69</v>
      </c>
      <c r="AD111" s="3">
        <v>1</v>
      </c>
      <c r="AE111" s="4">
        <v>1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6">
        <v>1</v>
      </c>
      <c r="AL111" s="6">
        <v>-1</v>
      </c>
      <c r="AM111" s="6">
        <v>42</v>
      </c>
      <c r="AN111" s="6">
        <v>2.3809523809523808E-2</v>
      </c>
      <c r="AO111" s="6">
        <v>7</v>
      </c>
      <c r="AP111" s="6">
        <v>10</v>
      </c>
      <c r="AQ111" s="6">
        <v>3.91</v>
      </c>
      <c r="AR111" s="6">
        <v>27</v>
      </c>
      <c r="AS111" s="6">
        <v>25</v>
      </c>
      <c r="AT111" s="6">
        <v>24</v>
      </c>
      <c r="AU111" s="6">
        <v>32</v>
      </c>
      <c r="AV111" s="6">
        <v>28</v>
      </c>
      <c r="AW111" s="6">
        <v>3969</v>
      </c>
      <c r="AX111" s="4">
        <v>3.2669999999999999</v>
      </c>
      <c r="AY111" s="7">
        <v>0</v>
      </c>
      <c r="AZ111" s="7">
        <v>0</v>
      </c>
      <c r="BA111" s="7">
        <v>1</v>
      </c>
      <c r="BB111" s="7">
        <v>0</v>
      </c>
      <c r="BC111" s="8" t="s">
        <v>65</v>
      </c>
      <c r="BD111" s="12" t="s">
        <v>71</v>
      </c>
      <c r="BE111" s="12">
        <v>3</v>
      </c>
      <c r="BF111" s="9" t="s">
        <v>77</v>
      </c>
      <c r="BG111" s="10" t="s">
        <v>258</v>
      </c>
      <c r="BH111" s="2" t="s">
        <v>222</v>
      </c>
      <c r="BI111" s="11"/>
    </row>
    <row r="112" spans="1:61" ht="15.75" customHeight="1" x14ac:dyDescent="0.25">
      <c r="A112" s="2">
        <v>171</v>
      </c>
      <c r="B112" s="2">
        <v>2015</v>
      </c>
      <c r="C112" s="2" t="s">
        <v>122</v>
      </c>
      <c r="D112" s="2" t="s">
        <v>124</v>
      </c>
      <c r="E112" s="2" t="s">
        <v>74</v>
      </c>
      <c r="F112" s="2" t="s">
        <v>119</v>
      </c>
      <c r="G112" s="1" t="s">
        <v>65</v>
      </c>
      <c r="H112" s="1" t="s">
        <v>66</v>
      </c>
      <c r="I112" s="3">
        <v>1</v>
      </c>
      <c r="J112" s="4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3" t="s">
        <v>67</v>
      </c>
      <c r="R112">
        <v>1</v>
      </c>
      <c r="S112" s="4">
        <v>1</v>
      </c>
      <c r="T112" s="5">
        <v>0</v>
      </c>
      <c r="U112" s="5">
        <v>0</v>
      </c>
      <c r="V112" s="5">
        <v>0</v>
      </c>
      <c r="W112" s="3" t="s">
        <v>123</v>
      </c>
      <c r="X112" s="3">
        <v>2</v>
      </c>
      <c r="Y112" s="4">
        <v>0</v>
      </c>
      <c r="Z112" s="5">
        <v>0</v>
      </c>
      <c r="AA112" s="5">
        <v>1</v>
      </c>
      <c r="AB112" s="5">
        <v>0</v>
      </c>
      <c r="AC112" s="3" t="s">
        <v>83</v>
      </c>
      <c r="AD112" s="3">
        <v>2</v>
      </c>
      <c r="AE112" s="4">
        <v>0</v>
      </c>
      <c r="AF112" s="5">
        <v>1</v>
      </c>
      <c r="AG112" s="5">
        <v>0</v>
      </c>
      <c r="AH112" s="5">
        <v>0</v>
      </c>
      <c r="AI112" s="5">
        <v>0</v>
      </c>
      <c r="AJ112" s="5">
        <v>0</v>
      </c>
      <c r="AK112" s="6">
        <v>16</v>
      </c>
      <c r="AL112" s="6">
        <v>-16</v>
      </c>
      <c r="AM112" s="6">
        <v>103</v>
      </c>
      <c r="AN112" s="6">
        <v>0.1553398058252427</v>
      </c>
      <c r="AO112" s="6">
        <v>8</v>
      </c>
      <c r="AP112" s="6">
        <v>15</v>
      </c>
      <c r="AQ112" s="6">
        <v>4.08</v>
      </c>
      <c r="AR112" s="6">
        <v>27</v>
      </c>
      <c r="AS112" s="6">
        <v>29</v>
      </c>
      <c r="AT112" s="6">
        <v>27</v>
      </c>
      <c r="AU112" s="6">
        <v>25</v>
      </c>
      <c r="AV112" s="6">
        <v>28</v>
      </c>
      <c r="AW112" s="6">
        <v>6</v>
      </c>
      <c r="AX112" s="4">
        <v>3.6360000000000001</v>
      </c>
      <c r="AY112" s="7">
        <v>0</v>
      </c>
      <c r="AZ112" s="7">
        <v>1</v>
      </c>
      <c r="BA112" s="7">
        <v>0</v>
      </c>
      <c r="BB112" s="7">
        <v>0</v>
      </c>
      <c r="BC112" s="8" t="s">
        <v>65</v>
      </c>
      <c r="BD112" s="12" t="s">
        <v>71</v>
      </c>
      <c r="BE112" s="12">
        <v>3</v>
      </c>
      <c r="BF112" s="9" t="s">
        <v>77</v>
      </c>
      <c r="BG112" s="10" t="s">
        <v>166</v>
      </c>
      <c r="BH112" s="2" t="s">
        <v>124</v>
      </c>
      <c r="BI112" s="11" t="s">
        <v>259</v>
      </c>
    </row>
    <row r="113" spans="1:61" ht="15.75" customHeight="1" x14ac:dyDescent="0.25">
      <c r="A113" s="2">
        <v>140</v>
      </c>
      <c r="B113" s="2">
        <v>2015</v>
      </c>
      <c r="C113" s="2" t="s">
        <v>260</v>
      </c>
      <c r="D113" s="2" t="s">
        <v>254</v>
      </c>
      <c r="E113" s="2" t="s">
        <v>63</v>
      </c>
      <c r="F113" s="2" t="s">
        <v>141</v>
      </c>
      <c r="G113" s="1" t="s">
        <v>65</v>
      </c>
      <c r="H113" s="1" t="s">
        <v>66</v>
      </c>
      <c r="I113" s="3">
        <v>1</v>
      </c>
      <c r="J113" s="4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3" t="s">
        <v>67</v>
      </c>
      <c r="R113">
        <v>1</v>
      </c>
      <c r="S113" s="4">
        <v>1</v>
      </c>
      <c r="T113" s="5">
        <v>0</v>
      </c>
      <c r="U113" s="5">
        <v>0</v>
      </c>
      <c r="V113" s="5">
        <v>0</v>
      </c>
      <c r="W113" s="3" t="s">
        <v>68</v>
      </c>
      <c r="X113" s="3">
        <v>0</v>
      </c>
      <c r="Y113" s="4">
        <v>1</v>
      </c>
      <c r="Z113" s="5">
        <v>0</v>
      </c>
      <c r="AA113" s="5">
        <v>0</v>
      </c>
      <c r="AB113" s="5">
        <v>0</v>
      </c>
      <c r="AC113" s="3" t="s">
        <v>128</v>
      </c>
      <c r="AD113" s="3">
        <v>3</v>
      </c>
      <c r="AE113" s="4">
        <v>0</v>
      </c>
      <c r="AF113" s="5">
        <v>0</v>
      </c>
      <c r="AG113" s="5">
        <v>1</v>
      </c>
      <c r="AH113" s="5">
        <v>0</v>
      </c>
      <c r="AI113" s="5">
        <v>0</v>
      </c>
      <c r="AJ113" s="5">
        <v>0</v>
      </c>
      <c r="AK113" s="6">
        <v>17</v>
      </c>
      <c r="AL113" s="6">
        <v>-17</v>
      </c>
      <c r="AM113" s="6">
        <v>294</v>
      </c>
      <c r="AN113" s="6">
        <v>5.7823129251700682E-2</v>
      </c>
      <c r="AO113" s="6">
        <v>8</v>
      </c>
      <c r="AP113" s="6">
        <v>12</v>
      </c>
      <c r="AQ113" s="6">
        <v>3.93</v>
      </c>
      <c r="AR113" s="6">
        <v>27</v>
      </c>
      <c r="AS113" s="6">
        <v>25</v>
      </c>
      <c r="AT113" s="6">
        <v>29</v>
      </c>
      <c r="AU113" s="6">
        <v>27</v>
      </c>
      <c r="AV113" s="6">
        <v>29</v>
      </c>
      <c r="AW113" s="6">
        <v>1468</v>
      </c>
      <c r="AX113" s="4">
        <v>3.7360000000000002</v>
      </c>
      <c r="AY113" s="7">
        <v>0</v>
      </c>
      <c r="AZ113" s="7">
        <v>0</v>
      </c>
      <c r="BA113" s="7">
        <v>0</v>
      </c>
      <c r="BB113" s="7">
        <v>0</v>
      </c>
      <c r="BC113" s="8" t="s">
        <v>65</v>
      </c>
      <c r="BD113" s="12" t="s">
        <v>71</v>
      </c>
      <c r="BE113" s="12">
        <v>3</v>
      </c>
      <c r="BF113" s="9" t="s">
        <v>77</v>
      </c>
      <c r="BG113" s="10" t="s">
        <v>261</v>
      </c>
      <c r="BH113" s="2" t="s">
        <v>254</v>
      </c>
      <c r="BI113" s="11" t="s">
        <v>143</v>
      </c>
    </row>
    <row r="114" spans="1:61" ht="15.75" customHeight="1" x14ac:dyDescent="0.25">
      <c r="A114" s="2">
        <v>210</v>
      </c>
      <c r="B114" s="2">
        <v>2016</v>
      </c>
      <c r="C114" s="2" t="s">
        <v>262</v>
      </c>
      <c r="D114" s="2" t="s">
        <v>93</v>
      </c>
      <c r="E114" s="2" t="s">
        <v>63</v>
      </c>
      <c r="F114" s="2" t="s">
        <v>136</v>
      </c>
      <c r="G114" s="1" t="s">
        <v>65</v>
      </c>
      <c r="H114" s="1" t="s">
        <v>66</v>
      </c>
      <c r="I114" s="3">
        <v>1</v>
      </c>
      <c r="J114" s="4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3" t="s">
        <v>67</v>
      </c>
      <c r="R114">
        <v>1</v>
      </c>
      <c r="S114" s="4">
        <v>1</v>
      </c>
      <c r="T114" s="5">
        <v>0</v>
      </c>
      <c r="U114" s="5">
        <v>0</v>
      </c>
      <c r="V114" s="5">
        <v>0</v>
      </c>
      <c r="W114" s="3" t="s">
        <v>68</v>
      </c>
      <c r="X114" s="3">
        <v>0</v>
      </c>
      <c r="Y114" s="4">
        <v>1</v>
      </c>
      <c r="Z114" s="5">
        <v>0</v>
      </c>
      <c r="AA114" s="5">
        <v>0</v>
      </c>
      <c r="AB114" s="5">
        <v>0</v>
      </c>
      <c r="AC114" s="3" t="s">
        <v>128</v>
      </c>
      <c r="AD114" s="3">
        <v>3</v>
      </c>
      <c r="AE114" s="4">
        <v>0</v>
      </c>
      <c r="AF114" s="5">
        <v>0</v>
      </c>
      <c r="AG114" s="5">
        <v>1</v>
      </c>
      <c r="AH114" s="5">
        <v>0</v>
      </c>
      <c r="AI114" s="5">
        <v>0</v>
      </c>
      <c r="AJ114" s="5">
        <v>0</v>
      </c>
      <c r="AK114" s="6">
        <v>29</v>
      </c>
      <c r="AL114" s="6">
        <v>-29</v>
      </c>
      <c r="AM114" s="6">
        <v>244</v>
      </c>
      <c r="AN114" s="6">
        <v>0.11885245901639344</v>
      </c>
      <c r="AO114" s="6">
        <v>8</v>
      </c>
      <c r="AP114" s="6">
        <v>40</v>
      </c>
      <c r="AQ114" s="6">
        <v>3.91</v>
      </c>
      <c r="AR114" s="6">
        <v>27</v>
      </c>
      <c r="AS114" s="6">
        <v>27</v>
      </c>
      <c r="AT114" s="6">
        <v>26</v>
      </c>
      <c r="AU114" s="6">
        <v>27</v>
      </c>
      <c r="AV114" s="6">
        <v>28</v>
      </c>
      <c r="AW114" s="6">
        <v>766</v>
      </c>
      <c r="AX114" s="4">
        <v>3.85</v>
      </c>
      <c r="AY114" s="7">
        <v>0</v>
      </c>
      <c r="AZ114" s="7">
        <v>0</v>
      </c>
      <c r="BA114" s="7">
        <v>1</v>
      </c>
      <c r="BB114" s="7">
        <v>0</v>
      </c>
      <c r="BC114" s="8" t="s">
        <v>65</v>
      </c>
      <c r="BD114" s="12" t="s">
        <v>71</v>
      </c>
      <c r="BE114" s="12">
        <v>3</v>
      </c>
      <c r="BF114" s="9" t="s">
        <v>77</v>
      </c>
      <c r="BG114" s="10" t="s">
        <v>263</v>
      </c>
      <c r="BH114" s="2" t="s">
        <v>93</v>
      </c>
      <c r="BI114" s="11" t="s">
        <v>106</v>
      </c>
    </row>
    <row r="115" spans="1:61" ht="15.75" customHeight="1" x14ac:dyDescent="0.25">
      <c r="A115" s="2">
        <v>100</v>
      </c>
      <c r="B115" s="2">
        <v>2015</v>
      </c>
      <c r="C115" s="2" t="s">
        <v>264</v>
      </c>
      <c r="D115" s="2" t="s">
        <v>148</v>
      </c>
      <c r="E115" s="2" t="s">
        <v>63</v>
      </c>
      <c r="F115" s="2" t="s">
        <v>136</v>
      </c>
      <c r="G115" s="1" t="s">
        <v>65</v>
      </c>
      <c r="H115" s="1" t="s">
        <v>86</v>
      </c>
      <c r="I115" s="3">
        <v>3</v>
      </c>
      <c r="J115" s="4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3" t="s">
        <v>101</v>
      </c>
      <c r="R115">
        <v>2</v>
      </c>
      <c r="S115" s="4">
        <v>0</v>
      </c>
      <c r="T115" s="5">
        <v>1</v>
      </c>
      <c r="U115" s="5">
        <v>0</v>
      </c>
      <c r="V115" s="5">
        <v>0</v>
      </c>
      <c r="W115" s="3" t="s">
        <v>68</v>
      </c>
      <c r="X115" s="3">
        <v>0</v>
      </c>
      <c r="Y115" s="4">
        <v>1</v>
      </c>
      <c r="Z115" s="5">
        <v>0</v>
      </c>
      <c r="AA115" s="5">
        <v>0</v>
      </c>
      <c r="AB115" s="5">
        <v>0</v>
      </c>
      <c r="AC115" s="3" t="s">
        <v>128</v>
      </c>
      <c r="AD115" s="3">
        <v>3</v>
      </c>
      <c r="AE115" s="4">
        <v>0</v>
      </c>
      <c r="AF115" s="5">
        <v>0</v>
      </c>
      <c r="AG115" s="5">
        <v>1</v>
      </c>
      <c r="AH115" s="5">
        <v>0</v>
      </c>
      <c r="AI115" s="5">
        <v>0</v>
      </c>
      <c r="AJ115" s="5">
        <v>0</v>
      </c>
      <c r="AK115" s="6">
        <v>80</v>
      </c>
      <c r="AL115" s="6">
        <v>-80</v>
      </c>
      <c r="AM115" s="6">
        <v>161</v>
      </c>
      <c r="AN115" s="6">
        <v>0.49689440993788819</v>
      </c>
      <c r="AO115" s="6">
        <v>9</v>
      </c>
      <c r="AP115" s="6"/>
      <c r="AQ115" s="6">
        <v>3.65</v>
      </c>
      <c r="AR115" s="6">
        <v>27</v>
      </c>
      <c r="AS115" s="6">
        <v>24</v>
      </c>
      <c r="AT115" s="6">
        <v>25</v>
      </c>
      <c r="AU115" s="6">
        <v>25</v>
      </c>
      <c r="AV115" s="6">
        <v>34</v>
      </c>
      <c r="AW115" s="6">
        <v>1041</v>
      </c>
      <c r="AX115" s="4"/>
      <c r="AY115" s="7">
        <v>0</v>
      </c>
      <c r="AZ115" s="7">
        <v>0</v>
      </c>
      <c r="BA115" s="7">
        <v>0</v>
      </c>
      <c r="BB115" s="7">
        <v>1</v>
      </c>
      <c r="BC115" s="8" t="s">
        <v>70</v>
      </c>
      <c r="BD115" s="12" t="s">
        <v>112</v>
      </c>
      <c r="BE115" s="12">
        <v>1</v>
      </c>
      <c r="BF115" s="9" t="s">
        <v>113</v>
      </c>
      <c r="BG115" s="10"/>
      <c r="BH115" s="2" t="s">
        <v>148</v>
      </c>
      <c r="BI115" s="11"/>
    </row>
    <row r="116" spans="1:61" ht="15.75" customHeight="1" x14ac:dyDescent="0.25">
      <c r="A116" s="2">
        <v>69</v>
      </c>
      <c r="B116" s="2">
        <v>2016</v>
      </c>
      <c r="C116" s="2" t="s">
        <v>197</v>
      </c>
      <c r="D116" s="2" t="s">
        <v>228</v>
      </c>
      <c r="E116" s="2" t="s">
        <v>74</v>
      </c>
      <c r="F116" s="2" t="s">
        <v>64</v>
      </c>
      <c r="G116" s="1" t="s">
        <v>65</v>
      </c>
      <c r="H116" s="1" t="s">
        <v>86</v>
      </c>
      <c r="I116" s="3">
        <v>3</v>
      </c>
      <c r="J116" s="4">
        <v>0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3" t="s">
        <v>67</v>
      </c>
      <c r="R116">
        <v>1</v>
      </c>
      <c r="S116" s="4">
        <v>1</v>
      </c>
      <c r="T116" s="5">
        <v>0</v>
      </c>
      <c r="U116" s="5">
        <v>0</v>
      </c>
      <c r="V116" s="5">
        <v>0</v>
      </c>
      <c r="W116" s="3" t="s">
        <v>68</v>
      </c>
      <c r="X116" s="3">
        <v>0</v>
      </c>
      <c r="Y116" s="4">
        <v>1</v>
      </c>
      <c r="Z116" s="5">
        <v>0</v>
      </c>
      <c r="AA116" s="5">
        <v>0</v>
      </c>
      <c r="AB116" s="5">
        <v>0</v>
      </c>
      <c r="AC116" s="3" t="s">
        <v>69</v>
      </c>
      <c r="AD116" s="3">
        <v>1</v>
      </c>
      <c r="AE116" s="4">
        <v>1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219</v>
      </c>
      <c r="AL116" s="6">
        <v>-219</v>
      </c>
      <c r="AM116" s="6">
        <v>445</v>
      </c>
      <c r="AN116" s="6">
        <v>0.49213483146067416</v>
      </c>
      <c r="AO116" s="6">
        <v>8</v>
      </c>
      <c r="AP116" s="6">
        <v>0</v>
      </c>
      <c r="AQ116" s="6">
        <v>3.09</v>
      </c>
      <c r="AR116" s="6">
        <v>27</v>
      </c>
      <c r="AS116" s="6">
        <v>27</v>
      </c>
      <c r="AT116" s="6">
        <v>27</v>
      </c>
      <c r="AU116" s="6">
        <v>28</v>
      </c>
      <c r="AV116" s="6">
        <v>25</v>
      </c>
      <c r="AW116" s="6">
        <v>5</v>
      </c>
      <c r="AX116" s="4">
        <v>3.4510000000000001</v>
      </c>
      <c r="AY116" s="7">
        <v>0</v>
      </c>
      <c r="AZ116" s="7">
        <v>1</v>
      </c>
      <c r="BA116" s="7">
        <v>1</v>
      </c>
      <c r="BB116" s="7">
        <v>0</v>
      </c>
      <c r="BC116" s="8" t="s">
        <v>65</v>
      </c>
      <c r="BD116" s="12" t="s">
        <v>71</v>
      </c>
      <c r="BE116" s="12">
        <v>3</v>
      </c>
      <c r="BF116" s="9" t="s">
        <v>77</v>
      </c>
      <c r="BG116" s="10" t="s">
        <v>265</v>
      </c>
      <c r="BH116" s="2" t="s">
        <v>228</v>
      </c>
      <c r="BI116" s="11" t="s">
        <v>150</v>
      </c>
    </row>
    <row r="117" spans="1:61" ht="15.75" customHeight="1" x14ac:dyDescent="0.25">
      <c r="A117" s="2">
        <v>163</v>
      </c>
      <c r="B117" s="2">
        <v>2016</v>
      </c>
      <c r="C117" s="2" t="s">
        <v>266</v>
      </c>
      <c r="D117" s="2" t="s">
        <v>189</v>
      </c>
      <c r="E117" s="2" t="s">
        <v>63</v>
      </c>
      <c r="F117" s="2" t="s">
        <v>90</v>
      </c>
      <c r="G117" s="1" t="s">
        <v>65</v>
      </c>
      <c r="H117" s="1" t="s">
        <v>66</v>
      </c>
      <c r="I117" s="3">
        <v>1</v>
      </c>
      <c r="J117" s="4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 t="s">
        <v>67</v>
      </c>
      <c r="R117">
        <v>1</v>
      </c>
      <c r="S117" s="4">
        <v>1</v>
      </c>
      <c r="T117" s="5">
        <v>0</v>
      </c>
      <c r="U117" s="5">
        <v>0</v>
      </c>
      <c r="V117" s="5">
        <v>0</v>
      </c>
      <c r="W117" s="3" t="s">
        <v>110</v>
      </c>
      <c r="X117" s="3">
        <v>1</v>
      </c>
      <c r="Y117" s="4">
        <v>0</v>
      </c>
      <c r="Z117" s="5">
        <v>1</v>
      </c>
      <c r="AA117" s="5">
        <v>0</v>
      </c>
      <c r="AB117" s="5">
        <v>0</v>
      </c>
      <c r="AC117" s="3" t="s">
        <v>83</v>
      </c>
      <c r="AD117" s="3">
        <v>2</v>
      </c>
      <c r="AE117" s="4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6">
        <v>240</v>
      </c>
      <c r="AL117" s="6">
        <v>-240</v>
      </c>
      <c r="AM117" s="6">
        <v>392</v>
      </c>
      <c r="AN117" s="6">
        <v>0.61224489795918369</v>
      </c>
      <c r="AO117" s="6">
        <v>8</v>
      </c>
      <c r="AP117" s="6">
        <v>8</v>
      </c>
      <c r="AQ117" s="6">
        <v>3.44</v>
      </c>
      <c r="AR117" s="6">
        <v>27</v>
      </c>
      <c r="AS117" s="6">
        <v>29</v>
      </c>
      <c r="AT117" s="6">
        <v>30</v>
      </c>
      <c r="AU117" s="6">
        <v>29</v>
      </c>
      <c r="AV117" s="6">
        <v>25</v>
      </c>
      <c r="AW117" s="6">
        <v>2153</v>
      </c>
      <c r="AX117" s="4">
        <v>3.5760000000000001</v>
      </c>
      <c r="AY117" s="7">
        <v>0</v>
      </c>
      <c r="AZ117" s="7">
        <v>0</v>
      </c>
      <c r="BA117" s="7">
        <v>1</v>
      </c>
      <c r="BB117" s="7">
        <v>0</v>
      </c>
      <c r="BC117" s="8" t="s">
        <v>65</v>
      </c>
      <c r="BD117" s="12" t="s">
        <v>71</v>
      </c>
      <c r="BE117" s="12">
        <v>3</v>
      </c>
      <c r="BF117" s="9" t="s">
        <v>77</v>
      </c>
      <c r="BG117" s="10" t="s">
        <v>267</v>
      </c>
      <c r="BH117" s="2" t="s">
        <v>189</v>
      </c>
      <c r="BI117" s="11"/>
    </row>
    <row r="118" spans="1:61" ht="15.75" customHeight="1" x14ac:dyDescent="0.25">
      <c r="A118" s="2">
        <v>97</v>
      </c>
      <c r="B118" s="2">
        <v>2016</v>
      </c>
      <c r="C118" s="2" t="s">
        <v>268</v>
      </c>
      <c r="D118" s="2" t="s">
        <v>143</v>
      </c>
      <c r="E118" s="2" t="s">
        <v>63</v>
      </c>
      <c r="F118" s="2" t="s">
        <v>81</v>
      </c>
      <c r="G118" s="1" t="s">
        <v>65</v>
      </c>
      <c r="H118" s="1" t="s">
        <v>66</v>
      </c>
      <c r="I118" s="3">
        <v>1</v>
      </c>
      <c r="J118" s="4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3" t="s">
        <v>67</v>
      </c>
      <c r="R118">
        <v>1</v>
      </c>
      <c r="S118" s="4">
        <v>1</v>
      </c>
      <c r="T118" s="5">
        <v>0</v>
      </c>
      <c r="U118" s="5">
        <v>0</v>
      </c>
      <c r="V118" s="5">
        <v>0</v>
      </c>
      <c r="W118" s="3" t="s">
        <v>68</v>
      </c>
      <c r="X118" s="3">
        <v>0</v>
      </c>
      <c r="Y118" s="4">
        <v>1</v>
      </c>
      <c r="Z118" s="5">
        <v>0</v>
      </c>
      <c r="AA118" s="5">
        <v>0</v>
      </c>
      <c r="AB118" s="5">
        <v>0</v>
      </c>
      <c r="AC118" s="3" t="s">
        <v>128</v>
      </c>
      <c r="AD118" s="3">
        <v>3</v>
      </c>
      <c r="AE118" s="4">
        <v>0</v>
      </c>
      <c r="AF118" s="5">
        <v>0</v>
      </c>
      <c r="AG118" s="5">
        <v>1</v>
      </c>
      <c r="AH118" s="5">
        <v>0</v>
      </c>
      <c r="AI118" s="5">
        <v>0</v>
      </c>
      <c r="AJ118" s="5">
        <v>0</v>
      </c>
      <c r="AK118" s="6">
        <v>252</v>
      </c>
      <c r="AL118" s="6">
        <v>-252</v>
      </c>
      <c r="AM118" s="6">
        <v>473</v>
      </c>
      <c r="AN118" s="6">
        <v>0.53276955602537002</v>
      </c>
      <c r="AO118" s="6">
        <v>8</v>
      </c>
      <c r="AP118" s="6">
        <v>3</v>
      </c>
      <c r="AQ118" s="6">
        <v>3.14</v>
      </c>
      <c r="AR118" s="6">
        <v>27</v>
      </c>
      <c r="AS118" s="6">
        <v>23</v>
      </c>
      <c r="AT118" s="6">
        <v>24</v>
      </c>
      <c r="AU118" s="6">
        <v>29</v>
      </c>
      <c r="AV118" s="6">
        <v>31</v>
      </c>
      <c r="AW118" s="6">
        <v>945</v>
      </c>
      <c r="AX118" s="4"/>
      <c r="AY118" s="7">
        <v>0</v>
      </c>
      <c r="AZ118" s="7">
        <v>0</v>
      </c>
      <c r="BA118" s="7">
        <v>1</v>
      </c>
      <c r="BB118" s="7">
        <v>1</v>
      </c>
      <c r="BC118" s="8" t="s">
        <v>70</v>
      </c>
      <c r="BD118" s="12" t="s">
        <v>112</v>
      </c>
      <c r="BE118" s="12">
        <v>1</v>
      </c>
      <c r="BF118" s="9" t="s">
        <v>113</v>
      </c>
      <c r="BG118" s="10"/>
      <c r="BH118" s="2" t="s">
        <v>143</v>
      </c>
      <c r="BI118" s="11"/>
    </row>
    <row r="119" spans="1:61" ht="15.75" customHeight="1" x14ac:dyDescent="0.25">
      <c r="A119" s="2">
        <v>118</v>
      </c>
      <c r="B119" s="2">
        <v>2016</v>
      </c>
      <c r="C119" s="2" t="s">
        <v>132</v>
      </c>
      <c r="D119" s="2" t="s">
        <v>269</v>
      </c>
      <c r="E119" s="2" t="s">
        <v>63</v>
      </c>
      <c r="F119" s="2" t="s">
        <v>64</v>
      </c>
      <c r="G119" s="1" t="s">
        <v>65</v>
      </c>
      <c r="H119" s="1" t="s">
        <v>66</v>
      </c>
      <c r="I119" s="3">
        <v>1</v>
      </c>
      <c r="J119" s="4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3" t="s">
        <v>67</v>
      </c>
      <c r="R119">
        <v>1</v>
      </c>
      <c r="S119" s="4">
        <v>1</v>
      </c>
      <c r="T119" s="5">
        <v>0</v>
      </c>
      <c r="U119" s="5">
        <v>0</v>
      </c>
      <c r="V119" s="5">
        <v>0</v>
      </c>
      <c r="W119" s="3" t="s">
        <v>68</v>
      </c>
      <c r="X119" s="3">
        <v>0</v>
      </c>
      <c r="Y119" s="4">
        <v>1</v>
      </c>
      <c r="Z119" s="5">
        <v>0</v>
      </c>
      <c r="AA119" s="5">
        <v>0</v>
      </c>
      <c r="AB119" s="5">
        <v>0</v>
      </c>
      <c r="AC119" s="3" t="s">
        <v>83</v>
      </c>
      <c r="AD119" s="3">
        <v>2</v>
      </c>
      <c r="AE119" s="4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6"/>
      <c r="AL119" s="6"/>
      <c r="AM119" s="6"/>
      <c r="AN119" s="6"/>
      <c r="AO119" s="6">
        <v>6</v>
      </c>
      <c r="AP119" s="6">
        <v>24</v>
      </c>
      <c r="AQ119" s="6">
        <v>4.13</v>
      </c>
      <c r="AR119" s="6">
        <v>27</v>
      </c>
      <c r="AS119" s="6">
        <v>30</v>
      </c>
      <c r="AT119" s="6">
        <v>30</v>
      </c>
      <c r="AU119" s="6">
        <v>27</v>
      </c>
      <c r="AV119" s="6">
        <v>28</v>
      </c>
      <c r="AW119" s="6">
        <v>1047</v>
      </c>
      <c r="AX119" s="4">
        <v>3.7149999999999999</v>
      </c>
      <c r="AY119" s="7">
        <v>0</v>
      </c>
      <c r="AZ119" s="7">
        <v>0</v>
      </c>
      <c r="BA119" s="7">
        <v>1</v>
      </c>
      <c r="BB119" s="7">
        <v>0</v>
      </c>
      <c r="BC119" s="8" t="s">
        <v>65</v>
      </c>
      <c r="BD119" s="12" t="s">
        <v>71</v>
      </c>
      <c r="BE119" s="12">
        <v>3</v>
      </c>
      <c r="BF119" s="9" t="s">
        <v>77</v>
      </c>
      <c r="BG119" s="10" t="s">
        <v>270</v>
      </c>
      <c r="BH119" s="2" t="s">
        <v>269</v>
      </c>
      <c r="BI119" s="11"/>
    </row>
    <row r="120" spans="1:61" ht="15.75" customHeight="1" x14ac:dyDescent="0.25">
      <c r="A120" s="2">
        <v>211</v>
      </c>
      <c r="B120" s="2">
        <v>2015</v>
      </c>
      <c r="C120" s="2" t="s">
        <v>271</v>
      </c>
      <c r="D120" s="2" t="s">
        <v>131</v>
      </c>
      <c r="E120" s="2" t="s">
        <v>63</v>
      </c>
      <c r="F120" s="2" t="s">
        <v>94</v>
      </c>
      <c r="G120" s="1" t="s">
        <v>65</v>
      </c>
      <c r="H120" s="1" t="s">
        <v>66</v>
      </c>
      <c r="I120" s="3">
        <v>1</v>
      </c>
      <c r="J120" s="4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3" t="s">
        <v>101</v>
      </c>
      <c r="R120">
        <v>2</v>
      </c>
      <c r="S120" s="4">
        <v>0</v>
      </c>
      <c r="T120" s="5">
        <v>1</v>
      </c>
      <c r="U120" s="5">
        <v>0</v>
      </c>
      <c r="V120" s="5">
        <v>0</v>
      </c>
      <c r="W120" s="3" t="s">
        <v>68</v>
      </c>
      <c r="X120" s="3">
        <v>0</v>
      </c>
      <c r="Y120" s="4">
        <v>1</v>
      </c>
      <c r="Z120" s="5">
        <v>0</v>
      </c>
      <c r="AA120" s="5">
        <v>0</v>
      </c>
      <c r="AB120" s="5">
        <v>0</v>
      </c>
      <c r="AC120" s="3" t="s">
        <v>69</v>
      </c>
      <c r="AD120" s="3">
        <v>1</v>
      </c>
      <c r="AE120" s="4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6"/>
      <c r="AL120" s="6"/>
      <c r="AM120" s="6"/>
      <c r="AN120" s="6"/>
      <c r="AO120" s="6">
        <v>8</v>
      </c>
      <c r="AP120" s="6"/>
      <c r="AQ120" s="6">
        <v>3.74</v>
      </c>
      <c r="AR120" s="6">
        <v>27</v>
      </c>
      <c r="AS120" s="6">
        <v>21</v>
      </c>
      <c r="AT120" s="6">
        <v>25</v>
      </c>
      <c r="AU120" s="6">
        <v>30</v>
      </c>
      <c r="AV120" s="6">
        <v>33</v>
      </c>
      <c r="AW120" s="6">
        <v>8764</v>
      </c>
      <c r="AX120" s="4"/>
      <c r="AY120" s="7">
        <v>0</v>
      </c>
      <c r="AZ120" s="7">
        <v>0</v>
      </c>
      <c r="BA120" s="7">
        <v>0</v>
      </c>
      <c r="BB120" s="7">
        <v>1</v>
      </c>
      <c r="BC120" s="8" t="s">
        <v>70</v>
      </c>
      <c r="BD120" s="12" t="s">
        <v>112</v>
      </c>
      <c r="BE120" s="12">
        <v>1</v>
      </c>
      <c r="BF120" s="9" t="s">
        <v>113</v>
      </c>
      <c r="BG120" s="10"/>
      <c r="BH120" s="2" t="s">
        <v>131</v>
      </c>
      <c r="BI120" s="11"/>
    </row>
    <row r="121" spans="1:61" ht="15.75" customHeight="1" x14ac:dyDescent="0.25">
      <c r="A121" s="2">
        <v>209</v>
      </c>
      <c r="B121" s="2">
        <v>2016</v>
      </c>
      <c r="C121" s="2" t="s">
        <v>272</v>
      </c>
      <c r="D121" s="2" t="s">
        <v>111</v>
      </c>
      <c r="E121" s="2" t="s">
        <v>63</v>
      </c>
      <c r="F121" s="2" t="s">
        <v>81</v>
      </c>
      <c r="G121" s="1" t="s">
        <v>65</v>
      </c>
      <c r="H121" s="1" t="s">
        <v>109</v>
      </c>
      <c r="I121" s="3">
        <v>7</v>
      </c>
      <c r="J121" s="4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</v>
      </c>
      <c r="Q121" s="3" t="s">
        <v>101</v>
      </c>
      <c r="R121">
        <v>2</v>
      </c>
      <c r="S121" s="4">
        <v>0</v>
      </c>
      <c r="T121" s="5">
        <v>1</v>
      </c>
      <c r="U121" s="5">
        <v>0</v>
      </c>
      <c r="V121" s="5">
        <v>0</v>
      </c>
      <c r="W121" s="3" t="s">
        <v>68</v>
      </c>
      <c r="X121" s="3">
        <v>0</v>
      </c>
      <c r="Y121" s="4">
        <v>1</v>
      </c>
      <c r="Z121" s="5">
        <v>0</v>
      </c>
      <c r="AA121" s="5">
        <v>0</v>
      </c>
      <c r="AB121" s="5">
        <v>0</v>
      </c>
      <c r="AC121" s="3" t="s">
        <v>111</v>
      </c>
      <c r="AD121" s="3">
        <v>6</v>
      </c>
      <c r="AE121" s="4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1</v>
      </c>
      <c r="AK121" s="6"/>
      <c r="AL121" s="6"/>
      <c r="AM121" s="6"/>
      <c r="AN121" s="6"/>
      <c r="AO121" s="6"/>
      <c r="AP121" s="6"/>
      <c r="AQ121" s="6">
        <v>4</v>
      </c>
      <c r="AR121" s="6">
        <v>27</v>
      </c>
      <c r="AS121" s="6"/>
      <c r="AT121" s="6"/>
      <c r="AU121" s="6"/>
      <c r="AV121" s="6"/>
      <c r="AW121" s="6">
        <v>10665</v>
      </c>
      <c r="AX121" s="4"/>
      <c r="AY121" s="7">
        <v>0</v>
      </c>
      <c r="AZ121" s="7">
        <v>0</v>
      </c>
      <c r="BA121" s="7">
        <v>1</v>
      </c>
      <c r="BB121" s="7">
        <v>1</v>
      </c>
      <c r="BC121" s="8" t="s">
        <v>70</v>
      </c>
      <c r="BD121" s="12" t="s">
        <v>112</v>
      </c>
      <c r="BE121" s="12">
        <v>1</v>
      </c>
      <c r="BF121" s="9" t="s">
        <v>113</v>
      </c>
      <c r="BG121" s="10"/>
      <c r="BH121" s="2" t="s">
        <v>111</v>
      </c>
      <c r="BI121" s="11"/>
    </row>
    <row r="122" spans="1:61" ht="15.75" customHeight="1" x14ac:dyDescent="0.25">
      <c r="A122" s="2">
        <v>10</v>
      </c>
      <c r="B122" s="2">
        <v>2016</v>
      </c>
      <c r="C122" s="2" t="s">
        <v>273</v>
      </c>
      <c r="D122" s="2" t="s">
        <v>204</v>
      </c>
      <c r="E122" s="2" t="s">
        <v>63</v>
      </c>
      <c r="F122" s="2" t="s">
        <v>94</v>
      </c>
      <c r="G122" s="1" t="s">
        <v>65</v>
      </c>
      <c r="H122" s="1" t="s">
        <v>66</v>
      </c>
      <c r="I122" s="3">
        <v>1</v>
      </c>
      <c r="J122" s="4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 t="s">
        <v>67</v>
      </c>
      <c r="R122">
        <v>1</v>
      </c>
      <c r="S122" s="4">
        <v>1</v>
      </c>
      <c r="T122" s="5">
        <v>0</v>
      </c>
      <c r="U122" s="5">
        <v>0</v>
      </c>
      <c r="V122" s="5">
        <v>0</v>
      </c>
      <c r="W122" s="3" t="s">
        <v>68</v>
      </c>
      <c r="X122" s="3">
        <v>0</v>
      </c>
      <c r="Y122" s="4">
        <v>1</v>
      </c>
      <c r="Z122" s="5">
        <v>0</v>
      </c>
      <c r="AA122" s="5">
        <v>0</v>
      </c>
      <c r="AB122" s="5">
        <v>0</v>
      </c>
      <c r="AC122" s="3" t="s">
        <v>128</v>
      </c>
      <c r="AD122" s="3">
        <v>3</v>
      </c>
      <c r="AE122" s="4">
        <v>0</v>
      </c>
      <c r="AF122" s="5">
        <v>0</v>
      </c>
      <c r="AG122" s="5">
        <v>1</v>
      </c>
      <c r="AH122" s="5">
        <v>0</v>
      </c>
      <c r="AI122" s="5">
        <v>0</v>
      </c>
      <c r="AJ122" s="5">
        <v>0</v>
      </c>
      <c r="AK122" s="6">
        <v>1</v>
      </c>
      <c r="AL122" s="6">
        <v>-1</v>
      </c>
      <c r="AM122" s="6">
        <v>181</v>
      </c>
      <c r="AN122" s="6">
        <v>5.5248618784530384E-3</v>
      </c>
      <c r="AO122" s="6">
        <v>12</v>
      </c>
      <c r="AP122" s="6">
        <v>20</v>
      </c>
      <c r="AQ122" s="6">
        <v>4</v>
      </c>
      <c r="AR122" s="6">
        <v>28</v>
      </c>
      <c r="AS122" s="6">
        <v>22</v>
      </c>
      <c r="AT122" s="6">
        <v>29</v>
      </c>
      <c r="AU122" s="6">
        <v>31</v>
      </c>
      <c r="AV122" s="6">
        <v>29</v>
      </c>
      <c r="AW122" s="6">
        <v>1944</v>
      </c>
      <c r="AX122" s="4">
        <v>3.702</v>
      </c>
      <c r="AY122" s="7">
        <v>0</v>
      </c>
      <c r="AZ122" s="7">
        <v>0</v>
      </c>
      <c r="BA122" s="7">
        <v>1</v>
      </c>
      <c r="BB122" s="7">
        <v>0</v>
      </c>
      <c r="BC122" s="8" t="s">
        <v>65</v>
      </c>
      <c r="BD122" s="12" t="s">
        <v>71</v>
      </c>
      <c r="BE122" s="12">
        <v>3</v>
      </c>
      <c r="BF122" s="9" t="s">
        <v>77</v>
      </c>
      <c r="BG122" s="10" t="s">
        <v>274</v>
      </c>
      <c r="BH122" s="2" t="s">
        <v>204</v>
      </c>
      <c r="BI122" s="11" t="s">
        <v>275</v>
      </c>
    </row>
    <row r="123" spans="1:61" ht="15.75" customHeight="1" x14ac:dyDescent="0.25">
      <c r="A123" s="2">
        <v>12</v>
      </c>
      <c r="B123" s="2">
        <v>2016</v>
      </c>
      <c r="C123" s="2" t="s">
        <v>276</v>
      </c>
      <c r="D123" s="2" t="s">
        <v>80</v>
      </c>
      <c r="E123" s="2" t="s">
        <v>74</v>
      </c>
      <c r="F123" s="2" t="s">
        <v>64</v>
      </c>
      <c r="G123" s="1" t="s">
        <v>65</v>
      </c>
      <c r="H123" s="1" t="s">
        <v>66</v>
      </c>
      <c r="I123" s="3">
        <v>1</v>
      </c>
      <c r="J123" s="4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3" t="s">
        <v>67</v>
      </c>
      <c r="R123">
        <v>1</v>
      </c>
      <c r="S123" s="4">
        <v>1</v>
      </c>
      <c r="T123" s="5">
        <v>0</v>
      </c>
      <c r="U123" s="5">
        <v>0</v>
      </c>
      <c r="V123" s="5">
        <v>0</v>
      </c>
      <c r="W123" s="3" t="s">
        <v>68</v>
      </c>
      <c r="X123" s="3">
        <v>0</v>
      </c>
      <c r="Y123" s="4">
        <v>1</v>
      </c>
      <c r="Z123" s="5">
        <v>0</v>
      </c>
      <c r="AA123" s="5">
        <v>0</v>
      </c>
      <c r="AB123" s="5">
        <v>0</v>
      </c>
      <c r="AC123" s="3" t="s">
        <v>83</v>
      </c>
      <c r="AD123" s="3">
        <v>2</v>
      </c>
      <c r="AE123" s="4">
        <v>0</v>
      </c>
      <c r="AF123" s="5">
        <v>1</v>
      </c>
      <c r="AG123" s="5">
        <v>0</v>
      </c>
      <c r="AH123" s="5">
        <v>0</v>
      </c>
      <c r="AI123" s="5">
        <v>0</v>
      </c>
      <c r="AJ123" s="5">
        <v>0</v>
      </c>
      <c r="AK123" s="6">
        <v>4</v>
      </c>
      <c r="AL123" s="6">
        <v>-4</v>
      </c>
      <c r="AM123" s="6">
        <v>87</v>
      </c>
      <c r="AN123" s="6">
        <v>4.5977011494252873E-2</v>
      </c>
      <c r="AO123" s="6">
        <v>6</v>
      </c>
      <c r="AP123" s="6">
        <v>9</v>
      </c>
      <c r="AQ123" s="6">
        <v>4.1399999999999997</v>
      </c>
      <c r="AR123" s="6">
        <v>28</v>
      </c>
      <c r="AS123" s="6">
        <v>26</v>
      </c>
      <c r="AT123" s="6">
        <v>28</v>
      </c>
      <c r="AU123" s="6">
        <v>26</v>
      </c>
      <c r="AV123" s="6">
        <v>32</v>
      </c>
      <c r="AW123" s="6">
        <v>17</v>
      </c>
      <c r="AX123" s="4">
        <v>2.9630000000000001</v>
      </c>
      <c r="AY123" s="7">
        <v>0</v>
      </c>
      <c r="AZ123" s="7">
        <v>1</v>
      </c>
      <c r="BA123" s="7">
        <v>1</v>
      </c>
      <c r="BB123" s="7">
        <v>1</v>
      </c>
      <c r="BC123" s="8" t="s">
        <v>70</v>
      </c>
      <c r="BD123" s="12" t="s">
        <v>71</v>
      </c>
      <c r="BE123" s="12">
        <v>2</v>
      </c>
      <c r="BF123" s="9" t="s">
        <v>72</v>
      </c>
      <c r="BG123" s="10"/>
      <c r="BH123" s="2" t="s">
        <v>80</v>
      </c>
      <c r="BI123" s="11"/>
    </row>
    <row r="124" spans="1:61" ht="15.75" customHeight="1" x14ac:dyDescent="0.25">
      <c r="A124" s="2">
        <v>16</v>
      </c>
      <c r="B124" s="2">
        <v>2016</v>
      </c>
      <c r="C124" s="2" t="s">
        <v>173</v>
      </c>
      <c r="D124" s="2" t="s">
        <v>89</v>
      </c>
      <c r="E124" s="2" t="s">
        <v>63</v>
      </c>
      <c r="F124" s="2" t="s">
        <v>64</v>
      </c>
      <c r="G124" s="1" t="s">
        <v>65</v>
      </c>
      <c r="H124" s="1" t="s">
        <v>66</v>
      </c>
      <c r="I124" s="3">
        <v>1</v>
      </c>
      <c r="J124" s="4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3" t="s">
        <v>67</v>
      </c>
      <c r="R124">
        <v>1</v>
      </c>
      <c r="S124" s="4">
        <v>1</v>
      </c>
      <c r="T124" s="5">
        <v>0</v>
      </c>
      <c r="U124" s="5">
        <v>0</v>
      </c>
      <c r="V124" s="5">
        <v>0</v>
      </c>
      <c r="W124" s="3" t="s">
        <v>68</v>
      </c>
      <c r="X124" s="3">
        <v>0</v>
      </c>
      <c r="Y124" s="4">
        <v>1</v>
      </c>
      <c r="Z124" s="5">
        <v>0</v>
      </c>
      <c r="AA124" s="5">
        <v>0</v>
      </c>
      <c r="AB124" s="5">
        <v>0</v>
      </c>
      <c r="AC124" s="3" t="s">
        <v>83</v>
      </c>
      <c r="AD124" s="3">
        <v>2</v>
      </c>
      <c r="AE124" s="4">
        <v>0</v>
      </c>
      <c r="AF124" s="5">
        <v>1</v>
      </c>
      <c r="AG124" s="5">
        <v>0</v>
      </c>
      <c r="AH124" s="5">
        <v>0</v>
      </c>
      <c r="AI124" s="5">
        <v>0</v>
      </c>
      <c r="AJ124" s="5">
        <v>0</v>
      </c>
      <c r="AK124" s="6">
        <v>5</v>
      </c>
      <c r="AL124" s="6">
        <v>-5</v>
      </c>
      <c r="AM124" s="6">
        <v>280</v>
      </c>
      <c r="AN124" s="6">
        <v>1.7857142857142856E-2</v>
      </c>
      <c r="AO124" s="6">
        <v>8</v>
      </c>
      <c r="AP124" s="6">
        <v>4</v>
      </c>
      <c r="AQ124" s="6">
        <v>4.3600000000000003</v>
      </c>
      <c r="AR124" s="6">
        <v>28</v>
      </c>
      <c r="AS124" s="6">
        <v>30</v>
      </c>
      <c r="AT124" s="6">
        <v>30</v>
      </c>
      <c r="AU124" s="6">
        <v>25</v>
      </c>
      <c r="AV124" s="6">
        <v>27</v>
      </c>
      <c r="AW124" s="6">
        <v>997</v>
      </c>
      <c r="AX124" s="4">
        <v>3.6640000000000001</v>
      </c>
      <c r="AY124" s="7">
        <v>0</v>
      </c>
      <c r="AZ124" s="7">
        <v>0</v>
      </c>
      <c r="BA124" s="7">
        <v>1</v>
      </c>
      <c r="BB124" s="7">
        <v>0</v>
      </c>
      <c r="BC124" s="8" t="s">
        <v>65</v>
      </c>
      <c r="BD124" s="12" t="s">
        <v>71</v>
      </c>
      <c r="BE124" s="12">
        <v>3</v>
      </c>
      <c r="BF124" s="9" t="s">
        <v>77</v>
      </c>
      <c r="BG124" s="10" t="s">
        <v>277</v>
      </c>
      <c r="BH124" s="2" t="s">
        <v>89</v>
      </c>
      <c r="BI124" s="11"/>
    </row>
    <row r="125" spans="1:61" ht="15.75" customHeight="1" x14ac:dyDescent="0.25">
      <c r="A125" s="2">
        <v>236</v>
      </c>
      <c r="B125" s="2">
        <v>2016</v>
      </c>
      <c r="C125" s="2" t="s">
        <v>278</v>
      </c>
      <c r="D125" s="2" t="s">
        <v>99</v>
      </c>
      <c r="E125" s="2" t="s">
        <v>63</v>
      </c>
      <c r="F125" s="2" t="s">
        <v>75</v>
      </c>
      <c r="G125" s="1" t="s">
        <v>65</v>
      </c>
      <c r="H125" s="1" t="s">
        <v>76</v>
      </c>
      <c r="I125" s="3">
        <v>2</v>
      </c>
      <c r="J125" s="4">
        <v>0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 t="s">
        <v>101</v>
      </c>
      <c r="R125">
        <v>2</v>
      </c>
      <c r="S125" s="4">
        <v>0</v>
      </c>
      <c r="T125" s="5">
        <v>1</v>
      </c>
      <c r="U125" s="5">
        <v>0</v>
      </c>
      <c r="V125" s="5">
        <v>0</v>
      </c>
      <c r="W125" s="3" t="s">
        <v>68</v>
      </c>
      <c r="X125" s="3">
        <v>0</v>
      </c>
      <c r="Y125" s="4">
        <v>1</v>
      </c>
      <c r="Z125" s="5">
        <v>0</v>
      </c>
      <c r="AA125" s="5">
        <v>0</v>
      </c>
      <c r="AB125" s="5">
        <v>0</v>
      </c>
      <c r="AC125" s="3" t="s">
        <v>91</v>
      </c>
      <c r="AD125" s="3">
        <v>5</v>
      </c>
      <c r="AE125" s="4">
        <v>0</v>
      </c>
      <c r="AF125" s="5">
        <v>0</v>
      </c>
      <c r="AG125" s="5">
        <v>0</v>
      </c>
      <c r="AH125" s="5">
        <v>0</v>
      </c>
      <c r="AI125" s="5">
        <v>1</v>
      </c>
      <c r="AJ125" s="5">
        <v>0</v>
      </c>
      <c r="AK125" s="6">
        <v>5</v>
      </c>
      <c r="AL125" s="6">
        <v>-5</v>
      </c>
      <c r="AM125" s="6">
        <v>140</v>
      </c>
      <c r="AN125" s="6">
        <v>3.5714285714285712E-2</v>
      </c>
      <c r="AO125" s="6">
        <v>8</v>
      </c>
      <c r="AP125" s="6">
        <v>4</v>
      </c>
      <c r="AQ125" s="6">
        <v>3.74</v>
      </c>
      <c r="AR125" s="6">
        <v>28</v>
      </c>
      <c r="AS125" s="6">
        <v>25</v>
      </c>
      <c r="AT125" s="6">
        <v>28</v>
      </c>
      <c r="AU125" s="6">
        <v>30</v>
      </c>
      <c r="AV125" s="6">
        <v>32</v>
      </c>
      <c r="AW125" s="6">
        <v>956</v>
      </c>
      <c r="AX125" s="4">
        <v>3.4980000000000002</v>
      </c>
      <c r="AY125" s="7">
        <v>0</v>
      </c>
      <c r="AZ125" s="7">
        <v>0</v>
      </c>
      <c r="BA125" s="7">
        <v>1</v>
      </c>
      <c r="BB125" s="7">
        <v>0</v>
      </c>
      <c r="BC125" s="8" t="s">
        <v>65</v>
      </c>
      <c r="BD125" s="12" t="s">
        <v>71</v>
      </c>
      <c r="BE125" s="12">
        <v>3</v>
      </c>
      <c r="BF125" s="9" t="s">
        <v>77</v>
      </c>
      <c r="BG125" s="10" t="s">
        <v>279</v>
      </c>
      <c r="BH125" s="2" t="s">
        <v>99</v>
      </c>
      <c r="BI125" s="11"/>
    </row>
    <row r="126" spans="1:61" ht="15.75" customHeight="1" x14ac:dyDescent="0.25">
      <c r="A126" s="2">
        <v>149</v>
      </c>
      <c r="B126" s="2">
        <v>2016</v>
      </c>
      <c r="C126" s="2" t="s">
        <v>280</v>
      </c>
      <c r="D126" s="2" t="s">
        <v>104</v>
      </c>
      <c r="E126" s="2" t="s">
        <v>63</v>
      </c>
      <c r="F126" s="2" t="s">
        <v>64</v>
      </c>
      <c r="G126" s="1" t="s">
        <v>65</v>
      </c>
      <c r="H126" s="1" t="s">
        <v>66</v>
      </c>
      <c r="I126" s="3">
        <v>1</v>
      </c>
      <c r="J126" s="4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 t="s">
        <v>101</v>
      </c>
      <c r="R126">
        <v>2</v>
      </c>
      <c r="S126" s="4">
        <v>0</v>
      </c>
      <c r="T126" s="5">
        <v>1</v>
      </c>
      <c r="U126" s="5">
        <v>0</v>
      </c>
      <c r="V126" s="5">
        <v>0</v>
      </c>
      <c r="W126" s="3" t="s">
        <v>68</v>
      </c>
      <c r="X126" s="3">
        <v>0</v>
      </c>
      <c r="Y126" s="4">
        <v>1</v>
      </c>
      <c r="Z126" s="5">
        <v>0</v>
      </c>
      <c r="AA126" s="5">
        <v>0</v>
      </c>
      <c r="AB126" s="5">
        <v>0</v>
      </c>
      <c r="AC126" s="3" t="s">
        <v>104</v>
      </c>
      <c r="AD126" s="3">
        <v>4</v>
      </c>
      <c r="AE126" s="4">
        <v>0</v>
      </c>
      <c r="AF126" s="5">
        <v>0</v>
      </c>
      <c r="AG126" s="5">
        <v>0</v>
      </c>
      <c r="AH126" s="5">
        <v>1</v>
      </c>
      <c r="AI126" s="5">
        <v>0</v>
      </c>
      <c r="AJ126" s="5">
        <v>0</v>
      </c>
      <c r="AK126" s="6">
        <v>9</v>
      </c>
      <c r="AL126" s="6">
        <v>-9</v>
      </c>
      <c r="AM126" s="6">
        <v>108</v>
      </c>
      <c r="AN126" s="6">
        <v>8.3333333333333329E-2</v>
      </c>
      <c r="AO126" s="6">
        <v>8</v>
      </c>
      <c r="AP126" s="6">
        <v>34</v>
      </c>
      <c r="AQ126" s="6">
        <v>4</v>
      </c>
      <c r="AR126" s="6">
        <v>28</v>
      </c>
      <c r="AS126" s="6">
        <v>27</v>
      </c>
      <c r="AT126" s="6">
        <v>26</v>
      </c>
      <c r="AU126" s="6">
        <v>28</v>
      </c>
      <c r="AV126" s="6">
        <v>30</v>
      </c>
      <c r="AW126" s="6">
        <v>940</v>
      </c>
      <c r="AX126" s="4">
        <v>3.6560000000000001</v>
      </c>
      <c r="AY126" s="7">
        <v>0</v>
      </c>
      <c r="AZ126" s="7">
        <v>0</v>
      </c>
      <c r="BA126" s="7">
        <v>1</v>
      </c>
      <c r="BB126" s="7">
        <v>0</v>
      </c>
      <c r="BC126" s="8" t="s">
        <v>65</v>
      </c>
      <c r="BD126" s="12" t="s">
        <v>71</v>
      </c>
      <c r="BE126" s="12">
        <v>3</v>
      </c>
      <c r="BF126" s="9" t="s">
        <v>77</v>
      </c>
      <c r="BG126" s="10" t="s">
        <v>126</v>
      </c>
      <c r="BH126" s="2" t="s">
        <v>104</v>
      </c>
      <c r="BI126" s="11"/>
    </row>
    <row r="127" spans="1:61" ht="15.75" customHeight="1" x14ac:dyDescent="0.25">
      <c r="A127" s="2">
        <v>87</v>
      </c>
      <c r="B127" s="2">
        <v>2015</v>
      </c>
      <c r="C127" s="2" t="s">
        <v>238</v>
      </c>
      <c r="D127" s="2" t="s">
        <v>204</v>
      </c>
      <c r="E127" s="2" t="s">
        <v>74</v>
      </c>
      <c r="F127" s="2" t="s">
        <v>119</v>
      </c>
      <c r="G127" s="1" t="s">
        <v>65</v>
      </c>
      <c r="H127" s="1" t="s">
        <v>66</v>
      </c>
      <c r="I127" s="3">
        <v>1</v>
      </c>
      <c r="J127" s="4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 t="s">
        <v>67</v>
      </c>
      <c r="R127">
        <v>1</v>
      </c>
      <c r="S127" s="4">
        <v>1</v>
      </c>
      <c r="T127" s="5">
        <v>0</v>
      </c>
      <c r="U127" s="5">
        <v>0</v>
      </c>
      <c r="V127" s="5">
        <v>0</v>
      </c>
      <c r="W127" s="3" t="s">
        <v>68</v>
      </c>
      <c r="X127" s="3">
        <v>0</v>
      </c>
      <c r="Y127" s="4">
        <v>1</v>
      </c>
      <c r="Z127" s="5">
        <v>0</v>
      </c>
      <c r="AA127" s="5">
        <v>0</v>
      </c>
      <c r="AB127" s="5">
        <v>0</v>
      </c>
      <c r="AC127" s="3" t="s">
        <v>128</v>
      </c>
      <c r="AD127" s="3">
        <v>3</v>
      </c>
      <c r="AE127" s="4">
        <v>0</v>
      </c>
      <c r="AF127" s="5">
        <v>0</v>
      </c>
      <c r="AG127" s="5">
        <v>1</v>
      </c>
      <c r="AH127" s="5">
        <v>0</v>
      </c>
      <c r="AI127" s="5">
        <v>0</v>
      </c>
      <c r="AJ127" s="5">
        <v>0</v>
      </c>
      <c r="AK127" s="6">
        <v>11</v>
      </c>
      <c r="AL127" s="6">
        <v>-11</v>
      </c>
      <c r="AM127" s="6">
        <v>181</v>
      </c>
      <c r="AN127" s="6">
        <v>6.0773480662983423E-2</v>
      </c>
      <c r="AO127" s="6">
        <v>8</v>
      </c>
      <c r="AP127" s="6">
        <v>21</v>
      </c>
      <c r="AQ127" s="6">
        <v>4.05</v>
      </c>
      <c r="AR127" s="6">
        <v>28</v>
      </c>
      <c r="AS127" s="6">
        <v>25</v>
      </c>
      <c r="AT127" s="6">
        <v>24</v>
      </c>
      <c r="AU127" s="6">
        <v>32</v>
      </c>
      <c r="AV127" s="6">
        <v>32</v>
      </c>
      <c r="AW127" s="6">
        <v>2694</v>
      </c>
      <c r="AX127" s="4">
        <v>3.7530000000000001</v>
      </c>
      <c r="AY127" s="7">
        <v>0</v>
      </c>
      <c r="AZ127" s="7">
        <v>1</v>
      </c>
      <c r="BA127" s="7">
        <v>0</v>
      </c>
      <c r="BB127" s="7">
        <v>0</v>
      </c>
      <c r="BC127" s="8" t="s">
        <v>65</v>
      </c>
      <c r="BD127" s="12" t="s">
        <v>71</v>
      </c>
      <c r="BE127" s="12">
        <v>3</v>
      </c>
      <c r="BF127" s="9" t="s">
        <v>77</v>
      </c>
      <c r="BG127" s="10" t="s">
        <v>281</v>
      </c>
      <c r="BH127" s="2" t="s">
        <v>204</v>
      </c>
      <c r="BI127" s="11"/>
    </row>
    <row r="128" spans="1:61" ht="15.75" customHeight="1" x14ac:dyDescent="0.25">
      <c r="A128" s="2">
        <v>127</v>
      </c>
      <c r="B128" s="2">
        <v>2015</v>
      </c>
      <c r="C128" s="2" t="s">
        <v>92</v>
      </c>
      <c r="D128" s="2" t="s">
        <v>282</v>
      </c>
      <c r="E128" s="2" t="s">
        <v>63</v>
      </c>
      <c r="F128" s="2" t="s">
        <v>64</v>
      </c>
      <c r="G128" s="1" t="s">
        <v>65</v>
      </c>
      <c r="H128" s="1" t="s">
        <v>115</v>
      </c>
      <c r="I128" s="3">
        <v>5</v>
      </c>
      <c r="J128" s="4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3" t="s">
        <v>95</v>
      </c>
      <c r="R128">
        <v>4</v>
      </c>
      <c r="S128" s="4">
        <v>0</v>
      </c>
      <c r="T128" s="5">
        <v>0</v>
      </c>
      <c r="U128" s="5">
        <v>0</v>
      </c>
      <c r="V128" s="5">
        <v>1</v>
      </c>
      <c r="W128" s="3" t="s">
        <v>68</v>
      </c>
      <c r="X128" s="3">
        <v>0</v>
      </c>
      <c r="Y128" s="4">
        <v>1</v>
      </c>
      <c r="Z128" s="5">
        <v>0</v>
      </c>
      <c r="AA128" s="5">
        <v>0</v>
      </c>
      <c r="AB128" s="5">
        <v>0</v>
      </c>
      <c r="AC128" s="3" t="s">
        <v>69</v>
      </c>
      <c r="AD128" s="3">
        <v>1</v>
      </c>
      <c r="AE128" s="4">
        <v>1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6">
        <v>13</v>
      </c>
      <c r="AL128" s="6">
        <v>-13</v>
      </c>
      <c r="AM128" s="6">
        <v>280</v>
      </c>
      <c r="AN128" s="6">
        <v>4.642857142857143E-2</v>
      </c>
      <c r="AO128" s="6"/>
      <c r="AP128" s="6">
        <v>0</v>
      </c>
      <c r="AQ128" s="6">
        <v>3.93</v>
      </c>
      <c r="AR128" s="6">
        <v>28</v>
      </c>
      <c r="AS128" s="6">
        <v>27</v>
      </c>
      <c r="AT128" s="6">
        <v>26</v>
      </c>
      <c r="AU128" s="6">
        <v>27</v>
      </c>
      <c r="AV128" s="6">
        <v>33</v>
      </c>
      <c r="AW128" s="6">
        <v>70</v>
      </c>
      <c r="AX128" s="4">
        <v>3.5329999999999999</v>
      </c>
      <c r="AY128" s="7">
        <v>0</v>
      </c>
      <c r="AZ128" s="7">
        <v>0</v>
      </c>
      <c r="BA128" s="7">
        <v>0</v>
      </c>
      <c r="BB128" s="7">
        <v>0</v>
      </c>
      <c r="BC128" s="8" t="s">
        <v>65</v>
      </c>
      <c r="BD128" s="12" t="s">
        <v>71</v>
      </c>
      <c r="BE128" s="12">
        <v>3</v>
      </c>
      <c r="BF128" s="9" t="s">
        <v>77</v>
      </c>
      <c r="BG128" s="10" t="s">
        <v>283</v>
      </c>
      <c r="BH128" s="2" t="s">
        <v>282</v>
      </c>
      <c r="BI128" s="11"/>
    </row>
    <row r="129" spans="1:61" ht="15.75" customHeight="1" x14ac:dyDescent="0.25">
      <c r="A129" s="2">
        <v>104</v>
      </c>
      <c r="B129" s="2">
        <v>2015</v>
      </c>
      <c r="C129" s="2" t="s">
        <v>167</v>
      </c>
      <c r="D129" s="2" t="s">
        <v>154</v>
      </c>
      <c r="E129" s="2" t="s">
        <v>74</v>
      </c>
      <c r="F129" s="2" t="s">
        <v>215</v>
      </c>
      <c r="G129" s="1" t="s">
        <v>65</v>
      </c>
      <c r="H129" s="1" t="s">
        <v>66</v>
      </c>
      <c r="I129" s="3">
        <v>1</v>
      </c>
      <c r="J129" s="4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3" t="s">
        <v>67</v>
      </c>
      <c r="R129">
        <v>1</v>
      </c>
      <c r="S129" s="4">
        <v>1</v>
      </c>
      <c r="T129" s="5">
        <v>0</v>
      </c>
      <c r="U129" s="5">
        <v>0</v>
      </c>
      <c r="V129" s="5">
        <v>0</v>
      </c>
      <c r="W129" s="3" t="s">
        <v>68</v>
      </c>
      <c r="X129" s="3">
        <v>0</v>
      </c>
      <c r="Y129" s="4">
        <v>1</v>
      </c>
      <c r="Z129" s="5">
        <v>0</v>
      </c>
      <c r="AA129" s="5">
        <v>0</v>
      </c>
      <c r="AB129" s="5">
        <v>0</v>
      </c>
      <c r="AC129" s="3" t="s">
        <v>83</v>
      </c>
      <c r="AD129" s="3">
        <v>2</v>
      </c>
      <c r="AE129" s="4">
        <v>0</v>
      </c>
      <c r="AF129" s="5">
        <v>1</v>
      </c>
      <c r="AG129" s="5">
        <v>0</v>
      </c>
      <c r="AH129" s="5">
        <v>0</v>
      </c>
      <c r="AI129" s="5">
        <v>0</v>
      </c>
      <c r="AJ129" s="5">
        <v>0</v>
      </c>
      <c r="AK129" s="6">
        <v>13</v>
      </c>
      <c r="AL129" s="6">
        <v>-13</v>
      </c>
      <c r="AM129" s="6">
        <v>453</v>
      </c>
      <c r="AN129" s="6">
        <v>2.8697571743929361E-2</v>
      </c>
      <c r="AO129" s="6">
        <v>8</v>
      </c>
      <c r="AP129" s="6"/>
      <c r="AQ129" s="6">
        <v>4.3</v>
      </c>
      <c r="AR129" s="6">
        <v>28</v>
      </c>
      <c r="AS129" s="6">
        <v>27</v>
      </c>
      <c r="AT129" s="6">
        <v>26</v>
      </c>
      <c r="AU129" s="6">
        <v>35</v>
      </c>
      <c r="AV129" s="6">
        <v>28</v>
      </c>
      <c r="AW129" s="6">
        <v>18</v>
      </c>
      <c r="AX129" s="4"/>
      <c r="AY129" s="7">
        <v>0</v>
      </c>
      <c r="AZ129" s="7">
        <v>1</v>
      </c>
      <c r="BA129" s="7">
        <v>0</v>
      </c>
      <c r="BB129" s="7">
        <v>1</v>
      </c>
      <c r="BC129" s="8" t="s">
        <v>70</v>
      </c>
      <c r="BD129" s="12" t="s">
        <v>112</v>
      </c>
      <c r="BE129" s="12">
        <v>1</v>
      </c>
      <c r="BF129" s="9" t="s">
        <v>113</v>
      </c>
      <c r="BG129" s="10"/>
      <c r="BH129" s="2" t="s">
        <v>154</v>
      </c>
      <c r="BI129" s="11"/>
    </row>
    <row r="130" spans="1:61" ht="15.75" customHeight="1" x14ac:dyDescent="0.25">
      <c r="A130" s="2">
        <v>167</v>
      </c>
      <c r="B130" s="2">
        <v>2015</v>
      </c>
      <c r="C130" s="2" t="s">
        <v>171</v>
      </c>
      <c r="D130" s="2" t="s">
        <v>214</v>
      </c>
      <c r="E130" s="2" t="s">
        <v>63</v>
      </c>
      <c r="F130" s="2" t="s">
        <v>136</v>
      </c>
      <c r="G130" s="1" t="s">
        <v>65</v>
      </c>
      <c r="H130" s="1" t="s">
        <v>66</v>
      </c>
      <c r="I130" s="3">
        <v>1</v>
      </c>
      <c r="J130" s="4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3" t="s">
        <v>67</v>
      </c>
      <c r="R130">
        <v>1</v>
      </c>
      <c r="S130" s="4">
        <v>1</v>
      </c>
      <c r="T130" s="5">
        <v>0</v>
      </c>
      <c r="U130" s="5">
        <v>0</v>
      </c>
      <c r="V130" s="5">
        <v>0</v>
      </c>
      <c r="W130" s="3" t="s">
        <v>68</v>
      </c>
      <c r="X130" s="3">
        <v>0</v>
      </c>
      <c r="Y130" s="4">
        <v>1</v>
      </c>
      <c r="Z130" s="5">
        <v>0</v>
      </c>
      <c r="AA130" s="5">
        <v>0</v>
      </c>
      <c r="AB130" s="5">
        <v>0</v>
      </c>
      <c r="AC130" s="3" t="s">
        <v>69</v>
      </c>
      <c r="AD130" s="3">
        <v>1</v>
      </c>
      <c r="AE130" s="4">
        <v>1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6">
        <v>26</v>
      </c>
      <c r="AL130" s="6">
        <v>-26</v>
      </c>
      <c r="AM130" s="6">
        <v>284</v>
      </c>
      <c r="AN130" s="6">
        <v>9.154929577464789E-2</v>
      </c>
      <c r="AO130" s="6">
        <v>8</v>
      </c>
      <c r="AP130" s="6">
        <v>15</v>
      </c>
      <c r="AQ130" s="6">
        <v>3.8</v>
      </c>
      <c r="AR130" s="6">
        <v>28</v>
      </c>
      <c r="AS130" s="6">
        <v>22</v>
      </c>
      <c r="AT130" s="6">
        <v>27</v>
      </c>
      <c r="AU130" s="6">
        <v>31</v>
      </c>
      <c r="AV130" s="6">
        <v>33</v>
      </c>
      <c r="AW130" s="6">
        <v>49</v>
      </c>
      <c r="AX130" s="4">
        <v>3.53</v>
      </c>
      <c r="AY130" s="7">
        <v>0</v>
      </c>
      <c r="AZ130" s="7">
        <v>0</v>
      </c>
      <c r="BA130" s="7">
        <v>0</v>
      </c>
      <c r="BB130" s="7">
        <v>0</v>
      </c>
      <c r="BC130" s="8" t="s">
        <v>65</v>
      </c>
      <c r="BD130" s="12" t="s">
        <v>71</v>
      </c>
      <c r="BE130" s="12">
        <v>3</v>
      </c>
      <c r="BF130" s="9" t="s">
        <v>77</v>
      </c>
      <c r="BG130" s="10" t="s">
        <v>284</v>
      </c>
      <c r="BH130" s="2" t="s">
        <v>214</v>
      </c>
      <c r="BI130" s="11" t="s">
        <v>285</v>
      </c>
    </row>
    <row r="131" spans="1:61" ht="15.75" customHeight="1" x14ac:dyDescent="0.25">
      <c r="A131" s="2">
        <v>156</v>
      </c>
      <c r="B131" s="2">
        <v>2016</v>
      </c>
      <c r="C131" s="2" t="s">
        <v>178</v>
      </c>
      <c r="D131" s="2" t="s">
        <v>143</v>
      </c>
      <c r="E131" s="2" t="s">
        <v>63</v>
      </c>
      <c r="F131" s="2" t="s">
        <v>90</v>
      </c>
      <c r="G131" s="1" t="s">
        <v>65</v>
      </c>
      <c r="H131" s="1" t="s">
        <v>66</v>
      </c>
      <c r="I131" s="3">
        <v>1</v>
      </c>
      <c r="J131" s="4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3" t="s">
        <v>67</v>
      </c>
      <c r="R131">
        <v>1</v>
      </c>
      <c r="S131" s="4">
        <v>1</v>
      </c>
      <c r="T131" s="5">
        <v>0</v>
      </c>
      <c r="U131" s="5">
        <v>0</v>
      </c>
      <c r="V131" s="5">
        <v>0</v>
      </c>
      <c r="W131" s="3" t="s">
        <v>110</v>
      </c>
      <c r="X131" s="3">
        <v>1</v>
      </c>
      <c r="Y131" s="4">
        <v>0</v>
      </c>
      <c r="Z131" s="5">
        <v>1</v>
      </c>
      <c r="AA131" s="5">
        <v>0</v>
      </c>
      <c r="AB131" s="5">
        <v>0</v>
      </c>
      <c r="AC131" s="3" t="s">
        <v>128</v>
      </c>
      <c r="AD131" s="3">
        <v>3</v>
      </c>
      <c r="AE131" s="4">
        <v>0</v>
      </c>
      <c r="AF131" s="5">
        <v>0</v>
      </c>
      <c r="AG131" s="5">
        <v>1</v>
      </c>
      <c r="AH131" s="5">
        <v>0</v>
      </c>
      <c r="AI131" s="5">
        <v>0</v>
      </c>
      <c r="AJ131" s="5">
        <v>0</v>
      </c>
      <c r="AK131" s="6">
        <v>57</v>
      </c>
      <c r="AL131" s="6">
        <v>-57</v>
      </c>
      <c r="AM131" s="6">
        <v>390</v>
      </c>
      <c r="AN131" s="6">
        <v>0.14615384615384616</v>
      </c>
      <c r="AO131" s="6">
        <v>7</v>
      </c>
      <c r="AP131" s="6">
        <v>21</v>
      </c>
      <c r="AQ131" s="6">
        <v>3.88</v>
      </c>
      <c r="AR131" s="6">
        <v>28</v>
      </c>
      <c r="AS131" s="6">
        <v>26</v>
      </c>
      <c r="AT131" s="6">
        <v>31</v>
      </c>
      <c r="AU131" s="6">
        <v>34</v>
      </c>
      <c r="AV131" s="6">
        <v>26</v>
      </c>
      <c r="AW131" s="6">
        <v>0</v>
      </c>
      <c r="AX131" s="4">
        <v>3.7890000000000001</v>
      </c>
      <c r="AY131" s="7">
        <v>0</v>
      </c>
      <c r="AZ131" s="7">
        <v>0</v>
      </c>
      <c r="BA131" s="7">
        <v>1</v>
      </c>
      <c r="BB131" s="7">
        <v>0</v>
      </c>
      <c r="BC131" s="8" t="s">
        <v>65</v>
      </c>
      <c r="BD131" s="12" t="s">
        <v>71</v>
      </c>
      <c r="BE131" s="12">
        <v>3</v>
      </c>
      <c r="BF131" s="9" t="s">
        <v>77</v>
      </c>
      <c r="BG131" s="10" t="s">
        <v>286</v>
      </c>
      <c r="BH131" s="2" t="s">
        <v>143</v>
      </c>
      <c r="BI131" s="11"/>
    </row>
    <row r="132" spans="1:61" ht="15.75" customHeight="1" x14ac:dyDescent="0.25">
      <c r="A132" s="2">
        <v>84</v>
      </c>
      <c r="B132" s="2">
        <v>2016</v>
      </c>
      <c r="C132" s="2" t="s">
        <v>287</v>
      </c>
      <c r="D132" s="2" t="s">
        <v>111</v>
      </c>
      <c r="E132" s="2" t="s">
        <v>74</v>
      </c>
      <c r="F132" s="2" t="s">
        <v>75</v>
      </c>
      <c r="G132" s="1" t="s">
        <v>65</v>
      </c>
      <c r="H132" s="1" t="s">
        <v>66</v>
      </c>
      <c r="I132" s="3">
        <v>1</v>
      </c>
      <c r="J132" s="4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3" t="s">
        <v>67</v>
      </c>
      <c r="R132">
        <v>1</v>
      </c>
      <c r="S132" s="4">
        <v>1</v>
      </c>
      <c r="T132" s="5">
        <v>0</v>
      </c>
      <c r="U132" s="5">
        <v>0</v>
      </c>
      <c r="V132" s="5">
        <v>0</v>
      </c>
      <c r="W132" s="3" t="s">
        <v>68</v>
      </c>
      <c r="X132" s="3">
        <v>0</v>
      </c>
      <c r="Y132" s="4">
        <v>1</v>
      </c>
      <c r="Z132" s="5">
        <v>0</v>
      </c>
      <c r="AA132" s="5">
        <v>0</v>
      </c>
      <c r="AB132" s="5">
        <v>0</v>
      </c>
      <c r="AC132" s="3" t="s">
        <v>111</v>
      </c>
      <c r="AD132" s="24">
        <v>6</v>
      </c>
      <c r="AE132" s="4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1</v>
      </c>
      <c r="AK132" s="6">
        <v>77</v>
      </c>
      <c r="AL132" s="6">
        <v>-77</v>
      </c>
      <c r="AM132" s="6">
        <v>161</v>
      </c>
      <c r="AN132" s="6">
        <v>0.47826086956521741</v>
      </c>
      <c r="AO132" s="6">
        <v>8</v>
      </c>
      <c r="AP132" s="6">
        <v>6</v>
      </c>
      <c r="AQ132" s="6">
        <v>3.2</v>
      </c>
      <c r="AR132" s="6">
        <v>28</v>
      </c>
      <c r="AS132" s="6">
        <v>22</v>
      </c>
      <c r="AT132" s="6">
        <v>29</v>
      </c>
      <c r="AU132" s="6">
        <v>27</v>
      </c>
      <c r="AV132" s="6">
        <v>34</v>
      </c>
      <c r="AW132" s="6">
        <v>2015</v>
      </c>
      <c r="AX132" s="4">
        <v>3.2029999999999998</v>
      </c>
      <c r="AY132" s="7">
        <v>0</v>
      </c>
      <c r="AZ132" s="7">
        <v>1</v>
      </c>
      <c r="BA132" s="7">
        <v>1</v>
      </c>
      <c r="BB132" s="7">
        <v>1</v>
      </c>
      <c r="BC132" s="8" t="s">
        <v>70</v>
      </c>
      <c r="BD132" s="12" t="s">
        <v>71</v>
      </c>
      <c r="BE132" s="12">
        <v>2</v>
      </c>
      <c r="BF132" s="9" t="s">
        <v>72</v>
      </c>
      <c r="BG132" s="10"/>
      <c r="BH132" s="2" t="s">
        <v>111</v>
      </c>
      <c r="BI132" s="10"/>
    </row>
    <row r="133" spans="1:61" ht="15.75" customHeight="1" x14ac:dyDescent="0.25">
      <c r="A133" s="2">
        <v>63</v>
      </c>
      <c r="B133" s="2">
        <v>2015</v>
      </c>
      <c r="C133" s="2" t="s">
        <v>288</v>
      </c>
      <c r="D133" s="2" t="s">
        <v>214</v>
      </c>
      <c r="E133" s="2" t="s">
        <v>63</v>
      </c>
      <c r="F133" s="2" t="s">
        <v>75</v>
      </c>
      <c r="G133" s="1" t="s">
        <v>65</v>
      </c>
      <c r="H133" s="1" t="s">
        <v>66</v>
      </c>
      <c r="I133" s="3">
        <v>1</v>
      </c>
      <c r="J133" s="4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3" t="s">
        <v>67</v>
      </c>
      <c r="R133">
        <v>1</v>
      </c>
      <c r="S133" s="4">
        <v>1</v>
      </c>
      <c r="T133" s="5">
        <v>0</v>
      </c>
      <c r="U133" s="5">
        <v>0</v>
      </c>
      <c r="V133" s="5">
        <v>0</v>
      </c>
      <c r="W133" s="3" t="s">
        <v>68</v>
      </c>
      <c r="X133" s="3">
        <v>0</v>
      </c>
      <c r="Y133" s="4">
        <v>1</v>
      </c>
      <c r="Z133" s="5">
        <v>0</v>
      </c>
      <c r="AA133" s="5">
        <v>0</v>
      </c>
      <c r="AB133" s="5">
        <v>0</v>
      </c>
      <c r="AC133" s="3" t="s">
        <v>83</v>
      </c>
      <c r="AD133" s="3">
        <v>2</v>
      </c>
      <c r="AE133" s="4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6">
        <v>107</v>
      </c>
      <c r="AL133" s="6">
        <v>-107</v>
      </c>
      <c r="AM133" s="6">
        <v>397</v>
      </c>
      <c r="AN133" s="6">
        <v>0.26952141057934509</v>
      </c>
      <c r="AO133" s="6">
        <v>9</v>
      </c>
      <c r="AP133" s="6">
        <v>9</v>
      </c>
      <c r="AQ133" s="6">
        <v>3.82</v>
      </c>
      <c r="AR133" s="6">
        <v>28</v>
      </c>
      <c r="AS133" s="6">
        <v>28</v>
      </c>
      <c r="AT133" s="6">
        <v>27</v>
      </c>
      <c r="AU133" s="6">
        <v>31</v>
      </c>
      <c r="AV133" s="6">
        <v>29</v>
      </c>
      <c r="AW133" s="6">
        <v>2434</v>
      </c>
      <c r="AX133" s="4">
        <v>3.4620000000000002</v>
      </c>
      <c r="AY133" s="7">
        <v>0</v>
      </c>
      <c r="AZ133" s="7">
        <v>0</v>
      </c>
      <c r="BA133" s="7">
        <v>0</v>
      </c>
      <c r="BB133" s="7">
        <v>0</v>
      </c>
      <c r="BC133" s="8" t="s">
        <v>65</v>
      </c>
      <c r="BD133" s="12" t="s">
        <v>71</v>
      </c>
      <c r="BE133" s="12">
        <v>3</v>
      </c>
      <c r="BF133" s="9" t="s">
        <v>77</v>
      </c>
      <c r="BG133" s="10" t="s">
        <v>289</v>
      </c>
      <c r="BH133" s="2" t="s">
        <v>214</v>
      </c>
      <c r="BI133" s="11"/>
    </row>
    <row r="134" spans="1:61" ht="15.75" customHeight="1" x14ac:dyDescent="0.25">
      <c r="A134" s="2">
        <v>78</v>
      </c>
      <c r="B134" s="2">
        <v>2015</v>
      </c>
      <c r="C134" s="2" t="s">
        <v>164</v>
      </c>
      <c r="D134" s="2" t="s">
        <v>93</v>
      </c>
      <c r="E134" s="2" t="s">
        <v>63</v>
      </c>
      <c r="F134" s="2" t="s">
        <v>141</v>
      </c>
      <c r="G134" s="1" t="s">
        <v>65</v>
      </c>
      <c r="H134" s="1" t="s">
        <v>66</v>
      </c>
      <c r="I134" s="3">
        <v>1</v>
      </c>
      <c r="J134" s="4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3" t="s">
        <v>67</v>
      </c>
      <c r="R134">
        <v>1</v>
      </c>
      <c r="S134" s="4">
        <v>1</v>
      </c>
      <c r="T134" s="5">
        <v>0</v>
      </c>
      <c r="U134" s="5">
        <v>0</v>
      </c>
      <c r="V134" s="5">
        <v>0</v>
      </c>
      <c r="W134" s="3" t="s">
        <v>68</v>
      </c>
      <c r="X134" s="3">
        <v>0</v>
      </c>
      <c r="Y134" s="4">
        <v>1</v>
      </c>
      <c r="Z134" s="5">
        <v>0</v>
      </c>
      <c r="AA134" s="5">
        <v>0</v>
      </c>
      <c r="AB134" s="5">
        <v>0</v>
      </c>
      <c r="AC134" s="3" t="s">
        <v>128</v>
      </c>
      <c r="AD134" s="3">
        <v>3</v>
      </c>
      <c r="AE134" s="4">
        <v>0</v>
      </c>
      <c r="AF134" s="5">
        <v>0</v>
      </c>
      <c r="AG134" s="5">
        <v>1</v>
      </c>
      <c r="AH134" s="5">
        <v>0</v>
      </c>
      <c r="AI134" s="5">
        <v>0</v>
      </c>
      <c r="AJ134" s="5">
        <v>0</v>
      </c>
      <c r="AK134" s="6">
        <v>122</v>
      </c>
      <c r="AL134" s="6">
        <v>-122</v>
      </c>
      <c r="AM134" s="6">
        <v>291</v>
      </c>
      <c r="AN134" s="6">
        <v>0.41924398625429554</v>
      </c>
      <c r="AO134" s="6">
        <v>8</v>
      </c>
      <c r="AP134" s="6">
        <v>18</v>
      </c>
      <c r="AQ134" s="6">
        <v>3.55</v>
      </c>
      <c r="AR134" s="6">
        <v>28</v>
      </c>
      <c r="AS134" s="6">
        <v>26</v>
      </c>
      <c r="AT134" s="6">
        <v>24</v>
      </c>
      <c r="AU134" s="6">
        <v>32</v>
      </c>
      <c r="AV134" s="6">
        <v>33</v>
      </c>
      <c r="AW134" s="6">
        <v>8</v>
      </c>
      <c r="AX134" s="4">
        <v>3.4079999999999999</v>
      </c>
      <c r="AY134" s="7">
        <v>0</v>
      </c>
      <c r="AZ134" s="7">
        <v>0</v>
      </c>
      <c r="BA134" s="7">
        <v>0</v>
      </c>
      <c r="BB134" s="7">
        <v>0</v>
      </c>
      <c r="BC134" s="8" t="s">
        <v>65</v>
      </c>
      <c r="BD134" s="12" t="s">
        <v>71</v>
      </c>
      <c r="BE134" s="12">
        <v>3</v>
      </c>
      <c r="BF134" s="9" t="s">
        <v>77</v>
      </c>
      <c r="BG134" s="10" t="s">
        <v>129</v>
      </c>
      <c r="BH134" s="2" t="s">
        <v>93</v>
      </c>
      <c r="BI134" s="11"/>
    </row>
    <row r="135" spans="1:61" ht="15.75" customHeight="1" x14ac:dyDescent="0.25">
      <c r="A135" s="2">
        <v>5</v>
      </c>
      <c r="B135" s="2">
        <v>2016</v>
      </c>
      <c r="C135" s="2" t="s">
        <v>177</v>
      </c>
      <c r="D135" s="2" t="s">
        <v>99</v>
      </c>
      <c r="E135" s="2" t="s">
        <v>63</v>
      </c>
      <c r="F135" s="2" t="s">
        <v>136</v>
      </c>
      <c r="G135" s="1" t="s">
        <v>65</v>
      </c>
      <c r="H135" s="1" t="s">
        <v>66</v>
      </c>
      <c r="I135" s="3">
        <v>1</v>
      </c>
      <c r="J135" s="4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3" t="s">
        <v>67</v>
      </c>
      <c r="R135">
        <v>1</v>
      </c>
      <c r="S135" s="4">
        <v>1</v>
      </c>
      <c r="T135" s="5">
        <v>0</v>
      </c>
      <c r="U135" s="5">
        <v>0</v>
      </c>
      <c r="V135" s="5">
        <v>0</v>
      </c>
      <c r="W135" s="3" t="s">
        <v>68</v>
      </c>
      <c r="X135" s="3">
        <v>0</v>
      </c>
      <c r="Y135" s="4">
        <v>1</v>
      </c>
      <c r="Z135" s="5">
        <v>0</v>
      </c>
      <c r="AA135" s="5">
        <v>0</v>
      </c>
      <c r="AB135" s="5">
        <v>0</v>
      </c>
      <c r="AC135" s="3" t="s">
        <v>83</v>
      </c>
      <c r="AD135" s="3">
        <v>2</v>
      </c>
      <c r="AE135" s="4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6">
        <v>150</v>
      </c>
      <c r="AL135" s="6">
        <v>-150</v>
      </c>
      <c r="AM135" s="6">
        <v>370</v>
      </c>
      <c r="AN135" s="6">
        <v>0.40540540540540543</v>
      </c>
      <c r="AO135" s="6">
        <v>4</v>
      </c>
      <c r="AP135" s="6">
        <v>8</v>
      </c>
      <c r="AQ135" s="6">
        <v>3.31</v>
      </c>
      <c r="AR135" s="6">
        <v>28</v>
      </c>
      <c r="AS135" s="6">
        <v>23</v>
      </c>
      <c r="AT135" s="6">
        <v>27</v>
      </c>
      <c r="AU135" s="6">
        <v>23</v>
      </c>
      <c r="AV135" s="6">
        <v>31</v>
      </c>
      <c r="AW135" s="6">
        <v>84</v>
      </c>
      <c r="AX135" s="4">
        <v>3.6110000000000002</v>
      </c>
      <c r="AY135" s="7">
        <v>0</v>
      </c>
      <c r="AZ135" s="7">
        <v>0</v>
      </c>
      <c r="BA135" s="7">
        <v>1</v>
      </c>
      <c r="BB135" s="7">
        <v>0</v>
      </c>
      <c r="BC135" s="8" t="s">
        <v>65</v>
      </c>
      <c r="BD135" s="12" t="s">
        <v>71</v>
      </c>
      <c r="BE135" s="12">
        <v>3</v>
      </c>
      <c r="BF135" s="9" t="s">
        <v>77</v>
      </c>
      <c r="BG135" s="10" t="s">
        <v>224</v>
      </c>
      <c r="BH135" s="2" t="s">
        <v>99</v>
      </c>
      <c r="BI135" s="11"/>
    </row>
    <row r="136" spans="1:61" ht="15.75" customHeight="1" x14ac:dyDescent="0.25">
      <c r="A136" s="2">
        <v>183</v>
      </c>
      <c r="B136" s="2">
        <v>2016</v>
      </c>
      <c r="C136" s="2" t="s">
        <v>167</v>
      </c>
      <c r="D136" s="2" t="s">
        <v>228</v>
      </c>
      <c r="E136" s="2" t="s">
        <v>63</v>
      </c>
      <c r="F136" s="2" t="s">
        <v>64</v>
      </c>
      <c r="G136" s="1" t="s">
        <v>65</v>
      </c>
      <c r="H136" s="1" t="s">
        <v>115</v>
      </c>
      <c r="I136" s="3">
        <v>5</v>
      </c>
      <c r="J136" s="4">
        <v>0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3" t="s">
        <v>67</v>
      </c>
      <c r="R136">
        <v>1</v>
      </c>
      <c r="S136" s="4">
        <v>1</v>
      </c>
      <c r="T136" s="5">
        <v>0</v>
      </c>
      <c r="U136" s="5">
        <v>0</v>
      </c>
      <c r="V136" s="5">
        <v>0</v>
      </c>
      <c r="W136" s="3" t="s">
        <v>68</v>
      </c>
      <c r="X136" s="3">
        <v>0</v>
      </c>
      <c r="Y136" s="4">
        <v>1</v>
      </c>
      <c r="Z136" s="5">
        <v>0</v>
      </c>
      <c r="AA136" s="5">
        <v>0</v>
      </c>
      <c r="AB136" s="5">
        <v>0</v>
      </c>
      <c r="AC136" s="3" t="s">
        <v>69</v>
      </c>
      <c r="AD136" s="3">
        <v>1</v>
      </c>
      <c r="AE136" s="4">
        <v>1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6">
        <v>221</v>
      </c>
      <c r="AL136" s="6">
        <v>-221</v>
      </c>
      <c r="AM136" s="6">
        <v>438</v>
      </c>
      <c r="AN136" s="6">
        <v>0.50456621004566216</v>
      </c>
      <c r="AO136" s="6">
        <v>8</v>
      </c>
      <c r="AP136" s="6">
        <v>0</v>
      </c>
      <c r="AQ136" s="6">
        <v>3.23</v>
      </c>
      <c r="AR136" s="6">
        <v>28</v>
      </c>
      <c r="AS136" s="6">
        <v>25</v>
      </c>
      <c r="AT136" s="6">
        <v>30</v>
      </c>
      <c r="AU136" s="6">
        <v>30</v>
      </c>
      <c r="AV136" s="6">
        <v>28</v>
      </c>
      <c r="AW136" s="6">
        <v>18</v>
      </c>
      <c r="AX136" s="4">
        <v>3.2090000000000001</v>
      </c>
      <c r="AY136" s="7">
        <v>0</v>
      </c>
      <c r="AZ136" s="7">
        <v>0</v>
      </c>
      <c r="BA136" s="7">
        <v>1</v>
      </c>
      <c r="BB136" s="7">
        <v>1</v>
      </c>
      <c r="BC136" s="8" t="s">
        <v>70</v>
      </c>
      <c r="BD136" s="12" t="s">
        <v>71</v>
      </c>
      <c r="BE136" s="12">
        <v>2</v>
      </c>
      <c r="BF136" s="9" t="s">
        <v>72</v>
      </c>
      <c r="BG136" s="10"/>
      <c r="BH136" s="2" t="s">
        <v>228</v>
      </c>
      <c r="BI136" s="11"/>
    </row>
    <row r="137" spans="1:61" ht="15.75" customHeight="1" x14ac:dyDescent="0.25">
      <c r="A137" s="2">
        <v>161</v>
      </c>
      <c r="B137" s="2">
        <v>2015</v>
      </c>
      <c r="C137" s="2" t="s">
        <v>167</v>
      </c>
      <c r="D137" s="2" t="s">
        <v>254</v>
      </c>
      <c r="E137" s="2" t="s">
        <v>74</v>
      </c>
      <c r="F137" s="2" t="s">
        <v>290</v>
      </c>
      <c r="G137" s="1" t="s">
        <v>65</v>
      </c>
      <c r="H137" s="1" t="s">
        <v>66</v>
      </c>
      <c r="I137" s="3">
        <v>1</v>
      </c>
      <c r="J137" s="4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3" t="s">
        <v>67</v>
      </c>
      <c r="R137">
        <v>1</v>
      </c>
      <c r="S137" s="4">
        <v>1</v>
      </c>
      <c r="T137" s="5">
        <v>0</v>
      </c>
      <c r="U137" s="5">
        <v>0</v>
      </c>
      <c r="V137" s="5">
        <v>0</v>
      </c>
      <c r="W137" s="3" t="s">
        <v>68</v>
      </c>
      <c r="X137" s="3">
        <v>0</v>
      </c>
      <c r="Y137" s="4">
        <v>1</v>
      </c>
      <c r="Z137" s="5">
        <v>0</v>
      </c>
      <c r="AA137" s="5">
        <v>0</v>
      </c>
      <c r="AB137" s="5">
        <v>0</v>
      </c>
      <c r="AC137" s="3" t="s">
        <v>128</v>
      </c>
      <c r="AD137" s="3">
        <v>3</v>
      </c>
      <c r="AE137" s="4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6">
        <v>258</v>
      </c>
      <c r="AL137" s="6">
        <v>-258</v>
      </c>
      <c r="AM137" s="6">
        <v>441</v>
      </c>
      <c r="AN137" s="6">
        <v>0.58503401360544216</v>
      </c>
      <c r="AO137" s="6">
        <v>6</v>
      </c>
      <c r="AP137" s="6">
        <v>0</v>
      </c>
      <c r="AQ137" s="6">
        <v>3.06</v>
      </c>
      <c r="AR137" s="6">
        <v>28</v>
      </c>
      <c r="AS137" s="6">
        <v>25</v>
      </c>
      <c r="AT137" s="6">
        <v>31</v>
      </c>
      <c r="AU137" s="6">
        <v>29</v>
      </c>
      <c r="AV137" s="6">
        <v>32</v>
      </c>
      <c r="AW137" s="6">
        <v>18</v>
      </c>
      <c r="AX137" s="4">
        <v>2.5819999999999999</v>
      </c>
      <c r="AY137" s="7">
        <v>0</v>
      </c>
      <c r="AZ137" s="7">
        <v>1</v>
      </c>
      <c r="BA137" s="7">
        <v>0</v>
      </c>
      <c r="BB137" s="7">
        <v>1</v>
      </c>
      <c r="BC137" s="8" t="s">
        <v>70</v>
      </c>
      <c r="BD137" s="12" t="s">
        <v>71</v>
      </c>
      <c r="BE137" s="12">
        <v>2</v>
      </c>
      <c r="BF137" s="9" t="s">
        <v>72</v>
      </c>
      <c r="BG137" s="24"/>
      <c r="BH137" s="2" t="s">
        <v>254</v>
      </c>
      <c r="BI137" s="3"/>
    </row>
    <row r="138" spans="1:61" ht="15.75" customHeight="1" x14ac:dyDescent="0.25">
      <c r="A138" s="2">
        <v>229</v>
      </c>
      <c r="B138" s="2">
        <v>2015</v>
      </c>
      <c r="C138" s="2" t="s">
        <v>291</v>
      </c>
      <c r="D138" s="2" t="s">
        <v>269</v>
      </c>
      <c r="E138" s="2" t="s">
        <v>63</v>
      </c>
      <c r="F138" s="2" t="s">
        <v>81</v>
      </c>
      <c r="G138" s="1" t="s">
        <v>65</v>
      </c>
      <c r="H138" s="1" t="s">
        <v>66</v>
      </c>
      <c r="I138" s="3">
        <v>1</v>
      </c>
      <c r="J138" s="4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3" t="s">
        <v>101</v>
      </c>
      <c r="R138">
        <v>2</v>
      </c>
      <c r="S138" s="4">
        <v>0</v>
      </c>
      <c r="T138" s="5">
        <v>1</v>
      </c>
      <c r="U138" s="5">
        <v>0</v>
      </c>
      <c r="V138" s="5">
        <v>0</v>
      </c>
      <c r="W138" s="3" t="s">
        <v>68</v>
      </c>
      <c r="X138" s="3">
        <v>0</v>
      </c>
      <c r="Y138" s="4">
        <v>1</v>
      </c>
      <c r="Z138" s="5">
        <v>0</v>
      </c>
      <c r="AA138" s="5">
        <v>0</v>
      </c>
      <c r="AB138" s="5">
        <v>0</v>
      </c>
      <c r="AC138" s="3" t="s">
        <v>83</v>
      </c>
      <c r="AD138" s="3">
        <v>2</v>
      </c>
      <c r="AE138" s="4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6"/>
      <c r="AL138" s="6"/>
      <c r="AM138" s="6"/>
      <c r="AN138" s="6"/>
      <c r="AO138" s="6">
        <v>5</v>
      </c>
      <c r="AP138" s="6">
        <v>0</v>
      </c>
      <c r="AQ138" s="6">
        <v>2.69</v>
      </c>
      <c r="AR138" s="6">
        <v>28</v>
      </c>
      <c r="AS138" s="6">
        <v>26</v>
      </c>
      <c r="AT138" s="6">
        <v>26</v>
      </c>
      <c r="AU138" s="6">
        <v>28</v>
      </c>
      <c r="AV138" s="6">
        <v>33</v>
      </c>
      <c r="AW138" s="6">
        <v>692</v>
      </c>
      <c r="AX138" s="4">
        <v>3.5030000000000001</v>
      </c>
      <c r="AY138" s="7">
        <v>0</v>
      </c>
      <c r="AZ138" s="7">
        <v>0</v>
      </c>
      <c r="BA138" s="7">
        <v>0</v>
      </c>
      <c r="BB138" s="7">
        <v>0</v>
      </c>
      <c r="BC138" s="8" t="s">
        <v>65</v>
      </c>
      <c r="BD138" s="12" t="s">
        <v>71</v>
      </c>
      <c r="BE138" s="12">
        <v>3</v>
      </c>
      <c r="BF138" s="9" t="s">
        <v>77</v>
      </c>
      <c r="BG138" s="10" t="s">
        <v>292</v>
      </c>
      <c r="BH138" s="2" t="s">
        <v>269</v>
      </c>
      <c r="BI138" s="11"/>
    </row>
    <row r="139" spans="1:61" ht="15.75" customHeight="1" x14ac:dyDescent="0.25">
      <c r="A139" s="2">
        <v>79</v>
      </c>
      <c r="B139" s="2">
        <v>2016</v>
      </c>
      <c r="C139" s="2" t="s">
        <v>291</v>
      </c>
      <c r="D139" s="2" t="s">
        <v>269</v>
      </c>
      <c r="E139" s="2" t="s">
        <v>63</v>
      </c>
      <c r="F139" s="2" t="s">
        <v>293</v>
      </c>
      <c r="G139" s="1" t="s">
        <v>65</v>
      </c>
      <c r="H139" s="1" t="s">
        <v>109</v>
      </c>
      <c r="I139" s="3">
        <v>7</v>
      </c>
      <c r="J139" s="4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3" t="s">
        <v>101</v>
      </c>
      <c r="R139">
        <v>2</v>
      </c>
      <c r="S139" s="4">
        <v>0</v>
      </c>
      <c r="T139" s="5">
        <v>1</v>
      </c>
      <c r="U139" s="5">
        <v>0</v>
      </c>
      <c r="V139" s="5">
        <v>0</v>
      </c>
      <c r="W139" s="3" t="s">
        <v>68</v>
      </c>
      <c r="X139" s="3">
        <v>0</v>
      </c>
      <c r="Y139" s="4">
        <v>1</v>
      </c>
      <c r="Z139" s="5">
        <v>0</v>
      </c>
      <c r="AA139" s="5">
        <v>0</v>
      </c>
      <c r="AB139" s="5">
        <v>0</v>
      </c>
      <c r="AC139" s="3" t="s">
        <v>83</v>
      </c>
      <c r="AD139" s="3">
        <v>2</v>
      </c>
      <c r="AE139" s="4">
        <v>0</v>
      </c>
      <c r="AF139" s="5">
        <v>1</v>
      </c>
      <c r="AG139" s="5">
        <v>0</v>
      </c>
      <c r="AH139" s="5">
        <v>0</v>
      </c>
      <c r="AI139" s="5">
        <v>0</v>
      </c>
      <c r="AJ139" s="5">
        <v>0</v>
      </c>
      <c r="AK139" s="6"/>
      <c r="AL139" s="6"/>
      <c r="AM139" s="6"/>
      <c r="AN139" s="6"/>
      <c r="AO139" s="6">
        <v>6</v>
      </c>
      <c r="AP139" s="6">
        <v>18</v>
      </c>
      <c r="AQ139" s="6">
        <v>3.83</v>
      </c>
      <c r="AR139" s="6">
        <v>28</v>
      </c>
      <c r="AS139" s="6">
        <v>25</v>
      </c>
      <c r="AT139" s="6">
        <v>27</v>
      </c>
      <c r="AU139" s="6">
        <v>30</v>
      </c>
      <c r="AV139" s="6">
        <v>30</v>
      </c>
      <c r="AW139" s="6">
        <v>767</v>
      </c>
      <c r="AX139" s="4">
        <v>3.8540000000000001</v>
      </c>
      <c r="AY139" s="7">
        <v>0</v>
      </c>
      <c r="AZ139" s="7">
        <v>0</v>
      </c>
      <c r="BA139" s="7">
        <v>1</v>
      </c>
      <c r="BB139" s="7">
        <v>0</v>
      </c>
      <c r="BC139" s="8" t="s">
        <v>65</v>
      </c>
      <c r="BD139" s="12" t="s">
        <v>71</v>
      </c>
      <c r="BE139" s="12">
        <v>3</v>
      </c>
      <c r="BF139" s="9" t="s">
        <v>77</v>
      </c>
      <c r="BG139" s="10" t="s">
        <v>193</v>
      </c>
      <c r="BH139" s="2" t="s">
        <v>269</v>
      </c>
      <c r="BI139" s="11" t="s">
        <v>294</v>
      </c>
    </row>
    <row r="140" spans="1:61" ht="15.75" customHeight="1" x14ac:dyDescent="0.25">
      <c r="A140" s="2">
        <v>189</v>
      </c>
      <c r="B140" s="2">
        <v>2016</v>
      </c>
      <c r="C140" s="2" t="s">
        <v>295</v>
      </c>
      <c r="D140" s="2" t="s">
        <v>93</v>
      </c>
      <c r="E140" s="2" t="s">
        <v>63</v>
      </c>
      <c r="F140" s="2" t="s">
        <v>94</v>
      </c>
      <c r="G140" s="1" t="s">
        <v>65</v>
      </c>
      <c r="H140" s="1" t="s">
        <v>66</v>
      </c>
      <c r="I140" s="3">
        <v>1</v>
      </c>
      <c r="J140" s="4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3" t="s">
        <v>67</v>
      </c>
      <c r="R140">
        <v>1</v>
      </c>
      <c r="S140" s="4">
        <v>1</v>
      </c>
      <c r="T140" s="5">
        <v>0</v>
      </c>
      <c r="U140" s="5">
        <v>0</v>
      </c>
      <c r="V140" s="5">
        <v>0</v>
      </c>
      <c r="W140" s="3" t="s">
        <v>68</v>
      </c>
      <c r="X140" s="3">
        <v>0</v>
      </c>
      <c r="Y140" s="4">
        <v>1</v>
      </c>
      <c r="Z140" s="5">
        <v>0</v>
      </c>
      <c r="AA140" s="5">
        <v>0</v>
      </c>
      <c r="AB140" s="5">
        <v>0</v>
      </c>
      <c r="AC140" s="3" t="s">
        <v>128</v>
      </c>
      <c r="AD140" s="3">
        <v>3</v>
      </c>
      <c r="AE140" s="4">
        <v>0</v>
      </c>
      <c r="AF140" s="5">
        <v>0</v>
      </c>
      <c r="AG140" s="5">
        <v>1</v>
      </c>
      <c r="AH140" s="5">
        <v>0</v>
      </c>
      <c r="AI140" s="5">
        <v>0</v>
      </c>
      <c r="AJ140" s="5">
        <v>0</v>
      </c>
      <c r="AK140" s="6"/>
      <c r="AL140" s="6"/>
      <c r="AM140" s="6"/>
      <c r="AN140" s="6"/>
      <c r="AO140" s="6">
        <v>8</v>
      </c>
      <c r="AP140" s="6">
        <v>6</v>
      </c>
      <c r="AQ140" s="6">
        <v>3.28</v>
      </c>
      <c r="AR140" s="6">
        <v>28</v>
      </c>
      <c r="AS140" s="6">
        <v>27</v>
      </c>
      <c r="AT140" s="6">
        <v>29</v>
      </c>
      <c r="AU140" s="6">
        <v>32</v>
      </c>
      <c r="AV140" s="6">
        <v>27</v>
      </c>
      <c r="AW140" s="6">
        <v>1741</v>
      </c>
      <c r="AX140" s="4"/>
      <c r="AY140" s="7">
        <v>0</v>
      </c>
      <c r="AZ140" s="7">
        <v>0</v>
      </c>
      <c r="BA140" s="7">
        <v>1</v>
      </c>
      <c r="BB140" s="7">
        <v>1</v>
      </c>
      <c r="BC140" s="8" t="s">
        <v>70</v>
      </c>
      <c r="BD140" s="12" t="s">
        <v>112</v>
      </c>
      <c r="BE140" s="12">
        <v>1</v>
      </c>
      <c r="BF140" s="9" t="s">
        <v>113</v>
      </c>
      <c r="BG140" s="10"/>
      <c r="BH140" s="2" t="s">
        <v>93</v>
      </c>
      <c r="BI140" s="11"/>
    </row>
    <row r="141" spans="1:61" ht="15.75" customHeight="1" x14ac:dyDescent="0.25">
      <c r="A141" s="2">
        <v>124</v>
      </c>
      <c r="B141" s="2">
        <v>2016</v>
      </c>
      <c r="C141" s="2" t="s">
        <v>296</v>
      </c>
      <c r="D141" s="2" t="s">
        <v>254</v>
      </c>
      <c r="E141" s="2" t="s">
        <v>74</v>
      </c>
      <c r="F141" s="2" t="s">
        <v>297</v>
      </c>
      <c r="G141" s="1" t="s">
        <v>65</v>
      </c>
      <c r="H141" s="1" t="s">
        <v>66</v>
      </c>
      <c r="I141" s="3">
        <v>1</v>
      </c>
      <c r="J141" s="4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3" t="s">
        <v>101</v>
      </c>
      <c r="R141">
        <v>2</v>
      </c>
      <c r="S141" s="4">
        <v>0</v>
      </c>
      <c r="T141" s="5">
        <v>1</v>
      </c>
      <c r="U141" s="5">
        <v>0</v>
      </c>
      <c r="V141" s="5">
        <v>0</v>
      </c>
      <c r="W141" s="3" t="s">
        <v>68</v>
      </c>
      <c r="X141" s="3">
        <v>0</v>
      </c>
      <c r="Y141" s="4">
        <v>1</v>
      </c>
      <c r="Z141" s="5">
        <v>0</v>
      </c>
      <c r="AA141" s="5">
        <v>0</v>
      </c>
      <c r="AB141" s="5">
        <v>0</v>
      </c>
      <c r="AC141" s="3" t="s">
        <v>128</v>
      </c>
      <c r="AD141" s="3">
        <v>3</v>
      </c>
      <c r="AE141" s="4">
        <v>0</v>
      </c>
      <c r="AF141" s="5">
        <v>0</v>
      </c>
      <c r="AG141" s="5">
        <v>1</v>
      </c>
      <c r="AH141" s="5">
        <v>0</v>
      </c>
      <c r="AI141" s="5">
        <v>0</v>
      </c>
      <c r="AJ141" s="5">
        <v>0</v>
      </c>
      <c r="AK141" s="6"/>
      <c r="AL141" s="6"/>
      <c r="AM141" s="6"/>
      <c r="AN141" s="6"/>
      <c r="AO141" s="6"/>
      <c r="AP141" s="6"/>
      <c r="AQ141" s="6">
        <v>2.95</v>
      </c>
      <c r="AR141" s="6">
        <v>28</v>
      </c>
      <c r="AS141" s="6"/>
      <c r="AT141" s="6"/>
      <c r="AU141" s="6"/>
      <c r="AV141" s="6"/>
      <c r="AW141" s="6">
        <v>4046</v>
      </c>
      <c r="AX141" s="4"/>
      <c r="AY141" s="7">
        <v>0</v>
      </c>
      <c r="AZ141" s="7">
        <v>1</v>
      </c>
      <c r="BA141" s="7">
        <v>1</v>
      </c>
      <c r="BB141" s="7">
        <v>1</v>
      </c>
      <c r="BC141" s="8" t="s">
        <v>70</v>
      </c>
      <c r="BD141" s="12" t="s">
        <v>112</v>
      </c>
      <c r="BE141" s="12">
        <v>1</v>
      </c>
      <c r="BF141" s="9" t="s">
        <v>113</v>
      </c>
      <c r="BG141" s="10"/>
      <c r="BH141" s="2" t="s">
        <v>254</v>
      </c>
      <c r="BI141" s="11"/>
    </row>
    <row r="142" spans="1:61" ht="15.75" customHeight="1" x14ac:dyDescent="0.25">
      <c r="A142" s="2">
        <v>226</v>
      </c>
      <c r="B142" s="2">
        <v>2016</v>
      </c>
      <c r="C142" s="2" t="s">
        <v>298</v>
      </c>
      <c r="D142" s="2" t="s">
        <v>99</v>
      </c>
      <c r="E142" s="2" t="s">
        <v>63</v>
      </c>
      <c r="F142" s="2" t="s">
        <v>136</v>
      </c>
      <c r="G142" s="1" t="s">
        <v>65</v>
      </c>
      <c r="H142" s="1" t="s">
        <v>66</v>
      </c>
      <c r="I142" s="3">
        <v>1</v>
      </c>
      <c r="J142" s="4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3" t="s">
        <v>67</v>
      </c>
      <c r="R142">
        <v>1</v>
      </c>
      <c r="S142" s="4">
        <v>1</v>
      </c>
      <c r="T142" s="5">
        <v>0</v>
      </c>
      <c r="U142" s="5">
        <v>0</v>
      </c>
      <c r="V142" s="5">
        <v>0</v>
      </c>
      <c r="W142" s="3" t="s">
        <v>68</v>
      </c>
      <c r="X142" s="3">
        <v>0</v>
      </c>
      <c r="Y142" s="4">
        <v>1</v>
      </c>
      <c r="Z142" s="5">
        <v>0</v>
      </c>
      <c r="AA142" s="5">
        <v>0</v>
      </c>
      <c r="AB142" s="5">
        <v>0</v>
      </c>
      <c r="AC142" s="3" t="s">
        <v>91</v>
      </c>
      <c r="AD142" s="3">
        <v>5</v>
      </c>
      <c r="AE142" s="4">
        <v>0</v>
      </c>
      <c r="AF142" s="5">
        <v>0</v>
      </c>
      <c r="AG142" s="5">
        <v>0</v>
      </c>
      <c r="AH142" s="5">
        <v>0</v>
      </c>
      <c r="AI142" s="5">
        <v>1</v>
      </c>
      <c r="AJ142" s="5">
        <v>0</v>
      </c>
      <c r="AK142" s="6"/>
      <c r="AL142" s="6"/>
      <c r="AM142" s="6"/>
      <c r="AN142" s="6"/>
      <c r="AO142" s="6">
        <v>4</v>
      </c>
      <c r="AP142" s="6"/>
      <c r="AQ142" s="6">
        <v>4.26</v>
      </c>
      <c r="AR142" s="6">
        <v>28</v>
      </c>
      <c r="AS142" s="6">
        <v>28</v>
      </c>
      <c r="AT142" s="6">
        <v>27</v>
      </c>
      <c r="AU142" s="6">
        <v>28</v>
      </c>
      <c r="AV142" s="6">
        <v>28</v>
      </c>
      <c r="AW142" s="6">
        <v>3591</v>
      </c>
      <c r="AX142" s="4"/>
      <c r="AY142" s="7">
        <v>0</v>
      </c>
      <c r="AZ142" s="7">
        <v>0</v>
      </c>
      <c r="BA142" s="7">
        <v>1</v>
      </c>
      <c r="BB142" s="7">
        <v>1</v>
      </c>
      <c r="BC142" s="8" t="s">
        <v>70</v>
      </c>
      <c r="BD142" s="12" t="s">
        <v>112</v>
      </c>
      <c r="BE142" s="12">
        <v>1</v>
      </c>
      <c r="BF142" s="9" t="s">
        <v>113</v>
      </c>
      <c r="BG142" s="10"/>
      <c r="BH142" s="2" t="s">
        <v>99</v>
      </c>
      <c r="BI142" s="10"/>
    </row>
    <row r="143" spans="1:61" ht="15.75" customHeight="1" x14ac:dyDescent="0.25">
      <c r="A143" s="2">
        <v>129</v>
      </c>
      <c r="B143" s="2">
        <v>2016</v>
      </c>
      <c r="C143" s="2" t="s">
        <v>299</v>
      </c>
      <c r="D143" s="2" t="s">
        <v>111</v>
      </c>
      <c r="E143" s="2" t="s">
        <v>74</v>
      </c>
      <c r="F143" s="2" t="s">
        <v>64</v>
      </c>
      <c r="G143" s="1" t="s">
        <v>65</v>
      </c>
      <c r="H143" s="1" t="s">
        <v>66</v>
      </c>
      <c r="I143" s="3">
        <v>1</v>
      </c>
      <c r="J143" s="4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3" t="s">
        <v>101</v>
      </c>
      <c r="R143">
        <v>2</v>
      </c>
      <c r="S143" s="4">
        <v>0</v>
      </c>
      <c r="T143" s="5">
        <v>1</v>
      </c>
      <c r="U143" s="5">
        <v>0</v>
      </c>
      <c r="V143" s="5">
        <v>0</v>
      </c>
      <c r="W143" s="3" t="s">
        <v>68</v>
      </c>
      <c r="X143" s="3">
        <v>0</v>
      </c>
      <c r="Y143" s="4">
        <v>1</v>
      </c>
      <c r="Z143" s="5">
        <v>0</v>
      </c>
      <c r="AA143" s="5">
        <v>0</v>
      </c>
      <c r="AB143" s="5">
        <v>0</v>
      </c>
      <c r="AC143" s="3" t="s">
        <v>111</v>
      </c>
      <c r="AD143" s="3">
        <v>6</v>
      </c>
      <c r="AE143" s="4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1</v>
      </c>
      <c r="AK143" s="6"/>
      <c r="AL143" s="6"/>
      <c r="AM143" s="6"/>
      <c r="AN143" s="6"/>
      <c r="AO143" s="6"/>
      <c r="AP143" s="6"/>
      <c r="AQ143" s="6">
        <v>3.67</v>
      </c>
      <c r="AR143" s="6">
        <v>28</v>
      </c>
      <c r="AS143" s="6">
        <v>27</v>
      </c>
      <c r="AT143" s="6">
        <v>24</v>
      </c>
      <c r="AU143" s="6">
        <v>32</v>
      </c>
      <c r="AV143" s="6">
        <v>28</v>
      </c>
      <c r="AW143" s="6">
        <v>1047</v>
      </c>
      <c r="AX143" s="4"/>
      <c r="AY143" s="7">
        <v>0</v>
      </c>
      <c r="AZ143" s="7">
        <v>1</v>
      </c>
      <c r="BA143" s="7">
        <v>1</v>
      </c>
      <c r="BB143" s="7">
        <v>1</v>
      </c>
      <c r="BC143" s="8" t="s">
        <v>70</v>
      </c>
      <c r="BD143" s="12" t="s">
        <v>112</v>
      </c>
      <c r="BE143" s="12">
        <v>1</v>
      </c>
      <c r="BF143" s="9" t="s">
        <v>113</v>
      </c>
      <c r="BG143" s="10"/>
      <c r="BH143" s="2" t="s">
        <v>111</v>
      </c>
      <c r="BI143" s="11"/>
    </row>
    <row r="144" spans="1:61" ht="15.75" customHeight="1" x14ac:dyDescent="0.25">
      <c r="A144" s="2">
        <v>157</v>
      </c>
      <c r="B144" s="2">
        <v>2016</v>
      </c>
      <c r="C144" s="2" t="s">
        <v>260</v>
      </c>
      <c r="D144" s="2" t="s">
        <v>99</v>
      </c>
      <c r="E144" s="2" t="s">
        <v>63</v>
      </c>
      <c r="F144" s="2" t="s">
        <v>136</v>
      </c>
      <c r="G144" s="1" t="s">
        <v>65</v>
      </c>
      <c r="H144" s="1" t="s">
        <v>66</v>
      </c>
      <c r="I144" s="3">
        <v>1</v>
      </c>
      <c r="J144" s="4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3" t="s">
        <v>67</v>
      </c>
      <c r="R144">
        <v>1</v>
      </c>
      <c r="S144" s="4">
        <v>1</v>
      </c>
      <c r="T144" s="5">
        <v>0</v>
      </c>
      <c r="U144" s="5">
        <v>0</v>
      </c>
      <c r="V144" s="5">
        <v>0</v>
      </c>
      <c r="W144" s="3" t="s">
        <v>68</v>
      </c>
      <c r="X144" s="3">
        <v>0</v>
      </c>
      <c r="Y144" s="4">
        <v>1</v>
      </c>
      <c r="Z144" s="5">
        <v>0</v>
      </c>
      <c r="AA144" s="5">
        <v>0</v>
      </c>
      <c r="AB144" s="5">
        <v>0</v>
      </c>
      <c r="AC144" s="3" t="s">
        <v>91</v>
      </c>
      <c r="AD144" s="3">
        <v>5</v>
      </c>
      <c r="AE144" s="4">
        <v>0</v>
      </c>
      <c r="AF144" s="5">
        <v>0</v>
      </c>
      <c r="AG144" s="5">
        <v>0</v>
      </c>
      <c r="AH144" s="5">
        <v>0</v>
      </c>
      <c r="AI144" s="5">
        <v>1</v>
      </c>
      <c r="AJ144" s="5">
        <v>0</v>
      </c>
      <c r="AK144" s="6">
        <v>2</v>
      </c>
      <c r="AL144" s="6">
        <v>-2</v>
      </c>
      <c r="AM144" s="6">
        <v>362</v>
      </c>
      <c r="AN144" s="6">
        <v>5.5248618784530384E-3</v>
      </c>
      <c r="AO144" s="6">
        <v>8</v>
      </c>
      <c r="AP144" s="6">
        <v>10</v>
      </c>
      <c r="AQ144" s="6">
        <v>4.18</v>
      </c>
      <c r="AR144" s="6">
        <v>29</v>
      </c>
      <c r="AS144" s="6">
        <v>28</v>
      </c>
      <c r="AT144" s="6">
        <v>28</v>
      </c>
      <c r="AU144" s="6">
        <v>29</v>
      </c>
      <c r="AV144" s="6">
        <v>33</v>
      </c>
      <c r="AW144" s="6">
        <v>1654</v>
      </c>
      <c r="AX144" s="4">
        <v>4</v>
      </c>
      <c r="AY144" s="7">
        <v>0</v>
      </c>
      <c r="AZ144" s="7">
        <v>0</v>
      </c>
      <c r="BA144" s="7">
        <v>1</v>
      </c>
      <c r="BB144" s="7">
        <v>0</v>
      </c>
      <c r="BC144" s="8" t="s">
        <v>65</v>
      </c>
      <c r="BD144" s="12" t="s">
        <v>71</v>
      </c>
      <c r="BE144" s="12">
        <v>3</v>
      </c>
      <c r="BF144" s="9" t="s">
        <v>77</v>
      </c>
      <c r="BG144" s="10" t="s">
        <v>279</v>
      </c>
      <c r="BH144" s="2" t="s">
        <v>99</v>
      </c>
      <c r="BI144" s="11" t="s">
        <v>300</v>
      </c>
    </row>
    <row r="145" spans="1:61" ht="15.75" customHeight="1" x14ac:dyDescent="0.25">
      <c r="A145" s="2">
        <v>1</v>
      </c>
      <c r="B145" s="2">
        <v>2015</v>
      </c>
      <c r="C145" s="2" t="s">
        <v>301</v>
      </c>
      <c r="D145" s="2" t="s">
        <v>124</v>
      </c>
      <c r="E145" s="2" t="s">
        <v>63</v>
      </c>
      <c r="F145" s="2" t="s">
        <v>64</v>
      </c>
      <c r="G145" s="1" t="s">
        <v>65</v>
      </c>
      <c r="H145" s="1" t="s">
        <v>66</v>
      </c>
      <c r="I145" s="3">
        <v>1</v>
      </c>
      <c r="J145" s="4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3" t="s">
        <v>67</v>
      </c>
      <c r="R145">
        <v>1</v>
      </c>
      <c r="S145" s="4">
        <v>1</v>
      </c>
      <c r="T145" s="5">
        <v>0</v>
      </c>
      <c r="U145" s="5">
        <v>0</v>
      </c>
      <c r="V145" s="5">
        <v>0</v>
      </c>
      <c r="W145" s="3" t="s">
        <v>68</v>
      </c>
      <c r="X145" s="3">
        <v>0</v>
      </c>
      <c r="Y145" s="4">
        <v>1</v>
      </c>
      <c r="Z145" s="5">
        <v>0</v>
      </c>
      <c r="AA145" s="5">
        <v>0</v>
      </c>
      <c r="AB145" s="5">
        <v>0</v>
      </c>
      <c r="AC145" s="3" t="s">
        <v>83</v>
      </c>
      <c r="AD145" s="3">
        <v>2</v>
      </c>
      <c r="AE145" s="4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6">
        <v>4</v>
      </c>
      <c r="AL145" s="6">
        <v>-4</v>
      </c>
      <c r="AM145" s="6">
        <v>309</v>
      </c>
      <c r="AN145" s="6">
        <v>1.2944983818770227E-2</v>
      </c>
      <c r="AO145" s="6">
        <v>4</v>
      </c>
      <c r="AP145" s="6">
        <v>44</v>
      </c>
      <c r="AQ145" s="6">
        <v>4.16</v>
      </c>
      <c r="AR145" s="6">
        <v>29</v>
      </c>
      <c r="AS145" s="6">
        <v>28</v>
      </c>
      <c r="AT145" s="6">
        <v>30</v>
      </c>
      <c r="AU145" s="6">
        <v>26</v>
      </c>
      <c r="AV145" s="6">
        <v>32</v>
      </c>
      <c r="AW145" s="6">
        <v>12</v>
      </c>
      <c r="AX145" s="4">
        <v>3.681</v>
      </c>
      <c r="AY145" s="7">
        <v>0</v>
      </c>
      <c r="AZ145" s="7">
        <v>0</v>
      </c>
      <c r="BA145" s="7">
        <v>0</v>
      </c>
      <c r="BB145" s="7">
        <v>0</v>
      </c>
      <c r="BC145" s="8" t="s">
        <v>65</v>
      </c>
      <c r="BD145" s="12" t="s">
        <v>71</v>
      </c>
      <c r="BE145" s="12">
        <v>3</v>
      </c>
      <c r="BF145" s="9" t="s">
        <v>77</v>
      </c>
      <c r="BG145" s="10" t="s">
        <v>302</v>
      </c>
      <c r="BH145" s="2" t="s">
        <v>124</v>
      </c>
      <c r="BI145" s="11" t="s">
        <v>183</v>
      </c>
    </row>
    <row r="146" spans="1:61" ht="15.75" customHeight="1" x14ac:dyDescent="0.25">
      <c r="A146" s="2">
        <v>205</v>
      </c>
      <c r="B146" s="2">
        <v>2015</v>
      </c>
      <c r="C146" s="2" t="s">
        <v>202</v>
      </c>
      <c r="D146" s="2" t="s">
        <v>93</v>
      </c>
      <c r="E146" s="2" t="s">
        <v>63</v>
      </c>
      <c r="F146" s="2" t="s">
        <v>215</v>
      </c>
      <c r="G146" s="1" t="s">
        <v>65</v>
      </c>
      <c r="H146" s="1" t="s">
        <v>109</v>
      </c>
      <c r="I146" s="3">
        <v>7</v>
      </c>
      <c r="J146" s="4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</v>
      </c>
      <c r="Q146" s="3" t="s">
        <v>67</v>
      </c>
      <c r="R146">
        <v>1</v>
      </c>
      <c r="S146" s="4">
        <v>1</v>
      </c>
      <c r="T146" s="5">
        <v>0</v>
      </c>
      <c r="U146" s="5">
        <v>0</v>
      </c>
      <c r="V146" s="5">
        <v>0</v>
      </c>
      <c r="W146" s="3" t="s">
        <v>68</v>
      </c>
      <c r="X146" s="3">
        <v>0</v>
      </c>
      <c r="Y146" s="4">
        <v>1</v>
      </c>
      <c r="Z146" s="5">
        <v>0</v>
      </c>
      <c r="AA146" s="5">
        <v>0</v>
      </c>
      <c r="AB146" s="5">
        <v>0</v>
      </c>
      <c r="AC146" s="3" t="s">
        <v>128</v>
      </c>
      <c r="AD146" s="3">
        <v>3</v>
      </c>
      <c r="AE146" s="4">
        <v>0</v>
      </c>
      <c r="AF146" s="5">
        <v>0</v>
      </c>
      <c r="AG146" s="5">
        <v>1</v>
      </c>
      <c r="AH146" s="5">
        <v>0</v>
      </c>
      <c r="AI146" s="5">
        <v>0</v>
      </c>
      <c r="AJ146" s="5">
        <v>0</v>
      </c>
      <c r="AK146" s="6">
        <v>10</v>
      </c>
      <c r="AL146" s="6">
        <v>-10</v>
      </c>
      <c r="AM146" s="6">
        <v>212</v>
      </c>
      <c r="AN146" s="6">
        <v>4.716981132075472E-2</v>
      </c>
      <c r="AO146" s="6">
        <v>8</v>
      </c>
      <c r="AP146" s="6">
        <v>15</v>
      </c>
      <c r="AQ146" s="6">
        <v>4.0999999999999996</v>
      </c>
      <c r="AR146" s="6">
        <v>29</v>
      </c>
      <c r="AS146" s="6">
        <v>31</v>
      </c>
      <c r="AT146" s="6">
        <v>25</v>
      </c>
      <c r="AU146" s="6">
        <v>28</v>
      </c>
      <c r="AV146" s="6">
        <v>32</v>
      </c>
      <c r="AW146" s="6">
        <v>1980</v>
      </c>
      <c r="AX146" s="4">
        <v>3.44</v>
      </c>
      <c r="AY146" s="7">
        <v>0</v>
      </c>
      <c r="AZ146" s="7">
        <v>0</v>
      </c>
      <c r="BA146" s="7">
        <v>0</v>
      </c>
      <c r="BB146" s="7">
        <v>0</v>
      </c>
      <c r="BC146" s="8" t="s">
        <v>65</v>
      </c>
      <c r="BD146" s="12" t="s">
        <v>71</v>
      </c>
      <c r="BE146" s="12">
        <v>3</v>
      </c>
      <c r="BF146" s="9" t="s">
        <v>77</v>
      </c>
      <c r="BG146" s="10" t="s">
        <v>207</v>
      </c>
      <c r="BH146" s="2" t="s">
        <v>93</v>
      </c>
      <c r="BI146" s="11"/>
    </row>
    <row r="147" spans="1:61" ht="15.75" customHeight="1" x14ac:dyDescent="0.25">
      <c r="A147" s="2">
        <v>138</v>
      </c>
      <c r="B147" s="2">
        <v>2016</v>
      </c>
      <c r="C147" s="2" t="s">
        <v>197</v>
      </c>
      <c r="D147" s="2" t="s">
        <v>303</v>
      </c>
      <c r="E147" s="2" t="s">
        <v>63</v>
      </c>
      <c r="F147" s="2" t="s">
        <v>136</v>
      </c>
      <c r="G147" s="1" t="s">
        <v>65</v>
      </c>
      <c r="H147" s="1" t="s">
        <v>66</v>
      </c>
      <c r="I147" s="3">
        <v>1</v>
      </c>
      <c r="J147" s="4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3" t="s">
        <v>67</v>
      </c>
      <c r="R147">
        <v>1</v>
      </c>
      <c r="S147" s="4">
        <v>1</v>
      </c>
      <c r="T147" s="5">
        <v>0</v>
      </c>
      <c r="U147" s="5">
        <v>0</v>
      </c>
      <c r="V147" s="5">
        <v>0</v>
      </c>
      <c r="W147" s="3" t="s">
        <v>68</v>
      </c>
      <c r="X147" s="3">
        <v>0</v>
      </c>
      <c r="Y147" s="4">
        <v>1</v>
      </c>
      <c r="Z147" s="5">
        <v>0</v>
      </c>
      <c r="AA147" s="5">
        <v>0</v>
      </c>
      <c r="AB147" s="5">
        <v>0</v>
      </c>
      <c r="AC147" s="3" t="s">
        <v>69</v>
      </c>
      <c r="AD147" s="3">
        <v>1</v>
      </c>
      <c r="AE147" s="4">
        <v>1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6">
        <v>12</v>
      </c>
      <c r="AL147" s="6">
        <v>-12</v>
      </c>
      <c r="AM147" s="6">
        <v>445</v>
      </c>
      <c r="AN147" s="6">
        <v>2.6966292134831461E-2</v>
      </c>
      <c r="AO147" s="6">
        <v>8</v>
      </c>
      <c r="AP147" s="6">
        <v>17</v>
      </c>
      <c r="AQ147" s="6">
        <v>4.34</v>
      </c>
      <c r="AR147" s="6">
        <v>29</v>
      </c>
      <c r="AS147" s="6">
        <v>29</v>
      </c>
      <c r="AT147" s="6">
        <v>26</v>
      </c>
      <c r="AU147" s="6">
        <v>33</v>
      </c>
      <c r="AV147" s="6">
        <v>33</v>
      </c>
      <c r="AW147" s="6">
        <v>5</v>
      </c>
      <c r="AX147" s="4">
        <v>3.9529999999999998</v>
      </c>
      <c r="AY147" s="7">
        <v>0</v>
      </c>
      <c r="AZ147" s="7">
        <v>0</v>
      </c>
      <c r="BA147" s="7">
        <v>1</v>
      </c>
      <c r="BB147" s="7">
        <v>0</v>
      </c>
      <c r="BC147" s="8" t="s">
        <v>65</v>
      </c>
      <c r="BD147" s="12" t="s">
        <v>71</v>
      </c>
      <c r="BE147" s="12">
        <v>3</v>
      </c>
      <c r="BF147" s="9" t="s">
        <v>77</v>
      </c>
      <c r="BG147" s="10" t="s">
        <v>304</v>
      </c>
      <c r="BH147" s="2" t="s">
        <v>303</v>
      </c>
      <c r="BI147" s="11"/>
    </row>
    <row r="148" spans="1:61" ht="15.75" customHeight="1" x14ac:dyDescent="0.25">
      <c r="A148" s="2">
        <v>18</v>
      </c>
      <c r="B148" s="2">
        <v>2015</v>
      </c>
      <c r="C148" s="2" t="s">
        <v>305</v>
      </c>
      <c r="D148" s="2" t="s">
        <v>189</v>
      </c>
      <c r="E148" s="2" t="s">
        <v>74</v>
      </c>
      <c r="F148" s="2" t="s">
        <v>64</v>
      </c>
      <c r="G148" s="1" t="s">
        <v>65</v>
      </c>
      <c r="H148" s="1" t="s">
        <v>66</v>
      </c>
      <c r="I148" s="3">
        <v>1</v>
      </c>
      <c r="J148" s="4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3" t="s">
        <v>67</v>
      </c>
      <c r="R148">
        <v>1</v>
      </c>
      <c r="S148" s="4">
        <v>1</v>
      </c>
      <c r="T148" s="5">
        <v>0</v>
      </c>
      <c r="U148" s="5">
        <v>0</v>
      </c>
      <c r="V148" s="5">
        <v>0</v>
      </c>
      <c r="W148" s="3" t="s">
        <v>68</v>
      </c>
      <c r="X148" s="3">
        <v>0</v>
      </c>
      <c r="Y148" s="4">
        <v>1</v>
      </c>
      <c r="Z148" s="5">
        <v>0</v>
      </c>
      <c r="AA148" s="5">
        <v>0</v>
      </c>
      <c r="AB148" s="5">
        <v>0</v>
      </c>
      <c r="AC148" s="3" t="s">
        <v>83</v>
      </c>
      <c r="AD148" s="3">
        <v>2</v>
      </c>
      <c r="AE148" s="4">
        <v>0</v>
      </c>
      <c r="AF148" s="5">
        <v>1</v>
      </c>
      <c r="AG148" s="5">
        <v>0</v>
      </c>
      <c r="AH148" s="5">
        <v>0</v>
      </c>
      <c r="AI148" s="5">
        <v>0</v>
      </c>
      <c r="AJ148" s="5">
        <v>0</v>
      </c>
      <c r="AK148" s="6">
        <v>14</v>
      </c>
      <c r="AL148" s="6">
        <v>-14</v>
      </c>
      <c r="AM148" s="6">
        <v>118</v>
      </c>
      <c r="AN148" s="6">
        <v>0.11864406779661017</v>
      </c>
      <c r="AO148" s="6">
        <v>9</v>
      </c>
      <c r="AP148" s="6">
        <v>34</v>
      </c>
      <c r="AQ148" s="6">
        <v>3.92</v>
      </c>
      <c r="AR148" s="6">
        <v>29</v>
      </c>
      <c r="AS148" s="6">
        <v>26</v>
      </c>
      <c r="AT148" s="6">
        <v>29</v>
      </c>
      <c r="AU148" s="6">
        <v>30</v>
      </c>
      <c r="AV148" s="6">
        <v>34</v>
      </c>
      <c r="AW148" s="6">
        <v>981</v>
      </c>
      <c r="AX148" s="4">
        <v>3.681</v>
      </c>
      <c r="AY148" s="7">
        <v>0</v>
      </c>
      <c r="AZ148" s="7">
        <v>1</v>
      </c>
      <c r="BA148" s="7">
        <v>0</v>
      </c>
      <c r="BB148" s="7">
        <v>0</v>
      </c>
      <c r="BC148" s="8" t="s">
        <v>65</v>
      </c>
      <c r="BD148" s="12" t="s">
        <v>71</v>
      </c>
      <c r="BE148" s="12">
        <v>3</v>
      </c>
      <c r="BF148" s="9" t="s">
        <v>77</v>
      </c>
      <c r="BG148" s="10" t="s">
        <v>306</v>
      </c>
      <c r="BH148" s="2" t="s">
        <v>189</v>
      </c>
      <c r="BI148" s="11"/>
    </row>
    <row r="149" spans="1:61" ht="15.75" customHeight="1" x14ac:dyDescent="0.25">
      <c r="A149" s="2">
        <v>3</v>
      </c>
      <c r="B149" s="2">
        <v>2015</v>
      </c>
      <c r="C149" s="2" t="s">
        <v>178</v>
      </c>
      <c r="D149" s="2" t="s">
        <v>307</v>
      </c>
      <c r="E149" s="2" t="s">
        <v>63</v>
      </c>
      <c r="F149" s="2" t="s">
        <v>141</v>
      </c>
      <c r="G149" s="1" t="s">
        <v>65</v>
      </c>
      <c r="H149" s="1" t="s">
        <v>76</v>
      </c>
      <c r="I149" s="3">
        <v>2</v>
      </c>
      <c r="J149" s="4">
        <v>0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3" t="s">
        <v>67</v>
      </c>
      <c r="R149">
        <v>1</v>
      </c>
      <c r="S149" s="4">
        <v>1</v>
      </c>
      <c r="T149" s="5">
        <v>0</v>
      </c>
      <c r="U149" s="5">
        <v>0</v>
      </c>
      <c r="V149" s="5">
        <v>0</v>
      </c>
      <c r="W149" s="3" t="s">
        <v>110</v>
      </c>
      <c r="X149" s="3">
        <v>1</v>
      </c>
      <c r="Y149" s="4">
        <v>0</v>
      </c>
      <c r="Z149" s="5">
        <v>1</v>
      </c>
      <c r="AA149" s="5">
        <v>0</v>
      </c>
      <c r="AB149" s="5">
        <v>0</v>
      </c>
      <c r="AC149" s="3" t="s">
        <v>104</v>
      </c>
      <c r="AD149" s="3">
        <v>4</v>
      </c>
      <c r="AE149" s="4">
        <v>0</v>
      </c>
      <c r="AF149" s="5">
        <v>0</v>
      </c>
      <c r="AG149" s="5">
        <v>0</v>
      </c>
      <c r="AH149" s="5">
        <v>1</v>
      </c>
      <c r="AI149" s="5">
        <v>0</v>
      </c>
      <c r="AJ149" s="5">
        <v>0</v>
      </c>
      <c r="AK149" s="6">
        <v>18</v>
      </c>
      <c r="AL149" s="6">
        <v>-18</v>
      </c>
      <c r="AM149" s="6">
        <v>323</v>
      </c>
      <c r="AN149" s="6">
        <v>5.5727554179566562E-2</v>
      </c>
      <c r="AO149" s="6">
        <v>5</v>
      </c>
      <c r="AP149" s="6">
        <v>23</v>
      </c>
      <c r="AQ149" s="6">
        <v>3.96</v>
      </c>
      <c r="AR149" s="6">
        <v>29</v>
      </c>
      <c r="AS149" s="6">
        <v>30</v>
      </c>
      <c r="AT149" s="6">
        <v>31</v>
      </c>
      <c r="AU149" s="6">
        <v>32</v>
      </c>
      <c r="AV149" s="6">
        <v>31</v>
      </c>
      <c r="AW149" s="6">
        <v>89</v>
      </c>
      <c r="AX149" s="4">
        <v>3.3809999999999998</v>
      </c>
      <c r="AY149" s="7">
        <v>0</v>
      </c>
      <c r="AZ149" s="7">
        <v>0</v>
      </c>
      <c r="BA149" s="7">
        <v>0</v>
      </c>
      <c r="BB149" s="7">
        <v>0</v>
      </c>
      <c r="BC149" s="8" t="s">
        <v>65</v>
      </c>
      <c r="BD149" s="12" t="s">
        <v>71</v>
      </c>
      <c r="BE149" s="12">
        <v>3</v>
      </c>
      <c r="BF149" s="9" t="s">
        <v>77</v>
      </c>
      <c r="BG149" s="10" t="s">
        <v>105</v>
      </c>
      <c r="BH149" s="2" t="s">
        <v>307</v>
      </c>
      <c r="BI149" s="11"/>
    </row>
    <row r="150" spans="1:61" ht="15.75" customHeight="1" x14ac:dyDescent="0.25">
      <c r="A150" s="2">
        <v>66</v>
      </c>
      <c r="B150" s="2">
        <v>2015</v>
      </c>
      <c r="C150" s="2" t="s">
        <v>209</v>
      </c>
      <c r="D150" s="2" t="s">
        <v>124</v>
      </c>
      <c r="E150" s="2" t="s">
        <v>63</v>
      </c>
      <c r="F150" s="2" t="s">
        <v>145</v>
      </c>
      <c r="G150" s="1" t="s">
        <v>65</v>
      </c>
      <c r="H150" s="1" t="s">
        <v>109</v>
      </c>
      <c r="I150" s="3">
        <v>7</v>
      </c>
      <c r="J150" s="4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</v>
      </c>
      <c r="Q150" s="3" t="s">
        <v>67</v>
      </c>
      <c r="R150">
        <v>1</v>
      </c>
      <c r="S150" s="4">
        <v>1</v>
      </c>
      <c r="T150" s="5">
        <v>0</v>
      </c>
      <c r="U150" s="5">
        <v>0</v>
      </c>
      <c r="V150" s="5">
        <v>0</v>
      </c>
      <c r="W150" s="3" t="s">
        <v>68</v>
      </c>
      <c r="X150" s="3">
        <v>0</v>
      </c>
      <c r="Y150" s="4">
        <v>1</v>
      </c>
      <c r="Z150" s="5">
        <v>0</v>
      </c>
      <c r="AA150" s="5">
        <v>0</v>
      </c>
      <c r="AB150" s="5">
        <v>0</v>
      </c>
      <c r="AC150" s="3" t="s">
        <v>83</v>
      </c>
      <c r="AD150" s="3">
        <v>2</v>
      </c>
      <c r="AE150" s="4">
        <v>0</v>
      </c>
      <c r="AF150" s="5">
        <v>1</v>
      </c>
      <c r="AG150" s="5">
        <v>0</v>
      </c>
      <c r="AH150" s="5">
        <v>0</v>
      </c>
      <c r="AI150" s="5">
        <v>0</v>
      </c>
      <c r="AJ150" s="5">
        <v>0</v>
      </c>
      <c r="AK150" s="6">
        <v>22</v>
      </c>
      <c r="AL150" s="6">
        <v>-22</v>
      </c>
      <c r="AM150" s="6">
        <v>310</v>
      </c>
      <c r="AN150" s="6">
        <v>7.0967741935483872E-2</v>
      </c>
      <c r="AO150" s="6">
        <v>8</v>
      </c>
      <c r="AP150" s="6">
        <v>24</v>
      </c>
      <c r="AQ150" s="6">
        <v>4.3600000000000003</v>
      </c>
      <c r="AR150" s="6">
        <v>29</v>
      </c>
      <c r="AS150" s="6">
        <v>29</v>
      </c>
      <c r="AT150" s="6">
        <v>29</v>
      </c>
      <c r="AU150" s="6">
        <v>28</v>
      </c>
      <c r="AV150" s="6">
        <v>29</v>
      </c>
      <c r="AW150" s="6">
        <v>2155</v>
      </c>
      <c r="AX150" s="4">
        <v>3.992</v>
      </c>
      <c r="AY150" s="7">
        <v>0</v>
      </c>
      <c r="AZ150" s="7">
        <v>0</v>
      </c>
      <c r="BA150" s="7">
        <v>0</v>
      </c>
      <c r="BB150" s="7">
        <v>0</v>
      </c>
      <c r="BC150" s="8" t="s">
        <v>65</v>
      </c>
      <c r="BD150" s="12" t="s">
        <v>71</v>
      </c>
      <c r="BE150" s="12">
        <v>3</v>
      </c>
      <c r="BF150" s="9" t="s">
        <v>77</v>
      </c>
      <c r="BG150" s="10" t="s">
        <v>308</v>
      </c>
      <c r="BH150" s="2" t="s">
        <v>124</v>
      </c>
      <c r="BI150" s="11" t="s">
        <v>201</v>
      </c>
    </row>
    <row r="151" spans="1:61" ht="15.75" customHeight="1" x14ac:dyDescent="0.25">
      <c r="A151" s="2">
        <v>212</v>
      </c>
      <c r="B151" s="2">
        <v>2015</v>
      </c>
      <c r="C151" s="2" t="s">
        <v>130</v>
      </c>
      <c r="D151" s="2" t="s">
        <v>143</v>
      </c>
      <c r="E151" s="2" t="s">
        <v>63</v>
      </c>
      <c r="F151" s="2" t="s">
        <v>64</v>
      </c>
      <c r="G151" s="1" t="s">
        <v>65</v>
      </c>
      <c r="H151" s="1" t="s">
        <v>66</v>
      </c>
      <c r="I151" s="3">
        <v>1</v>
      </c>
      <c r="J151" s="4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3" t="s">
        <v>67</v>
      </c>
      <c r="R151">
        <v>1</v>
      </c>
      <c r="S151" s="4">
        <v>1</v>
      </c>
      <c r="T151" s="5">
        <v>0</v>
      </c>
      <c r="U151" s="5">
        <v>0</v>
      </c>
      <c r="V151" s="5">
        <v>0</v>
      </c>
      <c r="W151" s="3" t="s">
        <v>68</v>
      </c>
      <c r="X151" s="3">
        <v>0</v>
      </c>
      <c r="Y151" s="4">
        <v>1</v>
      </c>
      <c r="Z151" s="5">
        <v>0</v>
      </c>
      <c r="AA151" s="5">
        <v>0</v>
      </c>
      <c r="AB151" s="5">
        <v>0</v>
      </c>
      <c r="AC151" s="3" t="s">
        <v>128</v>
      </c>
      <c r="AD151" s="3">
        <v>3</v>
      </c>
      <c r="AE151" s="4">
        <v>0</v>
      </c>
      <c r="AF151" s="5">
        <v>0</v>
      </c>
      <c r="AG151" s="5">
        <v>1</v>
      </c>
      <c r="AH151" s="5">
        <v>0</v>
      </c>
      <c r="AI151" s="5">
        <v>0</v>
      </c>
      <c r="AJ151" s="5">
        <v>0</v>
      </c>
      <c r="AK151" s="6">
        <v>28</v>
      </c>
      <c r="AL151" s="6">
        <v>-28</v>
      </c>
      <c r="AM151" s="6">
        <v>591</v>
      </c>
      <c r="AN151" s="6">
        <v>4.7377326565143825E-2</v>
      </c>
      <c r="AO151" s="6">
        <v>8</v>
      </c>
      <c r="AP151" s="6">
        <v>20</v>
      </c>
      <c r="AQ151" s="6">
        <v>4.04</v>
      </c>
      <c r="AR151" s="6">
        <v>29</v>
      </c>
      <c r="AS151" s="6">
        <v>28</v>
      </c>
      <c r="AT151" s="6">
        <v>26</v>
      </c>
      <c r="AU151" s="6">
        <v>29</v>
      </c>
      <c r="AV151" s="6">
        <v>32</v>
      </c>
      <c r="AW151" s="6">
        <v>54</v>
      </c>
      <c r="AX151" s="4">
        <v>2.8620000000000001</v>
      </c>
      <c r="AY151" s="7">
        <v>0</v>
      </c>
      <c r="AZ151" s="7">
        <v>0</v>
      </c>
      <c r="BA151" s="7">
        <v>0</v>
      </c>
      <c r="BB151" s="7">
        <v>0</v>
      </c>
      <c r="BC151" s="8" t="s">
        <v>65</v>
      </c>
      <c r="BD151" s="12" t="s">
        <v>71</v>
      </c>
      <c r="BE151" s="12">
        <v>3</v>
      </c>
      <c r="BF151" s="9" t="s">
        <v>77</v>
      </c>
      <c r="BG151" s="10" t="s">
        <v>286</v>
      </c>
      <c r="BH151" s="2" t="s">
        <v>143</v>
      </c>
      <c r="BI151" s="11" t="s">
        <v>309</v>
      </c>
    </row>
    <row r="152" spans="1:61" ht="15.75" customHeight="1" x14ac:dyDescent="0.25">
      <c r="A152" s="2">
        <v>27</v>
      </c>
      <c r="B152" s="2">
        <v>2016</v>
      </c>
      <c r="C152" s="2" t="s">
        <v>88</v>
      </c>
      <c r="D152" s="2" t="s">
        <v>99</v>
      </c>
      <c r="E152" s="2" t="s">
        <v>63</v>
      </c>
      <c r="F152" s="2" t="s">
        <v>310</v>
      </c>
      <c r="G152" s="1" t="s">
        <v>65</v>
      </c>
      <c r="H152" s="1" t="s">
        <v>66</v>
      </c>
      <c r="I152" s="3">
        <v>1</v>
      </c>
      <c r="J152" s="4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3" t="s">
        <v>67</v>
      </c>
      <c r="R152">
        <v>1</v>
      </c>
      <c r="S152" s="4">
        <v>1</v>
      </c>
      <c r="T152" s="5">
        <v>0</v>
      </c>
      <c r="U152" s="5">
        <v>0</v>
      </c>
      <c r="V152" s="5">
        <v>0</v>
      </c>
      <c r="W152" s="3" t="s">
        <v>68</v>
      </c>
      <c r="X152" s="3">
        <v>0</v>
      </c>
      <c r="Y152" s="4">
        <v>1</v>
      </c>
      <c r="Z152" s="5">
        <v>0</v>
      </c>
      <c r="AA152" s="5">
        <v>0</v>
      </c>
      <c r="AB152" s="5">
        <v>0</v>
      </c>
      <c r="AC152" s="3" t="s">
        <v>69</v>
      </c>
      <c r="AD152" s="3">
        <v>1</v>
      </c>
      <c r="AE152" s="4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6">
        <v>74</v>
      </c>
      <c r="AL152" s="6">
        <v>-74</v>
      </c>
      <c r="AM152" s="6">
        <v>406</v>
      </c>
      <c r="AN152" s="6">
        <v>0.18226600985221675</v>
      </c>
      <c r="AO152" s="6">
        <v>8</v>
      </c>
      <c r="AP152" s="6">
        <v>17</v>
      </c>
      <c r="AQ152" s="6">
        <v>3.81</v>
      </c>
      <c r="AR152" s="6">
        <v>29</v>
      </c>
      <c r="AS152" s="6">
        <v>25</v>
      </c>
      <c r="AT152" s="6">
        <v>25</v>
      </c>
      <c r="AU152" s="6">
        <v>36</v>
      </c>
      <c r="AV152" s="6">
        <v>31</v>
      </c>
      <c r="AW152" s="6">
        <v>0</v>
      </c>
      <c r="AX152" s="4">
        <v>3.94</v>
      </c>
      <c r="AY152" s="7">
        <v>0</v>
      </c>
      <c r="AZ152" s="7">
        <v>0</v>
      </c>
      <c r="BA152" s="7">
        <v>1</v>
      </c>
      <c r="BB152" s="7">
        <v>0</v>
      </c>
      <c r="BC152" s="8" t="s">
        <v>65</v>
      </c>
      <c r="BD152" s="12" t="s">
        <v>71</v>
      </c>
      <c r="BE152" s="12">
        <v>3</v>
      </c>
      <c r="BF152" s="9" t="s">
        <v>77</v>
      </c>
      <c r="BG152" s="10" t="s">
        <v>311</v>
      </c>
      <c r="BH152" s="2" t="s">
        <v>99</v>
      </c>
      <c r="BI152" s="11"/>
    </row>
    <row r="153" spans="1:61" ht="17.25" customHeight="1" x14ac:dyDescent="0.25">
      <c r="A153" s="2">
        <v>168</v>
      </c>
      <c r="B153" s="2">
        <v>2015</v>
      </c>
      <c r="C153" s="2" t="s">
        <v>152</v>
      </c>
      <c r="D153" s="2" t="s">
        <v>93</v>
      </c>
      <c r="E153" s="2" t="s">
        <v>63</v>
      </c>
      <c r="F153" s="2" t="s">
        <v>94</v>
      </c>
      <c r="G153" s="1" t="s">
        <v>65</v>
      </c>
      <c r="H153" s="1" t="s">
        <v>66</v>
      </c>
      <c r="I153" s="3">
        <v>1</v>
      </c>
      <c r="J153" s="4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3" t="s">
        <v>67</v>
      </c>
      <c r="R153">
        <v>1</v>
      </c>
      <c r="S153" s="4">
        <v>1</v>
      </c>
      <c r="T153" s="5">
        <v>0</v>
      </c>
      <c r="U153" s="5">
        <v>0</v>
      </c>
      <c r="V153" s="5">
        <v>0</v>
      </c>
      <c r="W153" s="3" t="s">
        <v>68</v>
      </c>
      <c r="X153" s="3">
        <v>0</v>
      </c>
      <c r="Y153" s="4">
        <v>1</v>
      </c>
      <c r="Z153" s="5">
        <v>0</v>
      </c>
      <c r="AA153" s="5">
        <v>0</v>
      </c>
      <c r="AB153" s="5">
        <v>0</v>
      </c>
      <c r="AC153" s="3" t="s">
        <v>128</v>
      </c>
      <c r="AD153" s="3">
        <v>3</v>
      </c>
      <c r="AE153" s="4">
        <v>0</v>
      </c>
      <c r="AF153" s="5">
        <v>0</v>
      </c>
      <c r="AG153" s="5">
        <v>1</v>
      </c>
      <c r="AH153" s="5">
        <v>0</v>
      </c>
      <c r="AI153" s="5">
        <v>0</v>
      </c>
      <c r="AJ153" s="5">
        <v>0</v>
      </c>
      <c r="AK153" s="6">
        <v>99</v>
      </c>
      <c r="AL153" s="6">
        <v>-99</v>
      </c>
      <c r="AM153" s="6">
        <v>253</v>
      </c>
      <c r="AN153" s="6">
        <v>0.39130434782608697</v>
      </c>
      <c r="AO153" s="6">
        <v>8</v>
      </c>
      <c r="AP153" s="6">
        <v>11</v>
      </c>
      <c r="AQ153" s="6">
        <v>3.87</v>
      </c>
      <c r="AR153" s="6">
        <v>29</v>
      </c>
      <c r="AS153" s="6">
        <v>26</v>
      </c>
      <c r="AT153" s="6">
        <v>30</v>
      </c>
      <c r="AU153" s="6">
        <v>32</v>
      </c>
      <c r="AV153" s="6">
        <v>29</v>
      </c>
      <c r="AW153" s="6">
        <v>2142</v>
      </c>
      <c r="AX153" s="4">
        <v>3.621</v>
      </c>
      <c r="AY153" s="7">
        <v>0</v>
      </c>
      <c r="AZ153" s="7">
        <v>0</v>
      </c>
      <c r="BA153" s="7">
        <v>0</v>
      </c>
      <c r="BB153" s="7">
        <v>0</v>
      </c>
      <c r="BC153" s="8" t="s">
        <v>65</v>
      </c>
      <c r="BD153" s="12" t="s">
        <v>71</v>
      </c>
      <c r="BE153" s="12">
        <v>3</v>
      </c>
      <c r="BF153" s="9" t="s">
        <v>77</v>
      </c>
      <c r="BG153" s="10" t="s">
        <v>312</v>
      </c>
      <c r="BH153" s="2" t="s">
        <v>93</v>
      </c>
      <c r="BI153" s="11"/>
    </row>
    <row r="154" spans="1:61" ht="17.25" customHeight="1" x14ac:dyDescent="0.25">
      <c r="A154" s="2">
        <v>231</v>
      </c>
      <c r="B154" s="2">
        <v>2015</v>
      </c>
      <c r="C154" s="2" t="s">
        <v>313</v>
      </c>
      <c r="D154" s="2" t="s">
        <v>99</v>
      </c>
      <c r="E154" s="2" t="s">
        <v>63</v>
      </c>
      <c r="F154" s="2" t="s">
        <v>108</v>
      </c>
      <c r="G154" s="1" t="s">
        <v>65</v>
      </c>
      <c r="H154" s="1" t="s">
        <v>109</v>
      </c>
      <c r="I154" s="3">
        <v>7</v>
      </c>
      <c r="J154" s="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3" t="s">
        <v>67</v>
      </c>
      <c r="R154">
        <v>1</v>
      </c>
      <c r="S154" s="4">
        <v>1</v>
      </c>
      <c r="T154" s="5">
        <v>0</v>
      </c>
      <c r="U154" s="5">
        <v>0</v>
      </c>
      <c r="V154" s="5">
        <v>0</v>
      </c>
      <c r="W154" s="3" t="s">
        <v>68</v>
      </c>
      <c r="X154" s="3">
        <v>0</v>
      </c>
      <c r="Y154" s="4">
        <v>1</v>
      </c>
      <c r="Z154" s="5">
        <v>0</v>
      </c>
      <c r="AA154" s="5">
        <v>0</v>
      </c>
      <c r="AB154" s="5">
        <v>0</v>
      </c>
      <c r="AC154" s="3" t="s">
        <v>91</v>
      </c>
      <c r="AD154" s="3">
        <v>5</v>
      </c>
      <c r="AE154" s="4">
        <v>0</v>
      </c>
      <c r="AF154" s="5">
        <v>0</v>
      </c>
      <c r="AG154" s="5">
        <v>0</v>
      </c>
      <c r="AH154" s="5">
        <v>0</v>
      </c>
      <c r="AI154" s="5">
        <v>1</v>
      </c>
      <c r="AJ154" s="5">
        <v>0</v>
      </c>
      <c r="AK154" s="6"/>
      <c r="AL154" s="6"/>
      <c r="AM154" s="6"/>
      <c r="AN154" s="6"/>
      <c r="AO154" s="6"/>
      <c r="AP154" s="6"/>
      <c r="AQ154" s="6">
        <v>4.0999999999999996</v>
      </c>
      <c r="AR154" s="6">
        <v>29</v>
      </c>
      <c r="AS154" s="6"/>
      <c r="AT154" s="6"/>
      <c r="AU154" s="6"/>
      <c r="AV154" s="6"/>
      <c r="AW154" s="6">
        <v>667</v>
      </c>
      <c r="AX154" s="4"/>
      <c r="AY154" s="7">
        <v>0</v>
      </c>
      <c r="AZ154" s="7">
        <v>0</v>
      </c>
      <c r="BA154" s="7">
        <v>0</v>
      </c>
      <c r="BB154" s="7">
        <v>1</v>
      </c>
      <c r="BC154" s="8" t="s">
        <v>70</v>
      </c>
      <c r="BD154" s="12" t="s">
        <v>112</v>
      </c>
      <c r="BE154" s="12">
        <v>1</v>
      </c>
      <c r="BF154" s="9" t="s">
        <v>113</v>
      </c>
      <c r="BG154" s="10"/>
      <c r="BH154" s="2" t="s">
        <v>99</v>
      </c>
      <c r="BI154" s="11"/>
    </row>
    <row r="155" spans="1:61" ht="17.25" customHeight="1" x14ac:dyDescent="0.25">
      <c r="A155" s="2">
        <v>73</v>
      </c>
      <c r="B155" s="2">
        <v>2016</v>
      </c>
      <c r="C155" s="2" t="s">
        <v>194</v>
      </c>
      <c r="D155" s="2" t="s">
        <v>124</v>
      </c>
      <c r="E155" s="2" t="s">
        <v>74</v>
      </c>
      <c r="F155" s="2" t="s">
        <v>64</v>
      </c>
      <c r="G155" s="1" t="s">
        <v>65</v>
      </c>
      <c r="H155" s="1" t="s">
        <v>66</v>
      </c>
      <c r="I155" s="3">
        <v>1</v>
      </c>
      <c r="J155" s="4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3" t="s">
        <v>67</v>
      </c>
      <c r="R155">
        <v>1</v>
      </c>
      <c r="S155" s="4">
        <v>1</v>
      </c>
      <c r="T155" s="5">
        <v>0</v>
      </c>
      <c r="U155" s="5">
        <v>0</v>
      </c>
      <c r="V155" s="5">
        <v>0</v>
      </c>
      <c r="W155" s="3" t="s">
        <v>68</v>
      </c>
      <c r="X155" s="3">
        <v>0</v>
      </c>
      <c r="Y155" s="4">
        <v>1</v>
      </c>
      <c r="Z155" s="5">
        <v>0</v>
      </c>
      <c r="AA155" s="5">
        <v>0</v>
      </c>
      <c r="AB155" s="5">
        <v>0</v>
      </c>
      <c r="AC155" s="3" t="s">
        <v>83</v>
      </c>
      <c r="AD155" s="3">
        <v>2</v>
      </c>
      <c r="AE155" s="4">
        <v>0</v>
      </c>
      <c r="AF155" s="5">
        <v>1</v>
      </c>
      <c r="AG155" s="5">
        <v>0</v>
      </c>
      <c r="AH155" s="5">
        <v>0</v>
      </c>
      <c r="AI155" s="5">
        <v>0</v>
      </c>
      <c r="AJ155" s="5">
        <v>0</v>
      </c>
      <c r="AK155" s="6">
        <v>1</v>
      </c>
      <c r="AL155" s="6">
        <v>-1</v>
      </c>
      <c r="AM155" s="6">
        <v>139</v>
      </c>
      <c r="AN155" s="6">
        <v>7.1942446043165471E-3</v>
      </c>
      <c r="AO155" s="6">
        <v>8</v>
      </c>
      <c r="AP155" s="6">
        <v>17</v>
      </c>
      <c r="AQ155" s="6">
        <v>4.49</v>
      </c>
      <c r="AR155" s="6">
        <v>30</v>
      </c>
      <c r="AS155" s="6">
        <v>26</v>
      </c>
      <c r="AT155" s="6">
        <v>27</v>
      </c>
      <c r="AU155" s="6">
        <v>35</v>
      </c>
      <c r="AV155" s="6">
        <v>30</v>
      </c>
      <c r="AW155" s="6">
        <v>10286</v>
      </c>
      <c r="AX155" s="4">
        <v>3.9550000000000001</v>
      </c>
      <c r="AY155" s="7">
        <v>0</v>
      </c>
      <c r="AZ155" s="7">
        <v>1</v>
      </c>
      <c r="BA155" s="7">
        <v>1</v>
      </c>
      <c r="BB155" s="7">
        <v>0</v>
      </c>
      <c r="BC155" s="8" t="s">
        <v>65</v>
      </c>
      <c r="BD155" s="12" t="s">
        <v>71</v>
      </c>
      <c r="BE155" s="12">
        <v>3</v>
      </c>
      <c r="BF155" s="9" t="s">
        <v>77</v>
      </c>
      <c r="BG155" s="10" t="s">
        <v>314</v>
      </c>
      <c r="BH155" s="2" t="s">
        <v>124</v>
      </c>
      <c r="BI155" s="11"/>
    </row>
    <row r="156" spans="1:61" ht="17.25" customHeight="1" x14ac:dyDescent="0.25">
      <c r="A156" s="2">
        <v>19</v>
      </c>
      <c r="B156" s="2">
        <v>2015</v>
      </c>
      <c r="C156" s="2" t="s">
        <v>315</v>
      </c>
      <c r="D156" s="2" t="s">
        <v>214</v>
      </c>
      <c r="E156" s="2" t="s">
        <v>63</v>
      </c>
      <c r="F156" s="2" t="s">
        <v>119</v>
      </c>
      <c r="G156" s="1" t="s">
        <v>65</v>
      </c>
      <c r="H156" s="1" t="s">
        <v>66</v>
      </c>
      <c r="I156" s="3">
        <v>1</v>
      </c>
      <c r="J156" s="4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3" t="s">
        <v>101</v>
      </c>
      <c r="R156">
        <v>2</v>
      </c>
      <c r="S156" s="4">
        <v>0</v>
      </c>
      <c r="T156" s="5">
        <v>1</v>
      </c>
      <c r="U156" s="5">
        <v>0</v>
      </c>
      <c r="V156" s="5">
        <v>0</v>
      </c>
      <c r="W156" s="3" t="s">
        <v>68</v>
      </c>
      <c r="X156" s="3">
        <v>0</v>
      </c>
      <c r="Y156" s="4">
        <v>1</v>
      </c>
      <c r="Z156" s="5">
        <v>0</v>
      </c>
      <c r="AA156" s="5">
        <v>0</v>
      </c>
      <c r="AB156" s="5">
        <v>0</v>
      </c>
      <c r="AC156" s="3" t="s">
        <v>128</v>
      </c>
      <c r="AD156" s="3">
        <v>3</v>
      </c>
      <c r="AE156" s="4">
        <v>0</v>
      </c>
      <c r="AF156" s="5">
        <v>0</v>
      </c>
      <c r="AG156" s="5">
        <v>1</v>
      </c>
      <c r="AH156" s="5">
        <v>0</v>
      </c>
      <c r="AI156" s="5">
        <v>0</v>
      </c>
      <c r="AJ156" s="5">
        <v>0</v>
      </c>
      <c r="AK156" s="6">
        <v>1</v>
      </c>
      <c r="AL156" s="6">
        <v>-1</v>
      </c>
      <c r="AM156" s="6">
        <v>66</v>
      </c>
      <c r="AN156" s="6">
        <v>1.5151515151515152E-2</v>
      </c>
      <c r="AO156" s="6">
        <v>8</v>
      </c>
      <c r="AP156" s="6">
        <v>6</v>
      </c>
      <c r="AQ156" s="6">
        <v>4</v>
      </c>
      <c r="AR156" s="6">
        <v>30</v>
      </c>
      <c r="AS156" s="6">
        <v>26</v>
      </c>
      <c r="AT156" s="6">
        <v>28</v>
      </c>
      <c r="AU156" s="6">
        <v>33</v>
      </c>
      <c r="AV156" s="6">
        <v>34</v>
      </c>
      <c r="AW156" s="6">
        <v>8939</v>
      </c>
      <c r="AX156" s="4">
        <v>3.8180000000000001</v>
      </c>
      <c r="AY156" s="7">
        <v>0</v>
      </c>
      <c r="AZ156" s="7">
        <v>0</v>
      </c>
      <c r="BA156" s="7">
        <v>0</v>
      </c>
      <c r="BB156" s="7">
        <v>0</v>
      </c>
      <c r="BC156" s="8" t="s">
        <v>65</v>
      </c>
      <c r="BD156" s="12" t="s">
        <v>71</v>
      </c>
      <c r="BE156" s="12">
        <v>3</v>
      </c>
      <c r="BF156" s="9" t="s">
        <v>77</v>
      </c>
      <c r="BG156" s="10" t="s">
        <v>316</v>
      </c>
      <c r="BH156" s="2" t="s">
        <v>214</v>
      </c>
      <c r="BI156" s="11"/>
    </row>
    <row r="157" spans="1:61" ht="17.25" customHeight="1" x14ac:dyDescent="0.25">
      <c r="A157" s="2">
        <v>93</v>
      </c>
      <c r="B157" s="2">
        <v>2016</v>
      </c>
      <c r="C157" s="2" t="s">
        <v>317</v>
      </c>
      <c r="D157" s="2" t="s">
        <v>111</v>
      </c>
      <c r="E157" s="2" t="s">
        <v>63</v>
      </c>
      <c r="F157" s="2" t="s">
        <v>136</v>
      </c>
      <c r="G157" s="1" t="s">
        <v>65</v>
      </c>
      <c r="H157" s="1" t="s">
        <v>66</v>
      </c>
      <c r="I157" s="3">
        <v>1</v>
      </c>
      <c r="J157" s="4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3" t="s">
        <v>67</v>
      </c>
      <c r="R157">
        <v>1</v>
      </c>
      <c r="S157" s="4">
        <v>1</v>
      </c>
      <c r="T157" s="5">
        <v>0</v>
      </c>
      <c r="U157" s="5">
        <v>0</v>
      </c>
      <c r="V157" s="5">
        <v>0</v>
      </c>
      <c r="W157" s="3" t="s">
        <v>68</v>
      </c>
      <c r="X157" s="3">
        <v>0</v>
      </c>
      <c r="Y157" s="4">
        <v>1</v>
      </c>
      <c r="Z157" s="5">
        <v>0</v>
      </c>
      <c r="AA157" s="5">
        <v>0</v>
      </c>
      <c r="AB157" s="5">
        <v>0</v>
      </c>
      <c r="AC157" s="3" t="s">
        <v>111</v>
      </c>
      <c r="AD157" s="3">
        <v>6</v>
      </c>
      <c r="AE157" s="4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6">
        <v>12</v>
      </c>
      <c r="AL157" s="6">
        <v>-12</v>
      </c>
      <c r="AM157" s="6">
        <v>57</v>
      </c>
      <c r="AN157" s="6">
        <v>0.21052631578947367</v>
      </c>
      <c r="AO157" s="6">
        <v>10</v>
      </c>
      <c r="AP157" s="6">
        <v>4</v>
      </c>
      <c r="AQ157" s="6">
        <v>3.56</v>
      </c>
      <c r="AR157" s="6">
        <v>30</v>
      </c>
      <c r="AS157" s="6">
        <v>26</v>
      </c>
      <c r="AT157" s="6">
        <v>30</v>
      </c>
      <c r="AU157" s="6">
        <v>35</v>
      </c>
      <c r="AV157" s="6">
        <v>32</v>
      </c>
      <c r="AW157" s="6">
        <v>725</v>
      </c>
      <c r="AX157" s="4"/>
      <c r="AY157" s="7">
        <v>0</v>
      </c>
      <c r="AZ157" s="7">
        <v>0</v>
      </c>
      <c r="BA157" s="7">
        <v>1</v>
      </c>
      <c r="BB157" s="7">
        <v>1</v>
      </c>
      <c r="BC157" s="8" t="s">
        <v>70</v>
      </c>
      <c r="BD157" s="12" t="s">
        <v>112</v>
      </c>
      <c r="BE157" s="12">
        <v>1</v>
      </c>
      <c r="BF157" s="9" t="s">
        <v>113</v>
      </c>
      <c r="BG157" s="10"/>
      <c r="BH157" s="2" t="s">
        <v>111</v>
      </c>
      <c r="BI157" s="11"/>
    </row>
    <row r="158" spans="1:61" ht="17.25" customHeight="1" x14ac:dyDescent="0.25">
      <c r="A158" s="2">
        <v>208</v>
      </c>
      <c r="B158" s="2">
        <v>2015</v>
      </c>
      <c r="C158" s="2" t="s">
        <v>61</v>
      </c>
      <c r="D158" s="2" t="s">
        <v>269</v>
      </c>
      <c r="E158" s="2" t="s">
        <v>63</v>
      </c>
      <c r="F158" s="2" t="s">
        <v>94</v>
      </c>
      <c r="G158" s="1" t="s">
        <v>65</v>
      </c>
      <c r="H158" s="1" t="s">
        <v>109</v>
      </c>
      <c r="I158" s="3">
        <v>7</v>
      </c>
      <c r="J158" s="4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</v>
      </c>
      <c r="Q158" s="3" t="s">
        <v>67</v>
      </c>
      <c r="R158">
        <v>1</v>
      </c>
      <c r="S158" s="4">
        <v>1</v>
      </c>
      <c r="T158" s="5">
        <v>0</v>
      </c>
      <c r="U158" s="5">
        <v>0</v>
      </c>
      <c r="V158" s="5">
        <v>0</v>
      </c>
      <c r="W158" s="3" t="s">
        <v>68</v>
      </c>
      <c r="X158" s="3">
        <v>0</v>
      </c>
      <c r="Y158" s="4">
        <v>1</v>
      </c>
      <c r="Z158" s="5">
        <v>0</v>
      </c>
      <c r="AA158" s="5">
        <v>0</v>
      </c>
      <c r="AB158" s="5">
        <v>0</v>
      </c>
      <c r="AC158" s="3" t="s">
        <v>83</v>
      </c>
      <c r="AD158" s="3">
        <v>2</v>
      </c>
      <c r="AE158" s="4">
        <v>0</v>
      </c>
      <c r="AF158" s="5">
        <v>1</v>
      </c>
      <c r="AG158" s="5">
        <v>0</v>
      </c>
      <c r="AH158" s="5">
        <v>0</v>
      </c>
      <c r="AI158" s="5">
        <v>0</v>
      </c>
      <c r="AJ158" s="5">
        <v>0</v>
      </c>
      <c r="AK158" s="6">
        <v>31</v>
      </c>
      <c r="AL158" s="6">
        <v>-31</v>
      </c>
      <c r="AM158" s="6">
        <v>475</v>
      </c>
      <c r="AN158" s="6">
        <v>6.5263157894736842E-2</v>
      </c>
      <c r="AO158" s="6">
        <v>8</v>
      </c>
      <c r="AP158" s="6">
        <v>36</v>
      </c>
      <c r="AQ158" s="6">
        <v>4.4000000000000004</v>
      </c>
      <c r="AR158" s="6">
        <v>30</v>
      </c>
      <c r="AS158" s="6">
        <v>29</v>
      </c>
      <c r="AT158" s="6">
        <v>32</v>
      </c>
      <c r="AU158" s="6">
        <v>32</v>
      </c>
      <c r="AV158" s="6">
        <v>32</v>
      </c>
      <c r="AW158" s="6">
        <v>2142</v>
      </c>
      <c r="AX158" s="4">
        <v>3.95</v>
      </c>
      <c r="AY158" s="7">
        <v>0</v>
      </c>
      <c r="AZ158" s="7">
        <v>0</v>
      </c>
      <c r="BA158" s="7">
        <v>0</v>
      </c>
      <c r="BB158" s="7">
        <v>0</v>
      </c>
      <c r="BC158" s="8" t="s">
        <v>65</v>
      </c>
      <c r="BD158" s="12" t="s">
        <v>71</v>
      </c>
      <c r="BE158" s="12">
        <v>3</v>
      </c>
      <c r="BF158" s="9" t="s">
        <v>77</v>
      </c>
      <c r="BG158" s="10" t="s">
        <v>318</v>
      </c>
      <c r="BH158" s="2" t="s">
        <v>269</v>
      </c>
      <c r="BI158" s="11" t="s">
        <v>219</v>
      </c>
    </row>
    <row r="159" spans="1:61" ht="17.25" customHeight="1" x14ac:dyDescent="0.25">
      <c r="A159" s="2">
        <v>68</v>
      </c>
      <c r="B159" s="2">
        <v>2015</v>
      </c>
      <c r="C159" s="2" t="s">
        <v>209</v>
      </c>
      <c r="D159" s="2" t="s">
        <v>93</v>
      </c>
      <c r="E159" s="2" t="s">
        <v>63</v>
      </c>
      <c r="F159" s="2" t="s">
        <v>119</v>
      </c>
      <c r="G159" s="1" t="s">
        <v>65</v>
      </c>
      <c r="H159" s="1" t="s">
        <v>66</v>
      </c>
      <c r="I159" s="3">
        <v>1</v>
      </c>
      <c r="J159" s="4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3" t="s">
        <v>67</v>
      </c>
      <c r="R159">
        <v>1</v>
      </c>
      <c r="S159" s="4">
        <v>1</v>
      </c>
      <c r="T159" s="5">
        <v>0</v>
      </c>
      <c r="U159" s="5">
        <v>0</v>
      </c>
      <c r="V159" s="5">
        <v>0</v>
      </c>
      <c r="W159" s="3" t="s">
        <v>68</v>
      </c>
      <c r="X159" s="3">
        <v>0</v>
      </c>
      <c r="Y159" s="4">
        <v>1</v>
      </c>
      <c r="Z159" s="5">
        <v>0</v>
      </c>
      <c r="AA159" s="5">
        <v>0</v>
      </c>
      <c r="AB159" s="5">
        <v>0</v>
      </c>
      <c r="AC159" s="3" t="s">
        <v>128</v>
      </c>
      <c r="AD159" s="3">
        <v>3</v>
      </c>
      <c r="AE159" s="4">
        <v>0</v>
      </c>
      <c r="AF159" s="5">
        <v>0</v>
      </c>
      <c r="AG159" s="5">
        <v>1</v>
      </c>
      <c r="AH159" s="5">
        <v>0</v>
      </c>
      <c r="AI159" s="5">
        <v>0</v>
      </c>
      <c r="AJ159" s="5">
        <v>0</v>
      </c>
      <c r="AK159" s="6">
        <v>34</v>
      </c>
      <c r="AL159" s="6">
        <v>-34</v>
      </c>
      <c r="AM159" s="6">
        <v>310</v>
      </c>
      <c r="AN159" s="6">
        <v>0.10967741935483871</v>
      </c>
      <c r="AO159" s="6">
        <v>8</v>
      </c>
      <c r="AP159" s="6">
        <v>8</v>
      </c>
      <c r="AQ159" s="6">
        <v>4.2699999999999996</v>
      </c>
      <c r="AR159" s="6">
        <v>30</v>
      </c>
      <c r="AS159" s="6">
        <v>27</v>
      </c>
      <c r="AT159" s="6">
        <v>28</v>
      </c>
      <c r="AU159" s="6">
        <v>34</v>
      </c>
      <c r="AV159" s="6">
        <v>32</v>
      </c>
      <c r="AW159" s="6">
        <v>2153</v>
      </c>
      <c r="AX159" s="4">
        <v>3.79</v>
      </c>
      <c r="AY159" s="7">
        <v>0</v>
      </c>
      <c r="AZ159" s="7">
        <v>0</v>
      </c>
      <c r="BA159" s="7">
        <v>0</v>
      </c>
      <c r="BB159" s="7">
        <v>1</v>
      </c>
      <c r="BC159" s="8" t="s">
        <v>70</v>
      </c>
      <c r="BD159" s="12" t="s">
        <v>71</v>
      </c>
      <c r="BE159" s="12">
        <v>2</v>
      </c>
      <c r="BF159" s="9" t="s">
        <v>72</v>
      </c>
      <c r="BG159" s="10"/>
      <c r="BH159" s="2" t="s">
        <v>93</v>
      </c>
      <c r="BI159" s="11"/>
    </row>
    <row r="160" spans="1:61" ht="17.25" customHeight="1" x14ac:dyDescent="0.25">
      <c r="A160" s="2">
        <v>106</v>
      </c>
      <c r="B160" s="2">
        <v>2016</v>
      </c>
      <c r="C160" s="2" t="s">
        <v>319</v>
      </c>
      <c r="D160" s="2" t="s">
        <v>214</v>
      </c>
      <c r="E160" s="2" t="s">
        <v>63</v>
      </c>
      <c r="F160" s="2" t="s">
        <v>75</v>
      </c>
      <c r="G160" s="1" t="s">
        <v>65</v>
      </c>
      <c r="H160" s="1" t="s">
        <v>66</v>
      </c>
      <c r="I160" s="3">
        <v>1</v>
      </c>
      <c r="J160" s="4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3" t="s">
        <v>67</v>
      </c>
      <c r="R160">
        <v>1</v>
      </c>
      <c r="S160" s="4">
        <v>1</v>
      </c>
      <c r="T160" s="5">
        <v>0</v>
      </c>
      <c r="U160" s="5">
        <v>0</v>
      </c>
      <c r="V160" s="5">
        <v>0</v>
      </c>
      <c r="W160" s="3" t="s">
        <v>68</v>
      </c>
      <c r="X160" s="3">
        <v>0</v>
      </c>
      <c r="Y160" s="4">
        <v>1</v>
      </c>
      <c r="Z160" s="5">
        <v>0</v>
      </c>
      <c r="AA160" s="5">
        <v>0</v>
      </c>
      <c r="AB160" s="5">
        <v>0</v>
      </c>
      <c r="AC160" s="3" t="s">
        <v>69</v>
      </c>
      <c r="AD160" s="3">
        <v>1</v>
      </c>
      <c r="AE160" s="4">
        <v>1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6">
        <v>37</v>
      </c>
      <c r="AL160" s="6">
        <v>-37</v>
      </c>
      <c r="AM160" s="6">
        <v>485</v>
      </c>
      <c r="AN160" s="6">
        <v>7.628865979381444E-2</v>
      </c>
      <c r="AO160" s="6">
        <v>8</v>
      </c>
      <c r="AP160" s="6">
        <v>21</v>
      </c>
      <c r="AQ160" s="6">
        <v>4.18</v>
      </c>
      <c r="AR160" s="6">
        <v>30</v>
      </c>
      <c r="AS160" s="6">
        <v>26</v>
      </c>
      <c r="AT160" s="6">
        <v>28</v>
      </c>
      <c r="AU160" s="6">
        <v>31</v>
      </c>
      <c r="AV160" s="6">
        <v>35</v>
      </c>
      <c r="AW160" s="6">
        <v>1994</v>
      </c>
      <c r="AX160" s="4">
        <v>3.8109999999999999</v>
      </c>
      <c r="AY160" s="7">
        <v>0</v>
      </c>
      <c r="AZ160" s="7">
        <v>0</v>
      </c>
      <c r="BA160" s="7">
        <v>1</v>
      </c>
      <c r="BB160" s="7">
        <v>0</v>
      </c>
      <c r="BC160" s="8" t="s">
        <v>65</v>
      </c>
      <c r="BD160" s="12" t="s">
        <v>71</v>
      </c>
      <c r="BE160" s="12">
        <v>3</v>
      </c>
      <c r="BF160" s="9" t="s">
        <v>77</v>
      </c>
      <c r="BG160" s="10" t="s">
        <v>320</v>
      </c>
      <c r="BH160" s="2" t="s">
        <v>214</v>
      </c>
      <c r="BI160" s="11" t="s">
        <v>131</v>
      </c>
    </row>
    <row r="161" spans="1:61" ht="17.25" customHeight="1" x14ac:dyDescent="0.25">
      <c r="A161" s="2">
        <v>178</v>
      </c>
      <c r="B161" s="2">
        <v>2015</v>
      </c>
      <c r="C161" s="2" t="s">
        <v>321</v>
      </c>
      <c r="D161" s="2" t="s">
        <v>104</v>
      </c>
      <c r="E161" s="2" t="s">
        <v>74</v>
      </c>
      <c r="F161" s="2" t="s">
        <v>136</v>
      </c>
      <c r="G161" s="1" t="s">
        <v>65</v>
      </c>
      <c r="H161" s="1" t="s">
        <v>109</v>
      </c>
      <c r="I161" s="3">
        <v>7</v>
      </c>
      <c r="J161" s="4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</v>
      </c>
      <c r="Q161" s="3" t="s">
        <v>67</v>
      </c>
      <c r="R161">
        <v>1</v>
      </c>
      <c r="S161" s="4">
        <v>1</v>
      </c>
      <c r="T161" s="5">
        <v>0</v>
      </c>
      <c r="U161" s="5">
        <v>0</v>
      </c>
      <c r="V161" s="5">
        <v>0</v>
      </c>
      <c r="W161" s="3" t="s">
        <v>68</v>
      </c>
      <c r="X161" s="3">
        <v>0</v>
      </c>
      <c r="Y161" s="4">
        <v>1</v>
      </c>
      <c r="Z161" s="5">
        <v>0</v>
      </c>
      <c r="AA161" s="5">
        <v>0</v>
      </c>
      <c r="AB161" s="5">
        <v>0</v>
      </c>
      <c r="AC161" s="3" t="s">
        <v>104</v>
      </c>
      <c r="AD161" s="3">
        <v>4</v>
      </c>
      <c r="AE161" s="4">
        <v>0</v>
      </c>
      <c r="AF161" s="5">
        <v>0</v>
      </c>
      <c r="AG161" s="5">
        <v>0</v>
      </c>
      <c r="AH161" s="5">
        <v>1</v>
      </c>
      <c r="AI161" s="5">
        <v>0</v>
      </c>
      <c r="AJ161" s="5">
        <v>0</v>
      </c>
      <c r="AK161" s="6">
        <v>168</v>
      </c>
      <c r="AL161" s="6">
        <v>-168</v>
      </c>
      <c r="AM161" s="6">
        <v>374</v>
      </c>
      <c r="AN161" s="6">
        <v>0.44919786096256686</v>
      </c>
      <c r="AO161" s="6">
        <v>8</v>
      </c>
      <c r="AP161" s="6">
        <v>11</v>
      </c>
      <c r="AQ161" s="6">
        <v>3.62</v>
      </c>
      <c r="AR161" s="6">
        <v>30</v>
      </c>
      <c r="AS161" s="6">
        <v>29</v>
      </c>
      <c r="AT161" s="6">
        <v>34</v>
      </c>
      <c r="AU161" s="6">
        <v>28</v>
      </c>
      <c r="AV161" s="6">
        <v>28</v>
      </c>
      <c r="AW161" s="6">
        <v>2140</v>
      </c>
      <c r="AX161" s="4">
        <v>3.3090000000000002</v>
      </c>
      <c r="AY161" s="7">
        <v>0</v>
      </c>
      <c r="AZ161" s="7">
        <v>1</v>
      </c>
      <c r="BA161" s="7">
        <v>0</v>
      </c>
      <c r="BB161" s="7">
        <v>0</v>
      </c>
      <c r="BC161" s="8" t="s">
        <v>65</v>
      </c>
      <c r="BD161" s="12" t="s">
        <v>71</v>
      </c>
      <c r="BE161" s="12">
        <v>3</v>
      </c>
      <c r="BF161" s="9" t="s">
        <v>77</v>
      </c>
      <c r="BG161" s="10" t="s">
        <v>126</v>
      </c>
      <c r="BH161" s="2" t="s">
        <v>104</v>
      </c>
      <c r="BI161" s="11"/>
    </row>
    <row r="162" spans="1:61" ht="17.25" customHeight="1" x14ac:dyDescent="0.25">
      <c r="A162" s="2">
        <v>203</v>
      </c>
      <c r="B162" s="2">
        <v>2016</v>
      </c>
      <c r="C162" s="2" t="s">
        <v>322</v>
      </c>
      <c r="D162" s="2" t="s">
        <v>165</v>
      </c>
      <c r="E162" s="2" t="s">
        <v>74</v>
      </c>
      <c r="F162" s="2" t="s">
        <v>94</v>
      </c>
      <c r="G162" s="1" t="s">
        <v>65</v>
      </c>
      <c r="H162" s="1" t="s">
        <v>66</v>
      </c>
      <c r="I162" s="3">
        <v>1</v>
      </c>
      <c r="J162" s="4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3" t="s">
        <v>67</v>
      </c>
      <c r="R162">
        <v>1</v>
      </c>
      <c r="S162" s="4">
        <v>1</v>
      </c>
      <c r="T162" s="5">
        <v>0</v>
      </c>
      <c r="U162" s="5">
        <v>0</v>
      </c>
      <c r="V162" s="5">
        <v>0</v>
      </c>
      <c r="W162" s="3" t="s">
        <v>123</v>
      </c>
      <c r="X162" s="3">
        <v>2</v>
      </c>
      <c r="Y162" s="4">
        <v>0</v>
      </c>
      <c r="Z162" s="5">
        <v>0</v>
      </c>
      <c r="AA162" s="5">
        <v>1</v>
      </c>
      <c r="AB162" s="5">
        <v>0</v>
      </c>
      <c r="AC162" s="3" t="s">
        <v>69</v>
      </c>
      <c r="AD162" s="3">
        <v>1</v>
      </c>
      <c r="AE162" s="4">
        <v>1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6">
        <v>238</v>
      </c>
      <c r="AL162" s="6">
        <v>-238</v>
      </c>
      <c r="AM162" s="6">
        <v>357</v>
      </c>
      <c r="AN162" s="6">
        <v>0.66666666666666663</v>
      </c>
      <c r="AO162" s="6">
        <v>8</v>
      </c>
      <c r="AP162" s="6">
        <v>0</v>
      </c>
      <c r="AQ162" s="6">
        <v>3.26</v>
      </c>
      <c r="AR162" s="6">
        <v>30</v>
      </c>
      <c r="AS162" s="6">
        <v>26</v>
      </c>
      <c r="AT162" s="6">
        <v>26</v>
      </c>
      <c r="AU162" s="6">
        <v>32</v>
      </c>
      <c r="AV162" s="6">
        <v>35</v>
      </c>
      <c r="AW162" s="6">
        <v>2155</v>
      </c>
      <c r="AX162" s="4">
        <v>2.972</v>
      </c>
      <c r="AY162" s="7">
        <v>0</v>
      </c>
      <c r="AZ162" s="7">
        <v>1</v>
      </c>
      <c r="BA162" s="7">
        <v>1</v>
      </c>
      <c r="BB162" s="7">
        <v>1</v>
      </c>
      <c r="BC162" s="8" t="s">
        <v>70</v>
      </c>
      <c r="BD162" s="12" t="s">
        <v>71</v>
      </c>
      <c r="BE162" s="12">
        <v>2</v>
      </c>
      <c r="BF162" s="9" t="s">
        <v>72</v>
      </c>
      <c r="BG162" s="10"/>
      <c r="BH162" s="2" t="s">
        <v>165</v>
      </c>
      <c r="BI162" s="11"/>
    </row>
    <row r="163" spans="1:61" ht="17.25" customHeight="1" x14ac:dyDescent="0.25">
      <c r="A163" s="2">
        <v>227</v>
      </c>
      <c r="B163" s="2">
        <v>2015</v>
      </c>
      <c r="C163" s="2" t="s">
        <v>323</v>
      </c>
      <c r="D163" s="2" t="s">
        <v>214</v>
      </c>
      <c r="E163" s="2" t="s">
        <v>63</v>
      </c>
      <c r="F163" s="2" t="s">
        <v>215</v>
      </c>
      <c r="G163" s="1" t="s">
        <v>65</v>
      </c>
      <c r="H163" s="1" t="s">
        <v>66</v>
      </c>
      <c r="I163" s="3">
        <v>1</v>
      </c>
      <c r="J163" s="4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3" t="s">
        <v>101</v>
      </c>
      <c r="R163">
        <v>2</v>
      </c>
      <c r="S163" s="4">
        <v>0</v>
      </c>
      <c r="T163" s="5">
        <v>1</v>
      </c>
      <c r="U163" s="5">
        <v>0</v>
      </c>
      <c r="V163" s="5">
        <v>0</v>
      </c>
      <c r="W163" s="3" t="s">
        <v>68</v>
      </c>
      <c r="X163" s="3">
        <v>0</v>
      </c>
      <c r="Y163" s="4">
        <v>1</v>
      </c>
      <c r="Z163" s="5">
        <v>0</v>
      </c>
      <c r="AA163" s="5">
        <v>0</v>
      </c>
      <c r="AB163" s="5">
        <v>0</v>
      </c>
      <c r="AC163" s="3" t="s">
        <v>69</v>
      </c>
      <c r="AD163" s="3">
        <v>1</v>
      </c>
      <c r="AE163" s="4">
        <v>1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6"/>
      <c r="AL163" s="6"/>
      <c r="AM163" s="6">
        <v>96</v>
      </c>
      <c r="AN163" s="6"/>
      <c r="AO163" s="6">
        <v>8</v>
      </c>
      <c r="AP163" s="6">
        <v>8</v>
      </c>
      <c r="AQ163" s="6">
        <v>4.18</v>
      </c>
      <c r="AR163" s="6">
        <v>30</v>
      </c>
      <c r="AS163" s="6">
        <v>26</v>
      </c>
      <c r="AT163" s="6">
        <v>27</v>
      </c>
      <c r="AU163" s="6">
        <v>34</v>
      </c>
      <c r="AV163" s="6">
        <v>34</v>
      </c>
      <c r="AW163" s="6">
        <v>10069</v>
      </c>
      <c r="AX163" s="4">
        <v>3.4710000000000001</v>
      </c>
      <c r="AY163" s="7">
        <v>0</v>
      </c>
      <c r="AZ163" s="7">
        <v>0</v>
      </c>
      <c r="BA163" s="7">
        <v>0</v>
      </c>
      <c r="BB163" s="7">
        <v>0</v>
      </c>
      <c r="BC163" s="8" t="s">
        <v>65</v>
      </c>
      <c r="BD163" s="12" t="s">
        <v>71</v>
      </c>
      <c r="BE163" s="12">
        <v>3</v>
      </c>
      <c r="BF163" s="9" t="s">
        <v>77</v>
      </c>
      <c r="BG163" s="10" t="s">
        <v>324</v>
      </c>
      <c r="BH163" s="2" t="s">
        <v>214</v>
      </c>
      <c r="BI163" s="11"/>
    </row>
    <row r="164" spans="1:61" ht="17.25" customHeight="1" x14ac:dyDescent="0.25">
      <c r="A164" s="2">
        <v>241</v>
      </c>
      <c r="B164" s="2">
        <v>2015</v>
      </c>
      <c r="C164" s="2" t="s">
        <v>325</v>
      </c>
      <c r="D164" s="2" t="s">
        <v>204</v>
      </c>
      <c r="E164" s="2" t="s">
        <v>74</v>
      </c>
      <c r="F164" s="2" t="s">
        <v>94</v>
      </c>
      <c r="G164" s="1" t="s">
        <v>65</v>
      </c>
      <c r="H164" s="1" t="s">
        <v>66</v>
      </c>
      <c r="I164" s="3">
        <v>1</v>
      </c>
      <c r="J164" s="4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3" t="s">
        <v>101</v>
      </c>
      <c r="R164">
        <v>2</v>
      </c>
      <c r="S164" s="4">
        <v>0</v>
      </c>
      <c r="T164" s="5">
        <v>1</v>
      </c>
      <c r="U164" s="5">
        <v>0</v>
      </c>
      <c r="V164" s="5">
        <v>0</v>
      </c>
      <c r="W164" s="3" t="s">
        <v>68</v>
      </c>
      <c r="X164" s="3">
        <v>0</v>
      </c>
      <c r="Y164" s="4">
        <v>1</v>
      </c>
      <c r="Z164" s="5">
        <v>0</v>
      </c>
      <c r="AA164" s="5">
        <v>0</v>
      </c>
      <c r="AB164" s="5">
        <v>0</v>
      </c>
      <c r="AC164" s="3" t="s">
        <v>128</v>
      </c>
      <c r="AD164" s="3">
        <v>3</v>
      </c>
      <c r="AE164" s="4">
        <v>0</v>
      </c>
      <c r="AF164" s="5">
        <v>0</v>
      </c>
      <c r="AG164" s="5">
        <v>1</v>
      </c>
      <c r="AH164" s="5">
        <v>0</v>
      </c>
      <c r="AI164" s="5">
        <v>0</v>
      </c>
      <c r="AJ164" s="5">
        <v>0</v>
      </c>
      <c r="AK164" s="6"/>
      <c r="AL164" s="6"/>
      <c r="AM164" s="6"/>
      <c r="AN164" s="6"/>
      <c r="AO164" s="6">
        <v>8</v>
      </c>
      <c r="AP164" s="6">
        <v>35</v>
      </c>
      <c r="AQ164" s="6">
        <v>3.49</v>
      </c>
      <c r="AR164" s="6">
        <v>30</v>
      </c>
      <c r="AS164" s="6">
        <v>22</v>
      </c>
      <c r="AT164" s="6">
        <v>34</v>
      </c>
      <c r="AU164" s="6">
        <v>30</v>
      </c>
      <c r="AV164" s="6">
        <v>33</v>
      </c>
      <c r="AW164" s="6">
        <v>1047</v>
      </c>
      <c r="AX164" s="4">
        <v>2.7930000000000001</v>
      </c>
      <c r="AY164" s="7">
        <v>0</v>
      </c>
      <c r="AZ164" s="7">
        <v>1</v>
      </c>
      <c r="BA164" s="7">
        <v>0</v>
      </c>
      <c r="BB164" s="7">
        <v>0</v>
      </c>
      <c r="BC164" s="8" t="s">
        <v>65</v>
      </c>
      <c r="BD164" s="12" t="s">
        <v>71</v>
      </c>
      <c r="BE164" s="12">
        <v>3</v>
      </c>
      <c r="BF164" s="9" t="s">
        <v>77</v>
      </c>
      <c r="BG164" s="10" t="s">
        <v>205</v>
      </c>
      <c r="BH164" s="2" t="s">
        <v>204</v>
      </c>
      <c r="BI164" s="11"/>
    </row>
    <row r="165" spans="1:61" ht="17.25" customHeight="1" x14ac:dyDescent="0.25">
      <c r="A165" s="2">
        <v>217</v>
      </c>
      <c r="B165" s="2">
        <v>2015</v>
      </c>
      <c r="C165" s="2" t="s">
        <v>326</v>
      </c>
      <c r="D165" s="2" t="s">
        <v>154</v>
      </c>
      <c r="E165" s="2" t="s">
        <v>74</v>
      </c>
      <c r="F165" s="2" t="s">
        <v>64</v>
      </c>
      <c r="G165" s="1" t="s">
        <v>65</v>
      </c>
      <c r="H165" s="1" t="s">
        <v>66</v>
      </c>
      <c r="I165" s="3">
        <v>1</v>
      </c>
      <c r="J165" s="4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3" t="s">
        <v>67</v>
      </c>
      <c r="R165">
        <v>1</v>
      </c>
      <c r="S165" s="4">
        <v>1</v>
      </c>
      <c r="T165" s="5">
        <v>0</v>
      </c>
      <c r="U165" s="5">
        <v>0</v>
      </c>
      <c r="V165" s="5">
        <v>0</v>
      </c>
      <c r="W165" s="3" t="s">
        <v>68</v>
      </c>
      <c r="X165" s="3">
        <v>0</v>
      </c>
      <c r="Y165" s="4">
        <v>1</v>
      </c>
      <c r="Z165" s="5">
        <v>0</v>
      </c>
      <c r="AA165" s="5">
        <v>0</v>
      </c>
      <c r="AB165" s="5">
        <v>0</v>
      </c>
      <c r="AC165" s="3" t="s">
        <v>69</v>
      </c>
      <c r="AD165" s="3">
        <v>1</v>
      </c>
      <c r="AE165" s="4">
        <v>1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6">
        <v>1</v>
      </c>
      <c r="AL165" s="6">
        <v>-1</v>
      </c>
      <c r="AM165" s="6">
        <v>227</v>
      </c>
      <c r="AN165" s="6">
        <v>4.4052863436123352E-3</v>
      </c>
      <c r="AO165" s="6">
        <v>8</v>
      </c>
      <c r="AP165" s="6">
        <v>26</v>
      </c>
      <c r="AQ165" s="6">
        <v>4.99</v>
      </c>
      <c r="AR165" s="6">
        <v>31</v>
      </c>
      <c r="AS165" s="6">
        <v>30</v>
      </c>
      <c r="AT165" s="6">
        <v>28</v>
      </c>
      <c r="AU165" s="6">
        <v>36</v>
      </c>
      <c r="AV165" s="6">
        <v>32</v>
      </c>
      <c r="AW165" s="6">
        <v>1735</v>
      </c>
      <c r="AX165" s="4">
        <v>3.4750000000000001</v>
      </c>
      <c r="AY165" s="7">
        <v>0</v>
      </c>
      <c r="AZ165" s="7">
        <v>1</v>
      </c>
      <c r="BA165" s="7">
        <v>0</v>
      </c>
      <c r="BB165" s="7">
        <v>0</v>
      </c>
      <c r="BC165" s="8" t="s">
        <v>65</v>
      </c>
      <c r="BD165" s="12" t="s">
        <v>71</v>
      </c>
      <c r="BE165" s="12">
        <v>3</v>
      </c>
      <c r="BF165" s="9" t="s">
        <v>77</v>
      </c>
      <c r="BG165" s="10" t="s">
        <v>327</v>
      </c>
      <c r="BH165" s="2" t="s">
        <v>154</v>
      </c>
      <c r="BI165" s="11" t="s">
        <v>285</v>
      </c>
    </row>
    <row r="166" spans="1:61" ht="17.25" customHeight="1" x14ac:dyDescent="0.25">
      <c r="A166" s="2">
        <v>85</v>
      </c>
      <c r="B166" s="2">
        <v>2015</v>
      </c>
      <c r="C166" s="2" t="s">
        <v>88</v>
      </c>
      <c r="D166" s="2" t="s">
        <v>99</v>
      </c>
      <c r="E166" s="2" t="s">
        <v>63</v>
      </c>
      <c r="F166" s="2" t="s">
        <v>119</v>
      </c>
      <c r="G166" s="1" t="s">
        <v>65</v>
      </c>
      <c r="H166" s="1" t="s">
        <v>66</v>
      </c>
      <c r="I166" s="3">
        <v>1</v>
      </c>
      <c r="J166" s="4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3" t="s">
        <v>67</v>
      </c>
      <c r="R166">
        <v>1</v>
      </c>
      <c r="S166" s="4">
        <v>1</v>
      </c>
      <c r="T166" s="5">
        <v>0</v>
      </c>
      <c r="U166" s="5">
        <v>0</v>
      </c>
      <c r="V166" s="5">
        <v>0</v>
      </c>
      <c r="W166" s="3" t="s">
        <v>68</v>
      </c>
      <c r="X166" s="3">
        <v>0</v>
      </c>
      <c r="Y166" s="4">
        <v>1</v>
      </c>
      <c r="Z166" s="5">
        <v>0</v>
      </c>
      <c r="AA166" s="5">
        <v>0</v>
      </c>
      <c r="AB166" s="5">
        <v>0</v>
      </c>
      <c r="AC166" s="3" t="s">
        <v>69</v>
      </c>
      <c r="AD166" s="3">
        <v>1</v>
      </c>
      <c r="AE166" s="4">
        <v>1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6">
        <v>1</v>
      </c>
      <c r="AL166" s="6">
        <v>-1</v>
      </c>
      <c r="AM166" s="6">
        <v>428</v>
      </c>
      <c r="AN166" s="6">
        <v>2.3364485981308409E-3</v>
      </c>
      <c r="AO166" s="6">
        <v>8</v>
      </c>
      <c r="AP166" s="6">
        <v>12</v>
      </c>
      <c r="AQ166" s="6">
        <v>4</v>
      </c>
      <c r="AR166" s="6">
        <v>31</v>
      </c>
      <c r="AS166" s="6">
        <v>27</v>
      </c>
      <c r="AT166" s="6">
        <v>28</v>
      </c>
      <c r="AU166" s="6">
        <v>35</v>
      </c>
      <c r="AV166" s="6">
        <v>36</v>
      </c>
      <c r="AW166" s="6">
        <v>90</v>
      </c>
      <c r="AX166" s="4">
        <v>3.7349999999999999</v>
      </c>
      <c r="AY166" s="7">
        <v>0</v>
      </c>
      <c r="AZ166" s="7">
        <v>0</v>
      </c>
      <c r="BA166" s="7">
        <v>0</v>
      </c>
      <c r="BB166" s="7">
        <v>0</v>
      </c>
      <c r="BC166" s="8" t="s">
        <v>65</v>
      </c>
      <c r="BD166" s="12" t="s">
        <v>71</v>
      </c>
      <c r="BE166" s="12">
        <v>3</v>
      </c>
      <c r="BF166" s="9" t="s">
        <v>77</v>
      </c>
      <c r="BG166" s="10" t="s">
        <v>328</v>
      </c>
      <c r="BH166" s="2" t="s">
        <v>99</v>
      </c>
      <c r="BI166" s="11"/>
    </row>
    <row r="167" spans="1:61" ht="17.25" customHeight="1" x14ac:dyDescent="0.25">
      <c r="A167" s="2">
        <v>31</v>
      </c>
      <c r="B167" s="2">
        <v>2016</v>
      </c>
      <c r="C167" s="2" t="s">
        <v>329</v>
      </c>
      <c r="D167" s="2" t="s">
        <v>161</v>
      </c>
      <c r="E167" s="2" t="s">
        <v>63</v>
      </c>
      <c r="F167" s="2" t="s">
        <v>64</v>
      </c>
      <c r="G167" s="1" t="s">
        <v>65</v>
      </c>
      <c r="H167" s="1" t="s">
        <v>66</v>
      </c>
      <c r="I167" s="3">
        <v>1</v>
      </c>
      <c r="J167" s="4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3" t="s">
        <v>67</v>
      </c>
      <c r="R167">
        <v>1</v>
      </c>
      <c r="S167" s="4">
        <v>1</v>
      </c>
      <c r="T167" s="5">
        <v>0</v>
      </c>
      <c r="U167" s="5">
        <v>0</v>
      </c>
      <c r="V167" s="5">
        <v>0</v>
      </c>
      <c r="W167" s="3" t="s">
        <v>68</v>
      </c>
      <c r="X167" s="3">
        <v>0</v>
      </c>
      <c r="Y167" s="4">
        <v>1</v>
      </c>
      <c r="Z167" s="5">
        <v>0</v>
      </c>
      <c r="AA167" s="5">
        <v>0</v>
      </c>
      <c r="AB167" s="5">
        <v>0</v>
      </c>
      <c r="AC167" s="3" t="s">
        <v>91</v>
      </c>
      <c r="AD167" s="3">
        <v>5</v>
      </c>
      <c r="AE167" s="4">
        <v>0</v>
      </c>
      <c r="AF167" s="5">
        <v>0</v>
      </c>
      <c r="AG167" s="5">
        <v>0</v>
      </c>
      <c r="AH167" s="5">
        <v>0</v>
      </c>
      <c r="AI167" s="5">
        <v>1</v>
      </c>
      <c r="AJ167" s="5">
        <v>0</v>
      </c>
      <c r="AK167" s="6">
        <v>1</v>
      </c>
      <c r="AL167" s="6">
        <v>-1</v>
      </c>
      <c r="AM167" s="6">
        <v>70</v>
      </c>
      <c r="AN167" s="6">
        <v>1.4285714285714285E-2</v>
      </c>
      <c r="AO167" s="6">
        <v>8</v>
      </c>
      <c r="AP167" s="6">
        <v>41</v>
      </c>
      <c r="AQ167" s="6">
        <v>4.13</v>
      </c>
      <c r="AR167" s="6">
        <v>31</v>
      </c>
      <c r="AS167" s="6">
        <v>31</v>
      </c>
      <c r="AT167" s="6">
        <v>30</v>
      </c>
      <c r="AU167" s="6">
        <v>34</v>
      </c>
      <c r="AV167" s="6">
        <v>30</v>
      </c>
      <c r="AW167" s="6">
        <v>991</v>
      </c>
      <c r="AX167" s="4">
        <v>3.468</v>
      </c>
      <c r="AY167" s="7">
        <v>0</v>
      </c>
      <c r="AZ167" s="7">
        <v>0</v>
      </c>
      <c r="BA167" s="7">
        <v>1</v>
      </c>
      <c r="BB167" s="7">
        <v>0</v>
      </c>
      <c r="BC167" s="8" t="s">
        <v>65</v>
      </c>
      <c r="BD167" s="12" t="s">
        <v>71</v>
      </c>
      <c r="BE167" s="12">
        <v>3</v>
      </c>
      <c r="BF167" s="9" t="s">
        <v>77</v>
      </c>
      <c r="BG167" s="10" t="s">
        <v>330</v>
      </c>
      <c r="BH167" s="2" t="s">
        <v>161</v>
      </c>
      <c r="BI167" s="11"/>
    </row>
    <row r="168" spans="1:61" ht="17.25" customHeight="1" x14ac:dyDescent="0.25">
      <c r="A168" s="2">
        <v>186</v>
      </c>
      <c r="B168" s="2">
        <v>2016</v>
      </c>
      <c r="C168" s="2" t="s">
        <v>88</v>
      </c>
      <c r="D168" s="2" t="s">
        <v>99</v>
      </c>
      <c r="E168" s="2" t="s">
        <v>63</v>
      </c>
      <c r="F168" s="2" t="s">
        <v>64</v>
      </c>
      <c r="G168" s="1" t="s">
        <v>65</v>
      </c>
      <c r="H168" s="1" t="s">
        <v>66</v>
      </c>
      <c r="I168" s="3">
        <v>1</v>
      </c>
      <c r="J168" s="4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3" t="s">
        <v>67</v>
      </c>
      <c r="R168">
        <v>1</v>
      </c>
      <c r="S168" s="4">
        <v>1</v>
      </c>
      <c r="T168" s="5">
        <v>0</v>
      </c>
      <c r="U168" s="5">
        <v>0</v>
      </c>
      <c r="V168" s="5">
        <v>0</v>
      </c>
      <c r="W168" s="3" t="s">
        <v>68</v>
      </c>
      <c r="X168" s="3">
        <v>0</v>
      </c>
      <c r="Y168" s="4">
        <v>1</v>
      </c>
      <c r="Z168" s="5">
        <v>0</v>
      </c>
      <c r="AA168" s="5">
        <v>0</v>
      </c>
      <c r="AB168" s="5">
        <v>0</v>
      </c>
      <c r="AC168" s="3" t="s">
        <v>91</v>
      </c>
      <c r="AD168" s="3">
        <v>5</v>
      </c>
      <c r="AE168" s="4">
        <v>0</v>
      </c>
      <c r="AF168" s="5">
        <v>0</v>
      </c>
      <c r="AG168" s="5">
        <v>0</v>
      </c>
      <c r="AH168" s="5">
        <v>0</v>
      </c>
      <c r="AI168" s="5">
        <v>1</v>
      </c>
      <c r="AJ168" s="5">
        <v>0</v>
      </c>
      <c r="AK168" s="6">
        <v>1</v>
      </c>
      <c r="AL168" s="6">
        <v>-1</v>
      </c>
      <c r="AM168" s="6">
        <v>422</v>
      </c>
      <c r="AN168" s="6">
        <v>2.3696682464454978E-3</v>
      </c>
      <c r="AO168" s="6">
        <v>8</v>
      </c>
      <c r="AP168" s="6">
        <v>25</v>
      </c>
      <c r="AQ168" s="6">
        <v>4</v>
      </c>
      <c r="AR168" s="6">
        <v>31</v>
      </c>
      <c r="AS168" s="6">
        <v>28</v>
      </c>
      <c r="AT168" s="6">
        <v>32</v>
      </c>
      <c r="AU168" s="6">
        <v>32</v>
      </c>
      <c r="AV168" s="6">
        <v>33</v>
      </c>
      <c r="AW168" s="6">
        <v>90</v>
      </c>
      <c r="AX168" s="4">
        <v>3.9649999999999999</v>
      </c>
      <c r="AY168" s="7">
        <v>0</v>
      </c>
      <c r="AZ168" s="7">
        <v>0</v>
      </c>
      <c r="BA168" s="7">
        <v>1</v>
      </c>
      <c r="BB168" s="7">
        <v>0</v>
      </c>
      <c r="BC168" s="8" t="s">
        <v>65</v>
      </c>
      <c r="BD168" s="12" t="s">
        <v>71</v>
      </c>
      <c r="BE168" s="12">
        <v>3</v>
      </c>
      <c r="BF168" s="9" t="s">
        <v>77</v>
      </c>
      <c r="BG168" s="10" t="s">
        <v>331</v>
      </c>
      <c r="BH168" s="2" t="s">
        <v>99</v>
      </c>
      <c r="BI168" s="11"/>
    </row>
    <row r="169" spans="1:61" ht="17.25" customHeight="1" x14ac:dyDescent="0.25">
      <c r="A169" s="2">
        <v>53</v>
      </c>
      <c r="B169" s="2">
        <v>2015</v>
      </c>
      <c r="C169" s="2" t="s">
        <v>332</v>
      </c>
      <c r="D169" s="2" t="s">
        <v>161</v>
      </c>
      <c r="E169" s="2" t="s">
        <v>63</v>
      </c>
      <c r="F169" s="2" t="s">
        <v>119</v>
      </c>
      <c r="G169" s="1" t="s">
        <v>65</v>
      </c>
      <c r="H169" s="1" t="s">
        <v>66</v>
      </c>
      <c r="I169" s="3">
        <v>1</v>
      </c>
      <c r="J169" s="4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3" t="s">
        <v>101</v>
      </c>
      <c r="R169">
        <v>2</v>
      </c>
      <c r="S169" s="4">
        <v>0</v>
      </c>
      <c r="T169" s="5">
        <v>1</v>
      </c>
      <c r="U169" s="5">
        <v>0</v>
      </c>
      <c r="V169" s="5">
        <v>0</v>
      </c>
      <c r="W169" s="3" t="s">
        <v>68</v>
      </c>
      <c r="X169" s="3">
        <v>0</v>
      </c>
      <c r="Y169" s="4">
        <v>1</v>
      </c>
      <c r="Z169" s="5">
        <v>0</v>
      </c>
      <c r="AA169" s="5">
        <v>0</v>
      </c>
      <c r="AB169" s="5">
        <v>0</v>
      </c>
      <c r="AC169" s="3" t="s">
        <v>91</v>
      </c>
      <c r="AD169" s="3">
        <v>5</v>
      </c>
      <c r="AE169" s="4">
        <v>0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  <c r="AK169" s="6">
        <v>1</v>
      </c>
      <c r="AL169" s="6">
        <v>-1</v>
      </c>
      <c r="AM169" s="6">
        <v>9</v>
      </c>
      <c r="AN169" s="6">
        <v>0.1111111111111111</v>
      </c>
      <c r="AO169" s="6">
        <v>11</v>
      </c>
      <c r="AP169" s="6">
        <v>0</v>
      </c>
      <c r="AQ169" s="6">
        <v>3.9</v>
      </c>
      <c r="AR169" s="6">
        <v>31</v>
      </c>
      <c r="AS169" s="6">
        <v>23</v>
      </c>
      <c r="AT169" s="6">
        <v>31</v>
      </c>
      <c r="AU169" s="6">
        <v>35</v>
      </c>
      <c r="AV169" s="6">
        <v>34</v>
      </c>
      <c r="AW169" s="6">
        <v>16469</v>
      </c>
      <c r="AX169" s="4"/>
      <c r="AY169" s="7">
        <v>0</v>
      </c>
      <c r="AZ169" s="7">
        <v>0</v>
      </c>
      <c r="BA169" s="7">
        <v>0</v>
      </c>
      <c r="BB169" s="7">
        <v>1</v>
      </c>
      <c r="BC169" s="8" t="s">
        <v>70</v>
      </c>
      <c r="BD169" s="12" t="s">
        <v>112</v>
      </c>
      <c r="BE169" s="12">
        <v>1</v>
      </c>
      <c r="BF169" s="9" t="s">
        <v>113</v>
      </c>
      <c r="BG169" s="10"/>
      <c r="BH169" s="2" t="s">
        <v>161</v>
      </c>
      <c r="BI169" s="11"/>
    </row>
    <row r="170" spans="1:61" ht="17.25" customHeight="1" x14ac:dyDescent="0.25">
      <c r="A170" s="2">
        <v>113</v>
      </c>
      <c r="B170" s="2">
        <v>2016</v>
      </c>
      <c r="C170" s="2" t="s">
        <v>240</v>
      </c>
      <c r="D170" s="2" t="s">
        <v>111</v>
      </c>
      <c r="E170" s="2" t="s">
        <v>63</v>
      </c>
      <c r="F170" s="2" t="s">
        <v>64</v>
      </c>
      <c r="G170" s="1" t="s">
        <v>65</v>
      </c>
      <c r="H170" s="1" t="s">
        <v>66</v>
      </c>
      <c r="I170" s="3">
        <v>1</v>
      </c>
      <c r="J170" s="4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3" t="s">
        <v>67</v>
      </c>
      <c r="R170">
        <v>1</v>
      </c>
      <c r="S170" s="4">
        <v>1</v>
      </c>
      <c r="T170" s="5">
        <v>0</v>
      </c>
      <c r="U170" s="5">
        <v>0</v>
      </c>
      <c r="V170" s="5">
        <v>0</v>
      </c>
      <c r="W170" s="3" t="s">
        <v>123</v>
      </c>
      <c r="X170" s="3">
        <v>2</v>
      </c>
      <c r="Y170" s="4">
        <v>0</v>
      </c>
      <c r="Z170" s="5">
        <v>0</v>
      </c>
      <c r="AA170" s="5">
        <v>1</v>
      </c>
      <c r="AB170" s="5">
        <v>0</v>
      </c>
      <c r="AC170" s="3" t="s">
        <v>91</v>
      </c>
      <c r="AD170" s="3">
        <v>5</v>
      </c>
      <c r="AE170" s="4">
        <v>0</v>
      </c>
      <c r="AF170" s="5">
        <v>0</v>
      </c>
      <c r="AG170" s="5">
        <v>0</v>
      </c>
      <c r="AH170" s="5">
        <v>0</v>
      </c>
      <c r="AI170" s="5">
        <v>1</v>
      </c>
      <c r="AJ170" s="5">
        <v>0</v>
      </c>
      <c r="AK170" s="6">
        <v>4</v>
      </c>
      <c r="AL170" s="6">
        <v>-4</v>
      </c>
      <c r="AM170" s="6">
        <v>118</v>
      </c>
      <c r="AN170" s="6">
        <v>3.3898305084745763E-2</v>
      </c>
      <c r="AO170" s="6">
        <v>8</v>
      </c>
      <c r="AP170" s="6">
        <v>19</v>
      </c>
      <c r="AQ170" s="6">
        <v>4.22</v>
      </c>
      <c r="AR170" s="6">
        <v>31</v>
      </c>
      <c r="AS170" s="6">
        <v>30</v>
      </c>
      <c r="AT170" s="6">
        <v>31</v>
      </c>
      <c r="AU170" s="6">
        <v>35</v>
      </c>
      <c r="AV170" s="6">
        <v>31</v>
      </c>
      <c r="AW170" s="6">
        <v>2041</v>
      </c>
      <c r="AX170" s="4">
        <v>3.8170000000000002</v>
      </c>
      <c r="AY170" s="7">
        <v>0</v>
      </c>
      <c r="AZ170" s="7">
        <v>0</v>
      </c>
      <c r="BA170" s="7">
        <v>1</v>
      </c>
      <c r="BB170" s="7">
        <v>0</v>
      </c>
      <c r="BC170" s="8" t="s">
        <v>65</v>
      </c>
      <c r="BD170" s="12" t="s">
        <v>71</v>
      </c>
      <c r="BE170" s="12">
        <v>3</v>
      </c>
      <c r="BF170" s="9" t="s">
        <v>77</v>
      </c>
      <c r="BG170" s="10" t="s">
        <v>279</v>
      </c>
      <c r="BH170" s="2" t="s">
        <v>111</v>
      </c>
      <c r="BI170" s="11"/>
    </row>
    <row r="171" spans="1:61" ht="17.25" customHeight="1" x14ac:dyDescent="0.25">
      <c r="A171" s="2">
        <v>51</v>
      </c>
      <c r="B171" s="2">
        <v>2015</v>
      </c>
      <c r="C171" s="2" t="s">
        <v>167</v>
      </c>
      <c r="D171" s="2" t="s">
        <v>204</v>
      </c>
      <c r="E171" s="2" t="s">
        <v>63</v>
      </c>
      <c r="F171" s="2" t="s">
        <v>108</v>
      </c>
      <c r="G171" s="1" t="s">
        <v>65</v>
      </c>
      <c r="H171" s="1" t="s">
        <v>82</v>
      </c>
      <c r="I171" s="3">
        <v>4</v>
      </c>
      <c r="J171" s="4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0</v>
      </c>
      <c r="Q171" s="3" t="s">
        <v>67</v>
      </c>
      <c r="R171">
        <v>1</v>
      </c>
      <c r="S171" s="4">
        <v>1</v>
      </c>
      <c r="T171" s="5">
        <v>0</v>
      </c>
      <c r="U171" s="5">
        <v>0</v>
      </c>
      <c r="V171" s="5">
        <v>0</v>
      </c>
      <c r="W171" s="3" t="s">
        <v>68</v>
      </c>
      <c r="X171" s="3">
        <v>0</v>
      </c>
      <c r="Y171" s="4">
        <v>1</v>
      </c>
      <c r="Z171" s="5">
        <v>0</v>
      </c>
      <c r="AA171" s="5">
        <v>0</v>
      </c>
      <c r="AB171" s="5">
        <v>0</v>
      </c>
      <c r="AC171" s="3" t="s">
        <v>128</v>
      </c>
      <c r="AD171" s="3">
        <v>3</v>
      </c>
      <c r="AE171" s="4">
        <v>0</v>
      </c>
      <c r="AF171" s="5">
        <v>0</v>
      </c>
      <c r="AG171" s="5">
        <v>1</v>
      </c>
      <c r="AH171" s="5">
        <v>0</v>
      </c>
      <c r="AI171" s="5">
        <v>0</v>
      </c>
      <c r="AJ171" s="5">
        <v>0</v>
      </c>
      <c r="AK171" s="6">
        <v>8</v>
      </c>
      <c r="AL171" s="6">
        <v>-8</v>
      </c>
      <c r="AM171" s="6">
        <v>453</v>
      </c>
      <c r="AN171" s="6">
        <v>1.7660044150110375E-2</v>
      </c>
      <c r="AO171" s="6">
        <v>8</v>
      </c>
      <c r="AP171" s="6">
        <v>15</v>
      </c>
      <c r="AQ171" s="6">
        <v>4.33</v>
      </c>
      <c r="AR171" s="6">
        <v>31</v>
      </c>
      <c r="AS171" s="6">
        <v>34</v>
      </c>
      <c r="AT171" s="6">
        <v>27</v>
      </c>
      <c r="AU171" s="6">
        <v>35</v>
      </c>
      <c r="AV171" s="6">
        <v>32</v>
      </c>
      <c r="AW171" s="6">
        <v>18</v>
      </c>
      <c r="AX171" s="4">
        <v>3.9260000000000002</v>
      </c>
      <c r="AY171" s="7">
        <v>0</v>
      </c>
      <c r="AZ171" s="7">
        <v>0</v>
      </c>
      <c r="BA171" s="7">
        <v>0</v>
      </c>
      <c r="BB171" s="7">
        <v>0</v>
      </c>
      <c r="BC171" s="8" t="s">
        <v>65</v>
      </c>
      <c r="BD171" s="12" t="s">
        <v>71</v>
      </c>
      <c r="BE171" s="12">
        <v>3</v>
      </c>
      <c r="BF171" s="9" t="s">
        <v>77</v>
      </c>
      <c r="BG171" s="10" t="s">
        <v>333</v>
      </c>
      <c r="BH171" s="2" t="s">
        <v>204</v>
      </c>
      <c r="BI171" s="11"/>
    </row>
    <row r="172" spans="1:61" ht="17.25" customHeight="1" x14ac:dyDescent="0.25">
      <c r="A172" s="2">
        <v>176</v>
      </c>
      <c r="B172" s="2">
        <v>2015</v>
      </c>
      <c r="C172" s="2" t="s">
        <v>334</v>
      </c>
      <c r="D172" s="2" t="s">
        <v>228</v>
      </c>
      <c r="E172" s="2" t="s">
        <v>63</v>
      </c>
      <c r="F172" s="2" t="s">
        <v>64</v>
      </c>
      <c r="G172" s="1" t="s">
        <v>65</v>
      </c>
      <c r="H172" s="1" t="s">
        <v>66</v>
      </c>
      <c r="I172" s="3">
        <v>1</v>
      </c>
      <c r="J172" s="4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3" t="s">
        <v>101</v>
      </c>
      <c r="R172">
        <v>2</v>
      </c>
      <c r="S172" s="4">
        <v>0</v>
      </c>
      <c r="T172" s="5">
        <v>1</v>
      </c>
      <c r="U172" s="5">
        <v>0</v>
      </c>
      <c r="V172" s="5">
        <v>0</v>
      </c>
      <c r="W172" s="3" t="s">
        <v>68</v>
      </c>
      <c r="X172" s="3">
        <v>0</v>
      </c>
      <c r="Y172" s="4">
        <v>1</v>
      </c>
      <c r="Z172" s="5">
        <v>0</v>
      </c>
      <c r="AA172" s="5">
        <v>0</v>
      </c>
      <c r="AB172" s="5">
        <v>0</v>
      </c>
      <c r="AC172" s="3" t="s">
        <v>69</v>
      </c>
      <c r="AD172" s="3">
        <v>1</v>
      </c>
      <c r="AE172" s="4">
        <v>1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6">
        <v>25</v>
      </c>
      <c r="AL172" s="6">
        <v>-25</v>
      </c>
      <c r="AM172" s="6">
        <v>201</v>
      </c>
      <c r="AN172" s="6">
        <v>0.12437810945273632</v>
      </c>
      <c r="AO172" s="6">
        <v>8</v>
      </c>
      <c r="AP172" s="6">
        <v>16</v>
      </c>
      <c r="AQ172" s="6">
        <v>4.0999999999999996</v>
      </c>
      <c r="AR172" s="6">
        <v>31</v>
      </c>
      <c r="AS172" s="6">
        <v>26</v>
      </c>
      <c r="AT172" s="6">
        <v>32</v>
      </c>
      <c r="AU172" s="6">
        <v>35</v>
      </c>
      <c r="AV172" s="6">
        <v>34</v>
      </c>
      <c r="AW172" s="6">
        <v>3162</v>
      </c>
      <c r="AX172" s="4">
        <v>3.7789999999999999</v>
      </c>
      <c r="AY172" s="7">
        <v>0</v>
      </c>
      <c r="AZ172" s="7">
        <v>0</v>
      </c>
      <c r="BA172" s="7">
        <v>0</v>
      </c>
      <c r="BB172" s="7">
        <v>0</v>
      </c>
      <c r="BC172" s="8" t="s">
        <v>65</v>
      </c>
      <c r="BD172" s="12" t="s">
        <v>71</v>
      </c>
      <c r="BE172" s="12">
        <v>3</v>
      </c>
      <c r="BF172" s="9" t="s">
        <v>77</v>
      </c>
      <c r="BG172" s="10" t="s">
        <v>335</v>
      </c>
      <c r="BH172" s="2" t="s">
        <v>228</v>
      </c>
      <c r="BI172" s="11"/>
    </row>
    <row r="173" spans="1:61" ht="17.25" customHeight="1" x14ac:dyDescent="0.25">
      <c r="A173" s="13">
        <v>65</v>
      </c>
      <c r="B173" s="13">
        <v>2015</v>
      </c>
      <c r="C173" s="13" t="s">
        <v>336</v>
      </c>
      <c r="D173" s="13" t="s">
        <v>228</v>
      </c>
      <c r="E173" s="13" t="s">
        <v>63</v>
      </c>
      <c r="F173" s="13" t="s">
        <v>119</v>
      </c>
      <c r="G173" s="14" t="s">
        <v>65</v>
      </c>
      <c r="H173" s="14" t="s">
        <v>66</v>
      </c>
      <c r="I173" s="15">
        <v>1</v>
      </c>
      <c r="J173" s="16">
        <v>1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5" t="s">
        <v>67</v>
      </c>
      <c r="R173" s="18">
        <v>1</v>
      </c>
      <c r="S173" s="16">
        <v>1</v>
      </c>
      <c r="T173" s="17">
        <v>0</v>
      </c>
      <c r="U173" s="17">
        <v>0</v>
      </c>
      <c r="V173" s="17">
        <v>0</v>
      </c>
      <c r="W173" s="15" t="s">
        <v>68</v>
      </c>
      <c r="X173" s="3">
        <v>0</v>
      </c>
      <c r="Y173" s="16">
        <v>1</v>
      </c>
      <c r="Z173" s="17">
        <v>0</v>
      </c>
      <c r="AA173" s="17">
        <v>0</v>
      </c>
      <c r="AB173" s="17">
        <v>0</v>
      </c>
      <c r="AC173" s="15" t="s">
        <v>69</v>
      </c>
      <c r="AD173" s="15">
        <v>1</v>
      </c>
      <c r="AE173" s="16">
        <v>1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9">
        <v>29</v>
      </c>
      <c r="AL173" s="6">
        <v>-29</v>
      </c>
      <c r="AM173" s="19">
        <v>362</v>
      </c>
      <c r="AN173" s="19">
        <v>8.0110497237569064E-2</v>
      </c>
      <c r="AO173" s="19">
        <v>8</v>
      </c>
      <c r="AP173" s="19">
        <v>35</v>
      </c>
      <c r="AQ173" s="19">
        <v>3.96</v>
      </c>
      <c r="AR173" s="19">
        <v>31</v>
      </c>
      <c r="AS173" s="19">
        <v>27</v>
      </c>
      <c r="AT173" s="19">
        <v>29</v>
      </c>
      <c r="AU173" s="19">
        <v>33</v>
      </c>
      <c r="AV173" s="19">
        <v>34</v>
      </c>
      <c r="AW173" s="19">
        <v>1741</v>
      </c>
      <c r="AX173" s="16">
        <v>3.851</v>
      </c>
      <c r="AY173" s="20">
        <v>0</v>
      </c>
      <c r="AZ173" s="20">
        <v>0</v>
      </c>
      <c r="BA173" s="20">
        <v>0</v>
      </c>
      <c r="BB173" s="20">
        <v>0</v>
      </c>
      <c r="BC173" s="21" t="s">
        <v>65</v>
      </c>
      <c r="BD173" s="22" t="s">
        <v>71</v>
      </c>
      <c r="BE173" s="12">
        <v>3</v>
      </c>
      <c r="BF173" s="23" t="s">
        <v>77</v>
      </c>
      <c r="BG173" s="10" t="s">
        <v>337</v>
      </c>
      <c r="BH173" s="2" t="s">
        <v>228</v>
      </c>
      <c r="BI173" s="11"/>
    </row>
    <row r="174" spans="1:61" ht="17.25" customHeight="1" x14ac:dyDescent="0.25">
      <c r="A174" s="2">
        <v>42</v>
      </c>
      <c r="B174" s="2">
        <v>2016</v>
      </c>
      <c r="C174" s="2" t="s">
        <v>336</v>
      </c>
      <c r="D174" s="2" t="s">
        <v>204</v>
      </c>
      <c r="E174" s="2" t="s">
        <v>74</v>
      </c>
      <c r="F174" s="2" t="s">
        <v>338</v>
      </c>
      <c r="G174" s="1" t="s">
        <v>65</v>
      </c>
      <c r="H174" s="1" t="s">
        <v>66</v>
      </c>
      <c r="I174" s="3">
        <v>1</v>
      </c>
      <c r="J174" s="4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3" t="s">
        <v>67</v>
      </c>
      <c r="R174">
        <v>1</v>
      </c>
      <c r="S174" s="4">
        <v>1</v>
      </c>
      <c r="T174" s="5">
        <v>0</v>
      </c>
      <c r="U174" s="5">
        <v>0</v>
      </c>
      <c r="V174" s="5">
        <v>0</v>
      </c>
      <c r="W174" s="3" t="s">
        <v>68</v>
      </c>
      <c r="X174" s="3">
        <v>0</v>
      </c>
      <c r="Y174" s="4">
        <v>1</v>
      </c>
      <c r="Z174" s="5">
        <v>0</v>
      </c>
      <c r="AA174" s="5">
        <v>0</v>
      </c>
      <c r="AB174" s="5">
        <v>0</v>
      </c>
      <c r="AC174" s="3" t="s">
        <v>69</v>
      </c>
      <c r="AD174" s="3">
        <v>1</v>
      </c>
      <c r="AE174" s="4">
        <v>1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6">
        <v>45</v>
      </c>
      <c r="AL174" s="6">
        <v>-45</v>
      </c>
      <c r="AM174" s="6">
        <v>388</v>
      </c>
      <c r="AN174" s="6">
        <v>0.11597938144329897</v>
      </c>
      <c r="AO174" s="6">
        <v>8</v>
      </c>
      <c r="AP174" s="6">
        <v>21</v>
      </c>
      <c r="AQ174" s="6">
        <v>4.3600000000000003</v>
      </c>
      <c r="AR174" s="6">
        <v>31</v>
      </c>
      <c r="AS174" s="6">
        <v>29</v>
      </c>
      <c r="AT174" s="6">
        <v>31</v>
      </c>
      <c r="AU174" s="6">
        <v>32</v>
      </c>
      <c r="AV174" s="6">
        <v>31</v>
      </c>
      <c r="AW174" s="6">
        <v>435</v>
      </c>
      <c r="AX174" s="4">
        <v>3.8119999999999998</v>
      </c>
      <c r="AY174" s="7">
        <v>0</v>
      </c>
      <c r="AZ174" s="7">
        <v>1</v>
      </c>
      <c r="BA174" s="7">
        <v>1</v>
      </c>
      <c r="BB174" s="7">
        <v>0</v>
      </c>
      <c r="BC174" s="8" t="s">
        <v>65</v>
      </c>
      <c r="BD174" s="12" t="s">
        <v>71</v>
      </c>
      <c r="BE174" s="12">
        <v>3</v>
      </c>
      <c r="BF174" s="9" t="s">
        <v>77</v>
      </c>
      <c r="BG174" s="10" t="s">
        <v>339</v>
      </c>
      <c r="BH174" s="2" t="s">
        <v>204</v>
      </c>
      <c r="BI174" s="11"/>
    </row>
    <row r="175" spans="1:61" ht="17.25" customHeight="1" x14ac:dyDescent="0.25">
      <c r="A175" s="2">
        <v>221</v>
      </c>
      <c r="B175" s="2">
        <v>2015</v>
      </c>
      <c r="C175" s="2" t="s">
        <v>336</v>
      </c>
      <c r="D175" s="2" t="s">
        <v>340</v>
      </c>
      <c r="E175" s="2" t="s">
        <v>63</v>
      </c>
      <c r="F175" s="2" t="s">
        <v>108</v>
      </c>
      <c r="G175" s="1" t="s">
        <v>65</v>
      </c>
      <c r="H175" s="1" t="s">
        <v>66</v>
      </c>
      <c r="I175" s="3">
        <v>1</v>
      </c>
      <c r="J175" s="4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3" t="s">
        <v>67</v>
      </c>
      <c r="R175">
        <v>1</v>
      </c>
      <c r="S175" s="4">
        <v>1</v>
      </c>
      <c r="T175" s="5">
        <v>0</v>
      </c>
      <c r="U175" s="5">
        <v>0</v>
      </c>
      <c r="V175" s="5">
        <v>0</v>
      </c>
      <c r="W175" s="3" t="s">
        <v>68</v>
      </c>
      <c r="X175" s="3">
        <v>0</v>
      </c>
      <c r="Y175" s="4">
        <v>1</v>
      </c>
      <c r="Z175" s="5">
        <v>0</v>
      </c>
      <c r="AA175" s="5">
        <v>0</v>
      </c>
      <c r="AB175" s="5">
        <v>0</v>
      </c>
      <c r="AC175" s="3" t="s">
        <v>69</v>
      </c>
      <c r="AD175" s="3">
        <v>1</v>
      </c>
      <c r="AE175" s="4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6">
        <v>85</v>
      </c>
      <c r="AL175" s="6">
        <v>-85</v>
      </c>
      <c r="AM175" s="6">
        <v>362</v>
      </c>
      <c r="AN175" s="6">
        <v>0.23480662983425415</v>
      </c>
      <c r="AO175" s="6">
        <v>8</v>
      </c>
      <c r="AP175" s="6">
        <v>20</v>
      </c>
      <c r="AQ175" s="6">
        <v>4.51</v>
      </c>
      <c r="AR175" s="6">
        <v>31</v>
      </c>
      <c r="AS175" s="6">
        <v>30</v>
      </c>
      <c r="AT175" s="6">
        <v>28</v>
      </c>
      <c r="AU175" s="6">
        <v>34</v>
      </c>
      <c r="AV175" s="6">
        <v>33</v>
      </c>
      <c r="AW175" s="6">
        <v>1736</v>
      </c>
      <c r="AX175" s="4">
        <v>3.62</v>
      </c>
      <c r="AY175" s="7">
        <v>0</v>
      </c>
      <c r="AZ175" s="7">
        <v>0</v>
      </c>
      <c r="BA175" s="7">
        <v>0</v>
      </c>
      <c r="BB175" s="7">
        <v>0</v>
      </c>
      <c r="BC175" s="8" t="s">
        <v>65</v>
      </c>
      <c r="BD175" s="12" t="s">
        <v>71</v>
      </c>
      <c r="BE175" s="12">
        <v>3</v>
      </c>
      <c r="BF175" s="9" t="s">
        <v>77</v>
      </c>
      <c r="BG175" s="10" t="s">
        <v>341</v>
      </c>
      <c r="BH175" s="2" t="s">
        <v>340</v>
      </c>
      <c r="BI175" s="11"/>
    </row>
    <row r="176" spans="1:61" ht="17.25" customHeight="1" x14ac:dyDescent="0.25">
      <c r="A176" s="2">
        <v>195</v>
      </c>
      <c r="B176" s="2">
        <v>2016</v>
      </c>
      <c r="C176" s="2" t="s">
        <v>209</v>
      </c>
      <c r="D176" s="2" t="s">
        <v>214</v>
      </c>
      <c r="E176" s="2" t="s">
        <v>63</v>
      </c>
      <c r="F176" s="2" t="s">
        <v>81</v>
      </c>
      <c r="G176" s="1" t="s">
        <v>65</v>
      </c>
      <c r="H176" s="1" t="s">
        <v>66</v>
      </c>
      <c r="I176" s="3">
        <v>1</v>
      </c>
      <c r="J176" s="4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3" t="s">
        <v>67</v>
      </c>
      <c r="R176">
        <v>1</v>
      </c>
      <c r="S176" s="4">
        <v>1</v>
      </c>
      <c r="T176" s="5">
        <v>0</v>
      </c>
      <c r="U176" s="5">
        <v>0</v>
      </c>
      <c r="V176" s="5">
        <v>0</v>
      </c>
      <c r="W176" s="3" t="s">
        <v>68</v>
      </c>
      <c r="X176" s="3">
        <v>0</v>
      </c>
      <c r="Y176" s="4">
        <v>1</v>
      </c>
      <c r="Z176" s="5">
        <v>0</v>
      </c>
      <c r="AA176" s="5">
        <v>0</v>
      </c>
      <c r="AB176" s="5">
        <v>0</v>
      </c>
      <c r="AC176" s="3" t="s">
        <v>69</v>
      </c>
      <c r="AD176" s="3">
        <v>1</v>
      </c>
      <c r="AE176" s="4">
        <v>1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6">
        <v>90</v>
      </c>
      <c r="AL176" s="6">
        <v>-90</v>
      </c>
      <c r="AM176" s="6">
        <v>307</v>
      </c>
      <c r="AN176" s="6">
        <v>0.29315960912052119</v>
      </c>
      <c r="AO176" s="6">
        <v>8</v>
      </c>
      <c r="AP176" s="6">
        <v>16</v>
      </c>
      <c r="AQ176" s="6">
        <v>3.93</v>
      </c>
      <c r="AR176" s="6">
        <v>31</v>
      </c>
      <c r="AS176" s="6">
        <v>28</v>
      </c>
      <c r="AT176" s="6">
        <v>31</v>
      </c>
      <c r="AU176" s="6">
        <v>33</v>
      </c>
      <c r="AV176" s="6">
        <v>35</v>
      </c>
      <c r="AW176" s="6">
        <v>2153</v>
      </c>
      <c r="AX176" s="4">
        <v>3.3010000000000002</v>
      </c>
      <c r="AY176" s="7">
        <v>0</v>
      </c>
      <c r="AZ176" s="7">
        <v>0</v>
      </c>
      <c r="BA176" s="7">
        <v>1</v>
      </c>
      <c r="BB176" s="7">
        <v>0</v>
      </c>
      <c r="BC176" s="8" t="s">
        <v>65</v>
      </c>
      <c r="BD176" s="12" t="s">
        <v>71</v>
      </c>
      <c r="BE176" s="12">
        <v>3</v>
      </c>
      <c r="BF176" s="9" t="s">
        <v>77</v>
      </c>
      <c r="BG176" s="10" t="s">
        <v>342</v>
      </c>
      <c r="BH176" s="2" t="s">
        <v>214</v>
      </c>
      <c r="BI176" s="11"/>
    </row>
    <row r="177" spans="1:61" ht="17.25" customHeight="1" x14ac:dyDescent="0.25">
      <c r="A177" s="2">
        <v>214</v>
      </c>
      <c r="B177" s="2">
        <v>2015</v>
      </c>
      <c r="C177" s="2" t="s">
        <v>343</v>
      </c>
      <c r="D177" s="2" t="s">
        <v>93</v>
      </c>
      <c r="E177" s="2" t="s">
        <v>63</v>
      </c>
      <c r="F177" s="2" t="s">
        <v>64</v>
      </c>
      <c r="G177" s="1" t="s">
        <v>65</v>
      </c>
      <c r="H177" s="1" t="s">
        <v>66</v>
      </c>
      <c r="I177" s="3">
        <v>1</v>
      </c>
      <c r="J177" s="4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3" t="s">
        <v>67</v>
      </c>
      <c r="R177">
        <v>1</v>
      </c>
      <c r="S177" s="4">
        <v>1</v>
      </c>
      <c r="T177" s="5">
        <v>0</v>
      </c>
      <c r="U177" s="5">
        <v>0</v>
      </c>
      <c r="V177" s="5">
        <v>0</v>
      </c>
      <c r="W177" s="3" t="s">
        <v>68</v>
      </c>
      <c r="X177" s="3">
        <v>0</v>
      </c>
      <c r="Y177" s="4">
        <v>1</v>
      </c>
      <c r="Z177" s="5">
        <v>0</v>
      </c>
      <c r="AA177" s="5">
        <v>0</v>
      </c>
      <c r="AB177" s="5">
        <v>0</v>
      </c>
      <c r="AC177" s="3" t="s">
        <v>128</v>
      </c>
      <c r="AD177" s="3">
        <v>3</v>
      </c>
      <c r="AE177" s="4">
        <v>0</v>
      </c>
      <c r="AF177" s="5">
        <v>0</v>
      </c>
      <c r="AG177" s="5">
        <v>1</v>
      </c>
      <c r="AH177" s="5">
        <v>0</v>
      </c>
      <c r="AI177" s="5">
        <v>0</v>
      </c>
      <c r="AJ177" s="5">
        <v>0</v>
      </c>
      <c r="AK177" s="6">
        <v>100</v>
      </c>
      <c r="AL177" s="6">
        <v>-100</v>
      </c>
      <c r="AM177" s="6">
        <v>592</v>
      </c>
      <c r="AN177" s="6">
        <v>0.16891891891891891</v>
      </c>
      <c r="AO177" s="6">
        <v>8</v>
      </c>
      <c r="AP177" s="6">
        <v>18</v>
      </c>
      <c r="AQ177" s="6">
        <v>3.65</v>
      </c>
      <c r="AR177" s="6">
        <v>31</v>
      </c>
      <c r="AS177" s="6">
        <v>27</v>
      </c>
      <c r="AT177" s="6">
        <v>27</v>
      </c>
      <c r="AU177" s="6">
        <v>35</v>
      </c>
      <c r="AV177" s="6">
        <v>36</v>
      </c>
      <c r="AW177" s="6">
        <v>4067</v>
      </c>
      <c r="AX177" s="4">
        <v>2.8740000000000001</v>
      </c>
      <c r="AY177" s="7">
        <v>0</v>
      </c>
      <c r="AZ177" s="7">
        <v>0</v>
      </c>
      <c r="BA177" s="7">
        <v>0</v>
      </c>
      <c r="BB177" s="7">
        <v>0</v>
      </c>
      <c r="BC177" s="8" t="s">
        <v>65</v>
      </c>
      <c r="BD177" s="12" t="s">
        <v>71</v>
      </c>
      <c r="BE177" s="12">
        <v>3</v>
      </c>
      <c r="BF177" s="9" t="s">
        <v>77</v>
      </c>
      <c r="BG177" s="10" t="s">
        <v>344</v>
      </c>
      <c r="BH177" s="2" t="s">
        <v>93</v>
      </c>
      <c r="BI177" s="11" t="s">
        <v>201</v>
      </c>
    </row>
    <row r="178" spans="1:61" ht="17.25" customHeight="1" x14ac:dyDescent="0.25">
      <c r="A178" s="2">
        <v>230</v>
      </c>
      <c r="B178" s="2">
        <v>2016</v>
      </c>
      <c r="C178" s="2" t="s">
        <v>345</v>
      </c>
      <c r="D178" s="2" t="s">
        <v>222</v>
      </c>
      <c r="E178" s="2" t="s">
        <v>74</v>
      </c>
      <c r="F178" s="2" t="s">
        <v>108</v>
      </c>
      <c r="G178" s="1" t="s">
        <v>65</v>
      </c>
      <c r="H178" s="1" t="s">
        <v>66</v>
      </c>
      <c r="I178" s="3">
        <v>1</v>
      </c>
      <c r="J178" s="4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3" t="s">
        <v>67</v>
      </c>
      <c r="R178">
        <v>1</v>
      </c>
      <c r="S178" s="4">
        <v>1</v>
      </c>
      <c r="T178" s="5">
        <v>0</v>
      </c>
      <c r="U178" s="5">
        <v>0</v>
      </c>
      <c r="V178" s="5">
        <v>0</v>
      </c>
      <c r="W178" s="3" t="s">
        <v>68</v>
      </c>
      <c r="X178" s="3">
        <v>0</v>
      </c>
      <c r="Y178" s="4">
        <v>1</v>
      </c>
      <c r="Z178" s="5">
        <v>0</v>
      </c>
      <c r="AA178" s="5">
        <v>0</v>
      </c>
      <c r="AB178" s="5">
        <v>0</v>
      </c>
      <c r="AC178" s="3" t="s">
        <v>91</v>
      </c>
      <c r="AD178" s="3">
        <v>5</v>
      </c>
      <c r="AE178" s="4">
        <v>0</v>
      </c>
      <c r="AF178" s="5">
        <v>0</v>
      </c>
      <c r="AG178" s="5">
        <v>0</v>
      </c>
      <c r="AH178" s="5">
        <v>0</v>
      </c>
      <c r="AI178" s="5">
        <v>1</v>
      </c>
      <c r="AJ178" s="5">
        <v>0</v>
      </c>
      <c r="AK178" s="6">
        <v>119</v>
      </c>
      <c r="AL178" s="6">
        <v>-119</v>
      </c>
      <c r="AM178" s="6">
        <v>546</v>
      </c>
      <c r="AN178" s="6">
        <v>0.21794871794871795</v>
      </c>
      <c r="AO178" s="6">
        <v>8</v>
      </c>
      <c r="AP178" s="6">
        <v>0</v>
      </c>
      <c r="AQ178" s="6">
        <v>3.34</v>
      </c>
      <c r="AR178" s="6">
        <v>31</v>
      </c>
      <c r="AS178" s="6">
        <v>24</v>
      </c>
      <c r="AT178" s="6">
        <v>24</v>
      </c>
      <c r="AU178" s="6">
        <v>28</v>
      </c>
      <c r="AV178" s="6">
        <v>27</v>
      </c>
      <c r="AW178" s="6">
        <v>1026</v>
      </c>
      <c r="AX178" s="4"/>
      <c r="AY178" s="7">
        <v>0</v>
      </c>
      <c r="AZ178" s="7">
        <v>1</v>
      </c>
      <c r="BA178" s="7">
        <v>1</v>
      </c>
      <c r="BB178" s="7">
        <v>1</v>
      </c>
      <c r="BC178" s="8" t="s">
        <v>70</v>
      </c>
      <c r="BD178" s="12" t="s">
        <v>112</v>
      </c>
      <c r="BE178" s="12">
        <v>1</v>
      </c>
      <c r="BF178" s="9" t="s">
        <v>113</v>
      </c>
      <c r="BG178" s="10"/>
      <c r="BH178" s="2" t="s">
        <v>222</v>
      </c>
      <c r="BI178" s="11"/>
    </row>
    <row r="179" spans="1:61" ht="17.25" customHeight="1" x14ac:dyDescent="0.25">
      <c r="A179" s="2">
        <v>225</v>
      </c>
      <c r="B179" s="2">
        <v>2016</v>
      </c>
      <c r="C179" s="2" t="s">
        <v>188</v>
      </c>
      <c r="D179" s="2" t="s">
        <v>346</v>
      </c>
      <c r="E179" s="2" t="s">
        <v>74</v>
      </c>
      <c r="F179" s="2" t="s">
        <v>136</v>
      </c>
      <c r="G179" s="1" t="s">
        <v>65</v>
      </c>
      <c r="H179" s="1" t="s">
        <v>66</v>
      </c>
      <c r="I179" s="3">
        <v>1</v>
      </c>
      <c r="J179" s="4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3" t="s">
        <v>67</v>
      </c>
      <c r="R179">
        <v>1</v>
      </c>
      <c r="S179" s="4">
        <v>1</v>
      </c>
      <c r="T179" s="5">
        <v>0</v>
      </c>
      <c r="U179" s="5">
        <v>0</v>
      </c>
      <c r="V179" s="5">
        <v>0</v>
      </c>
      <c r="W179" s="3" t="s">
        <v>68</v>
      </c>
      <c r="X179" s="3">
        <v>0</v>
      </c>
      <c r="Y179" s="4">
        <v>1</v>
      </c>
      <c r="Z179" s="5">
        <v>0</v>
      </c>
      <c r="AA179" s="5">
        <v>0</v>
      </c>
      <c r="AB179" s="5">
        <v>0</v>
      </c>
      <c r="AC179" s="3" t="s">
        <v>69</v>
      </c>
      <c r="AD179" s="3">
        <v>1</v>
      </c>
      <c r="AE179" s="4">
        <v>1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6">
        <v>184</v>
      </c>
      <c r="AL179" s="6">
        <v>-184</v>
      </c>
      <c r="AM179" s="6">
        <v>424</v>
      </c>
      <c r="AN179" s="6">
        <v>0.43396226415094341</v>
      </c>
      <c r="AO179" s="6">
        <v>8</v>
      </c>
      <c r="AP179" s="6">
        <v>21</v>
      </c>
      <c r="AQ179" s="6">
        <v>3.2</v>
      </c>
      <c r="AR179" s="6">
        <v>31</v>
      </c>
      <c r="AS179" s="6">
        <v>28</v>
      </c>
      <c r="AT179" s="6">
        <v>30</v>
      </c>
      <c r="AU179" s="6">
        <v>27</v>
      </c>
      <c r="AV179" s="6">
        <v>33</v>
      </c>
      <c r="AW179" s="6">
        <v>85</v>
      </c>
      <c r="AX179" s="4">
        <v>2.88</v>
      </c>
      <c r="AY179" s="7">
        <v>0</v>
      </c>
      <c r="AZ179" s="7">
        <v>1</v>
      </c>
      <c r="BA179" s="7">
        <v>1</v>
      </c>
      <c r="BB179" s="7">
        <v>1</v>
      </c>
      <c r="BC179" s="8" t="s">
        <v>70</v>
      </c>
      <c r="BD179" s="12" t="s">
        <v>71</v>
      </c>
      <c r="BE179" s="12">
        <v>2</v>
      </c>
      <c r="BF179" s="9" t="s">
        <v>72</v>
      </c>
      <c r="BG179" s="10"/>
      <c r="BH179" s="2" t="s">
        <v>346</v>
      </c>
      <c r="BI179" s="11"/>
    </row>
    <row r="180" spans="1:61" ht="17.25" customHeight="1" x14ac:dyDescent="0.25">
      <c r="A180" s="2">
        <v>57</v>
      </c>
      <c r="B180" s="2">
        <v>2016</v>
      </c>
      <c r="C180" s="2" t="s">
        <v>251</v>
      </c>
      <c r="D180" s="2" t="s">
        <v>104</v>
      </c>
      <c r="E180" s="2" t="s">
        <v>63</v>
      </c>
      <c r="F180" s="2" t="s">
        <v>136</v>
      </c>
      <c r="G180" s="1" t="s">
        <v>65</v>
      </c>
      <c r="H180" s="1" t="s">
        <v>66</v>
      </c>
      <c r="I180" s="3">
        <v>1</v>
      </c>
      <c r="J180" s="4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3" t="s">
        <v>67</v>
      </c>
      <c r="R180">
        <v>1</v>
      </c>
      <c r="S180" s="4">
        <v>1</v>
      </c>
      <c r="T180" s="5">
        <v>0</v>
      </c>
      <c r="U180" s="5">
        <v>0</v>
      </c>
      <c r="V180" s="5">
        <v>0</v>
      </c>
      <c r="W180" s="3" t="s">
        <v>68</v>
      </c>
      <c r="X180" s="3">
        <v>0</v>
      </c>
      <c r="Y180" s="4">
        <v>1</v>
      </c>
      <c r="Z180" s="5">
        <v>0</v>
      </c>
      <c r="AA180" s="5">
        <v>0</v>
      </c>
      <c r="AB180" s="5">
        <v>0</v>
      </c>
      <c r="AC180" s="3" t="s">
        <v>104</v>
      </c>
      <c r="AD180" s="3">
        <v>4</v>
      </c>
      <c r="AE180" s="4">
        <v>0</v>
      </c>
      <c r="AF180" s="5">
        <v>0</v>
      </c>
      <c r="AG180" s="5">
        <v>0</v>
      </c>
      <c r="AH180" s="5">
        <v>1</v>
      </c>
      <c r="AI180" s="5">
        <v>0</v>
      </c>
      <c r="AJ180" s="5">
        <v>0</v>
      </c>
      <c r="AK180" s="6"/>
      <c r="AL180" s="6"/>
      <c r="AM180" s="6"/>
      <c r="AN180" s="6"/>
      <c r="AO180" s="6">
        <v>8</v>
      </c>
      <c r="AP180" s="6">
        <v>4</v>
      </c>
      <c r="AQ180" s="6">
        <v>4.78</v>
      </c>
      <c r="AR180" s="6">
        <v>31</v>
      </c>
      <c r="AS180" s="6">
        <v>28</v>
      </c>
      <c r="AT180" s="6">
        <v>28</v>
      </c>
      <c r="AU180" s="6">
        <v>35</v>
      </c>
      <c r="AV180" s="6">
        <v>32</v>
      </c>
      <c r="AW180" s="6">
        <v>2148</v>
      </c>
      <c r="AX180" s="4">
        <v>3.266</v>
      </c>
      <c r="AY180" s="7">
        <v>0</v>
      </c>
      <c r="AZ180" s="7">
        <v>0</v>
      </c>
      <c r="BA180" s="7">
        <v>1</v>
      </c>
      <c r="BB180" s="7">
        <v>1</v>
      </c>
      <c r="BC180" s="8" t="s">
        <v>70</v>
      </c>
      <c r="BD180" s="12" t="s">
        <v>71</v>
      </c>
      <c r="BE180" s="12">
        <v>2</v>
      </c>
      <c r="BF180" s="9" t="s">
        <v>72</v>
      </c>
      <c r="BG180" s="10" t="s">
        <v>104</v>
      </c>
      <c r="BH180" s="2" t="s">
        <v>104</v>
      </c>
      <c r="BI180" s="11"/>
    </row>
    <row r="181" spans="1:61" ht="17.25" customHeight="1" x14ac:dyDescent="0.25">
      <c r="A181" s="2">
        <v>239</v>
      </c>
      <c r="B181" s="2">
        <v>2015</v>
      </c>
      <c r="C181" s="2" t="s">
        <v>347</v>
      </c>
      <c r="D181" s="2" t="s">
        <v>111</v>
      </c>
      <c r="E181" s="2" t="s">
        <v>74</v>
      </c>
      <c r="F181" s="2" t="s">
        <v>136</v>
      </c>
      <c r="G181" s="1" t="s">
        <v>65</v>
      </c>
      <c r="H181" s="1" t="s">
        <v>66</v>
      </c>
      <c r="I181" s="3">
        <v>1</v>
      </c>
      <c r="J181" s="4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3" t="s">
        <v>67</v>
      </c>
      <c r="R181">
        <v>1</v>
      </c>
      <c r="S181" s="4">
        <v>1</v>
      </c>
      <c r="T181" s="5">
        <v>0</v>
      </c>
      <c r="U181" s="5">
        <v>0</v>
      </c>
      <c r="V181" s="5">
        <v>0</v>
      </c>
      <c r="W181" s="3" t="s">
        <v>68</v>
      </c>
      <c r="X181" s="3">
        <v>0</v>
      </c>
      <c r="Y181" s="4">
        <v>1</v>
      </c>
      <c r="Z181" s="5">
        <v>0</v>
      </c>
      <c r="AA181" s="5">
        <v>0</v>
      </c>
      <c r="AB181" s="5">
        <v>0</v>
      </c>
      <c r="AC181" s="3" t="s">
        <v>128</v>
      </c>
      <c r="AD181" s="3">
        <v>3</v>
      </c>
      <c r="AE181" s="4">
        <v>0</v>
      </c>
      <c r="AF181" s="5">
        <v>0</v>
      </c>
      <c r="AG181" s="5">
        <v>1</v>
      </c>
      <c r="AH181" s="5">
        <v>0</v>
      </c>
      <c r="AI181" s="5">
        <v>0</v>
      </c>
      <c r="AJ181" s="5">
        <v>0</v>
      </c>
      <c r="AK181" s="6"/>
      <c r="AL181" s="6"/>
      <c r="AM181" s="6"/>
      <c r="AN181" s="6"/>
      <c r="AO181" s="6">
        <v>9</v>
      </c>
      <c r="AP181" s="6">
        <v>0</v>
      </c>
      <c r="AQ181" s="6">
        <v>3.84</v>
      </c>
      <c r="AR181" s="6">
        <v>31</v>
      </c>
      <c r="AS181" s="6">
        <v>26</v>
      </c>
      <c r="AT181" s="6">
        <v>34</v>
      </c>
      <c r="AU181" s="6">
        <v>30</v>
      </c>
      <c r="AV181" s="6">
        <v>32</v>
      </c>
      <c r="AW181" s="6">
        <v>10046</v>
      </c>
      <c r="AX181" s="4">
        <v>3.2410000000000001</v>
      </c>
      <c r="AY181" s="7">
        <v>0</v>
      </c>
      <c r="AZ181" s="7">
        <v>1</v>
      </c>
      <c r="BA181" s="7">
        <v>0</v>
      </c>
      <c r="BB181" s="7">
        <v>0</v>
      </c>
      <c r="BC181" s="8" t="s">
        <v>65</v>
      </c>
      <c r="BD181" s="12" t="s">
        <v>71</v>
      </c>
      <c r="BE181" s="12">
        <v>3</v>
      </c>
      <c r="BF181" s="9" t="s">
        <v>77</v>
      </c>
      <c r="BG181" s="10" t="s">
        <v>198</v>
      </c>
      <c r="BH181" s="2" t="s">
        <v>111</v>
      </c>
      <c r="BI181" s="11"/>
    </row>
    <row r="182" spans="1:61" ht="17.25" customHeight="1" x14ac:dyDescent="0.25">
      <c r="A182" s="2">
        <v>143</v>
      </c>
      <c r="B182" s="2">
        <v>2016</v>
      </c>
      <c r="C182" s="2" t="s">
        <v>348</v>
      </c>
      <c r="D182" s="2" t="s">
        <v>99</v>
      </c>
      <c r="E182" s="2" t="s">
        <v>63</v>
      </c>
      <c r="F182" s="2" t="s">
        <v>119</v>
      </c>
      <c r="G182" s="1" t="s">
        <v>65</v>
      </c>
      <c r="H182" s="1" t="s">
        <v>66</v>
      </c>
      <c r="I182" s="3">
        <v>1</v>
      </c>
      <c r="J182" s="4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3" t="s">
        <v>67</v>
      </c>
      <c r="R182">
        <v>1</v>
      </c>
      <c r="S182" s="4">
        <v>1</v>
      </c>
      <c r="T182" s="5">
        <v>0</v>
      </c>
      <c r="U182" s="5">
        <v>0</v>
      </c>
      <c r="V182" s="5">
        <v>0</v>
      </c>
      <c r="W182" s="3" t="s">
        <v>68</v>
      </c>
      <c r="X182" s="3">
        <v>0</v>
      </c>
      <c r="Y182" s="4">
        <v>1</v>
      </c>
      <c r="Z182" s="5">
        <v>0</v>
      </c>
      <c r="AA182" s="5">
        <v>0</v>
      </c>
      <c r="AB182" s="5">
        <v>0</v>
      </c>
      <c r="AC182" s="3" t="s">
        <v>91</v>
      </c>
      <c r="AD182" s="3">
        <v>5</v>
      </c>
      <c r="AE182" s="4">
        <v>0</v>
      </c>
      <c r="AF182" s="5">
        <v>0</v>
      </c>
      <c r="AG182" s="5">
        <v>0</v>
      </c>
      <c r="AH182" s="5">
        <v>0</v>
      </c>
      <c r="AI182" s="5">
        <v>1</v>
      </c>
      <c r="AJ182" s="5">
        <v>0</v>
      </c>
      <c r="AK182" s="6"/>
      <c r="AL182" s="6"/>
      <c r="AM182" s="6"/>
      <c r="AN182" s="6"/>
      <c r="AO182" s="6">
        <v>8</v>
      </c>
      <c r="AP182" s="6"/>
      <c r="AQ182" s="6">
        <v>3.03</v>
      </c>
      <c r="AR182" s="6">
        <v>31</v>
      </c>
      <c r="AS182" s="6">
        <v>19</v>
      </c>
      <c r="AT182" s="6">
        <v>28</v>
      </c>
      <c r="AU182" s="6">
        <v>25</v>
      </c>
      <c r="AV182" s="6">
        <v>30</v>
      </c>
      <c r="AW182" s="6">
        <v>167</v>
      </c>
      <c r="AX182" s="4"/>
      <c r="AY182" s="7">
        <v>0</v>
      </c>
      <c r="AZ182" s="7">
        <v>0</v>
      </c>
      <c r="BA182" s="7">
        <v>1</v>
      </c>
      <c r="BB182" s="7">
        <v>1</v>
      </c>
      <c r="BC182" s="8" t="s">
        <v>70</v>
      </c>
      <c r="BD182" s="12" t="s">
        <v>112</v>
      </c>
      <c r="BE182" s="12">
        <v>1</v>
      </c>
      <c r="BF182" s="9" t="s">
        <v>113</v>
      </c>
      <c r="BG182" s="10"/>
      <c r="BH182" s="2" t="s">
        <v>99</v>
      </c>
      <c r="BI182" s="11"/>
    </row>
    <row r="183" spans="1:61" ht="17.25" customHeight="1" x14ac:dyDescent="0.25">
      <c r="A183" s="2">
        <v>191</v>
      </c>
      <c r="B183" s="2">
        <v>2015</v>
      </c>
      <c r="C183" s="2" t="s">
        <v>178</v>
      </c>
      <c r="D183" s="2" t="s">
        <v>214</v>
      </c>
      <c r="E183" s="2" t="s">
        <v>63</v>
      </c>
      <c r="F183" s="2" t="s">
        <v>90</v>
      </c>
      <c r="G183" s="1" t="s">
        <v>65</v>
      </c>
      <c r="H183" s="1" t="s">
        <v>66</v>
      </c>
      <c r="I183" s="3">
        <v>1</v>
      </c>
      <c r="J183" s="4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3" t="s">
        <v>67</v>
      </c>
      <c r="R183">
        <v>1</v>
      </c>
      <c r="S183" s="4">
        <v>1</v>
      </c>
      <c r="T183" s="5">
        <v>0</v>
      </c>
      <c r="U183" s="5">
        <v>0</v>
      </c>
      <c r="V183" s="5">
        <v>0</v>
      </c>
      <c r="W183" s="3" t="s">
        <v>68</v>
      </c>
      <c r="X183" s="3">
        <v>0</v>
      </c>
      <c r="Y183" s="4">
        <v>1</v>
      </c>
      <c r="Z183" s="5">
        <v>0</v>
      </c>
      <c r="AA183" s="5">
        <v>0</v>
      </c>
      <c r="AB183" s="5">
        <v>0</v>
      </c>
      <c r="AC183" s="3" t="s">
        <v>69</v>
      </c>
      <c r="AD183" s="3">
        <v>1</v>
      </c>
      <c r="AE183" s="4">
        <v>1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6">
        <v>1</v>
      </c>
      <c r="AL183" s="6">
        <v>-1</v>
      </c>
      <c r="AM183" s="6">
        <v>323</v>
      </c>
      <c r="AN183" s="6">
        <v>3.0959752321981426E-3</v>
      </c>
      <c r="AO183" s="6">
        <v>8</v>
      </c>
      <c r="AP183" s="6">
        <v>16</v>
      </c>
      <c r="AQ183" s="6">
        <v>4</v>
      </c>
      <c r="AR183" s="6">
        <v>32</v>
      </c>
      <c r="AS183" s="6">
        <v>26</v>
      </c>
      <c r="AT183" s="6">
        <v>34</v>
      </c>
      <c r="AU183" s="6">
        <v>35</v>
      </c>
      <c r="AV183" s="6">
        <v>32</v>
      </c>
      <c r="AW183" s="6">
        <v>89</v>
      </c>
      <c r="AX183" s="4">
        <v>3.899</v>
      </c>
      <c r="AY183" s="7">
        <v>0</v>
      </c>
      <c r="AZ183" s="7">
        <v>0</v>
      </c>
      <c r="BA183" s="7">
        <v>0</v>
      </c>
      <c r="BB183" s="7">
        <v>0</v>
      </c>
      <c r="BC183" s="8" t="s">
        <v>65</v>
      </c>
      <c r="BD183" s="12" t="s">
        <v>71</v>
      </c>
      <c r="BE183" s="12">
        <v>3</v>
      </c>
      <c r="BF183" s="9" t="s">
        <v>77</v>
      </c>
      <c r="BG183" s="10" t="s">
        <v>284</v>
      </c>
      <c r="BH183" s="2" t="s">
        <v>214</v>
      </c>
      <c r="BI183" s="11" t="s">
        <v>199</v>
      </c>
    </row>
    <row r="184" spans="1:61" ht="17.25" customHeight="1" x14ac:dyDescent="0.25">
      <c r="A184" s="2">
        <v>67</v>
      </c>
      <c r="B184" s="2">
        <v>2016</v>
      </c>
      <c r="C184" s="2" t="s">
        <v>349</v>
      </c>
      <c r="D184" s="2" t="s">
        <v>254</v>
      </c>
      <c r="E184" s="2" t="s">
        <v>63</v>
      </c>
      <c r="F184" s="2" t="s">
        <v>94</v>
      </c>
      <c r="G184" s="1" t="s">
        <v>65</v>
      </c>
      <c r="H184" s="1" t="s">
        <v>66</v>
      </c>
      <c r="I184" s="3">
        <v>1</v>
      </c>
      <c r="J184" s="4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3" t="s">
        <v>101</v>
      </c>
      <c r="R184">
        <v>2</v>
      </c>
      <c r="S184" s="4">
        <v>0</v>
      </c>
      <c r="T184" s="5">
        <v>1</v>
      </c>
      <c r="U184" s="5">
        <v>0</v>
      </c>
      <c r="V184" s="5">
        <v>0</v>
      </c>
      <c r="W184" s="3" t="s">
        <v>68</v>
      </c>
      <c r="X184" s="3">
        <v>0</v>
      </c>
      <c r="Y184" s="4">
        <v>1</v>
      </c>
      <c r="Z184" s="5">
        <v>0</v>
      </c>
      <c r="AA184" s="5">
        <v>0</v>
      </c>
      <c r="AB184" s="5">
        <v>0</v>
      </c>
      <c r="AC184" s="3" t="s">
        <v>69</v>
      </c>
      <c r="AD184" s="3">
        <v>1</v>
      </c>
      <c r="AE184" s="4">
        <v>1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6">
        <v>1</v>
      </c>
      <c r="AL184" s="6">
        <v>-1</v>
      </c>
      <c r="AM184" s="6">
        <v>19</v>
      </c>
      <c r="AN184" s="6">
        <v>5.2631578947368418E-2</v>
      </c>
      <c r="AO184" s="6">
        <v>8</v>
      </c>
      <c r="AP184" s="6">
        <v>0</v>
      </c>
      <c r="AQ184" s="6">
        <v>4</v>
      </c>
      <c r="AR184" s="6">
        <v>32</v>
      </c>
      <c r="AS184" s="6">
        <v>30</v>
      </c>
      <c r="AT184" s="6">
        <v>33</v>
      </c>
      <c r="AU184" s="6">
        <v>33</v>
      </c>
      <c r="AV184" s="6">
        <v>32</v>
      </c>
      <c r="AW184" s="6">
        <v>56</v>
      </c>
      <c r="AX184" s="4">
        <v>3.9169999999999998</v>
      </c>
      <c r="AY184" s="7">
        <v>0</v>
      </c>
      <c r="AZ184" s="7">
        <v>0</v>
      </c>
      <c r="BA184" s="7">
        <v>1</v>
      </c>
      <c r="BB184" s="7">
        <v>0</v>
      </c>
      <c r="BC184" s="8" t="s">
        <v>65</v>
      </c>
      <c r="BD184" s="12" t="s">
        <v>71</v>
      </c>
      <c r="BE184" s="12">
        <v>3</v>
      </c>
      <c r="BF184" s="9" t="s">
        <v>77</v>
      </c>
      <c r="BG184" s="10" t="s">
        <v>350</v>
      </c>
      <c r="BH184" s="2" t="s">
        <v>254</v>
      </c>
      <c r="BI184" s="11"/>
    </row>
    <row r="185" spans="1:61" ht="17.25" customHeight="1" x14ac:dyDescent="0.25">
      <c r="A185" s="2">
        <v>61</v>
      </c>
      <c r="B185" s="2">
        <v>2016</v>
      </c>
      <c r="C185" s="2" t="s">
        <v>178</v>
      </c>
      <c r="D185" s="2" t="s">
        <v>222</v>
      </c>
      <c r="E185" s="2" t="s">
        <v>74</v>
      </c>
      <c r="F185" s="2" t="s">
        <v>351</v>
      </c>
      <c r="G185" s="1" t="s">
        <v>65</v>
      </c>
      <c r="H185" s="1" t="s">
        <v>66</v>
      </c>
      <c r="I185" s="3">
        <v>1</v>
      </c>
      <c r="J185" s="4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3" t="s">
        <v>67</v>
      </c>
      <c r="R185">
        <v>1</v>
      </c>
      <c r="S185" s="4">
        <v>1</v>
      </c>
      <c r="T185" s="5">
        <v>0</v>
      </c>
      <c r="U185" s="5">
        <v>0</v>
      </c>
      <c r="V185" s="5">
        <v>0</v>
      </c>
      <c r="W185" s="3" t="s">
        <v>352</v>
      </c>
      <c r="X185" s="3">
        <v>3</v>
      </c>
      <c r="Y185" s="4">
        <v>0</v>
      </c>
      <c r="Z185" s="5">
        <v>0</v>
      </c>
      <c r="AA185" s="5">
        <v>0</v>
      </c>
      <c r="AB185" s="5">
        <v>1</v>
      </c>
      <c r="AC185" s="3" t="s">
        <v>83</v>
      </c>
      <c r="AD185" s="3">
        <v>2</v>
      </c>
      <c r="AE185" s="4">
        <v>0</v>
      </c>
      <c r="AF185" s="5">
        <v>1</v>
      </c>
      <c r="AG185" s="5">
        <v>0</v>
      </c>
      <c r="AH185" s="5">
        <v>0</v>
      </c>
      <c r="AI185" s="5">
        <v>0</v>
      </c>
      <c r="AJ185" s="5">
        <v>0</v>
      </c>
      <c r="AK185" s="6">
        <v>1</v>
      </c>
      <c r="AL185" s="6">
        <v>-1</v>
      </c>
      <c r="AM185" s="6">
        <v>390</v>
      </c>
      <c r="AN185" s="6">
        <v>2.5641025641025641E-3</v>
      </c>
      <c r="AO185" s="6">
        <v>8</v>
      </c>
      <c r="AP185" s="6">
        <v>40</v>
      </c>
      <c r="AQ185" s="6">
        <v>4</v>
      </c>
      <c r="AR185" s="6">
        <v>32</v>
      </c>
      <c r="AS185" s="6">
        <v>31</v>
      </c>
      <c r="AT185" s="6">
        <v>34</v>
      </c>
      <c r="AU185" s="6">
        <v>33</v>
      </c>
      <c r="AV185" s="6">
        <v>33</v>
      </c>
      <c r="AW185" s="6">
        <v>0</v>
      </c>
      <c r="AX185" s="4">
        <v>3.8130000000000002</v>
      </c>
      <c r="AY185" s="7">
        <v>0</v>
      </c>
      <c r="AZ185" s="7">
        <v>1</v>
      </c>
      <c r="BA185" s="7">
        <v>1</v>
      </c>
      <c r="BB185" s="7">
        <v>0</v>
      </c>
      <c r="BC185" s="8" t="s">
        <v>65</v>
      </c>
      <c r="BD185" s="12" t="s">
        <v>71</v>
      </c>
      <c r="BE185" s="12">
        <v>3</v>
      </c>
      <c r="BF185" s="9" t="s">
        <v>77</v>
      </c>
      <c r="BG185" s="10" t="s">
        <v>353</v>
      </c>
      <c r="BH185" s="2" t="s">
        <v>222</v>
      </c>
      <c r="BI185" s="11" t="s">
        <v>354</v>
      </c>
    </row>
    <row r="186" spans="1:61" ht="17.25" customHeight="1" x14ac:dyDescent="0.25">
      <c r="A186" s="2">
        <v>142</v>
      </c>
      <c r="B186" s="2">
        <v>2016</v>
      </c>
      <c r="C186" s="2" t="s">
        <v>188</v>
      </c>
      <c r="D186" s="2" t="s">
        <v>161</v>
      </c>
      <c r="E186" s="2" t="s">
        <v>74</v>
      </c>
      <c r="F186" s="2" t="s">
        <v>64</v>
      </c>
      <c r="G186" s="1" t="s">
        <v>65</v>
      </c>
      <c r="H186" s="1" t="s">
        <v>66</v>
      </c>
      <c r="I186" s="3">
        <v>1</v>
      </c>
      <c r="J186" s="4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3" t="s">
        <v>67</v>
      </c>
      <c r="R186">
        <v>1</v>
      </c>
      <c r="S186" s="4">
        <v>1</v>
      </c>
      <c r="T186" s="5">
        <v>0</v>
      </c>
      <c r="U186" s="5">
        <v>0</v>
      </c>
      <c r="V186" s="5">
        <v>0</v>
      </c>
      <c r="W186" s="3" t="s">
        <v>68</v>
      </c>
      <c r="X186" s="3">
        <v>0</v>
      </c>
      <c r="Y186" s="4">
        <v>1</v>
      </c>
      <c r="Z186" s="5">
        <v>0</v>
      </c>
      <c r="AA186" s="5">
        <v>0</v>
      </c>
      <c r="AB186" s="5">
        <v>0</v>
      </c>
      <c r="AC186" s="3" t="s">
        <v>91</v>
      </c>
      <c r="AD186" s="3">
        <v>5</v>
      </c>
      <c r="AE186" s="4">
        <v>0</v>
      </c>
      <c r="AF186" s="5">
        <v>0</v>
      </c>
      <c r="AG186" s="5">
        <v>0</v>
      </c>
      <c r="AH186" s="5">
        <v>0</v>
      </c>
      <c r="AI186" s="5">
        <v>1</v>
      </c>
      <c r="AJ186" s="5">
        <v>0</v>
      </c>
      <c r="AK186" s="6">
        <v>5</v>
      </c>
      <c r="AL186" s="6">
        <v>-5</v>
      </c>
      <c r="AM186" s="6">
        <v>443</v>
      </c>
      <c r="AN186" s="6">
        <v>1.1286681715575621E-2</v>
      </c>
      <c r="AO186" s="6">
        <v>6</v>
      </c>
      <c r="AP186" s="6">
        <v>57</v>
      </c>
      <c r="AQ186" s="6">
        <v>4.28</v>
      </c>
      <c r="AR186" s="6">
        <v>32</v>
      </c>
      <c r="AS186" s="6">
        <v>28</v>
      </c>
      <c r="AT186" s="6">
        <v>36</v>
      </c>
      <c r="AU186" s="6">
        <v>29</v>
      </c>
      <c r="AV186" s="6">
        <v>34</v>
      </c>
      <c r="AW186" s="6">
        <v>84</v>
      </c>
      <c r="AX186" s="4">
        <v>3.524</v>
      </c>
      <c r="AY186" s="7">
        <v>0</v>
      </c>
      <c r="AZ186" s="7">
        <v>1</v>
      </c>
      <c r="BA186" s="7">
        <v>1</v>
      </c>
      <c r="BB186" s="7">
        <v>0</v>
      </c>
      <c r="BC186" s="8" t="s">
        <v>65</v>
      </c>
      <c r="BD186" s="12" t="s">
        <v>71</v>
      </c>
      <c r="BE186" s="12">
        <v>3</v>
      </c>
      <c r="BF186" s="9" t="s">
        <v>77</v>
      </c>
      <c r="BG186" s="10" t="s">
        <v>355</v>
      </c>
      <c r="BH186" s="2" t="s">
        <v>161</v>
      </c>
      <c r="BI186" s="11" t="s">
        <v>356</v>
      </c>
    </row>
    <row r="187" spans="1:61" ht="17.25" customHeight="1" x14ac:dyDescent="0.25">
      <c r="A187" s="2">
        <v>158</v>
      </c>
      <c r="B187" s="2">
        <v>2015</v>
      </c>
      <c r="C187" s="2" t="s">
        <v>144</v>
      </c>
      <c r="D187" s="2" t="s">
        <v>89</v>
      </c>
      <c r="E187" s="2" t="s">
        <v>74</v>
      </c>
      <c r="F187" s="2" t="s">
        <v>170</v>
      </c>
      <c r="G187" s="1" t="s">
        <v>65</v>
      </c>
      <c r="H187" s="1" t="s">
        <v>109</v>
      </c>
      <c r="I187" s="3">
        <v>7</v>
      </c>
      <c r="J187" s="4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</v>
      </c>
      <c r="Q187" s="3" t="s">
        <v>67</v>
      </c>
      <c r="R187">
        <v>1</v>
      </c>
      <c r="S187" s="4">
        <v>1</v>
      </c>
      <c r="T187" s="5">
        <v>0</v>
      </c>
      <c r="U187" s="5">
        <v>0</v>
      </c>
      <c r="V187" s="5">
        <v>0</v>
      </c>
      <c r="W187" s="3" t="s">
        <v>68</v>
      </c>
      <c r="X187" s="3">
        <v>0</v>
      </c>
      <c r="Y187" s="4">
        <v>1</v>
      </c>
      <c r="Z187" s="5">
        <v>0</v>
      </c>
      <c r="AA187" s="5">
        <v>0</v>
      </c>
      <c r="AB187" s="5">
        <v>0</v>
      </c>
      <c r="AC187" s="3" t="s">
        <v>91</v>
      </c>
      <c r="AD187" s="3">
        <v>5</v>
      </c>
      <c r="AE187" s="4">
        <v>0</v>
      </c>
      <c r="AF187" s="5">
        <v>0</v>
      </c>
      <c r="AG187" s="5">
        <v>0</v>
      </c>
      <c r="AH187" s="5">
        <v>0</v>
      </c>
      <c r="AI187" s="5">
        <v>1</v>
      </c>
      <c r="AJ187" s="5">
        <v>0</v>
      </c>
      <c r="AK187" s="6">
        <v>19</v>
      </c>
      <c r="AL187" s="6">
        <v>-19</v>
      </c>
      <c r="AM187" s="6">
        <v>306</v>
      </c>
      <c r="AN187" s="6">
        <v>6.2091503267973858E-2</v>
      </c>
      <c r="AO187" s="6">
        <v>8</v>
      </c>
      <c r="AP187" s="6">
        <v>30</v>
      </c>
      <c r="AQ187" s="6">
        <v>4.28</v>
      </c>
      <c r="AR187" s="6">
        <v>32</v>
      </c>
      <c r="AS187" s="6">
        <v>36</v>
      </c>
      <c r="AT187" s="6">
        <v>32</v>
      </c>
      <c r="AU187" s="6">
        <v>32</v>
      </c>
      <c r="AV187" s="6">
        <v>28</v>
      </c>
      <c r="AW187" s="6">
        <v>87</v>
      </c>
      <c r="AX187" s="4">
        <v>4</v>
      </c>
      <c r="AY187" s="7">
        <v>0</v>
      </c>
      <c r="AZ187" s="7">
        <v>1</v>
      </c>
      <c r="BA187" s="7">
        <v>0</v>
      </c>
      <c r="BB187" s="7">
        <v>0</v>
      </c>
      <c r="BC187" s="8" t="s">
        <v>65</v>
      </c>
      <c r="BD187" s="12" t="s">
        <v>71</v>
      </c>
      <c r="BE187" s="12">
        <v>3</v>
      </c>
      <c r="BF187" s="9" t="s">
        <v>77</v>
      </c>
      <c r="BG187" s="10" t="s">
        <v>357</v>
      </c>
      <c r="BH187" s="2" t="s">
        <v>89</v>
      </c>
      <c r="BI187" s="11" t="s">
        <v>222</v>
      </c>
    </row>
    <row r="188" spans="1:61" ht="17.25" customHeight="1" x14ac:dyDescent="0.25">
      <c r="A188" s="2">
        <v>245</v>
      </c>
      <c r="B188" s="2">
        <v>2016</v>
      </c>
      <c r="C188" s="2" t="s">
        <v>178</v>
      </c>
      <c r="D188" s="2" t="s">
        <v>214</v>
      </c>
      <c r="E188" s="2" t="s">
        <v>74</v>
      </c>
      <c r="F188" s="2" t="s">
        <v>157</v>
      </c>
      <c r="G188" s="1" t="s">
        <v>65</v>
      </c>
      <c r="H188" s="1" t="s">
        <v>66</v>
      </c>
      <c r="I188" s="3">
        <v>1</v>
      </c>
      <c r="J188" s="4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3" t="s">
        <v>67</v>
      </c>
      <c r="R188">
        <v>1</v>
      </c>
      <c r="S188" s="4">
        <v>1</v>
      </c>
      <c r="T188" s="5">
        <v>0</v>
      </c>
      <c r="U188" s="5">
        <v>0</v>
      </c>
      <c r="V188" s="5">
        <v>0</v>
      </c>
      <c r="W188" s="3" t="s">
        <v>68</v>
      </c>
      <c r="X188" s="3">
        <v>0</v>
      </c>
      <c r="Y188" s="4">
        <v>1</v>
      </c>
      <c r="Z188" s="5">
        <v>0</v>
      </c>
      <c r="AA188" s="5">
        <v>0</v>
      </c>
      <c r="AB188" s="5">
        <v>0</v>
      </c>
      <c r="AC188" s="3" t="s">
        <v>69</v>
      </c>
      <c r="AD188" s="3">
        <v>1</v>
      </c>
      <c r="AE188" s="4">
        <v>1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6">
        <v>29</v>
      </c>
      <c r="AL188" s="6">
        <v>-29</v>
      </c>
      <c r="AM188" s="6">
        <v>390</v>
      </c>
      <c r="AN188" s="6">
        <v>7.4358974358974358E-2</v>
      </c>
      <c r="AO188" s="6">
        <v>8</v>
      </c>
      <c r="AP188" s="6">
        <v>3</v>
      </c>
      <c r="AQ188" s="6">
        <v>3.96</v>
      </c>
      <c r="AR188" s="6">
        <v>32</v>
      </c>
      <c r="AS188" s="6">
        <v>27</v>
      </c>
      <c r="AT188" s="6">
        <v>31</v>
      </c>
      <c r="AU188" s="6">
        <v>36</v>
      </c>
      <c r="AV188" s="6">
        <v>35</v>
      </c>
      <c r="AW188" s="6">
        <v>0</v>
      </c>
      <c r="AX188" s="4">
        <v>3.8759999999999999</v>
      </c>
      <c r="AY188" s="7">
        <v>0</v>
      </c>
      <c r="AZ188" s="7">
        <v>1</v>
      </c>
      <c r="BA188" s="7">
        <v>1</v>
      </c>
      <c r="BB188" s="7">
        <v>0</v>
      </c>
      <c r="BC188" s="8" t="s">
        <v>65</v>
      </c>
      <c r="BD188" s="12" t="s">
        <v>71</v>
      </c>
      <c r="BE188" s="12">
        <v>3</v>
      </c>
      <c r="BF188" s="9" t="s">
        <v>77</v>
      </c>
      <c r="BG188" s="10" t="s">
        <v>324</v>
      </c>
      <c r="BH188" s="2" t="s">
        <v>214</v>
      </c>
      <c r="BI188" s="11"/>
    </row>
    <row r="189" spans="1:61" ht="17.25" customHeight="1" x14ac:dyDescent="0.25">
      <c r="A189" s="2">
        <v>134</v>
      </c>
      <c r="B189" s="2">
        <v>2015</v>
      </c>
      <c r="C189" s="2" t="s">
        <v>358</v>
      </c>
      <c r="D189" s="2" t="s">
        <v>99</v>
      </c>
      <c r="E189" s="2" t="s">
        <v>63</v>
      </c>
      <c r="F189" s="2" t="s">
        <v>136</v>
      </c>
      <c r="G189" s="1" t="s">
        <v>65</v>
      </c>
      <c r="H189" s="1" t="s">
        <v>66</v>
      </c>
      <c r="I189" s="3">
        <v>1</v>
      </c>
      <c r="J189" s="4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3" t="s">
        <v>67</v>
      </c>
      <c r="R189">
        <v>1</v>
      </c>
      <c r="S189" s="4">
        <v>1</v>
      </c>
      <c r="T189" s="5">
        <v>0</v>
      </c>
      <c r="U189" s="5">
        <v>0</v>
      </c>
      <c r="V189" s="5">
        <v>0</v>
      </c>
      <c r="W189" s="3" t="s">
        <v>68</v>
      </c>
      <c r="X189" s="3">
        <v>0</v>
      </c>
      <c r="Y189" s="4">
        <v>1</v>
      </c>
      <c r="Z189" s="5">
        <v>0</v>
      </c>
      <c r="AA189" s="5">
        <v>0</v>
      </c>
      <c r="AB189" s="5">
        <v>0</v>
      </c>
      <c r="AC189" s="3" t="s">
        <v>69</v>
      </c>
      <c r="AD189" s="3">
        <v>1</v>
      </c>
      <c r="AE189" s="4">
        <v>1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6">
        <v>33</v>
      </c>
      <c r="AL189" s="6">
        <v>-33</v>
      </c>
      <c r="AM189" s="6">
        <v>519</v>
      </c>
      <c r="AN189" s="6">
        <v>6.358381502890173E-2</v>
      </c>
      <c r="AO189" s="6">
        <v>8</v>
      </c>
      <c r="AP189" s="6">
        <v>38</v>
      </c>
      <c r="AQ189" s="6">
        <v>3.86</v>
      </c>
      <c r="AR189" s="6">
        <v>32</v>
      </c>
      <c r="AS189" s="6">
        <v>29</v>
      </c>
      <c r="AT189" s="6">
        <v>33</v>
      </c>
      <c r="AU189" s="6">
        <v>32</v>
      </c>
      <c r="AV189" s="6">
        <v>32</v>
      </c>
      <c r="AW189" s="6">
        <v>3151</v>
      </c>
      <c r="AX189" s="4">
        <v>3.8220000000000001</v>
      </c>
      <c r="AY189" s="7">
        <v>0</v>
      </c>
      <c r="AZ189" s="7">
        <v>0</v>
      </c>
      <c r="BA189" s="7">
        <v>0</v>
      </c>
      <c r="BB189" s="7">
        <v>0</v>
      </c>
      <c r="BC189" s="8" t="s">
        <v>65</v>
      </c>
      <c r="BD189" s="12" t="s">
        <v>71</v>
      </c>
      <c r="BE189" s="12">
        <v>3</v>
      </c>
      <c r="BF189" s="9" t="s">
        <v>77</v>
      </c>
      <c r="BG189" s="10" t="s">
        <v>359</v>
      </c>
      <c r="BH189" s="2" t="s">
        <v>99</v>
      </c>
      <c r="BI189" s="11"/>
    </row>
    <row r="190" spans="1:61" ht="17.25" customHeight="1" x14ac:dyDescent="0.25">
      <c r="A190" s="2">
        <v>193</v>
      </c>
      <c r="B190" s="2">
        <v>2016</v>
      </c>
      <c r="C190" s="2" t="s">
        <v>360</v>
      </c>
      <c r="D190" s="2" t="s">
        <v>204</v>
      </c>
      <c r="E190" s="2" t="s">
        <v>63</v>
      </c>
      <c r="F190" s="2" t="s">
        <v>136</v>
      </c>
      <c r="G190" s="1" t="s">
        <v>65</v>
      </c>
      <c r="H190" s="1" t="s">
        <v>66</v>
      </c>
      <c r="I190" s="3">
        <v>1</v>
      </c>
      <c r="J190" s="4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3" t="s">
        <v>67</v>
      </c>
      <c r="R190">
        <v>1</v>
      </c>
      <c r="S190" s="4">
        <v>1</v>
      </c>
      <c r="T190" s="5">
        <v>0</v>
      </c>
      <c r="U190" s="5">
        <v>0</v>
      </c>
      <c r="V190" s="5">
        <v>0</v>
      </c>
      <c r="W190" s="3" t="s">
        <v>123</v>
      </c>
      <c r="X190" s="3">
        <v>2</v>
      </c>
      <c r="Y190" s="4">
        <v>0</v>
      </c>
      <c r="Z190" s="5">
        <v>0</v>
      </c>
      <c r="AA190" s="5">
        <v>1</v>
      </c>
      <c r="AB190" s="5">
        <v>0</v>
      </c>
      <c r="AC190" s="3" t="s">
        <v>69</v>
      </c>
      <c r="AD190" s="3">
        <v>1</v>
      </c>
      <c r="AE190" s="4">
        <v>1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6">
        <v>43</v>
      </c>
      <c r="AL190" s="6">
        <v>-43</v>
      </c>
      <c r="AM190" s="6">
        <v>484</v>
      </c>
      <c r="AN190" s="6">
        <v>8.8842975206611566E-2</v>
      </c>
      <c r="AO190" s="6">
        <v>4</v>
      </c>
      <c r="AP190" s="6">
        <v>30</v>
      </c>
      <c r="AQ190" s="6">
        <v>4</v>
      </c>
      <c r="AR190" s="6">
        <v>32</v>
      </c>
      <c r="AS190" s="6">
        <v>28</v>
      </c>
      <c r="AT190" s="6">
        <v>33</v>
      </c>
      <c r="AU190" s="6">
        <v>35</v>
      </c>
      <c r="AV190" s="6">
        <v>32</v>
      </c>
      <c r="AW190" s="6">
        <v>13746</v>
      </c>
      <c r="AX190" s="4">
        <v>3.6909999999999998</v>
      </c>
      <c r="AY190" s="7">
        <v>0</v>
      </c>
      <c r="AZ190" s="7">
        <v>0</v>
      </c>
      <c r="BA190" s="7">
        <v>1</v>
      </c>
      <c r="BB190" s="7">
        <v>0</v>
      </c>
      <c r="BC190" s="8" t="s">
        <v>65</v>
      </c>
      <c r="BD190" s="12" t="s">
        <v>71</v>
      </c>
      <c r="BE190" s="12">
        <v>3</v>
      </c>
      <c r="BF190" s="9" t="s">
        <v>77</v>
      </c>
      <c r="BG190" s="10" t="s">
        <v>361</v>
      </c>
      <c r="BH190" s="2" t="s">
        <v>204</v>
      </c>
      <c r="BI190" s="11"/>
    </row>
    <row r="191" spans="1:61" ht="17.25" customHeight="1" x14ac:dyDescent="0.25">
      <c r="A191" s="2">
        <v>115</v>
      </c>
      <c r="B191" s="2">
        <v>2016</v>
      </c>
      <c r="C191" s="2" t="s">
        <v>130</v>
      </c>
      <c r="D191" s="2" t="s">
        <v>111</v>
      </c>
      <c r="E191" s="2" t="s">
        <v>63</v>
      </c>
      <c r="F191" s="2" t="s">
        <v>81</v>
      </c>
      <c r="G191" s="1" t="s">
        <v>65</v>
      </c>
      <c r="H191" s="1" t="s">
        <v>66</v>
      </c>
      <c r="I191" s="3">
        <v>1</v>
      </c>
      <c r="J191" s="4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3" t="s">
        <v>67</v>
      </c>
      <c r="R191">
        <v>1</v>
      </c>
      <c r="S191" s="4">
        <v>1</v>
      </c>
      <c r="T191" s="5">
        <v>0</v>
      </c>
      <c r="U191" s="5">
        <v>0</v>
      </c>
      <c r="V191" s="5">
        <v>0</v>
      </c>
      <c r="W191" s="3" t="s">
        <v>68</v>
      </c>
      <c r="X191" s="3">
        <v>0</v>
      </c>
      <c r="Y191" s="4">
        <v>1</v>
      </c>
      <c r="Z191" s="5">
        <v>0</v>
      </c>
      <c r="AA191" s="5">
        <v>0</v>
      </c>
      <c r="AB191" s="5">
        <v>0</v>
      </c>
      <c r="AC191" s="3" t="s">
        <v>104</v>
      </c>
      <c r="AD191" s="3">
        <v>4</v>
      </c>
      <c r="AE191" s="4">
        <v>0</v>
      </c>
      <c r="AF191" s="5">
        <v>0</v>
      </c>
      <c r="AG191" s="5">
        <v>0</v>
      </c>
      <c r="AH191" s="5">
        <v>1</v>
      </c>
      <c r="AI191" s="5">
        <v>0</v>
      </c>
      <c r="AJ191" s="5">
        <v>0</v>
      </c>
      <c r="AK191" s="6">
        <v>45</v>
      </c>
      <c r="AL191" s="6">
        <v>-45</v>
      </c>
      <c r="AM191" s="6">
        <v>569</v>
      </c>
      <c r="AN191" s="6">
        <v>7.9086115992970121E-2</v>
      </c>
      <c r="AO191" s="6">
        <v>8</v>
      </c>
      <c r="AP191" s="6">
        <v>33</v>
      </c>
      <c r="AQ191" s="6">
        <v>4.05</v>
      </c>
      <c r="AR191" s="6">
        <v>32</v>
      </c>
      <c r="AS191" s="6">
        <v>27</v>
      </c>
      <c r="AT191" s="6">
        <v>32</v>
      </c>
      <c r="AU191" s="6">
        <v>36</v>
      </c>
      <c r="AV191" s="6">
        <v>35</v>
      </c>
      <c r="AW191" s="6">
        <v>4</v>
      </c>
      <c r="AX191" s="4">
        <v>3.3530000000000002</v>
      </c>
      <c r="AY191" s="7">
        <v>0</v>
      </c>
      <c r="AZ191" s="7">
        <v>0</v>
      </c>
      <c r="BA191" s="7">
        <v>1</v>
      </c>
      <c r="BB191" s="7">
        <v>0</v>
      </c>
      <c r="BC191" s="8" t="s">
        <v>65</v>
      </c>
      <c r="BD191" s="12" t="s">
        <v>71</v>
      </c>
      <c r="BE191" s="12">
        <v>3</v>
      </c>
      <c r="BF191" s="9" t="s">
        <v>77</v>
      </c>
      <c r="BG191" s="10" t="s">
        <v>126</v>
      </c>
      <c r="BH191" s="2" t="s">
        <v>111</v>
      </c>
      <c r="BI191" s="11" t="s">
        <v>201</v>
      </c>
    </row>
    <row r="192" spans="1:61" ht="17.25" customHeight="1" x14ac:dyDescent="0.25">
      <c r="A192" s="2">
        <v>95</v>
      </c>
      <c r="B192" s="2">
        <v>2016</v>
      </c>
      <c r="C192" s="2" t="s">
        <v>336</v>
      </c>
      <c r="D192" s="2" t="s">
        <v>254</v>
      </c>
      <c r="E192" s="2" t="s">
        <v>63</v>
      </c>
      <c r="F192" s="2" t="s">
        <v>81</v>
      </c>
      <c r="G192" s="1" t="s">
        <v>65</v>
      </c>
      <c r="H192" s="1" t="s">
        <v>66</v>
      </c>
      <c r="I192" s="3">
        <v>1</v>
      </c>
      <c r="J192" s="4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3" t="s">
        <v>67</v>
      </c>
      <c r="R192">
        <v>1</v>
      </c>
      <c r="S192" s="4">
        <v>1</v>
      </c>
      <c r="T192" s="5">
        <v>0</v>
      </c>
      <c r="U192" s="5">
        <v>0</v>
      </c>
      <c r="V192" s="5">
        <v>0</v>
      </c>
      <c r="W192" s="3" t="s">
        <v>68</v>
      </c>
      <c r="X192" s="3">
        <v>0</v>
      </c>
      <c r="Y192" s="4">
        <v>1</v>
      </c>
      <c r="Z192" s="5">
        <v>0</v>
      </c>
      <c r="AA192" s="5">
        <v>0</v>
      </c>
      <c r="AB192" s="5">
        <v>0</v>
      </c>
      <c r="AC192" s="3" t="s">
        <v>128</v>
      </c>
      <c r="AD192" s="3">
        <v>3</v>
      </c>
      <c r="AE192" s="4">
        <v>0</v>
      </c>
      <c r="AF192" s="5">
        <v>0</v>
      </c>
      <c r="AG192" s="5">
        <v>1</v>
      </c>
      <c r="AH192" s="5">
        <v>0</v>
      </c>
      <c r="AI192" s="5">
        <v>0</v>
      </c>
      <c r="AJ192" s="5">
        <v>0</v>
      </c>
      <c r="AK192" s="6">
        <v>90</v>
      </c>
      <c r="AL192" s="6">
        <v>-90</v>
      </c>
      <c r="AM192" s="6">
        <v>388</v>
      </c>
      <c r="AN192" s="6">
        <v>0.23195876288659795</v>
      </c>
      <c r="AO192" s="6">
        <v>8</v>
      </c>
      <c r="AP192" s="6">
        <v>6</v>
      </c>
      <c r="AQ192" s="6">
        <v>4.01</v>
      </c>
      <c r="AR192" s="6">
        <v>32</v>
      </c>
      <c r="AS192" s="6">
        <v>26</v>
      </c>
      <c r="AT192" s="6">
        <v>33</v>
      </c>
      <c r="AU192" s="6">
        <v>34</v>
      </c>
      <c r="AV192" s="6">
        <v>34</v>
      </c>
      <c r="AW192" s="6">
        <v>438</v>
      </c>
      <c r="AX192" s="4">
        <v>3.5979999999999999</v>
      </c>
      <c r="AY192" s="7">
        <v>0</v>
      </c>
      <c r="AZ192" s="7">
        <v>0</v>
      </c>
      <c r="BA192" s="7">
        <v>1</v>
      </c>
      <c r="BB192" s="7">
        <v>0</v>
      </c>
      <c r="BC192" s="8" t="s">
        <v>65</v>
      </c>
      <c r="BD192" s="12" t="s">
        <v>71</v>
      </c>
      <c r="BE192" s="12">
        <v>3</v>
      </c>
      <c r="BF192" s="9" t="s">
        <v>77</v>
      </c>
      <c r="BG192" s="10" t="s">
        <v>218</v>
      </c>
      <c r="BH192" s="2" t="s">
        <v>254</v>
      </c>
      <c r="BI192" s="11"/>
    </row>
    <row r="193" spans="1:61" ht="17.25" customHeight="1" x14ac:dyDescent="0.25">
      <c r="A193" s="2">
        <v>71</v>
      </c>
      <c r="B193" s="2">
        <v>2015</v>
      </c>
      <c r="C193" s="2" t="s">
        <v>88</v>
      </c>
      <c r="D193" s="2" t="s">
        <v>189</v>
      </c>
      <c r="E193" s="2" t="s">
        <v>63</v>
      </c>
      <c r="F193" s="2" t="s">
        <v>64</v>
      </c>
      <c r="G193" s="1" t="s">
        <v>65</v>
      </c>
      <c r="H193" s="1" t="s">
        <v>66</v>
      </c>
      <c r="I193" s="3">
        <v>1</v>
      </c>
      <c r="J193" s="4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3" t="s">
        <v>67</v>
      </c>
      <c r="R193">
        <v>1</v>
      </c>
      <c r="S193" s="4">
        <v>1</v>
      </c>
      <c r="T193" s="5">
        <v>0</v>
      </c>
      <c r="U193" s="5">
        <v>0</v>
      </c>
      <c r="V193" s="5">
        <v>0</v>
      </c>
      <c r="W193" s="3" t="s">
        <v>68</v>
      </c>
      <c r="X193" s="3">
        <v>0</v>
      </c>
      <c r="Y193" s="4">
        <v>1</v>
      </c>
      <c r="Z193" s="5">
        <v>0</v>
      </c>
      <c r="AA193" s="5">
        <v>0</v>
      </c>
      <c r="AB193" s="5">
        <v>0</v>
      </c>
      <c r="AC193" s="3" t="s">
        <v>83</v>
      </c>
      <c r="AD193" s="3">
        <v>2</v>
      </c>
      <c r="AE193" s="4">
        <v>0</v>
      </c>
      <c r="AF193" s="5">
        <v>1</v>
      </c>
      <c r="AG193" s="5">
        <v>0</v>
      </c>
      <c r="AH193" s="5">
        <v>0</v>
      </c>
      <c r="AI193" s="5">
        <v>0</v>
      </c>
      <c r="AJ193" s="5">
        <v>0</v>
      </c>
      <c r="AK193" s="6">
        <v>231</v>
      </c>
      <c r="AL193" s="6">
        <v>-231</v>
      </c>
      <c r="AM193" s="6">
        <v>419</v>
      </c>
      <c r="AN193" s="6">
        <v>0.55131264916467781</v>
      </c>
      <c r="AO193" s="6">
        <v>8</v>
      </c>
      <c r="AP193" s="6">
        <v>20</v>
      </c>
      <c r="AQ193" s="6">
        <v>3.2</v>
      </c>
      <c r="AR193" s="6">
        <v>32</v>
      </c>
      <c r="AS193" s="6">
        <v>27</v>
      </c>
      <c r="AT193" s="6">
        <v>32</v>
      </c>
      <c r="AU193" s="6">
        <v>35</v>
      </c>
      <c r="AV193" s="6">
        <v>33</v>
      </c>
      <c r="AW193" s="6">
        <v>89</v>
      </c>
      <c r="AX193" s="4">
        <v>2.2919999999999998</v>
      </c>
      <c r="AY193" s="7">
        <v>0</v>
      </c>
      <c r="AZ193" s="7">
        <v>0</v>
      </c>
      <c r="BA193" s="7">
        <v>0</v>
      </c>
      <c r="BB193" s="7">
        <v>1</v>
      </c>
      <c r="BC193" s="8" t="s">
        <v>70</v>
      </c>
      <c r="BD193" s="12" t="s">
        <v>71</v>
      </c>
      <c r="BE193" s="12">
        <v>2</v>
      </c>
      <c r="BF193" s="9" t="s">
        <v>72</v>
      </c>
      <c r="BG193" s="10"/>
      <c r="BH193" s="2" t="s">
        <v>189</v>
      </c>
      <c r="BI193" s="11"/>
    </row>
    <row r="194" spans="1:61" ht="17.25" customHeight="1" x14ac:dyDescent="0.25">
      <c r="A194" s="2">
        <v>131</v>
      </c>
      <c r="B194" s="2">
        <v>2016</v>
      </c>
      <c r="C194" s="2" t="s">
        <v>362</v>
      </c>
      <c r="D194" s="2" t="s">
        <v>104</v>
      </c>
      <c r="E194" s="2" t="s">
        <v>63</v>
      </c>
      <c r="F194" s="2" t="s">
        <v>64</v>
      </c>
      <c r="G194" s="1" t="s">
        <v>65</v>
      </c>
      <c r="H194" s="1" t="s">
        <v>109</v>
      </c>
      <c r="I194" s="3">
        <v>7</v>
      </c>
      <c r="J194" s="4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3" t="s">
        <v>101</v>
      </c>
      <c r="R194">
        <v>2</v>
      </c>
      <c r="S194" s="4">
        <v>0</v>
      </c>
      <c r="T194" s="5">
        <v>1</v>
      </c>
      <c r="U194" s="5">
        <v>0</v>
      </c>
      <c r="V194" s="5">
        <v>0</v>
      </c>
      <c r="W194" s="3" t="s">
        <v>68</v>
      </c>
      <c r="X194" s="3">
        <v>0</v>
      </c>
      <c r="Y194" s="4">
        <v>1</v>
      </c>
      <c r="Z194" s="5">
        <v>0</v>
      </c>
      <c r="AA194" s="5">
        <v>0</v>
      </c>
      <c r="AB194" s="5">
        <v>0</v>
      </c>
      <c r="AC194" s="3" t="s">
        <v>104</v>
      </c>
      <c r="AD194" s="3">
        <v>4</v>
      </c>
      <c r="AE194" s="4">
        <v>0</v>
      </c>
      <c r="AF194" s="5">
        <v>0</v>
      </c>
      <c r="AG194" s="5">
        <v>0</v>
      </c>
      <c r="AH194" s="5">
        <v>1</v>
      </c>
      <c r="AI194" s="5">
        <v>0</v>
      </c>
      <c r="AJ194" s="5">
        <v>0</v>
      </c>
      <c r="AK194" s="6"/>
      <c r="AL194" s="6"/>
      <c r="AM194" s="6">
        <v>161</v>
      </c>
      <c r="AN194" s="6"/>
      <c r="AO194" s="6">
        <v>8</v>
      </c>
      <c r="AP194" s="6">
        <v>27</v>
      </c>
      <c r="AQ194" s="6">
        <v>3.64</v>
      </c>
      <c r="AR194" s="6">
        <v>32</v>
      </c>
      <c r="AS194" s="6">
        <v>26</v>
      </c>
      <c r="AT194" s="6">
        <v>32</v>
      </c>
      <c r="AU194" s="6">
        <v>35</v>
      </c>
      <c r="AV194" s="6">
        <v>35</v>
      </c>
      <c r="AW194" s="6">
        <v>929</v>
      </c>
      <c r="AX194" s="4">
        <v>3.5310000000000001</v>
      </c>
      <c r="AY194" s="7">
        <v>0</v>
      </c>
      <c r="AZ194" s="7">
        <v>0</v>
      </c>
      <c r="BA194" s="7">
        <v>1</v>
      </c>
      <c r="BB194" s="7">
        <v>0</v>
      </c>
      <c r="BC194" s="8" t="s">
        <v>65</v>
      </c>
      <c r="BD194" s="12" t="s">
        <v>71</v>
      </c>
      <c r="BE194" s="12">
        <v>3</v>
      </c>
      <c r="BF194" s="9" t="s">
        <v>77</v>
      </c>
      <c r="BG194" s="10" t="s">
        <v>105</v>
      </c>
      <c r="BH194" s="2" t="s">
        <v>104</v>
      </c>
      <c r="BI194" s="11" t="s">
        <v>62</v>
      </c>
    </row>
    <row r="195" spans="1:61" ht="17.25" customHeight="1" x14ac:dyDescent="0.25">
      <c r="A195" s="2">
        <v>136</v>
      </c>
      <c r="B195" s="2">
        <v>2015</v>
      </c>
      <c r="C195" s="2" t="s">
        <v>315</v>
      </c>
      <c r="D195" s="2" t="s">
        <v>214</v>
      </c>
      <c r="E195" s="2" t="s">
        <v>63</v>
      </c>
      <c r="F195" s="2" t="s">
        <v>145</v>
      </c>
      <c r="G195" s="1" t="s">
        <v>70</v>
      </c>
      <c r="H195" s="1" t="s">
        <v>66</v>
      </c>
      <c r="I195" s="3">
        <v>1</v>
      </c>
      <c r="J195" s="4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3" t="s">
        <v>101</v>
      </c>
      <c r="R195">
        <v>2</v>
      </c>
      <c r="S195" s="4">
        <v>0</v>
      </c>
      <c r="T195" s="5">
        <v>1</v>
      </c>
      <c r="U195" s="5">
        <v>0</v>
      </c>
      <c r="V195" s="5">
        <v>0</v>
      </c>
      <c r="W195" s="3" t="s">
        <v>68</v>
      </c>
      <c r="X195" s="3">
        <v>0</v>
      </c>
      <c r="Y195" s="4">
        <v>1</v>
      </c>
      <c r="Z195" s="5">
        <v>0</v>
      </c>
      <c r="AA195" s="5">
        <v>0</v>
      </c>
      <c r="AB195" s="5">
        <v>0</v>
      </c>
      <c r="AC195" s="3" t="s">
        <v>69</v>
      </c>
      <c r="AD195" s="3">
        <v>1</v>
      </c>
      <c r="AE195" s="4">
        <v>1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6">
        <v>1</v>
      </c>
      <c r="AL195" s="6">
        <v>-1</v>
      </c>
      <c r="AM195" s="6">
        <v>66</v>
      </c>
      <c r="AN195" s="6">
        <v>1.5151515151515152E-2</v>
      </c>
      <c r="AO195" s="6">
        <v>8</v>
      </c>
      <c r="AP195" s="6">
        <v>9</v>
      </c>
      <c r="AQ195" s="6">
        <v>4</v>
      </c>
      <c r="AR195" s="6">
        <v>33</v>
      </c>
      <c r="AS195" s="6">
        <v>29</v>
      </c>
      <c r="AT195" s="6">
        <v>30</v>
      </c>
      <c r="AU195" s="6">
        <v>35</v>
      </c>
      <c r="AV195" s="6">
        <v>36</v>
      </c>
      <c r="AW195" s="6">
        <v>8966</v>
      </c>
      <c r="AX195" s="4">
        <v>3.64</v>
      </c>
      <c r="AY195" s="7">
        <v>1</v>
      </c>
      <c r="AZ195" s="7">
        <v>0</v>
      </c>
      <c r="BA195" s="7">
        <v>0</v>
      </c>
      <c r="BB195" s="7">
        <v>0</v>
      </c>
      <c r="BC195" s="8" t="s">
        <v>65</v>
      </c>
      <c r="BD195" s="12" t="s">
        <v>71</v>
      </c>
      <c r="BE195" s="12">
        <v>3</v>
      </c>
      <c r="BF195" s="9" t="s">
        <v>77</v>
      </c>
      <c r="BG195" s="10" t="s">
        <v>363</v>
      </c>
      <c r="BH195" s="2" t="s">
        <v>214</v>
      </c>
      <c r="BI195" s="11"/>
    </row>
    <row r="196" spans="1:61" ht="17.25" customHeight="1" x14ac:dyDescent="0.25">
      <c r="A196" s="2">
        <v>152</v>
      </c>
      <c r="B196" s="2">
        <v>2016</v>
      </c>
      <c r="C196" s="2" t="s">
        <v>178</v>
      </c>
      <c r="D196" s="2" t="s">
        <v>89</v>
      </c>
      <c r="E196" s="2" t="s">
        <v>63</v>
      </c>
      <c r="F196" s="2" t="s">
        <v>64</v>
      </c>
      <c r="G196" s="1" t="s">
        <v>65</v>
      </c>
      <c r="H196" s="1" t="s">
        <v>109</v>
      </c>
      <c r="I196" s="3">
        <v>7</v>
      </c>
      <c r="J196" s="4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</v>
      </c>
      <c r="Q196" s="3" t="s">
        <v>67</v>
      </c>
      <c r="R196">
        <v>1</v>
      </c>
      <c r="S196" s="4">
        <v>1</v>
      </c>
      <c r="T196" s="5">
        <v>0</v>
      </c>
      <c r="U196" s="5">
        <v>0</v>
      </c>
      <c r="V196" s="5">
        <v>0</v>
      </c>
      <c r="W196" s="3" t="s">
        <v>68</v>
      </c>
      <c r="X196" s="3">
        <v>0</v>
      </c>
      <c r="Y196" s="4">
        <v>1</v>
      </c>
      <c r="Z196" s="5">
        <v>0</v>
      </c>
      <c r="AA196" s="5">
        <v>0</v>
      </c>
      <c r="AB196" s="5">
        <v>0</v>
      </c>
      <c r="AC196" s="3" t="s">
        <v>83</v>
      </c>
      <c r="AD196" s="3">
        <v>2</v>
      </c>
      <c r="AE196" s="4">
        <v>0</v>
      </c>
      <c r="AF196" s="5">
        <v>1</v>
      </c>
      <c r="AG196" s="5">
        <v>0</v>
      </c>
      <c r="AH196" s="5">
        <v>0</v>
      </c>
      <c r="AI196" s="5">
        <v>0</v>
      </c>
      <c r="AJ196" s="5">
        <v>0</v>
      </c>
      <c r="AK196" s="6">
        <v>1</v>
      </c>
      <c r="AL196" s="6">
        <v>-1</v>
      </c>
      <c r="AM196" s="6">
        <v>390</v>
      </c>
      <c r="AN196" s="6">
        <v>2.5641025641025641E-3</v>
      </c>
      <c r="AO196" s="6">
        <v>6</v>
      </c>
      <c r="AP196" s="6">
        <v>24</v>
      </c>
      <c r="AQ196" s="6">
        <v>4</v>
      </c>
      <c r="AR196" s="6">
        <v>33</v>
      </c>
      <c r="AS196" s="6">
        <v>31</v>
      </c>
      <c r="AT196" s="6">
        <v>35</v>
      </c>
      <c r="AU196" s="6">
        <v>34</v>
      </c>
      <c r="AV196" s="6">
        <v>33</v>
      </c>
      <c r="AW196" s="6">
        <v>0</v>
      </c>
      <c r="AX196" s="4">
        <v>3.7160000000000002</v>
      </c>
      <c r="AY196" s="7">
        <v>0</v>
      </c>
      <c r="AZ196" s="7">
        <v>0</v>
      </c>
      <c r="BA196" s="7">
        <v>1</v>
      </c>
      <c r="BB196" s="7">
        <v>0</v>
      </c>
      <c r="BC196" s="8" t="s">
        <v>65</v>
      </c>
      <c r="BD196" s="12" t="s">
        <v>71</v>
      </c>
      <c r="BE196" s="12">
        <v>3</v>
      </c>
      <c r="BF196" s="9" t="s">
        <v>77</v>
      </c>
      <c r="BG196" s="10" t="s">
        <v>364</v>
      </c>
      <c r="BH196" s="2" t="s">
        <v>89</v>
      </c>
      <c r="BI196" s="11" t="s">
        <v>201</v>
      </c>
    </row>
    <row r="197" spans="1:61" ht="17.25" customHeight="1" x14ac:dyDescent="0.25">
      <c r="A197" s="2">
        <v>45</v>
      </c>
      <c r="B197" s="2">
        <v>2015</v>
      </c>
      <c r="C197" s="2" t="s">
        <v>276</v>
      </c>
      <c r="D197" s="2" t="s">
        <v>303</v>
      </c>
      <c r="E197" s="2"/>
      <c r="F197" s="2" t="s">
        <v>365</v>
      </c>
      <c r="G197" s="1" t="s">
        <v>70</v>
      </c>
      <c r="H197" s="1" t="s">
        <v>109</v>
      </c>
      <c r="I197" s="3">
        <v>7</v>
      </c>
      <c r="J197" s="4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</v>
      </c>
      <c r="Q197" s="3" t="s">
        <v>67</v>
      </c>
      <c r="R197">
        <v>1</v>
      </c>
      <c r="S197" s="4">
        <v>1</v>
      </c>
      <c r="T197" s="5">
        <v>0</v>
      </c>
      <c r="U197" s="5">
        <v>0</v>
      </c>
      <c r="V197" s="5">
        <v>0</v>
      </c>
      <c r="W197" s="3" t="s">
        <v>68</v>
      </c>
      <c r="X197" s="3">
        <v>0</v>
      </c>
      <c r="Y197" s="4">
        <v>1</v>
      </c>
      <c r="Z197" s="5">
        <v>0</v>
      </c>
      <c r="AA197" s="5">
        <v>0</v>
      </c>
      <c r="AB197" s="5">
        <v>0</v>
      </c>
      <c r="AC197" s="3" t="s">
        <v>69</v>
      </c>
      <c r="AD197" s="3">
        <v>1</v>
      </c>
      <c r="AE197" s="4">
        <v>1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6">
        <v>3</v>
      </c>
      <c r="AL197" s="6">
        <v>-3</v>
      </c>
      <c r="AM197" s="6">
        <v>110</v>
      </c>
      <c r="AN197" s="6">
        <v>2.7272727272727271E-2</v>
      </c>
      <c r="AO197" s="6">
        <v>8</v>
      </c>
      <c r="AP197" s="6">
        <v>24</v>
      </c>
      <c r="AQ197" s="6">
        <v>4.1500000000000004</v>
      </c>
      <c r="AR197" s="6">
        <v>33</v>
      </c>
      <c r="AS197" s="6">
        <v>28</v>
      </c>
      <c r="AT197" s="6">
        <v>36</v>
      </c>
      <c r="AU197" s="6">
        <v>35</v>
      </c>
      <c r="AV197" s="6">
        <v>34</v>
      </c>
      <c r="AW197" s="6">
        <v>42</v>
      </c>
      <c r="AX197" s="4">
        <v>3.7810000000000001</v>
      </c>
      <c r="AY197" s="7">
        <v>1</v>
      </c>
      <c r="AZ197" s="7">
        <v>0</v>
      </c>
      <c r="BA197" s="7">
        <v>0</v>
      </c>
      <c r="BB197" s="7">
        <v>0</v>
      </c>
      <c r="BC197" s="8" t="s">
        <v>65</v>
      </c>
      <c r="BD197" s="12" t="s">
        <v>71</v>
      </c>
      <c r="BE197" s="12">
        <v>3</v>
      </c>
      <c r="BF197" s="9" t="s">
        <v>77</v>
      </c>
      <c r="BG197" s="10" t="s">
        <v>366</v>
      </c>
      <c r="BH197" s="2" t="s">
        <v>303</v>
      </c>
      <c r="BI197" s="11"/>
    </row>
    <row r="198" spans="1:61" ht="17.25" customHeight="1" x14ac:dyDescent="0.25">
      <c r="A198" s="2">
        <v>215</v>
      </c>
      <c r="B198" s="2">
        <v>2016</v>
      </c>
      <c r="C198" s="2" t="s">
        <v>367</v>
      </c>
      <c r="D198" s="2" t="s">
        <v>307</v>
      </c>
      <c r="E198" s="2" t="s">
        <v>74</v>
      </c>
      <c r="F198" s="2" t="s">
        <v>64</v>
      </c>
      <c r="G198" s="1" t="s">
        <v>65</v>
      </c>
      <c r="H198" s="1" t="s">
        <v>109</v>
      </c>
      <c r="I198" s="3">
        <v>7</v>
      </c>
      <c r="J198" s="4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</v>
      </c>
      <c r="Q198" s="3" t="s">
        <v>67</v>
      </c>
      <c r="R198">
        <v>1</v>
      </c>
      <c r="S198" s="4">
        <v>1</v>
      </c>
      <c r="T198" s="5">
        <v>0</v>
      </c>
      <c r="U198" s="5">
        <v>0</v>
      </c>
      <c r="V198" s="5">
        <v>0</v>
      </c>
      <c r="W198" s="3" t="s">
        <v>68</v>
      </c>
      <c r="X198" s="3">
        <v>0</v>
      </c>
      <c r="Y198" s="4">
        <v>1</v>
      </c>
      <c r="Z198" s="5">
        <v>0</v>
      </c>
      <c r="AA198" s="5">
        <v>0</v>
      </c>
      <c r="AB198" s="5">
        <v>0</v>
      </c>
      <c r="AC198" s="3" t="s">
        <v>83</v>
      </c>
      <c r="AD198" s="3">
        <v>2</v>
      </c>
      <c r="AE198" s="4">
        <v>0</v>
      </c>
      <c r="AF198" s="5">
        <v>1</v>
      </c>
      <c r="AG198" s="5">
        <v>0</v>
      </c>
      <c r="AH198" s="5">
        <v>0</v>
      </c>
      <c r="AI198" s="5">
        <v>0</v>
      </c>
      <c r="AJ198" s="5">
        <v>0</v>
      </c>
      <c r="AK198" s="6">
        <v>10</v>
      </c>
      <c r="AL198" s="6">
        <v>-10</v>
      </c>
      <c r="AM198" s="6">
        <v>65</v>
      </c>
      <c r="AN198" s="6">
        <v>0.15384615384615385</v>
      </c>
      <c r="AO198" s="6">
        <v>8</v>
      </c>
      <c r="AP198" s="6">
        <v>23</v>
      </c>
      <c r="AQ198" s="6">
        <v>4.04</v>
      </c>
      <c r="AR198" s="6">
        <v>33</v>
      </c>
      <c r="AS198" s="6">
        <v>33</v>
      </c>
      <c r="AT198" s="6">
        <v>32</v>
      </c>
      <c r="AU198" s="6">
        <v>34</v>
      </c>
      <c r="AV198" s="6">
        <v>32</v>
      </c>
      <c r="AW198" s="6">
        <v>50</v>
      </c>
      <c r="AX198" s="4">
        <v>3.6219999999999999</v>
      </c>
      <c r="AY198" s="7">
        <v>0</v>
      </c>
      <c r="AZ198" s="7">
        <v>1</v>
      </c>
      <c r="BA198" s="7">
        <v>1</v>
      </c>
      <c r="BB198" s="7">
        <v>0</v>
      </c>
      <c r="BC198" s="8" t="s">
        <v>65</v>
      </c>
      <c r="BD198" s="12" t="s">
        <v>71</v>
      </c>
      <c r="BE198" s="12">
        <v>3</v>
      </c>
      <c r="BF198" s="9" t="s">
        <v>77</v>
      </c>
      <c r="BG198" s="10" t="s">
        <v>368</v>
      </c>
      <c r="BH198" s="2" t="s">
        <v>307</v>
      </c>
      <c r="BI198" s="11"/>
    </row>
    <row r="199" spans="1:61" ht="17.25" customHeight="1" x14ac:dyDescent="0.25">
      <c r="A199" s="2">
        <v>116</v>
      </c>
      <c r="B199" s="2">
        <v>2015</v>
      </c>
      <c r="C199" s="2" t="s">
        <v>369</v>
      </c>
      <c r="D199" s="2" t="s">
        <v>165</v>
      </c>
      <c r="E199" s="2" t="s">
        <v>63</v>
      </c>
      <c r="F199" s="2" t="s">
        <v>136</v>
      </c>
      <c r="G199" s="1" t="s">
        <v>65</v>
      </c>
      <c r="H199" s="1" t="s">
        <v>66</v>
      </c>
      <c r="I199" s="3">
        <v>1</v>
      </c>
      <c r="J199" s="4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3" t="s">
        <v>67</v>
      </c>
      <c r="R199">
        <v>1</v>
      </c>
      <c r="S199" s="4">
        <v>1</v>
      </c>
      <c r="T199" s="5">
        <v>0</v>
      </c>
      <c r="U199" s="5">
        <v>0</v>
      </c>
      <c r="V199" s="5">
        <v>0</v>
      </c>
      <c r="W199" s="3" t="s">
        <v>68</v>
      </c>
      <c r="X199" s="3">
        <v>0</v>
      </c>
      <c r="Y199" s="4">
        <v>1</v>
      </c>
      <c r="Z199" s="5">
        <v>0</v>
      </c>
      <c r="AA199" s="5">
        <v>0</v>
      </c>
      <c r="AB199" s="5">
        <v>0</v>
      </c>
      <c r="AC199" s="3" t="s">
        <v>69</v>
      </c>
      <c r="AD199" s="3">
        <v>1</v>
      </c>
      <c r="AE199" s="4">
        <v>1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6">
        <v>18</v>
      </c>
      <c r="AL199" s="6">
        <v>-18</v>
      </c>
      <c r="AM199" s="6">
        <v>417</v>
      </c>
      <c r="AN199" s="6">
        <v>4.3165467625899283E-2</v>
      </c>
      <c r="AO199" s="6">
        <v>8</v>
      </c>
      <c r="AP199" s="6">
        <v>33</v>
      </c>
      <c r="AQ199" s="6">
        <v>4.1900000000000004</v>
      </c>
      <c r="AR199" s="6">
        <v>33</v>
      </c>
      <c r="AS199" s="6">
        <v>30</v>
      </c>
      <c r="AT199" s="6">
        <v>32</v>
      </c>
      <c r="AU199" s="6">
        <v>33</v>
      </c>
      <c r="AV199" s="6">
        <v>36</v>
      </c>
      <c r="AW199" s="6">
        <v>14</v>
      </c>
      <c r="AX199" s="4">
        <v>3.8780000000000001</v>
      </c>
      <c r="AY199" s="7">
        <v>0</v>
      </c>
      <c r="AZ199" s="7">
        <v>0</v>
      </c>
      <c r="BA199" s="7">
        <v>0</v>
      </c>
      <c r="BB199" s="7">
        <v>0</v>
      </c>
      <c r="BC199" s="8" t="s">
        <v>65</v>
      </c>
      <c r="BD199" s="12" t="s">
        <v>71</v>
      </c>
      <c r="BE199" s="12">
        <v>3</v>
      </c>
      <c r="BF199" s="9" t="s">
        <v>77</v>
      </c>
      <c r="BG199" s="10" t="s">
        <v>370</v>
      </c>
      <c r="BH199" s="2" t="s">
        <v>165</v>
      </c>
      <c r="BI199" s="11"/>
    </row>
    <row r="200" spans="1:61" ht="17.25" customHeight="1" x14ac:dyDescent="0.25">
      <c r="A200" s="2">
        <v>60</v>
      </c>
      <c r="B200" s="2">
        <v>2015</v>
      </c>
      <c r="C200" s="2" t="s">
        <v>127</v>
      </c>
      <c r="D200" s="2" t="s">
        <v>228</v>
      </c>
      <c r="E200" s="2" t="s">
        <v>371</v>
      </c>
      <c r="F200" s="2" t="s">
        <v>108</v>
      </c>
      <c r="G200" s="1" t="s">
        <v>65</v>
      </c>
      <c r="H200" s="1" t="s">
        <v>66</v>
      </c>
      <c r="I200" s="3">
        <v>1</v>
      </c>
      <c r="J200" s="4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3" t="s">
        <v>67</v>
      </c>
      <c r="R200">
        <v>1</v>
      </c>
      <c r="S200" s="4">
        <v>1</v>
      </c>
      <c r="T200" s="5">
        <v>0</v>
      </c>
      <c r="U200" s="5">
        <v>0</v>
      </c>
      <c r="V200" s="5">
        <v>0</v>
      </c>
      <c r="W200" s="3" t="s">
        <v>68</v>
      </c>
      <c r="X200" s="3">
        <v>0</v>
      </c>
      <c r="Y200" s="4">
        <v>1</v>
      </c>
      <c r="Z200" s="5">
        <v>0</v>
      </c>
      <c r="AA200" s="5">
        <v>0</v>
      </c>
      <c r="AB200" s="5">
        <v>0</v>
      </c>
      <c r="AC200" s="3" t="s">
        <v>69</v>
      </c>
      <c r="AD200" s="3">
        <v>1</v>
      </c>
      <c r="AE200" s="4">
        <v>1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6">
        <v>21</v>
      </c>
      <c r="AL200" s="6">
        <v>-21</v>
      </c>
      <c r="AM200" s="6">
        <v>385</v>
      </c>
      <c r="AN200" s="6">
        <v>5.4545454545454543E-2</v>
      </c>
      <c r="AO200" s="6">
        <v>8</v>
      </c>
      <c r="AP200" s="6">
        <v>20</v>
      </c>
      <c r="AQ200" s="6">
        <v>4.1399999999999997</v>
      </c>
      <c r="AR200" s="6">
        <v>33</v>
      </c>
      <c r="AS200" s="6">
        <v>31</v>
      </c>
      <c r="AT200" s="6">
        <v>35</v>
      </c>
      <c r="AU200" s="6">
        <v>32</v>
      </c>
      <c r="AV200" s="6">
        <v>33</v>
      </c>
      <c r="AW200" s="6">
        <v>87</v>
      </c>
      <c r="AX200" s="4">
        <v>3.306</v>
      </c>
      <c r="AY200" s="7">
        <v>0</v>
      </c>
      <c r="AZ200" s="7">
        <v>1</v>
      </c>
      <c r="BA200" s="7">
        <v>0</v>
      </c>
      <c r="BB200" s="7">
        <v>0</v>
      </c>
      <c r="BC200" s="8" t="s">
        <v>65</v>
      </c>
      <c r="BD200" s="12" t="s">
        <v>71</v>
      </c>
      <c r="BE200" s="12">
        <v>3</v>
      </c>
      <c r="BF200" s="9" t="s">
        <v>77</v>
      </c>
      <c r="BG200" s="10" t="s">
        <v>335</v>
      </c>
      <c r="BH200" s="2" t="s">
        <v>228</v>
      </c>
      <c r="BI200" s="11" t="s">
        <v>354</v>
      </c>
    </row>
    <row r="201" spans="1:61" ht="17.25" customHeight="1" x14ac:dyDescent="0.25">
      <c r="A201" s="2">
        <v>165</v>
      </c>
      <c r="B201" s="2">
        <v>2015</v>
      </c>
      <c r="C201" s="2" t="s">
        <v>372</v>
      </c>
      <c r="D201" s="2" t="s">
        <v>161</v>
      </c>
      <c r="E201" s="2" t="s">
        <v>63</v>
      </c>
      <c r="F201" s="2" t="s">
        <v>215</v>
      </c>
      <c r="G201" s="1" t="s">
        <v>65</v>
      </c>
      <c r="H201" s="1" t="s">
        <v>66</v>
      </c>
      <c r="I201" s="3">
        <v>1</v>
      </c>
      <c r="J201" s="4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3" t="s">
        <v>67</v>
      </c>
      <c r="R201">
        <v>1</v>
      </c>
      <c r="S201" s="4">
        <v>1</v>
      </c>
      <c r="T201" s="5">
        <v>0</v>
      </c>
      <c r="U201" s="5">
        <v>0</v>
      </c>
      <c r="V201" s="5">
        <v>0</v>
      </c>
      <c r="W201" s="3" t="s">
        <v>68</v>
      </c>
      <c r="X201" s="3">
        <v>0</v>
      </c>
      <c r="Y201" s="4">
        <v>1</v>
      </c>
      <c r="Z201" s="5">
        <v>0</v>
      </c>
      <c r="AA201" s="5">
        <v>0</v>
      </c>
      <c r="AB201" s="5">
        <v>0</v>
      </c>
      <c r="AC201" s="3" t="s">
        <v>128</v>
      </c>
      <c r="AD201" s="3">
        <v>3</v>
      </c>
      <c r="AE201" s="4">
        <v>0</v>
      </c>
      <c r="AF201" s="5">
        <v>0</v>
      </c>
      <c r="AG201" s="5">
        <v>1</v>
      </c>
      <c r="AH201" s="5">
        <v>0</v>
      </c>
      <c r="AI201" s="5">
        <v>0</v>
      </c>
      <c r="AJ201" s="5">
        <v>0</v>
      </c>
      <c r="AK201" s="6">
        <v>50</v>
      </c>
      <c r="AL201" s="6">
        <v>-50</v>
      </c>
      <c r="AM201" s="6">
        <v>710</v>
      </c>
      <c r="AN201" s="6">
        <v>7.0422535211267609E-2</v>
      </c>
      <c r="AO201" s="6">
        <v>8</v>
      </c>
      <c r="AP201" s="6">
        <v>12</v>
      </c>
      <c r="AQ201" s="6">
        <v>4.13</v>
      </c>
      <c r="AR201" s="6">
        <v>33</v>
      </c>
      <c r="AS201" s="6">
        <v>29</v>
      </c>
      <c r="AT201" s="6">
        <v>28</v>
      </c>
      <c r="AU201" s="6">
        <v>29</v>
      </c>
      <c r="AV201" s="6">
        <v>32</v>
      </c>
      <c r="AW201" s="6">
        <v>11010</v>
      </c>
      <c r="AX201" s="4">
        <v>3.625</v>
      </c>
      <c r="AY201" s="7">
        <v>0</v>
      </c>
      <c r="AZ201" s="7">
        <v>0</v>
      </c>
      <c r="BA201" s="7">
        <v>0</v>
      </c>
      <c r="BB201" s="7">
        <v>0</v>
      </c>
      <c r="BC201" s="8" t="s">
        <v>65</v>
      </c>
      <c r="BD201" s="12" t="s">
        <v>71</v>
      </c>
      <c r="BE201" s="12">
        <v>3</v>
      </c>
      <c r="BF201" s="9" t="s">
        <v>77</v>
      </c>
      <c r="BG201" s="10" t="s">
        <v>373</v>
      </c>
      <c r="BH201" s="2" t="s">
        <v>161</v>
      </c>
      <c r="BI201" s="11"/>
    </row>
    <row r="202" spans="1:61" ht="17.25" customHeight="1" x14ac:dyDescent="0.25">
      <c r="A202" s="2">
        <v>35</v>
      </c>
      <c r="B202" s="2">
        <v>2015</v>
      </c>
      <c r="C202" s="2" t="s">
        <v>125</v>
      </c>
      <c r="D202" s="2" t="s">
        <v>111</v>
      </c>
      <c r="E202" s="2" t="s">
        <v>74</v>
      </c>
      <c r="F202" s="2" t="s">
        <v>119</v>
      </c>
      <c r="G202" s="1" t="s">
        <v>65</v>
      </c>
      <c r="H202" s="1" t="s">
        <v>66</v>
      </c>
      <c r="I202" s="3">
        <v>1</v>
      </c>
      <c r="J202" s="4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3" t="s">
        <v>67</v>
      </c>
      <c r="R202">
        <v>1</v>
      </c>
      <c r="S202" s="4">
        <v>1</v>
      </c>
      <c r="T202" s="5">
        <v>0</v>
      </c>
      <c r="U202" s="5">
        <v>0</v>
      </c>
      <c r="V202" s="5">
        <v>0</v>
      </c>
      <c r="W202" s="3" t="s">
        <v>110</v>
      </c>
      <c r="X202" s="3">
        <v>1</v>
      </c>
      <c r="Y202" s="4">
        <v>0</v>
      </c>
      <c r="Z202" s="5">
        <v>1</v>
      </c>
      <c r="AA202" s="5">
        <v>0</v>
      </c>
      <c r="AB202" s="5">
        <v>0</v>
      </c>
      <c r="AC202" s="3" t="s">
        <v>111</v>
      </c>
      <c r="AD202" s="3">
        <v>6</v>
      </c>
      <c r="AE202" s="4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1</v>
      </c>
      <c r="AK202" s="6">
        <v>54</v>
      </c>
      <c r="AL202" s="6">
        <v>-54</v>
      </c>
      <c r="AM202" s="6">
        <v>527</v>
      </c>
      <c r="AN202" s="6">
        <v>0.10246679316888045</v>
      </c>
      <c r="AO202" s="6"/>
      <c r="AP202" s="6"/>
      <c r="AQ202" s="6">
        <v>4.07</v>
      </c>
      <c r="AR202" s="6">
        <v>33</v>
      </c>
      <c r="AS202" s="6">
        <v>29</v>
      </c>
      <c r="AT202" s="6">
        <v>34</v>
      </c>
      <c r="AU202" s="6">
        <v>36</v>
      </c>
      <c r="AV202" s="6">
        <v>33</v>
      </c>
      <c r="AW202" s="6">
        <v>4</v>
      </c>
      <c r="AX202" s="4"/>
      <c r="AY202" s="7">
        <v>0</v>
      </c>
      <c r="AZ202" s="7">
        <v>1</v>
      </c>
      <c r="BA202" s="7">
        <v>0</v>
      </c>
      <c r="BB202" s="7">
        <v>1</v>
      </c>
      <c r="BC202" s="8" t="s">
        <v>70</v>
      </c>
      <c r="BD202" s="12" t="s">
        <v>112</v>
      </c>
      <c r="BE202" s="12">
        <v>1</v>
      </c>
      <c r="BF202" s="9" t="s">
        <v>113</v>
      </c>
      <c r="BG202" s="10"/>
      <c r="BH202" s="2" t="s">
        <v>111</v>
      </c>
      <c r="BI202" s="11"/>
    </row>
    <row r="203" spans="1:61" ht="17.25" customHeight="1" x14ac:dyDescent="0.25">
      <c r="A203" s="2">
        <v>30</v>
      </c>
      <c r="B203" s="2">
        <v>2016</v>
      </c>
      <c r="C203" s="2" t="s">
        <v>206</v>
      </c>
      <c r="D203" s="2" t="s">
        <v>148</v>
      </c>
      <c r="E203" s="2" t="s">
        <v>63</v>
      </c>
      <c r="F203" s="2" t="s">
        <v>64</v>
      </c>
      <c r="G203" s="1" t="s">
        <v>65</v>
      </c>
      <c r="H203" s="1" t="s">
        <v>66</v>
      </c>
      <c r="I203" s="3">
        <v>1</v>
      </c>
      <c r="J203" s="4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3" t="s">
        <v>67</v>
      </c>
      <c r="R203">
        <v>1</v>
      </c>
      <c r="S203" s="4">
        <v>1</v>
      </c>
      <c r="T203" s="5">
        <v>0</v>
      </c>
      <c r="U203" s="5">
        <v>0</v>
      </c>
      <c r="V203" s="5">
        <v>0</v>
      </c>
      <c r="W203" s="3" t="s">
        <v>68</v>
      </c>
      <c r="X203" s="3">
        <v>0</v>
      </c>
      <c r="Y203" s="4">
        <v>1</v>
      </c>
      <c r="Z203" s="5">
        <v>0</v>
      </c>
      <c r="AA203" s="5">
        <v>0</v>
      </c>
      <c r="AB203" s="5">
        <v>0</v>
      </c>
      <c r="AC203" s="3" t="s">
        <v>128</v>
      </c>
      <c r="AD203" s="3">
        <v>3</v>
      </c>
      <c r="AE203" s="4">
        <v>0</v>
      </c>
      <c r="AF203" s="5">
        <v>0</v>
      </c>
      <c r="AG203" s="5">
        <v>1</v>
      </c>
      <c r="AH203" s="5">
        <v>0</v>
      </c>
      <c r="AI203" s="5">
        <v>0</v>
      </c>
      <c r="AJ203" s="5">
        <v>0</v>
      </c>
      <c r="AK203" s="6"/>
      <c r="AL203" s="6"/>
      <c r="AM203" s="6"/>
      <c r="AN203" s="6"/>
      <c r="AO203" s="6">
        <v>4</v>
      </c>
      <c r="AP203" s="6">
        <v>18</v>
      </c>
      <c r="AQ203" s="6">
        <v>3.431</v>
      </c>
      <c r="AR203" s="6">
        <v>33</v>
      </c>
      <c r="AS203" s="6">
        <v>25</v>
      </c>
      <c r="AT203" s="6">
        <v>34</v>
      </c>
      <c r="AU203" s="6">
        <v>35</v>
      </c>
      <c r="AV203" s="6">
        <v>36</v>
      </c>
      <c r="AW203" s="6">
        <v>1018</v>
      </c>
      <c r="AX203" s="4">
        <v>3.0289999999999999</v>
      </c>
      <c r="AY203" s="7">
        <v>0</v>
      </c>
      <c r="AZ203" s="7">
        <v>0</v>
      </c>
      <c r="BA203" s="7">
        <v>1</v>
      </c>
      <c r="BB203" s="7">
        <v>1</v>
      </c>
      <c r="BC203" s="8" t="s">
        <v>70</v>
      </c>
      <c r="BD203" s="12" t="s">
        <v>71</v>
      </c>
      <c r="BE203" s="12">
        <v>2</v>
      </c>
      <c r="BF203" s="9" t="s">
        <v>72</v>
      </c>
      <c r="BG203" s="10"/>
      <c r="BH203" s="2" t="s">
        <v>148</v>
      </c>
      <c r="BI203" s="11"/>
    </row>
    <row r="204" spans="1:61" ht="17.25" customHeight="1" x14ac:dyDescent="0.25">
      <c r="A204" s="2">
        <v>54</v>
      </c>
      <c r="B204" s="2">
        <v>2015</v>
      </c>
      <c r="C204" s="2" t="s">
        <v>374</v>
      </c>
      <c r="D204" s="2" t="s">
        <v>161</v>
      </c>
      <c r="E204" s="2" t="s">
        <v>63</v>
      </c>
      <c r="F204" s="2" t="s">
        <v>365</v>
      </c>
      <c r="G204" s="1" t="s">
        <v>65</v>
      </c>
      <c r="H204" s="1" t="s">
        <v>66</v>
      </c>
      <c r="I204" s="3">
        <v>1</v>
      </c>
      <c r="J204" s="4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3" t="s">
        <v>67</v>
      </c>
      <c r="R204">
        <v>1</v>
      </c>
      <c r="S204" s="4">
        <v>1</v>
      </c>
      <c r="T204" s="5">
        <v>0</v>
      </c>
      <c r="U204" s="5">
        <v>0</v>
      </c>
      <c r="V204" s="5">
        <v>0</v>
      </c>
      <c r="W204" s="3" t="s">
        <v>68</v>
      </c>
      <c r="X204" s="3">
        <v>0</v>
      </c>
      <c r="Y204" s="4">
        <v>1</v>
      </c>
      <c r="Z204" s="5">
        <v>0</v>
      </c>
      <c r="AA204" s="5">
        <v>0</v>
      </c>
      <c r="AB204" s="5">
        <v>0</v>
      </c>
      <c r="AC204" s="3" t="s">
        <v>69</v>
      </c>
      <c r="AD204" s="3">
        <v>1</v>
      </c>
      <c r="AE204" s="4">
        <v>1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6"/>
      <c r="AL204" s="6"/>
      <c r="AM204" s="6">
        <v>93</v>
      </c>
      <c r="AN204" s="6"/>
      <c r="AO204" s="6">
        <v>8</v>
      </c>
      <c r="AP204" s="6">
        <v>25</v>
      </c>
      <c r="AQ204" s="6">
        <v>4.16</v>
      </c>
      <c r="AR204" s="6">
        <v>33</v>
      </c>
      <c r="AS204" s="6">
        <v>32</v>
      </c>
      <c r="AT204" s="6">
        <v>35</v>
      </c>
      <c r="AU204" s="6">
        <v>32</v>
      </c>
      <c r="AV204" s="6">
        <v>33</v>
      </c>
      <c r="AW204" s="6">
        <v>0</v>
      </c>
      <c r="AX204" s="4">
        <v>3.93</v>
      </c>
      <c r="AY204" s="7">
        <v>0</v>
      </c>
      <c r="AZ204" s="7">
        <v>0</v>
      </c>
      <c r="BA204" s="7">
        <v>0</v>
      </c>
      <c r="BB204" s="7">
        <v>0</v>
      </c>
      <c r="BC204" s="8" t="s">
        <v>65</v>
      </c>
      <c r="BD204" s="12" t="s">
        <v>71</v>
      </c>
      <c r="BE204" s="12">
        <v>3</v>
      </c>
      <c r="BF204" s="9" t="s">
        <v>77</v>
      </c>
      <c r="BG204" s="10" t="s">
        <v>375</v>
      </c>
      <c r="BH204" s="2" t="s">
        <v>161</v>
      </c>
      <c r="BI204" s="11"/>
    </row>
    <row r="205" spans="1:61" ht="17.25" customHeight="1" x14ac:dyDescent="0.25">
      <c r="A205" s="2">
        <v>94</v>
      </c>
      <c r="B205" s="2">
        <v>2016</v>
      </c>
      <c r="C205" s="2" t="s">
        <v>376</v>
      </c>
      <c r="D205" s="2" t="s">
        <v>204</v>
      </c>
      <c r="E205" s="2" t="s">
        <v>74</v>
      </c>
      <c r="F205" s="2" t="s">
        <v>136</v>
      </c>
      <c r="G205" s="1" t="s">
        <v>65</v>
      </c>
      <c r="H205" s="1" t="s">
        <v>66</v>
      </c>
      <c r="I205" s="3">
        <v>1</v>
      </c>
      <c r="J205" s="4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3" t="s">
        <v>67</v>
      </c>
      <c r="R205">
        <v>1</v>
      </c>
      <c r="S205" s="4">
        <v>1</v>
      </c>
      <c r="T205" s="5">
        <v>0</v>
      </c>
      <c r="U205" s="5">
        <v>0</v>
      </c>
      <c r="V205" s="5">
        <v>0</v>
      </c>
      <c r="W205" s="3" t="s">
        <v>68</v>
      </c>
      <c r="X205" s="3">
        <v>0</v>
      </c>
      <c r="Y205" s="4">
        <v>1</v>
      </c>
      <c r="Z205" s="5">
        <v>0</v>
      </c>
      <c r="AA205" s="5">
        <v>0</v>
      </c>
      <c r="AB205" s="5">
        <v>0</v>
      </c>
      <c r="AC205" s="3" t="s">
        <v>69</v>
      </c>
      <c r="AD205" s="3">
        <v>1</v>
      </c>
      <c r="AE205" s="4">
        <v>1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6">
        <v>1</v>
      </c>
      <c r="AL205" s="6">
        <v>-1</v>
      </c>
      <c r="AM205" s="6">
        <v>81</v>
      </c>
      <c r="AN205" s="6">
        <v>1.2345679012345678E-2</v>
      </c>
      <c r="AO205" s="6">
        <v>8</v>
      </c>
      <c r="AP205" s="6">
        <v>41</v>
      </c>
      <c r="AQ205" s="6">
        <v>4.51</v>
      </c>
      <c r="AR205" s="6">
        <v>34</v>
      </c>
      <c r="AS205" s="6">
        <v>34</v>
      </c>
      <c r="AT205" s="6">
        <v>35</v>
      </c>
      <c r="AU205" s="6">
        <v>33</v>
      </c>
      <c r="AV205" s="6">
        <v>34</v>
      </c>
      <c r="AW205" s="6">
        <v>700</v>
      </c>
      <c r="AX205" s="4">
        <v>3.8530000000000002</v>
      </c>
      <c r="AY205" s="7">
        <v>0</v>
      </c>
      <c r="AZ205" s="7">
        <v>1</v>
      </c>
      <c r="BA205" s="7">
        <v>1</v>
      </c>
      <c r="BB205" s="7">
        <v>0</v>
      </c>
      <c r="BC205" s="8" t="s">
        <v>65</v>
      </c>
      <c r="BD205" s="12" t="s">
        <v>71</v>
      </c>
      <c r="BE205" s="12">
        <v>3</v>
      </c>
      <c r="BF205" s="9" t="s">
        <v>77</v>
      </c>
      <c r="BG205" s="10" t="s">
        <v>377</v>
      </c>
      <c r="BH205" s="2" t="s">
        <v>204</v>
      </c>
      <c r="BI205" s="11"/>
    </row>
    <row r="206" spans="1:61" ht="17.25" customHeight="1" x14ac:dyDescent="0.25">
      <c r="A206" s="2">
        <v>169</v>
      </c>
      <c r="B206" s="2">
        <v>2016</v>
      </c>
      <c r="C206" s="2" t="s">
        <v>349</v>
      </c>
      <c r="D206" s="2" t="s">
        <v>214</v>
      </c>
      <c r="E206" s="2" t="s">
        <v>63</v>
      </c>
      <c r="F206" s="2" t="s">
        <v>136</v>
      </c>
      <c r="G206" s="1" t="s">
        <v>65</v>
      </c>
      <c r="H206" s="1" t="s">
        <v>66</v>
      </c>
      <c r="I206" s="3">
        <v>1</v>
      </c>
      <c r="J206" s="4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3" t="s">
        <v>101</v>
      </c>
      <c r="R206">
        <v>2</v>
      </c>
      <c r="S206" s="4">
        <v>0</v>
      </c>
      <c r="T206" s="5">
        <v>1</v>
      </c>
      <c r="U206" s="5">
        <v>0</v>
      </c>
      <c r="V206" s="5">
        <v>0</v>
      </c>
      <c r="W206" s="3" t="s">
        <v>68</v>
      </c>
      <c r="X206" s="3">
        <v>0</v>
      </c>
      <c r="Y206" s="4">
        <v>1</v>
      </c>
      <c r="Z206" s="5">
        <v>0</v>
      </c>
      <c r="AA206" s="5">
        <v>0</v>
      </c>
      <c r="AB206" s="5">
        <v>0</v>
      </c>
      <c r="AC206" s="3" t="s">
        <v>69</v>
      </c>
      <c r="AD206" s="3">
        <v>1</v>
      </c>
      <c r="AE206" s="4">
        <v>1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6">
        <v>2</v>
      </c>
      <c r="AL206" s="6">
        <v>-2</v>
      </c>
      <c r="AM206" s="6">
        <v>19</v>
      </c>
      <c r="AN206" s="6">
        <v>0.10526315789473684</v>
      </c>
      <c r="AO206" s="6">
        <v>8</v>
      </c>
      <c r="AP206" s="6">
        <v>9</v>
      </c>
      <c r="AQ206" s="6">
        <v>3.96</v>
      </c>
      <c r="AR206" s="6">
        <v>34</v>
      </c>
      <c r="AS206" s="6">
        <v>28</v>
      </c>
      <c r="AT206" s="6">
        <v>33</v>
      </c>
      <c r="AU206" s="6">
        <v>35</v>
      </c>
      <c r="AV206" s="6">
        <v>30</v>
      </c>
      <c r="AW206" s="6">
        <v>2155</v>
      </c>
      <c r="AX206" s="4">
        <v>3.98</v>
      </c>
      <c r="AY206" s="7">
        <v>0</v>
      </c>
      <c r="AZ206" s="7">
        <v>0</v>
      </c>
      <c r="BA206" s="7">
        <v>1</v>
      </c>
      <c r="BB206" s="7">
        <v>0</v>
      </c>
      <c r="BC206" s="8" t="s">
        <v>65</v>
      </c>
      <c r="BD206" s="12" t="s">
        <v>71</v>
      </c>
      <c r="BE206" s="12">
        <v>3</v>
      </c>
      <c r="BF206" s="9" t="s">
        <v>77</v>
      </c>
      <c r="BG206" s="10" t="s">
        <v>378</v>
      </c>
      <c r="BH206" s="2" t="s">
        <v>214</v>
      </c>
      <c r="BI206" s="11"/>
    </row>
    <row r="207" spans="1:61" ht="17.25" customHeight="1" x14ac:dyDescent="0.25">
      <c r="A207" s="2">
        <v>222</v>
      </c>
      <c r="B207" s="2">
        <v>2016</v>
      </c>
      <c r="C207" s="2" t="s">
        <v>379</v>
      </c>
      <c r="D207" s="2" t="s">
        <v>165</v>
      </c>
      <c r="E207" s="2" t="s">
        <v>63</v>
      </c>
      <c r="F207" s="2" t="s">
        <v>253</v>
      </c>
      <c r="G207" s="1" t="s">
        <v>65</v>
      </c>
      <c r="H207" s="1" t="s">
        <v>66</v>
      </c>
      <c r="I207" s="3">
        <v>1</v>
      </c>
      <c r="J207" s="4">
        <v>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3" t="s">
        <v>67</v>
      </c>
      <c r="R207">
        <v>1</v>
      </c>
      <c r="S207" s="4">
        <v>1</v>
      </c>
      <c r="T207" s="5">
        <v>0</v>
      </c>
      <c r="U207" s="5">
        <v>0</v>
      </c>
      <c r="V207" s="5">
        <v>0</v>
      </c>
      <c r="W207" s="3" t="s">
        <v>68</v>
      </c>
      <c r="X207" s="3">
        <v>0</v>
      </c>
      <c r="Y207" s="4">
        <v>1</v>
      </c>
      <c r="Z207" s="5">
        <v>0</v>
      </c>
      <c r="AA207" s="5">
        <v>0</v>
      </c>
      <c r="AB207" s="5">
        <v>0</v>
      </c>
      <c r="AC207" s="3" t="s">
        <v>69</v>
      </c>
      <c r="AD207" s="3">
        <v>1</v>
      </c>
      <c r="AE207" s="4">
        <v>1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6">
        <v>4</v>
      </c>
      <c r="AL207" s="6">
        <v>-4</v>
      </c>
      <c r="AM207" s="6">
        <v>179</v>
      </c>
      <c r="AN207" s="6">
        <v>2.23463687150838E-2</v>
      </c>
      <c r="AO207" s="6">
        <v>8</v>
      </c>
      <c r="AP207" s="6">
        <v>3</v>
      </c>
      <c r="AQ207" s="6">
        <v>3.94</v>
      </c>
      <c r="AR207" s="6">
        <v>34</v>
      </c>
      <c r="AS207" s="6">
        <v>27</v>
      </c>
      <c r="AT207" s="6">
        <v>28</v>
      </c>
      <c r="AU207" s="6">
        <v>29</v>
      </c>
      <c r="AV207" s="6">
        <v>28</v>
      </c>
      <c r="AW207" s="6">
        <v>44</v>
      </c>
      <c r="AX207" s="4">
        <v>2.6520000000000001</v>
      </c>
      <c r="AY207" s="7">
        <v>0</v>
      </c>
      <c r="AZ207" s="7">
        <v>0</v>
      </c>
      <c r="BA207" s="7">
        <v>1</v>
      </c>
      <c r="BB207" s="7">
        <v>1</v>
      </c>
      <c r="BC207" s="8" t="s">
        <v>70</v>
      </c>
      <c r="BD207" s="12" t="s">
        <v>71</v>
      </c>
      <c r="BE207" s="12">
        <v>2</v>
      </c>
      <c r="BF207" s="9" t="s">
        <v>72</v>
      </c>
      <c r="BG207" s="10"/>
      <c r="BH207" s="2" t="s">
        <v>165</v>
      </c>
      <c r="BI207" s="11"/>
    </row>
    <row r="208" spans="1:61" ht="17.25" customHeight="1" x14ac:dyDescent="0.25">
      <c r="A208" s="2">
        <v>75</v>
      </c>
      <c r="B208" s="2">
        <v>2016</v>
      </c>
      <c r="C208" s="2" t="s">
        <v>380</v>
      </c>
      <c r="D208" s="2" t="s">
        <v>111</v>
      </c>
      <c r="E208" s="2" t="s">
        <v>63</v>
      </c>
      <c r="F208" s="2" t="s">
        <v>136</v>
      </c>
      <c r="G208" s="1" t="s">
        <v>65</v>
      </c>
      <c r="H208" s="1" t="s">
        <v>66</v>
      </c>
      <c r="I208" s="3">
        <v>1</v>
      </c>
      <c r="J208" s="4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3" t="s">
        <v>101</v>
      </c>
      <c r="R208">
        <v>2</v>
      </c>
      <c r="S208" s="4">
        <v>0</v>
      </c>
      <c r="T208" s="5">
        <v>1</v>
      </c>
      <c r="U208" s="5">
        <v>0</v>
      </c>
      <c r="V208" s="5">
        <v>0</v>
      </c>
      <c r="W208" s="3" t="s">
        <v>68</v>
      </c>
      <c r="X208" s="3">
        <v>0</v>
      </c>
      <c r="Y208" s="4">
        <v>1</v>
      </c>
      <c r="Z208" s="5">
        <v>0</v>
      </c>
      <c r="AA208" s="5">
        <v>0</v>
      </c>
      <c r="AB208" s="5">
        <v>0</v>
      </c>
      <c r="AC208" s="3" t="s">
        <v>69</v>
      </c>
      <c r="AD208" s="3">
        <v>1</v>
      </c>
      <c r="AE208" s="4">
        <v>1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6">
        <v>5</v>
      </c>
      <c r="AL208" s="6">
        <v>-5</v>
      </c>
      <c r="AM208" s="6">
        <v>160</v>
      </c>
      <c r="AN208" s="6">
        <v>3.125E-2</v>
      </c>
      <c r="AO208" s="6">
        <v>8</v>
      </c>
      <c r="AP208" s="6">
        <v>34</v>
      </c>
      <c r="AQ208" s="6">
        <v>4.29</v>
      </c>
      <c r="AR208" s="6">
        <v>34</v>
      </c>
      <c r="AS208" s="6">
        <v>34</v>
      </c>
      <c r="AT208" s="6">
        <v>30</v>
      </c>
      <c r="AU208" s="6">
        <v>35</v>
      </c>
      <c r="AV208" s="6">
        <v>35</v>
      </c>
      <c r="AW208" s="6">
        <v>15955</v>
      </c>
      <c r="AX208" s="4">
        <v>3.8969999999999998</v>
      </c>
      <c r="AY208" s="7">
        <v>0</v>
      </c>
      <c r="AZ208" s="7">
        <v>0</v>
      </c>
      <c r="BA208" s="7">
        <v>1</v>
      </c>
      <c r="BB208" s="7">
        <v>0</v>
      </c>
      <c r="BC208" s="8" t="s">
        <v>65</v>
      </c>
      <c r="BD208" s="12" t="s">
        <v>71</v>
      </c>
      <c r="BE208" s="12">
        <v>3</v>
      </c>
      <c r="BF208" s="9" t="s">
        <v>77</v>
      </c>
      <c r="BG208" s="10" t="s">
        <v>381</v>
      </c>
      <c r="BH208" s="2" t="s">
        <v>111</v>
      </c>
      <c r="BI208" s="11"/>
    </row>
    <row r="209" spans="1:61" ht="17.25" customHeight="1" x14ac:dyDescent="0.25">
      <c r="A209" s="2">
        <v>59</v>
      </c>
      <c r="B209" s="2">
        <v>2016</v>
      </c>
      <c r="C209" s="2" t="s">
        <v>382</v>
      </c>
      <c r="D209" s="2" t="s">
        <v>254</v>
      </c>
      <c r="E209" s="2" t="s">
        <v>74</v>
      </c>
      <c r="F209" s="2" t="s">
        <v>64</v>
      </c>
      <c r="G209" s="1" t="s">
        <v>65</v>
      </c>
      <c r="H209" s="1" t="s">
        <v>66</v>
      </c>
      <c r="I209" s="3">
        <v>1</v>
      </c>
      <c r="J209" s="4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3" t="s">
        <v>67</v>
      </c>
      <c r="R209">
        <v>1</v>
      </c>
      <c r="S209" s="4">
        <v>1</v>
      </c>
      <c r="T209" s="5">
        <v>0</v>
      </c>
      <c r="U209" s="5">
        <v>0</v>
      </c>
      <c r="V209" s="5">
        <v>0</v>
      </c>
      <c r="W209" s="3" t="s">
        <v>68</v>
      </c>
      <c r="X209" s="3">
        <v>0</v>
      </c>
      <c r="Y209" s="4">
        <v>1</v>
      </c>
      <c r="Z209" s="5">
        <v>0</v>
      </c>
      <c r="AA209" s="5">
        <v>0</v>
      </c>
      <c r="AB209" s="5">
        <v>0</v>
      </c>
      <c r="AC209" s="3" t="s">
        <v>69</v>
      </c>
      <c r="AD209" s="3">
        <v>1</v>
      </c>
      <c r="AE209" s="4">
        <v>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6">
        <v>6</v>
      </c>
      <c r="AL209" s="6">
        <v>-6</v>
      </c>
      <c r="AM209" s="6">
        <v>253</v>
      </c>
      <c r="AN209" s="6">
        <v>2.3715415019762844E-2</v>
      </c>
      <c r="AO209" s="6">
        <v>8</v>
      </c>
      <c r="AP209" s="6">
        <v>17</v>
      </c>
      <c r="AQ209" s="6">
        <v>4.16</v>
      </c>
      <c r="AR209" s="6">
        <v>34</v>
      </c>
      <c r="AS209" s="6">
        <v>33</v>
      </c>
      <c r="AT209" s="6">
        <v>36</v>
      </c>
      <c r="AU209" s="6">
        <v>32</v>
      </c>
      <c r="AV209" s="6">
        <v>35</v>
      </c>
      <c r="AW209" s="6">
        <v>633</v>
      </c>
      <c r="AX209" s="4">
        <v>3.8660000000000001</v>
      </c>
      <c r="AY209" s="7">
        <v>0</v>
      </c>
      <c r="AZ209" s="7">
        <v>1</v>
      </c>
      <c r="BA209" s="7">
        <v>1</v>
      </c>
      <c r="BB209" s="7">
        <v>0</v>
      </c>
      <c r="BC209" s="8" t="s">
        <v>65</v>
      </c>
      <c r="BD209" s="12" t="s">
        <v>71</v>
      </c>
      <c r="BE209" s="12">
        <v>3</v>
      </c>
      <c r="BF209" s="9" t="s">
        <v>77</v>
      </c>
      <c r="BG209" s="10" t="s">
        <v>383</v>
      </c>
      <c r="BH209" s="2" t="s">
        <v>254</v>
      </c>
      <c r="BI209" s="11"/>
    </row>
    <row r="210" spans="1:61" ht="17.25" customHeight="1" x14ac:dyDescent="0.25">
      <c r="A210" s="2">
        <v>135</v>
      </c>
      <c r="B210" s="2">
        <v>2016</v>
      </c>
      <c r="C210" s="2" t="s">
        <v>384</v>
      </c>
      <c r="D210" s="2" t="s">
        <v>99</v>
      </c>
      <c r="E210" s="2" t="s">
        <v>74</v>
      </c>
      <c r="F210" s="2" t="s">
        <v>136</v>
      </c>
      <c r="G210" s="1" t="s">
        <v>65</v>
      </c>
      <c r="H210" s="1" t="s">
        <v>66</v>
      </c>
      <c r="I210" s="3">
        <v>1</v>
      </c>
      <c r="J210" s="4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3" t="s">
        <v>67</v>
      </c>
      <c r="R210">
        <v>1</v>
      </c>
      <c r="S210" s="4">
        <v>1</v>
      </c>
      <c r="T210" s="5">
        <v>0</v>
      </c>
      <c r="U210" s="5">
        <v>0</v>
      </c>
      <c r="V210" s="5">
        <v>0</v>
      </c>
      <c r="W210" s="3" t="s">
        <v>68</v>
      </c>
      <c r="X210" s="3">
        <v>0</v>
      </c>
      <c r="Y210" s="4">
        <v>1</v>
      </c>
      <c r="Z210" s="5">
        <v>0</v>
      </c>
      <c r="AA210" s="5">
        <v>0</v>
      </c>
      <c r="AB210" s="5">
        <v>0</v>
      </c>
      <c r="AC210" s="3" t="s">
        <v>69</v>
      </c>
      <c r="AD210" s="3">
        <v>1</v>
      </c>
      <c r="AE210" s="4">
        <v>1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6">
        <v>9</v>
      </c>
      <c r="AL210" s="6">
        <v>-9</v>
      </c>
      <c r="AM210" s="6">
        <v>300</v>
      </c>
      <c r="AN210" s="6">
        <v>0.03</v>
      </c>
      <c r="AO210" s="6">
        <v>8</v>
      </c>
      <c r="AP210" s="6">
        <v>14</v>
      </c>
      <c r="AQ210" s="6">
        <v>4.38</v>
      </c>
      <c r="AR210" s="6">
        <v>34</v>
      </c>
      <c r="AS210" s="6">
        <v>32</v>
      </c>
      <c r="AT210" s="6">
        <v>35</v>
      </c>
      <c r="AU210" s="6">
        <v>35</v>
      </c>
      <c r="AV210" s="6">
        <v>34</v>
      </c>
      <c r="AW210" s="6">
        <v>1734</v>
      </c>
      <c r="AX210" s="4">
        <v>3.919</v>
      </c>
      <c r="AY210" s="7">
        <v>0</v>
      </c>
      <c r="AZ210" s="7">
        <v>1</v>
      </c>
      <c r="BA210" s="7">
        <v>1</v>
      </c>
      <c r="BB210" s="7">
        <v>0</v>
      </c>
      <c r="BC210" s="8" t="s">
        <v>65</v>
      </c>
      <c r="BD210" s="12" t="s">
        <v>71</v>
      </c>
      <c r="BE210" s="12">
        <v>3</v>
      </c>
      <c r="BF210" s="9" t="s">
        <v>77</v>
      </c>
      <c r="BG210" s="10" t="s">
        <v>385</v>
      </c>
      <c r="BH210" s="2" t="s">
        <v>99</v>
      </c>
      <c r="BI210" s="11"/>
    </row>
    <row r="211" spans="1:61" ht="17.25" customHeight="1" x14ac:dyDescent="0.25">
      <c r="A211" s="2">
        <v>206</v>
      </c>
      <c r="B211" s="2">
        <v>2016</v>
      </c>
      <c r="C211" s="2" t="s">
        <v>384</v>
      </c>
      <c r="D211" s="2" t="s">
        <v>99</v>
      </c>
      <c r="E211" s="2" t="s">
        <v>74</v>
      </c>
      <c r="F211" s="2" t="s">
        <v>157</v>
      </c>
      <c r="G211" s="1" t="s">
        <v>65</v>
      </c>
      <c r="H211" s="1" t="s">
        <v>66</v>
      </c>
      <c r="I211" s="3">
        <v>1</v>
      </c>
      <c r="J211" s="4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3" t="s">
        <v>67</v>
      </c>
      <c r="R211">
        <v>1</v>
      </c>
      <c r="S211" s="4">
        <v>1</v>
      </c>
      <c r="T211" s="5">
        <v>0</v>
      </c>
      <c r="U211" s="5">
        <v>0</v>
      </c>
      <c r="V211" s="5">
        <v>0</v>
      </c>
      <c r="W211" s="3" t="s">
        <v>68</v>
      </c>
      <c r="X211" s="3">
        <v>0</v>
      </c>
      <c r="Y211" s="4">
        <v>1</v>
      </c>
      <c r="Z211" s="5">
        <v>0</v>
      </c>
      <c r="AA211" s="5">
        <v>0</v>
      </c>
      <c r="AB211" s="5">
        <v>0</v>
      </c>
      <c r="AC211" s="3" t="s">
        <v>91</v>
      </c>
      <c r="AD211" s="3">
        <v>5</v>
      </c>
      <c r="AE211" s="4">
        <v>0</v>
      </c>
      <c r="AF211" s="5">
        <v>0</v>
      </c>
      <c r="AG211" s="5">
        <v>0</v>
      </c>
      <c r="AH211" s="5">
        <v>0</v>
      </c>
      <c r="AI211" s="5">
        <v>1</v>
      </c>
      <c r="AJ211" s="5">
        <v>0</v>
      </c>
      <c r="AK211" s="6">
        <v>11</v>
      </c>
      <c r="AL211" s="6">
        <v>-11</v>
      </c>
      <c r="AM211" s="6">
        <v>348</v>
      </c>
      <c r="AN211" s="6">
        <v>3.1609195402298854E-2</v>
      </c>
      <c r="AO211" s="6">
        <v>8</v>
      </c>
      <c r="AP211" s="6"/>
      <c r="AQ211" s="6">
        <v>4.33</v>
      </c>
      <c r="AR211" s="6">
        <v>34</v>
      </c>
      <c r="AS211" s="6">
        <v>35</v>
      </c>
      <c r="AT211" s="6">
        <v>34</v>
      </c>
      <c r="AU211" s="6">
        <v>30</v>
      </c>
      <c r="AV211" s="6">
        <v>35</v>
      </c>
      <c r="AW211" s="6">
        <v>1670</v>
      </c>
      <c r="AX211" s="4"/>
      <c r="AY211" s="7">
        <v>0</v>
      </c>
      <c r="AZ211" s="7">
        <v>1</v>
      </c>
      <c r="BA211" s="7">
        <v>1</v>
      </c>
      <c r="BB211" s="7">
        <v>1</v>
      </c>
      <c r="BC211" s="8" t="s">
        <v>70</v>
      </c>
      <c r="BD211" s="12" t="s">
        <v>112</v>
      </c>
      <c r="BE211" s="12">
        <v>1</v>
      </c>
      <c r="BF211" s="9" t="s">
        <v>113</v>
      </c>
      <c r="BG211" s="10"/>
      <c r="BH211" s="2" t="s">
        <v>99</v>
      </c>
      <c r="BI211" s="11"/>
    </row>
    <row r="212" spans="1:61" ht="17.25" customHeight="1" x14ac:dyDescent="0.25">
      <c r="A212" s="2">
        <v>2</v>
      </c>
      <c r="B212" s="2">
        <v>2015</v>
      </c>
      <c r="C212" s="2" t="s">
        <v>92</v>
      </c>
      <c r="D212" s="2" t="s">
        <v>222</v>
      </c>
      <c r="E212" s="2" t="s">
        <v>63</v>
      </c>
      <c r="F212" s="2" t="s">
        <v>94</v>
      </c>
      <c r="G212" s="1" t="s">
        <v>65</v>
      </c>
      <c r="H212" s="1" t="s">
        <v>66</v>
      </c>
      <c r="I212" s="3">
        <v>1</v>
      </c>
      <c r="J212" s="4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3" t="s">
        <v>95</v>
      </c>
      <c r="R212">
        <v>4</v>
      </c>
      <c r="S212" s="4">
        <v>0</v>
      </c>
      <c r="T212" s="5">
        <v>0</v>
      </c>
      <c r="U212" s="5">
        <v>0</v>
      </c>
      <c r="V212" s="5">
        <v>1</v>
      </c>
      <c r="W212" s="3" t="s">
        <v>123</v>
      </c>
      <c r="X212" s="3">
        <v>2</v>
      </c>
      <c r="Y212" s="4">
        <v>0</v>
      </c>
      <c r="Z212" s="5">
        <v>0</v>
      </c>
      <c r="AA212" s="5">
        <v>1</v>
      </c>
      <c r="AB212" s="5">
        <v>0</v>
      </c>
      <c r="AC212" s="3" t="s">
        <v>69</v>
      </c>
      <c r="AD212" s="3">
        <v>1</v>
      </c>
      <c r="AE212" s="4">
        <v>1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6"/>
      <c r="AL212" s="6"/>
      <c r="AM212" s="6"/>
      <c r="AN212" s="6"/>
      <c r="AO212" s="6">
        <v>4</v>
      </c>
      <c r="AP212" s="6">
        <v>6</v>
      </c>
      <c r="AQ212" s="6">
        <v>4.01</v>
      </c>
      <c r="AR212" s="6">
        <v>34</v>
      </c>
      <c r="AS212" s="6">
        <v>34</v>
      </c>
      <c r="AT212" s="6">
        <v>32</v>
      </c>
      <c r="AU212" s="6">
        <v>35</v>
      </c>
      <c r="AV212" s="6">
        <v>34</v>
      </c>
      <c r="AW212" s="6">
        <v>18</v>
      </c>
      <c r="AX212" s="4">
        <v>3.7949999999999999</v>
      </c>
      <c r="AY212" s="7">
        <v>0</v>
      </c>
      <c r="AZ212" s="7">
        <v>0</v>
      </c>
      <c r="BA212" s="7">
        <v>0</v>
      </c>
      <c r="BB212" s="7">
        <v>0</v>
      </c>
      <c r="BC212" s="8" t="s">
        <v>65</v>
      </c>
      <c r="BD212" s="12" t="s">
        <v>71</v>
      </c>
      <c r="BE212" s="12">
        <v>3</v>
      </c>
      <c r="BF212" s="9" t="s">
        <v>77</v>
      </c>
      <c r="BG212" s="10" t="s">
        <v>386</v>
      </c>
      <c r="BH212" s="2" t="s">
        <v>222</v>
      </c>
      <c r="BI212" s="11"/>
    </row>
    <row r="213" spans="1:61" ht="17.25" customHeight="1" x14ac:dyDescent="0.25">
      <c r="A213" s="2">
        <v>41</v>
      </c>
      <c r="B213" s="2">
        <v>2016</v>
      </c>
      <c r="C213" s="2" t="s">
        <v>191</v>
      </c>
      <c r="D213" s="2" t="s">
        <v>228</v>
      </c>
      <c r="E213" s="2" t="s">
        <v>74</v>
      </c>
      <c r="F213" s="2" t="s">
        <v>136</v>
      </c>
      <c r="G213" s="1" t="s">
        <v>70</v>
      </c>
      <c r="H213" s="1" t="s">
        <v>66</v>
      </c>
      <c r="I213" s="3">
        <v>1</v>
      </c>
      <c r="J213" s="4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3" t="s">
        <v>101</v>
      </c>
      <c r="R213">
        <v>2</v>
      </c>
      <c r="S213" s="4">
        <v>0</v>
      </c>
      <c r="T213" s="5">
        <v>1</v>
      </c>
      <c r="U213" s="5">
        <v>0</v>
      </c>
      <c r="V213" s="5">
        <v>0</v>
      </c>
      <c r="W213" s="3" t="s">
        <v>68</v>
      </c>
      <c r="X213" s="3">
        <v>0</v>
      </c>
      <c r="Y213" s="4">
        <v>1</v>
      </c>
      <c r="Z213" s="5">
        <v>0</v>
      </c>
      <c r="AA213" s="5">
        <v>0</v>
      </c>
      <c r="AB213" s="5">
        <v>0</v>
      </c>
      <c r="AC213" s="3" t="s">
        <v>69</v>
      </c>
      <c r="AD213" s="3">
        <v>1</v>
      </c>
      <c r="AE213" s="4">
        <v>1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6"/>
      <c r="AL213" s="6"/>
      <c r="AM213" s="6"/>
      <c r="AN213" s="6"/>
      <c r="AO213" s="6">
        <v>8</v>
      </c>
      <c r="AP213" s="6">
        <v>36</v>
      </c>
      <c r="AQ213" s="6">
        <v>4.0599999999999996</v>
      </c>
      <c r="AR213" s="6">
        <v>34</v>
      </c>
      <c r="AS213" s="6">
        <v>32</v>
      </c>
      <c r="AT213" s="6">
        <v>35</v>
      </c>
      <c r="AU213" s="6">
        <v>36</v>
      </c>
      <c r="AV213" s="6">
        <v>34</v>
      </c>
      <c r="AW213" s="6">
        <v>1135</v>
      </c>
      <c r="AX213" s="4">
        <v>4</v>
      </c>
      <c r="AY213" s="7">
        <v>1</v>
      </c>
      <c r="AZ213" s="7">
        <v>1</v>
      </c>
      <c r="BA213" s="7">
        <v>1</v>
      </c>
      <c r="BB213" s="7">
        <v>0</v>
      </c>
      <c r="BC213" s="8" t="s">
        <v>65</v>
      </c>
      <c r="BD213" s="12" t="s">
        <v>71</v>
      </c>
      <c r="BE213" s="12">
        <v>3</v>
      </c>
      <c r="BF213" s="9" t="s">
        <v>77</v>
      </c>
      <c r="BG213" s="10" t="s">
        <v>387</v>
      </c>
      <c r="BH213" s="2" t="s">
        <v>228</v>
      </c>
      <c r="BI213" s="11" t="s">
        <v>388</v>
      </c>
    </row>
    <row r="214" spans="1:61" ht="17.25" customHeight="1" x14ac:dyDescent="0.25">
      <c r="A214" s="2">
        <v>76</v>
      </c>
      <c r="B214" s="2">
        <v>2016</v>
      </c>
      <c r="C214" s="2" t="s">
        <v>200</v>
      </c>
      <c r="D214" s="2" t="s">
        <v>99</v>
      </c>
      <c r="E214" s="2" t="s">
        <v>63</v>
      </c>
      <c r="F214" s="2" t="s">
        <v>119</v>
      </c>
      <c r="G214" s="1" t="s">
        <v>65</v>
      </c>
      <c r="H214" s="1" t="s">
        <v>66</v>
      </c>
      <c r="I214" s="3">
        <v>1</v>
      </c>
      <c r="J214" s="4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3" t="s">
        <v>67</v>
      </c>
      <c r="R214">
        <v>1</v>
      </c>
      <c r="S214" s="4">
        <v>1</v>
      </c>
      <c r="T214" s="5">
        <v>0</v>
      </c>
      <c r="U214" s="5">
        <v>0</v>
      </c>
      <c r="V214" s="5">
        <v>0</v>
      </c>
      <c r="W214" s="3" t="s">
        <v>68</v>
      </c>
      <c r="X214" s="3">
        <v>0</v>
      </c>
      <c r="Y214" s="4">
        <v>1</v>
      </c>
      <c r="Z214" s="5">
        <v>0</v>
      </c>
      <c r="AA214" s="5">
        <v>0</v>
      </c>
      <c r="AB214" s="5">
        <v>0</v>
      </c>
      <c r="AC214" s="3" t="s">
        <v>69</v>
      </c>
      <c r="AD214" s="3">
        <v>1</v>
      </c>
      <c r="AE214" s="4">
        <v>1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6">
        <v>30</v>
      </c>
      <c r="AL214" s="6">
        <v>-30</v>
      </c>
      <c r="AM214" s="6">
        <v>562</v>
      </c>
      <c r="AN214" s="6">
        <v>5.3380782918149468E-2</v>
      </c>
      <c r="AO214" s="6">
        <v>8</v>
      </c>
      <c r="AP214" s="6">
        <v>13</v>
      </c>
      <c r="AQ214" s="6">
        <v>4.58</v>
      </c>
      <c r="AR214" s="6">
        <v>35</v>
      </c>
      <c r="AS214" s="6">
        <v>31</v>
      </c>
      <c r="AT214" s="6">
        <v>36</v>
      </c>
      <c r="AU214" s="6">
        <v>35</v>
      </c>
      <c r="AV214" s="6">
        <v>36</v>
      </c>
      <c r="AW214" s="6">
        <v>1994</v>
      </c>
      <c r="AX214" s="4"/>
      <c r="AY214" s="7">
        <v>0</v>
      </c>
      <c r="AZ214" s="7">
        <v>0</v>
      </c>
      <c r="BA214" s="7">
        <v>1</v>
      </c>
      <c r="BB214" s="7">
        <v>1</v>
      </c>
      <c r="BC214" s="8" t="s">
        <v>70</v>
      </c>
      <c r="BD214" s="12" t="s">
        <v>112</v>
      </c>
      <c r="BE214" s="12">
        <v>1</v>
      </c>
      <c r="BF214" s="9" t="s">
        <v>113</v>
      </c>
      <c r="BG214" s="10" t="s">
        <v>389</v>
      </c>
      <c r="BH214" s="2" t="s">
        <v>99</v>
      </c>
      <c r="BI214" s="11"/>
    </row>
    <row r="215" spans="1:61" ht="17.25" customHeight="1" x14ac:dyDescent="0.25">
      <c r="A215" s="2">
        <v>34</v>
      </c>
      <c r="B215" s="2">
        <v>2015</v>
      </c>
      <c r="C215" s="2" t="s">
        <v>92</v>
      </c>
      <c r="D215" s="2" t="s">
        <v>204</v>
      </c>
      <c r="E215" s="2" t="s">
        <v>74</v>
      </c>
      <c r="F215" s="2" t="s">
        <v>64</v>
      </c>
      <c r="G215" s="1" t="s">
        <v>65</v>
      </c>
      <c r="H215" s="1" t="s">
        <v>109</v>
      </c>
      <c r="I215" s="3">
        <v>7</v>
      </c>
      <c r="J215" s="4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3" t="s">
        <v>95</v>
      </c>
      <c r="R215">
        <v>4</v>
      </c>
      <c r="S215" s="4">
        <v>0</v>
      </c>
      <c r="T215" s="5">
        <v>0</v>
      </c>
      <c r="U215" s="5">
        <v>0</v>
      </c>
      <c r="V215" s="5">
        <v>1</v>
      </c>
      <c r="W215" s="3" t="s">
        <v>68</v>
      </c>
      <c r="X215" s="3">
        <v>0</v>
      </c>
      <c r="Y215" s="4">
        <v>1</v>
      </c>
      <c r="Z215" s="5">
        <v>0</v>
      </c>
      <c r="AA215" s="5">
        <v>0</v>
      </c>
      <c r="AB215" s="5">
        <v>0</v>
      </c>
      <c r="AC215" s="3" t="s">
        <v>69</v>
      </c>
      <c r="AD215" s="3">
        <v>1</v>
      </c>
      <c r="AE215" s="4">
        <v>1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6"/>
      <c r="AL215" s="6"/>
      <c r="AM215" s="6"/>
      <c r="AN215" s="6"/>
      <c r="AO215" s="6">
        <v>5</v>
      </c>
      <c r="AP215" s="6">
        <v>0</v>
      </c>
      <c r="AQ215" s="6">
        <v>4.21</v>
      </c>
      <c r="AR215" s="6">
        <v>35</v>
      </c>
      <c r="AS215" s="6">
        <v>34</v>
      </c>
      <c r="AT215" s="6">
        <v>36</v>
      </c>
      <c r="AU215" s="6">
        <v>34</v>
      </c>
      <c r="AV215" s="6">
        <v>34</v>
      </c>
      <c r="AW215" s="6">
        <v>1736</v>
      </c>
      <c r="AX215" s="4">
        <v>3.9340000000000002</v>
      </c>
      <c r="AY215" s="7">
        <v>0</v>
      </c>
      <c r="AZ215" s="7">
        <v>1</v>
      </c>
      <c r="BA215" s="7">
        <v>0</v>
      </c>
      <c r="BB215" s="7">
        <v>0</v>
      </c>
      <c r="BC215" s="8" t="s">
        <v>65</v>
      </c>
      <c r="BD215" s="12" t="s">
        <v>71</v>
      </c>
      <c r="BE215" s="12">
        <v>3</v>
      </c>
      <c r="BF215" s="9" t="s">
        <v>77</v>
      </c>
      <c r="BG215" s="10" t="s">
        <v>390</v>
      </c>
      <c r="BH215" s="2" t="s">
        <v>204</v>
      </c>
      <c r="BI215" s="11"/>
    </row>
    <row r="216" spans="1:61" ht="17.25" customHeight="1" x14ac:dyDescent="0.25">
      <c r="A216" s="2">
        <v>32</v>
      </c>
      <c r="B216" s="2">
        <v>2016</v>
      </c>
      <c r="C216" s="2" t="s">
        <v>349</v>
      </c>
      <c r="D216" s="2" t="s">
        <v>391</v>
      </c>
      <c r="E216" s="2" t="s">
        <v>74</v>
      </c>
      <c r="F216" s="2" t="s">
        <v>81</v>
      </c>
      <c r="G216" s="1" t="s">
        <v>65</v>
      </c>
      <c r="H216" s="1" t="s">
        <v>66</v>
      </c>
      <c r="I216" s="3">
        <v>1</v>
      </c>
      <c r="J216" s="4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3" t="s">
        <v>101</v>
      </c>
      <c r="R216">
        <v>2</v>
      </c>
      <c r="S216" s="4">
        <v>0</v>
      </c>
      <c r="T216" s="5">
        <v>1</v>
      </c>
      <c r="U216" s="5">
        <v>0</v>
      </c>
      <c r="V216" s="5">
        <v>0</v>
      </c>
      <c r="W216" s="3" t="s">
        <v>110</v>
      </c>
      <c r="X216" s="3">
        <v>1</v>
      </c>
      <c r="Y216" s="4">
        <v>0</v>
      </c>
      <c r="Z216" s="5">
        <v>1</v>
      </c>
      <c r="AA216" s="5">
        <v>0</v>
      </c>
      <c r="AB216" s="5">
        <v>0</v>
      </c>
      <c r="AC216" s="3" t="s">
        <v>69</v>
      </c>
      <c r="AD216" s="3">
        <v>1</v>
      </c>
      <c r="AE216" s="4">
        <v>1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6">
        <v>12</v>
      </c>
      <c r="AL216" s="6">
        <v>-12</v>
      </c>
      <c r="AM216" s="6">
        <v>17</v>
      </c>
      <c r="AN216" s="6">
        <v>0.70588235294117652</v>
      </c>
      <c r="AO216" s="6">
        <v>8</v>
      </c>
      <c r="AP216" s="6">
        <v>0</v>
      </c>
      <c r="AQ216" s="6">
        <v>3.21</v>
      </c>
      <c r="AR216" s="6">
        <v>36</v>
      </c>
      <c r="AS216" s="6">
        <v>23</v>
      </c>
      <c r="AT216" s="6">
        <v>22</v>
      </c>
      <c r="AU216" s="6">
        <v>34</v>
      </c>
      <c r="AV216" s="6">
        <v>34</v>
      </c>
      <c r="AW216" s="6">
        <v>63</v>
      </c>
      <c r="AX216" s="4">
        <v>3.492</v>
      </c>
      <c r="AY216" s="7">
        <v>0</v>
      </c>
      <c r="AZ216" s="7">
        <v>1</v>
      </c>
      <c r="BA216" s="7">
        <v>1</v>
      </c>
      <c r="BB216" s="7">
        <v>0</v>
      </c>
      <c r="BC216" s="8" t="s">
        <v>65</v>
      </c>
      <c r="BD216" s="12" t="s">
        <v>71</v>
      </c>
      <c r="BE216" s="12">
        <v>3</v>
      </c>
      <c r="BF216" s="9" t="s">
        <v>77</v>
      </c>
      <c r="BG216" s="10" t="s">
        <v>392</v>
      </c>
      <c r="BH216" s="2" t="s">
        <v>391</v>
      </c>
      <c r="BI216" s="11"/>
    </row>
    <row r="217" spans="1:61" ht="17.25" customHeight="1" x14ac:dyDescent="0.25">
      <c r="A217" s="2">
        <v>175</v>
      </c>
      <c r="B217" s="2">
        <v>2015</v>
      </c>
      <c r="C217" s="2" t="s">
        <v>248</v>
      </c>
      <c r="D217" s="2" t="s">
        <v>254</v>
      </c>
      <c r="E217" s="2" t="s">
        <v>63</v>
      </c>
      <c r="F217" s="2" t="s">
        <v>170</v>
      </c>
      <c r="G217" s="1" t="s">
        <v>65</v>
      </c>
      <c r="H217" s="1" t="s">
        <v>109</v>
      </c>
      <c r="I217" s="3">
        <v>7</v>
      </c>
      <c r="J217" s="4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</v>
      </c>
      <c r="Q217" s="3" t="s">
        <v>249</v>
      </c>
      <c r="R217">
        <v>3</v>
      </c>
      <c r="S217" s="4">
        <v>0</v>
      </c>
      <c r="T217" s="5">
        <v>0</v>
      </c>
      <c r="U217" s="5">
        <v>1</v>
      </c>
      <c r="V217" s="5">
        <v>0</v>
      </c>
      <c r="W217" s="3" t="s">
        <v>68</v>
      </c>
      <c r="X217" s="3">
        <v>0</v>
      </c>
      <c r="Y217" s="4">
        <v>1</v>
      </c>
      <c r="Z217" s="5">
        <v>0</v>
      </c>
      <c r="AA217" s="5">
        <v>0</v>
      </c>
      <c r="AB217" s="5">
        <v>0</v>
      </c>
      <c r="AC217" s="3" t="s">
        <v>69</v>
      </c>
      <c r="AD217" s="3">
        <v>1</v>
      </c>
      <c r="AE217" s="4">
        <v>1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6">
        <v>1</v>
      </c>
      <c r="AL217" s="6">
        <v>-1</v>
      </c>
      <c r="AM217" s="6">
        <v>173</v>
      </c>
      <c r="AN217" s="6">
        <v>5.7803468208092483E-3</v>
      </c>
      <c r="AO217" s="6"/>
      <c r="AP217" s="6">
        <v>4.5</v>
      </c>
      <c r="AQ217" s="6"/>
      <c r="AR217" s="6"/>
      <c r="AS217" s="6"/>
      <c r="AT217" s="6"/>
      <c r="AU217" s="6"/>
      <c r="AV217" s="6"/>
      <c r="AW217" s="6">
        <v>64068</v>
      </c>
      <c r="AX217" s="4">
        <v>3.8250000000000002</v>
      </c>
      <c r="AY217" s="7">
        <v>0</v>
      </c>
      <c r="AZ217" s="7">
        <v>0</v>
      </c>
      <c r="BA217" s="7">
        <v>0</v>
      </c>
      <c r="BB217" s="7">
        <v>0</v>
      </c>
      <c r="BC217" s="8" t="s">
        <v>65</v>
      </c>
      <c r="BD217" s="12" t="s">
        <v>71</v>
      </c>
      <c r="BE217" s="12">
        <v>3</v>
      </c>
      <c r="BF217" s="9" t="s">
        <v>77</v>
      </c>
      <c r="BG217" s="10" t="s">
        <v>393</v>
      </c>
      <c r="BH217" s="2" t="s">
        <v>254</v>
      </c>
      <c r="BI217" s="11"/>
    </row>
    <row r="218" spans="1:61" ht="17.25" customHeight="1" x14ac:dyDescent="0.25">
      <c r="A218" s="2">
        <v>88</v>
      </c>
      <c r="B218" s="2">
        <v>2016</v>
      </c>
      <c r="C218" s="2" t="s">
        <v>394</v>
      </c>
      <c r="D218" s="2" t="s">
        <v>143</v>
      </c>
      <c r="E218" s="2" t="s">
        <v>63</v>
      </c>
      <c r="F218" s="2" t="s">
        <v>395</v>
      </c>
      <c r="G218" s="1" t="s">
        <v>65</v>
      </c>
      <c r="H218" s="1" t="s">
        <v>66</v>
      </c>
      <c r="I218" s="3">
        <v>1</v>
      </c>
      <c r="J218" s="4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3" t="s">
        <v>67</v>
      </c>
      <c r="R218">
        <v>1</v>
      </c>
      <c r="S218" s="4">
        <v>1</v>
      </c>
      <c r="T218" s="5">
        <v>0</v>
      </c>
      <c r="U218" s="5">
        <v>0</v>
      </c>
      <c r="V218" s="5">
        <v>0</v>
      </c>
      <c r="W218" s="3" t="s">
        <v>352</v>
      </c>
      <c r="X218" s="3">
        <v>3</v>
      </c>
      <c r="Y218" s="4">
        <v>0</v>
      </c>
      <c r="Z218" s="5">
        <v>0</v>
      </c>
      <c r="AA218" s="5">
        <v>0</v>
      </c>
      <c r="AB218" s="5">
        <v>1</v>
      </c>
      <c r="AC218" s="3" t="s">
        <v>69</v>
      </c>
      <c r="AD218" s="3">
        <v>1</v>
      </c>
      <c r="AE218" s="4">
        <v>1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6">
        <v>9</v>
      </c>
      <c r="AL218" s="6">
        <v>-9</v>
      </c>
      <c r="AM218" s="6">
        <v>108</v>
      </c>
      <c r="AN218" s="6">
        <v>8.3333333333333329E-2</v>
      </c>
      <c r="AO218" s="6">
        <v>8</v>
      </c>
      <c r="AP218" s="6">
        <v>15</v>
      </c>
      <c r="AQ218" s="6">
        <v>3.9</v>
      </c>
      <c r="AR218" s="6"/>
      <c r="AS218" s="6"/>
      <c r="AT218" s="6"/>
      <c r="AU218" s="6"/>
      <c r="AV218" s="6"/>
      <c r="AW218" s="6">
        <v>46291</v>
      </c>
      <c r="AX218" s="4">
        <v>3.6379999999999999</v>
      </c>
      <c r="AY218" s="7">
        <v>0</v>
      </c>
      <c r="AZ218" s="7">
        <v>0</v>
      </c>
      <c r="BA218" s="7">
        <v>1</v>
      </c>
      <c r="BB218" s="7">
        <v>0</v>
      </c>
      <c r="BC218" s="8" t="s">
        <v>65</v>
      </c>
      <c r="BD218" s="12" t="s">
        <v>71</v>
      </c>
      <c r="BE218" s="12">
        <v>3</v>
      </c>
      <c r="BF218" s="9" t="s">
        <v>77</v>
      </c>
      <c r="BG218" s="10" t="s">
        <v>396</v>
      </c>
      <c r="BH218" s="2" t="s">
        <v>143</v>
      </c>
      <c r="BI218" s="11" t="s">
        <v>397</v>
      </c>
    </row>
    <row r="219" spans="1:61" ht="17.25" customHeight="1" x14ac:dyDescent="0.25">
      <c r="A219" s="2">
        <v>89</v>
      </c>
      <c r="B219" s="2">
        <v>2015</v>
      </c>
      <c r="C219" s="2" t="s">
        <v>394</v>
      </c>
      <c r="D219" s="2" t="s">
        <v>214</v>
      </c>
      <c r="E219" s="2" t="s">
        <v>74</v>
      </c>
      <c r="F219" s="2" t="s">
        <v>398</v>
      </c>
      <c r="G219" s="1" t="s">
        <v>65</v>
      </c>
      <c r="H219" s="1" t="s">
        <v>66</v>
      </c>
      <c r="I219" s="3">
        <v>1</v>
      </c>
      <c r="J219" s="4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3" t="s">
        <v>67</v>
      </c>
      <c r="R219">
        <v>1</v>
      </c>
      <c r="S219" s="4">
        <v>1</v>
      </c>
      <c r="T219" s="5">
        <v>0</v>
      </c>
      <c r="U219" s="5">
        <v>0</v>
      </c>
      <c r="V219" s="5">
        <v>0</v>
      </c>
      <c r="W219" s="3" t="s">
        <v>352</v>
      </c>
      <c r="X219" s="3">
        <v>3</v>
      </c>
      <c r="Y219" s="4">
        <v>0</v>
      </c>
      <c r="Z219" s="5">
        <v>0</v>
      </c>
      <c r="AA219" s="5">
        <v>0</v>
      </c>
      <c r="AB219" s="5">
        <v>1</v>
      </c>
      <c r="AC219" s="3" t="s">
        <v>69</v>
      </c>
      <c r="AD219" s="3">
        <v>1</v>
      </c>
      <c r="AE219" s="4">
        <v>1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6">
        <v>66</v>
      </c>
      <c r="AL219" s="6">
        <v>-66</v>
      </c>
      <c r="AM219" s="6">
        <v>125</v>
      </c>
      <c r="AN219" s="6">
        <v>0.52800000000000002</v>
      </c>
      <c r="AO219" s="6">
        <v>8</v>
      </c>
      <c r="AP219" s="6">
        <v>0</v>
      </c>
      <c r="AQ219" s="6">
        <v>3.45</v>
      </c>
      <c r="AR219" s="6"/>
      <c r="AS219" s="6"/>
      <c r="AT219" s="6"/>
      <c r="AU219" s="6"/>
      <c r="AV219" s="6"/>
      <c r="AW219" s="6">
        <v>46291</v>
      </c>
      <c r="AX219" s="4">
        <v>2.8130000000000002</v>
      </c>
      <c r="AY219" s="7">
        <v>0</v>
      </c>
      <c r="AZ219" s="7">
        <v>1</v>
      </c>
      <c r="BA219" s="7">
        <v>0</v>
      </c>
      <c r="BB219" s="7">
        <v>0</v>
      </c>
      <c r="BC219" s="8" t="s">
        <v>65</v>
      </c>
      <c r="BD219" s="12" t="s">
        <v>71</v>
      </c>
      <c r="BE219" s="12">
        <v>3</v>
      </c>
      <c r="BF219" s="9" t="s">
        <v>77</v>
      </c>
      <c r="BG219" s="10" t="s">
        <v>284</v>
      </c>
      <c r="BH219" s="2" t="s">
        <v>214</v>
      </c>
      <c r="BI219" s="11"/>
    </row>
    <row r="220" spans="1:61" ht="17.25" customHeight="1" x14ac:dyDescent="0.25">
      <c r="A220" s="2">
        <v>160</v>
      </c>
      <c r="B220" s="2">
        <v>2016</v>
      </c>
      <c r="C220" s="2" t="s">
        <v>200</v>
      </c>
      <c r="D220" s="2" t="s">
        <v>214</v>
      </c>
      <c r="E220" s="2" t="s">
        <v>63</v>
      </c>
      <c r="F220" s="2" t="s">
        <v>119</v>
      </c>
      <c r="G220" s="1" t="s">
        <v>65</v>
      </c>
      <c r="H220" s="1" t="s">
        <v>66</v>
      </c>
      <c r="I220" s="3">
        <v>1</v>
      </c>
      <c r="J220" s="4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3" t="s">
        <v>67</v>
      </c>
      <c r="R220">
        <v>1</v>
      </c>
      <c r="S220" s="4">
        <v>1</v>
      </c>
      <c r="T220" s="5">
        <v>0</v>
      </c>
      <c r="U220" s="5">
        <v>0</v>
      </c>
      <c r="V220" s="5">
        <v>0</v>
      </c>
      <c r="W220" s="3" t="s">
        <v>68</v>
      </c>
      <c r="X220" s="3">
        <v>0</v>
      </c>
      <c r="Y220" s="4">
        <v>1</v>
      </c>
      <c r="Z220" s="5">
        <v>0</v>
      </c>
      <c r="AA220" s="5">
        <v>0</v>
      </c>
      <c r="AB220" s="5">
        <v>0</v>
      </c>
      <c r="AC220" s="3" t="s">
        <v>69</v>
      </c>
      <c r="AD220" s="3">
        <v>1</v>
      </c>
      <c r="AE220" s="4">
        <v>1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6">
        <v>91</v>
      </c>
      <c r="AL220" s="6">
        <v>-91</v>
      </c>
      <c r="AM220" s="6">
        <v>558</v>
      </c>
      <c r="AN220" s="6">
        <v>0.16308243727598568</v>
      </c>
      <c r="AO220" s="6">
        <v>8</v>
      </c>
      <c r="AP220" s="6">
        <v>10</v>
      </c>
      <c r="AQ220" s="6">
        <v>4.21</v>
      </c>
      <c r="AR220" s="6"/>
      <c r="AS220" s="6"/>
      <c r="AT220" s="6"/>
      <c r="AU220" s="6"/>
      <c r="AV220" s="6"/>
      <c r="AW220" s="6">
        <v>2145</v>
      </c>
      <c r="AX220" s="4">
        <v>3.7309999999999999</v>
      </c>
      <c r="AY220" s="7">
        <v>0</v>
      </c>
      <c r="AZ220" s="7">
        <v>0</v>
      </c>
      <c r="BA220" s="7">
        <v>1</v>
      </c>
      <c r="BB220" s="7">
        <v>0</v>
      </c>
      <c r="BC220" s="8" t="s">
        <v>65</v>
      </c>
      <c r="BD220" s="12" t="s">
        <v>71</v>
      </c>
      <c r="BE220" s="12">
        <v>3</v>
      </c>
      <c r="BF220" s="9" t="s">
        <v>77</v>
      </c>
      <c r="BG220" s="10" t="s">
        <v>399</v>
      </c>
      <c r="BH220" s="2" t="s">
        <v>214</v>
      </c>
      <c r="BI220" s="11"/>
    </row>
    <row r="221" spans="1:61" ht="17.25" customHeight="1" x14ac:dyDescent="0.25">
      <c r="A221" s="2">
        <v>103</v>
      </c>
      <c r="B221" s="2">
        <v>2015</v>
      </c>
      <c r="C221" s="2" t="s">
        <v>400</v>
      </c>
      <c r="D221" s="2" t="s">
        <v>104</v>
      </c>
      <c r="E221" s="2" t="s">
        <v>63</v>
      </c>
      <c r="F221" s="2" t="s">
        <v>136</v>
      </c>
      <c r="G221" s="1" t="s">
        <v>65</v>
      </c>
      <c r="H221" s="1" t="s">
        <v>66</v>
      </c>
      <c r="I221" s="3">
        <v>1</v>
      </c>
      <c r="J221" s="4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3" t="s">
        <v>67</v>
      </c>
      <c r="R221">
        <v>1</v>
      </c>
      <c r="S221" s="4">
        <v>1</v>
      </c>
      <c r="T221" s="5">
        <v>0</v>
      </c>
      <c r="U221" s="5">
        <v>0</v>
      </c>
      <c r="V221" s="5">
        <v>0</v>
      </c>
      <c r="W221" s="3" t="s">
        <v>68</v>
      </c>
      <c r="X221" s="3">
        <v>0</v>
      </c>
      <c r="Y221" s="4">
        <v>1</v>
      </c>
      <c r="Z221" s="5">
        <v>0</v>
      </c>
      <c r="AA221" s="5">
        <v>0</v>
      </c>
      <c r="AB221" s="5">
        <v>0</v>
      </c>
      <c r="AC221" s="3" t="s">
        <v>104</v>
      </c>
      <c r="AD221" s="3">
        <v>4</v>
      </c>
      <c r="AE221" s="4">
        <v>0</v>
      </c>
      <c r="AF221" s="5">
        <v>0</v>
      </c>
      <c r="AG221" s="5">
        <v>0</v>
      </c>
      <c r="AH221" s="5">
        <v>1</v>
      </c>
      <c r="AI221" s="5">
        <v>0</v>
      </c>
      <c r="AJ221" s="5">
        <v>0</v>
      </c>
      <c r="AK221" s="6">
        <v>120</v>
      </c>
      <c r="AL221" s="6">
        <v>-120</v>
      </c>
      <c r="AM221" s="6">
        <v>509</v>
      </c>
      <c r="AN221" s="6">
        <v>0.23575638506876229</v>
      </c>
      <c r="AO221" s="6">
        <v>8</v>
      </c>
      <c r="AP221" s="6">
        <v>51</v>
      </c>
      <c r="AQ221" s="6">
        <v>4.03</v>
      </c>
      <c r="AR221" s="6"/>
      <c r="AS221" s="6"/>
      <c r="AT221" s="6"/>
      <c r="AU221" s="6"/>
      <c r="AV221" s="6"/>
      <c r="AW221" s="6">
        <v>10964</v>
      </c>
      <c r="AX221" s="4">
        <v>3.3769999999999998</v>
      </c>
      <c r="AY221" s="7">
        <v>0</v>
      </c>
      <c r="AZ221" s="7">
        <v>0</v>
      </c>
      <c r="BA221" s="7">
        <v>0</v>
      </c>
      <c r="BB221" s="7">
        <v>0</v>
      </c>
      <c r="BC221" s="8" t="s">
        <v>65</v>
      </c>
      <c r="BD221" s="12" t="s">
        <v>71</v>
      </c>
      <c r="BE221" s="12">
        <v>3</v>
      </c>
      <c r="BF221" s="9" t="s">
        <v>77</v>
      </c>
      <c r="BG221" s="10" t="s">
        <v>105</v>
      </c>
      <c r="BH221" s="2" t="s">
        <v>104</v>
      </c>
      <c r="BI221" s="11"/>
    </row>
    <row r="222" spans="1:61" ht="17.25" customHeight="1" x14ac:dyDescent="0.25">
      <c r="A222" s="2">
        <v>197</v>
      </c>
      <c r="B222" s="2">
        <v>2015</v>
      </c>
      <c r="C222" s="2" t="s">
        <v>88</v>
      </c>
      <c r="D222" s="2" t="s">
        <v>124</v>
      </c>
      <c r="E222" s="2" t="s">
        <v>74</v>
      </c>
      <c r="F222" s="2" t="s">
        <v>234</v>
      </c>
      <c r="G222" s="1" t="s">
        <v>65</v>
      </c>
      <c r="H222" s="1" t="s">
        <v>86</v>
      </c>
      <c r="I222" s="3">
        <v>3</v>
      </c>
      <c r="J222" s="4">
        <v>0</v>
      </c>
      <c r="K222" s="5">
        <v>0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3" t="s">
        <v>67</v>
      </c>
      <c r="R222">
        <v>1</v>
      </c>
      <c r="S222" s="4">
        <v>1</v>
      </c>
      <c r="T222" s="5">
        <v>0</v>
      </c>
      <c r="U222" s="5">
        <v>0</v>
      </c>
      <c r="V222" s="5">
        <v>0</v>
      </c>
      <c r="W222" s="3" t="s">
        <v>123</v>
      </c>
      <c r="X222" s="3">
        <v>2</v>
      </c>
      <c r="Y222" s="4">
        <v>0</v>
      </c>
      <c r="Z222" s="5">
        <v>0</v>
      </c>
      <c r="AA222" s="5">
        <v>1</v>
      </c>
      <c r="AB222" s="5">
        <v>0</v>
      </c>
      <c r="AC222" s="3" t="s">
        <v>128</v>
      </c>
      <c r="AD222" s="3">
        <v>3</v>
      </c>
      <c r="AE222" s="4">
        <v>0</v>
      </c>
      <c r="AF222" s="5">
        <v>0</v>
      </c>
      <c r="AG222" s="5">
        <v>1</v>
      </c>
      <c r="AH222" s="5">
        <v>0</v>
      </c>
      <c r="AI222" s="5">
        <v>0</v>
      </c>
      <c r="AJ222" s="5">
        <v>0</v>
      </c>
      <c r="AK222" s="6">
        <v>357</v>
      </c>
      <c r="AL222" s="6">
        <v>-357</v>
      </c>
      <c r="AM222" s="6">
        <v>546</v>
      </c>
      <c r="AN222" s="6">
        <v>0.65384615384615385</v>
      </c>
      <c r="AO222" s="6">
        <v>8</v>
      </c>
      <c r="AP222" s="6">
        <v>11</v>
      </c>
      <c r="AQ222" s="6">
        <v>2.6</v>
      </c>
      <c r="AR222" s="6"/>
      <c r="AS222" s="6"/>
      <c r="AT222" s="6"/>
      <c r="AU222" s="6"/>
      <c r="AV222" s="6"/>
      <c r="AW222" s="6">
        <v>0</v>
      </c>
      <c r="AX222" s="4">
        <v>2.359</v>
      </c>
      <c r="AY222" s="7">
        <v>0</v>
      </c>
      <c r="AZ222" s="7">
        <v>1</v>
      </c>
      <c r="BA222" s="7">
        <v>0</v>
      </c>
      <c r="BB222" s="7">
        <v>0</v>
      </c>
      <c r="BC222" s="8" t="s">
        <v>65</v>
      </c>
      <c r="BD222" s="12" t="s">
        <v>71</v>
      </c>
      <c r="BE222" s="12">
        <v>3</v>
      </c>
      <c r="BF222" s="9" t="s">
        <v>77</v>
      </c>
      <c r="BG222" s="10" t="s">
        <v>263</v>
      </c>
      <c r="BH222" s="2" t="s">
        <v>124</v>
      </c>
      <c r="BI222" s="11"/>
    </row>
    <row r="223" spans="1:61" ht="17.25" customHeight="1" x14ac:dyDescent="0.25">
      <c r="A223" s="2">
        <v>82</v>
      </c>
      <c r="B223" s="2">
        <v>2015</v>
      </c>
      <c r="C223" s="2" t="s">
        <v>248</v>
      </c>
      <c r="D223" s="2" t="s">
        <v>124</v>
      </c>
      <c r="E223" s="2" t="s">
        <v>74</v>
      </c>
      <c r="F223" s="2" t="s">
        <v>141</v>
      </c>
      <c r="G223" s="1" t="s">
        <v>65</v>
      </c>
      <c r="H223" s="1" t="s">
        <v>227</v>
      </c>
      <c r="I223" s="3">
        <v>6</v>
      </c>
      <c r="J223" s="4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3" t="s">
        <v>249</v>
      </c>
      <c r="R223">
        <v>3</v>
      </c>
      <c r="S223" s="4">
        <v>0</v>
      </c>
      <c r="T223" s="5">
        <v>0</v>
      </c>
      <c r="U223" s="5">
        <v>1</v>
      </c>
      <c r="V223" s="5">
        <v>0</v>
      </c>
      <c r="W223" s="3" t="s">
        <v>110</v>
      </c>
      <c r="X223" s="3">
        <v>1</v>
      </c>
      <c r="Y223" s="4">
        <v>0</v>
      </c>
      <c r="Z223" s="5">
        <v>1</v>
      </c>
      <c r="AA223" s="5">
        <v>0</v>
      </c>
      <c r="AB223" s="5">
        <v>0</v>
      </c>
      <c r="AC223" s="3" t="s">
        <v>83</v>
      </c>
      <c r="AD223" s="3">
        <v>2</v>
      </c>
      <c r="AE223" s="4">
        <v>0</v>
      </c>
      <c r="AF223" s="5">
        <v>1</v>
      </c>
      <c r="AG223" s="5">
        <v>0</v>
      </c>
      <c r="AH223" s="5">
        <v>0</v>
      </c>
      <c r="AI223" s="5">
        <v>0</v>
      </c>
      <c r="AJ223" s="5">
        <v>0</v>
      </c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>
        <v>64068</v>
      </c>
      <c r="AX223" s="4">
        <v>3.23</v>
      </c>
      <c r="AY223" s="7">
        <v>0</v>
      </c>
      <c r="AZ223" s="7">
        <v>1</v>
      </c>
      <c r="BA223" s="7">
        <v>0</v>
      </c>
      <c r="BB223" s="7">
        <v>1</v>
      </c>
      <c r="BC223" s="8" t="s">
        <v>70</v>
      </c>
      <c r="BD223" s="12" t="s">
        <v>71</v>
      </c>
      <c r="BE223" s="12">
        <v>2</v>
      </c>
      <c r="BF223" s="9" t="s">
        <v>72</v>
      </c>
      <c r="BG223" s="10"/>
      <c r="BH223" s="2" t="s">
        <v>124</v>
      </c>
      <c r="BI223" s="11"/>
    </row>
    <row r="224" spans="1:61" ht="17.25" customHeight="1" x14ac:dyDescent="0.25">
      <c r="A224" s="2">
        <v>128</v>
      </c>
      <c r="B224" s="2">
        <v>2015</v>
      </c>
      <c r="C224" s="2" t="s">
        <v>248</v>
      </c>
      <c r="D224" s="2" t="s">
        <v>89</v>
      </c>
      <c r="E224" s="2" t="s">
        <v>74</v>
      </c>
      <c r="F224" s="2" t="s">
        <v>81</v>
      </c>
      <c r="G224" s="1" t="s">
        <v>65</v>
      </c>
      <c r="H224" s="1" t="s">
        <v>82</v>
      </c>
      <c r="I224" s="3">
        <v>4</v>
      </c>
      <c r="J224" s="4">
        <v>0</v>
      </c>
      <c r="K224" s="5">
        <v>0</v>
      </c>
      <c r="L224" s="5">
        <v>0</v>
      </c>
      <c r="M224" s="5">
        <v>1</v>
      </c>
      <c r="N224" s="5">
        <v>0</v>
      </c>
      <c r="O224" s="5">
        <v>0</v>
      </c>
      <c r="P224" s="5">
        <v>0</v>
      </c>
      <c r="Q224" s="3" t="s">
        <v>249</v>
      </c>
      <c r="R224">
        <v>3</v>
      </c>
      <c r="S224" s="4">
        <v>0</v>
      </c>
      <c r="T224" s="5">
        <v>0</v>
      </c>
      <c r="U224" s="5">
        <v>1</v>
      </c>
      <c r="V224" s="5">
        <v>0</v>
      </c>
      <c r="W224" s="3" t="s">
        <v>68</v>
      </c>
      <c r="X224" s="3">
        <v>0</v>
      </c>
      <c r="Y224" s="4">
        <v>1</v>
      </c>
      <c r="Z224" s="5">
        <v>0</v>
      </c>
      <c r="AA224" s="5">
        <v>0</v>
      </c>
      <c r="AB224" s="5">
        <v>0</v>
      </c>
      <c r="AC224" s="3" t="s">
        <v>83</v>
      </c>
      <c r="AD224" s="3">
        <v>2</v>
      </c>
      <c r="AE224" s="4">
        <v>0</v>
      </c>
      <c r="AF224" s="5">
        <v>1</v>
      </c>
      <c r="AG224" s="5">
        <v>0</v>
      </c>
      <c r="AH224" s="5">
        <v>0</v>
      </c>
      <c r="AI224" s="5">
        <v>0</v>
      </c>
      <c r="AJ224" s="5">
        <v>0</v>
      </c>
      <c r="AK224" s="6"/>
      <c r="AL224" s="6"/>
      <c r="AM224" s="6"/>
      <c r="AN224" s="6"/>
      <c r="AO224" s="6"/>
      <c r="AP224" s="6">
        <v>0</v>
      </c>
      <c r="AQ224" s="6"/>
      <c r="AR224" s="6"/>
      <c r="AS224" s="6"/>
      <c r="AT224" s="6"/>
      <c r="AU224" s="6"/>
      <c r="AV224" s="6"/>
      <c r="AW224" s="6">
        <v>64068</v>
      </c>
      <c r="AX224" s="4">
        <v>3.3370000000000002</v>
      </c>
      <c r="AY224" s="7">
        <v>0</v>
      </c>
      <c r="AZ224" s="7">
        <v>1</v>
      </c>
      <c r="BA224" s="7">
        <v>0</v>
      </c>
      <c r="BB224" s="7">
        <v>0</v>
      </c>
      <c r="BC224" s="8" t="s">
        <v>65</v>
      </c>
      <c r="BD224" s="12" t="s">
        <v>71</v>
      </c>
      <c r="BE224" s="12">
        <v>3</v>
      </c>
      <c r="BF224" s="9" t="s">
        <v>77</v>
      </c>
      <c r="BG224" s="10" t="s">
        <v>401</v>
      </c>
      <c r="BH224" s="2" t="s">
        <v>89</v>
      </c>
      <c r="BI224" s="11"/>
    </row>
    <row r="225" spans="1:61" ht="17.25" customHeight="1" x14ac:dyDescent="0.25">
      <c r="A225" s="2">
        <v>4</v>
      </c>
      <c r="B225" s="2">
        <v>2016</v>
      </c>
      <c r="C225" s="2" t="s">
        <v>248</v>
      </c>
      <c r="D225" s="2" t="s">
        <v>107</v>
      </c>
      <c r="E225" s="2" t="s">
        <v>63</v>
      </c>
      <c r="F225" s="2" t="s">
        <v>297</v>
      </c>
      <c r="G225" s="1" t="s">
        <v>65</v>
      </c>
      <c r="H225" s="1" t="s">
        <v>227</v>
      </c>
      <c r="I225" s="3">
        <v>6</v>
      </c>
      <c r="J225" s="4">
        <v>0</v>
      </c>
      <c r="K225" s="5">
        <v>0</v>
      </c>
      <c r="L225" s="5">
        <v>0</v>
      </c>
      <c r="M225" s="5">
        <v>0</v>
      </c>
      <c r="N225" s="5">
        <v>0</v>
      </c>
      <c r="O225" s="5">
        <v>1</v>
      </c>
      <c r="P225" s="5">
        <v>0</v>
      </c>
      <c r="Q225" s="3" t="s">
        <v>249</v>
      </c>
      <c r="R225">
        <v>3</v>
      </c>
      <c r="S225" s="4">
        <v>0</v>
      </c>
      <c r="T225" s="5">
        <v>0</v>
      </c>
      <c r="U225" s="5">
        <v>1</v>
      </c>
      <c r="V225" s="5">
        <v>0</v>
      </c>
      <c r="W225" s="3" t="s">
        <v>68</v>
      </c>
      <c r="X225" s="3">
        <v>0</v>
      </c>
      <c r="Y225" s="4">
        <v>1</v>
      </c>
      <c r="Z225" s="5">
        <v>0</v>
      </c>
      <c r="AA225" s="5">
        <v>0</v>
      </c>
      <c r="AB225" s="5">
        <v>0</v>
      </c>
      <c r="AC225" s="3" t="s">
        <v>91</v>
      </c>
      <c r="AD225" s="3">
        <v>5</v>
      </c>
      <c r="AE225" s="4">
        <v>0</v>
      </c>
      <c r="AF225" s="5">
        <v>0</v>
      </c>
      <c r="AG225" s="5">
        <v>0</v>
      </c>
      <c r="AH225" s="5">
        <v>0</v>
      </c>
      <c r="AI225" s="5">
        <v>1</v>
      </c>
      <c r="AJ225" s="5">
        <v>0</v>
      </c>
      <c r="AK225" s="6"/>
      <c r="AL225" s="6"/>
      <c r="AM225" s="6"/>
      <c r="AN225" s="6"/>
      <c r="AO225" s="6">
        <v>3</v>
      </c>
      <c r="AP225" s="6">
        <v>31</v>
      </c>
      <c r="AQ225" s="6">
        <v>3.92</v>
      </c>
      <c r="AR225" s="6"/>
      <c r="AS225" s="6"/>
      <c r="AT225" s="6"/>
      <c r="AU225" s="6"/>
      <c r="AV225" s="6"/>
      <c r="AW225" s="6">
        <v>64068</v>
      </c>
      <c r="AX225" s="4">
        <v>3.8780000000000001</v>
      </c>
      <c r="AY225" s="7">
        <v>0</v>
      </c>
      <c r="AZ225" s="7">
        <v>0</v>
      </c>
      <c r="BA225" s="7">
        <v>1</v>
      </c>
      <c r="BB225" s="7">
        <v>0</v>
      </c>
      <c r="BC225" s="8" t="s">
        <v>65</v>
      </c>
      <c r="BD225" s="12" t="s">
        <v>71</v>
      </c>
      <c r="BE225" s="12">
        <v>3</v>
      </c>
      <c r="BF225" s="9" t="s">
        <v>77</v>
      </c>
      <c r="BG225" s="10" t="s">
        <v>402</v>
      </c>
      <c r="BH225" s="2" t="s">
        <v>107</v>
      </c>
      <c r="BI225" s="11"/>
    </row>
    <row r="226" spans="1:61" ht="17.25" customHeight="1" x14ac:dyDescent="0.25">
      <c r="A226" s="2">
        <v>164</v>
      </c>
      <c r="B226" s="2">
        <v>2015</v>
      </c>
      <c r="C226" s="2" t="s">
        <v>403</v>
      </c>
      <c r="D226" s="2" t="s">
        <v>204</v>
      </c>
      <c r="E226" s="2" t="s">
        <v>63</v>
      </c>
      <c r="F226" s="2" t="s">
        <v>119</v>
      </c>
      <c r="G226" s="1" t="s">
        <v>65</v>
      </c>
      <c r="H226" s="1" t="s">
        <v>109</v>
      </c>
      <c r="I226" s="3">
        <v>7</v>
      </c>
      <c r="J226" s="4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</v>
      </c>
      <c r="Q226" s="3" t="s">
        <v>67</v>
      </c>
      <c r="R226">
        <v>1</v>
      </c>
      <c r="S226" s="4">
        <v>1</v>
      </c>
      <c r="T226" s="5">
        <v>0</v>
      </c>
      <c r="U226" s="5">
        <v>0</v>
      </c>
      <c r="V226" s="5">
        <v>0</v>
      </c>
      <c r="W226" s="3" t="s">
        <v>68</v>
      </c>
      <c r="X226" s="3">
        <v>0</v>
      </c>
      <c r="Y226" s="4">
        <v>1</v>
      </c>
      <c r="Z226" s="5">
        <v>0</v>
      </c>
      <c r="AA226" s="5">
        <v>0</v>
      </c>
      <c r="AB226" s="5">
        <v>0</v>
      </c>
      <c r="AC226" s="3" t="s">
        <v>128</v>
      </c>
      <c r="AD226" s="3">
        <v>3</v>
      </c>
      <c r="AE226" s="4">
        <v>0</v>
      </c>
      <c r="AF226" s="5">
        <v>0</v>
      </c>
      <c r="AG226" s="5">
        <v>1</v>
      </c>
      <c r="AH226" s="5">
        <v>0</v>
      </c>
      <c r="AI226" s="5">
        <v>0</v>
      </c>
      <c r="AJ226" s="5">
        <v>0</v>
      </c>
      <c r="AK226" s="6"/>
      <c r="AL226" s="6"/>
      <c r="AM226" s="6"/>
      <c r="AN226" s="6"/>
      <c r="AO226" s="6"/>
      <c r="AP226" s="6"/>
      <c r="AQ226" s="6">
        <v>4.13</v>
      </c>
      <c r="AR226" s="6"/>
      <c r="AS226" s="6"/>
      <c r="AT226" s="6"/>
      <c r="AU226" s="6"/>
      <c r="AV226" s="6"/>
      <c r="AW226" s="6">
        <v>768</v>
      </c>
      <c r="AX226" s="4"/>
      <c r="AY226" s="7">
        <v>0</v>
      </c>
      <c r="AZ226" s="7">
        <v>0</v>
      </c>
      <c r="BA226" s="7">
        <v>0</v>
      </c>
      <c r="BB226" s="7">
        <v>1</v>
      </c>
      <c r="BC226" s="8" t="s">
        <v>70</v>
      </c>
      <c r="BD226" s="12" t="s">
        <v>112</v>
      </c>
      <c r="BE226" s="12">
        <v>1</v>
      </c>
      <c r="BF226" s="9" t="s">
        <v>113</v>
      </c>
      <c r="BG226" s="10"/>
      <c r="BH226" s="2" t="s">
        <v>204</v>
      </c>
      <c r="BI226" s="11"/>
    </row>
    <row r="227" spans="1:61" ht="17.25" customHeight="1" x14ac:dyDescent="0.25">
      <c r="A227" s="2">
        <v>244</v>
      </c>
      <c r="B227" s="2">
        <v>2015</v>
      </c>
      <c r="C227" s="2" t="s">
        <v>248</v>
      </c>
      <c r="D227" s="2" t="s">
        <v>99</v>
      </c>
      <c r="E227" s="2"/>
      <c r="F227" s="2" t="s">
        <v>81</v>
      </c>
      <c r="G227" s="1" t="s">
        <v>65</v>
      </c>
      <c r="H227" s="1" t="s">
        <v>82</v>
      </c>
      <c r="I227" s="3">
        <v>4</v>
      </c>
      <c r="J227" s="4">
        <v>0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0</v>
      </c>
      <c r="Q227" s="3" t="s">
        <v>249</v>
      </c>
      <c r="R227">
        <v>3</v>
      </c>
      <c r="S227" s="4">
        <v>0</v>
      </c>
      <c r="T227" s="5">
        <v>0</v>
      </c>
      <c r="U227" s="5">
        <v>1</v>
      </c>
      <c r="V227" s="5">
        <v>0</v>
      </c>
      <c r="W227" s="3" t="s">
        <v>68</v>
      </c>
      <c r="X227" s="3">
        <v>0</v>
      </c>
      <c r="Y227" s="4">
        <v>1</v>
      </c>
      <c r="Z227" s="5">
        <v>0</v>
      </c>
      <c r="AA227" s="5">
        <v>0</v>
      </c>
      <c r="AB227" s="5">
        <v>0</v>
      </c>
      <c r="AC227" s="3" t="s">
        <v>91</v>
      </c>
      <c r="AD227" s="3">
        <v>5</v>
      </c>
      <c r="AE227" s="4">
        <v>0</v>
      </c>
      <c r="AF227" s="5">
        <v>0</v>
      </c>
      <c r="AG227" s="5">
        <v>0</v>
      </c>
      <c r="AH227" s="5">
        <v>0</v>
      </c>
      <c r="AI227" s="5">
        <v>1</v>
      </c>
      <c r="AJ227" s="5">
        <v>0</v>
      </c>
      <c r="AK227" s="6"/>
      <c r="AL227" s="6"/>
      <c r="AM227" s="6"/>
      <c r="AN227" s="6"/>
      <c r="AO227" s="6"/>
      <c r="AP227" s="6">
        <v>16</v>
      </c>
      <c r="AQ227" s="6"/>
      <c r="AR227" s="6"/>
      <c r="AS227" s="6"/>
      <c r="AT227" s="6"/>
      <c r="AU227" s="6"/>
      <c r="AV227" s="6"/>
      <c r="AW227" s="6">
        <v>64068</v>
      </c>
      <c r="AX227" s="4"/>
      <c r="AY227" s="7">
        <v>0</v>
      </c>
      <c r="AZ227" s="7">
        <v>1</v>
      </c>
      <c r="BA227" s="7">
        <v>0</v>
      </c>
      <c r="BB227" s="7">
        <v>1</v>
      </c>
      <c r="BC227" s="8" t="s">
        <v>70</v>
      </c>
      <c r="BD227" s="12" t="s">
        <v>112</v>
      </c>
      <c r="BE227" s="12">
        <v>1</v>
      </c>
      <c r="BF227" s="9" t="s">
        <v>113</v>
      </c>
      <c r="BG227" s="10"/>
      <c r="BH227" s="2" t="s">
        <v>99</v>
      </c>
      <c r="BI22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74B1-0CF3-4209-A16C-74406D090321}">
  <dimension ref="A1:AI40"/>
  <sheetViews>
    <sheetView workbookViewId="0">
      <selection activeCell="O43" sqref="O43"/>
    </sheetView>
  </sheetViews>
  <sheetFormatPr defaultRowHeight="15" x14ac:dyDescent="0.25"/>
  <cols>
    <col min="1" max="1" width="3.7109375" style="26" customWidth="1"/>
    <col min="2" max="3" width="5.7109375" customWidth="1"/>
    <col min="4" max="7" width="7.42578125" customWidth="1"/>
    <col min="8" max="8" width="6" customWidth="1"/>
    <col min="9" max="10" width="5.7109375" customWidth="1"/>
    <col min="11" max="14" width="7" customWidth="1"/>
    <col min="15" max="15" width="6" customWidth="1"/>
    <col min="16" max="16" width="6.140625" customWidth="1"/>
    <col min="17" max="17" width="5.85546875" customWidth="1"/>
    <col min="18" max="21" width="7.140625" customWidth="1"/>
  </cols>
  <sheetData>
    <row r="1" spans="2:22" s="26" customFormat="1" x14ac:dyDescent="0.25"/>
    <row r="2" spans="2:22" x14ac:dyDescent="0.25">
      <c r="B2" s="27" t="s">
        <v>404</v>
      </c>
      <c r="C2" s="26"/>
      <c r="D2" s="26"/>
      <c r="E2" s="26"/>
      <c r="F2" s="26"/>
      <c r="G2" s="26"/>
      <c r="H2" s="26"/>
      <c r="I2" s="26"/>
      <c r="J2" s="28"/>
      <c r="K2" s="29" t="s">
        <v>405</v>
      </c>
      <c r="L2" s="30" t="s">
        <v>406</v>
      </c>
      <c r="M2" s="31" t="s">
        <v>407</v>
      </c>
      <c r="N2" s="31" t="s">
        <v>408</v>
      </c>
      <c r="O2" s="26"/>
      <c r="P2" s="26"/>
      <c r="Q2" s="28"/>
      <c r="R2" s="29" t="s">
        <v>405</v>
      </c>
      <c r="S2" s="30" t="s">
        <v>406</v>
      </c>
      <c r="T2" s="31" t="s">
        <v>407</v>
      </c>
      <c r="U2" s="31" t="s">
        <v>409</v>
      </c>
      <c r="V2" s="26"/>
    </row>
    <row r="3" spans="2:22" x14ac:dyDescent="0.25">
      <c r="B3" s="27" t="s">
        <v>410</v>
      </c>
      <c r="C3" s="26"/>
      <c r="D3" s="26"/>
      <c r="E3" s="26"/>
      <c r="F3" s="26"/>
      <c r="G3" s="26"/>
      <c r="H3" s="26"/>
      <c r="I3" s="26"/>
      <c r="J3" s="28"/>
      <c r="K3" s="28"/>
      <c r="L3" s="26"/>
      <c r="M3" s="26"/>
      <c r="N3" s="31" t="s">
        <v>411</v>
      </c>
      <c r="O3" s="26"/>
      <c r="P3" s="26"/>
      <c r="Q3" s="28"/>
      <c r="R3" s="26"/>
      <c r="S3" s="26"/>
      <c r="T3" s="26"/>
      <c r="U3" s="31" t="s">
        <v>411</v>
      </c>
      <c r="V3" s="26"/>
    </row>
    <row r="4" spans="2:22" x14ac:dyDescent="0.25">
      <c r="B4" s="27" t="s">
        <v>412</v>
      </c>
      <c r="C4" s="26"/>
      <c r="D4" s="26"/>
      <c r="E4" s="26"/>
      <c r="F4" s="26"/>
      <c r="G4" s="26"/>
      <c r="H4" s="26"/>
      <c r="I4" s="32" t="s">
        <v>413</v>
      </c>
      <c r="J4" s="33"/>
      <c r="K4" s="34"/>
      <c r="L4" s="26"/>
      <c r="M4" s="26"/>
      <c r="N4" s="26"/>
      <c r="O4" s="26"/>
      <c r="P4" s="32" t="s">
        <v>414</v>
      </c>
      <c r="Q4" s="28"/>
      <c r="R4" s="26"/>
      <c r="S4" s="26"/>
      <c r="T4" s="26"/>
      <c r="U4" s="26"/>
      <c r="V4" s="26"/>
    </row>
    <row r="5" spans="2:22" x14ac:dyDescent="0.25">
      <c r="B5" s="26"/>
      <c r="C5" s="26"/>
      <c r="D5" s="26"/>
      <c r="E5" s="26"/>
      <c r="F5" s="26"/>
      <c r="G5" s="26"/>
      <c r="H5" s="26"/>
      <c r="I5" s="26"/>
      <c r="J5" s="35" t="s">
        <v>415</v>
      </c>
      <c r="K5" s="36">
        <v>143</v>
      </c>
      <c r="L5" s="32">
        <v>20</v>
      </c>
      <c r="M5" s="32">
        <v>52</v>
      </c>
      <c r="N5" s="32">
        <f>SUM(K5:M5)</f>
        <v>215</v>
      </c>
      <c r="O5" s="26"/>
      <c r="P5" s="26"/>
      <c r="Q5" s="33" t="s">
        <v>66</v>
      </c>
      <c r="R5" s="32">
        <v>117</v>
      </c>
      <c r="S5" s="32">
        <v>18</v>
      </c>
      <c r="T5" s="32">
        <v>37</v>
      </c>
      <c r="U5" s="32">
        <f t="shared" ref="U5:U11" si="0">SUM(R5:T5)</f>
        <v>172</v>
      </c>
      <c r="V5" s="26"/>
    </row>
    <row r="6" spans="2:22" x14ac:dyDescent="0.25">
      <c r="B6" s="26" t="s">
        <v>96</v>
      </c>
      <c r="C6" s="28"/>
      <c r="D6" s="29" t="s">
        <v>405</v>
      </c>
      <c r="E6" s="30" t="s">
        <v>406</v>
      </c>
      <c r="F6" s="29" t="s">
        <v>407</v>
      </c>
      <c r="G6" s="31" t="s">
        <v>416</v>
      </c>
      <c r="H6" s="26"/>
      <c r="I6" s="26"/>
      <c r="J6" s="33" t="s">
        <v>417</v>
      </c>
      <c r="K6" s="32">
        <v>27.1</v>
      </c>
      <c r="L6" s="32">
        <v>26.1</v>
      </c>
      <c r="M6" s="32">
        <v>25.2</v>
      </c>
      <c r="N6" s="37">
        <f>SUMPRODUCT(K6:M6,K5:M5)/SUM(K5:M5)</f>
        <v>26.547441860465117</v>
      </c>
      <c r="O6" s="26"/>
      <c r="P6" s="26"/>
      <c r="Q6" s="33" t="s">
        <v>76</v>
      </c>
      <c r="R6" s="32">
        <v>6</v>
      </c>
      <c r="S6" s="32">
        <v>0</v>
      </c>
      <c r="T6" s="32">
        <v>2</v>
      </c>
      <c r="U6" s="32">
        <f t="shared" si="0"/>
        <v>8</v>
      </c>
      <c r="V6" s="26"/>
    </row>
    <row r="7" spans="2:22" x14ac:dyDescent="0.25">
      <c r="B7" s="26"/>
      <c r="C7" s="28"/>
      <c r="D7" s="38">
        <v>151</v>
      </c>
      <c r="E7" s="38">
        <v>21</v>
      </c>
      <c r="F7" s="38">
        <v>54</v>
      </c>
      <c r="G7" s="38">
        <f>SUM(D7:F7)</f>
        <v>226</v>
      </c>
      <c r="H7" s="26"/>
      <c r="I7" s="26"/>
      <c r="J7" s="28"/>
      <c r="K7" s="26"/>
      <c r="L7" s="26"/>
      <c r="M7" s="26"/>
      <c r="N7" s="26"/>
      <c r="O7" s="26"/>
      <c r="P7" s="26"/>
      <c r="Q7" s="33" t="s">
        <v>86</v>
      </c>
      <c r="R7" s="32">
        <v>3</v>
      </c>
      <c r="S7" s="32">
        <v>0</v>
      </c>
      <c r="T7" s="32">
        <v>5</v>
      </c>
      <c r="U7" s="32">
        <f t="shared" si="0"/>
        <v>8</v>
      </c>
      <c r="V7" s="26"/>
    </row>
    <row r="8" spans="2:22" x14ac:dyDescent="0.25">
      <c r="B8" s="32" t="s">
        <v>418</v>
      </c>
      <c r="C8" s="33"/>
      <c r="D8" s="26"/>
      <c r="E8" s="26"/>
      <c r="F8" s="26"/>
      <c r="G8" s="26"/>
      <c r="H8" s="26"/>
      <c r="I8" s="32" t="s">
        <v>419</v>
      </c>
      <c r="J8" s="33"/>
      <c r="K8" s="26"/>
      <c r="L8" s="26"/>
      <c r="M8" s="26"/>
      <c r="N8" s="26"/>
      <c r="O8" s="26"/>
      <c r="P8" s="26"/>
      <c r="Q8" s="33" t="s">
        <v>82</v>
      </c>
      <c r="R8" s="32">
        <v>3</v>
      </c>
      <c r="S8" s="32">
        <v>0</v>
      </c>
      <c r="T8" s="32">
        <v>2</v>
      </c>
      <c r="U8" s="32">
        <f t="shared" si="0"/>
        <v>5</v>
      </c>
      <c r="V8" s="26"/>
    </row>
    <row r="9" spans="2:22" x14ac:dyDescent="0.25">
      <c r="B9" s="26"/>
      <c r="C9" s="35" t="s">
        <v>415</v>
      </c>
      <c r="D9" s="32">
        <v>151</v>
      </c>
      <c r="E9" s="32">
        <v>21</v>
      </c>
      <c r="F9" s="32" t="s">
        <v>96</v>
      </c>
      <c r="G9" s="32">
        <f>SUM(D9:F9)</f>
        <v>172</v>
      </c>
      <c r="H9" s="26"/>
      <c r="I9" s="26"/>
      <c r="J9" s="35" t="s">
        <v>415</v>
      </c>
      <c r="K9" s="32">
        <v>139</v>
      </c>
      <c r="L9" s="32">
        <v>20</v>
      </c>
      <c r="M9" s="32">
        <v>47</v>
      </c>
      <c r="N9" s="32">
        <f>SUM(K9:M9)</f>
        <v>206</v>
      </c>
      <c r="O9" s="26"/>
      <c r="P9" s="26"/>
      <c r="Q9" s="33" t="s">
        <v>115</v>
      </c>
      <c r="R9" s="32">
        <v>2</v>
      </c>
      <c r="S9" s="32">
        <v>2</v>
      </c>
      <c r="T9" s="32">
        <v>1</v>
      </c>
      <c r="U9" s="32">
        <f t="shared" si="0"/>
        <v>5</v>
      </c>
      <c r="V9" s="26"/>
    </row>
    <row r="10" spans="2:22" x14ac:dyDescent="0.25">
      <c r="B10" s="26"/>
      <c r="C10" s="33" t="s">
        <v>417</v>
      </c>
      <c r="D10" s="32">
        <v>3.53</v>
      </c>
      <c r="E10" s="32">
        <v>2.82</v>
      </c>
      <c r="F10" s="32" t="s">
        <v>96</v>
      </c>
      <c r="G10" s="39">
        <f>SUMPRODUCT(D10:F10,D9:F9)/SUM(D9:F9)</f>
        <v>3.4433139534883721</v>
      </c>
      <c r="H10" s="26"/>
      <c r="I10" s="26"/>
      <c r="J10" s="33" t="s">
        <v>417</v>
      </c>
      <c r="K10" s="32">
        <v>25.8</v>
      </c>
      <c r="L10" s="32">
        <v>23.1</v>
      </c>
      <c r="M10" s="32">
        <v>23.4</v>
      </c>
      <c r="N10" s="37">
        <f>SUMPRODUCT(K10:M10,K9:M9)/SUM(K9:M9)</f>
        <v>24.990291262135923</v>
      </c>
      <c r="O10" s="26"/>
      <c r="P10" s="26"/>
      <c r="Q10" s="33" t="s">
        <v>227</v>
      </c>
      <c r="R10" s="32">
        <v>1</v>
      </c>
      <c r="S10" s="32">
        <v>1</v>
      </c>
      <c r="T10" s="32">
        <v>1</v>
      </c>
      <c r="U10" s="32">
        <f t="shared" si="0"/>
        <v>3</v>
      </c>
      <c r="V10" s="26"/>
    </row>
    <row r="11" spans="2:22" x14ac:dyDescent="0.25">
      <c r="B11" s="26"/>
      <c r="C11" s="28"/>
      <c r="D11" s="26"/>
      <c r="E11" s="26"/>
      <c r="F11" s="26"/>
      <c r="G11" s="26"/>
      <c r="H11" s="26"/>
      <c r="I11" s="26"/>
      <c r="J11" s="28"/>
      <c r="K11" s="26"/>
      <c r="L11" s="26"/>
      <c r="M11" s="26"/>
      <c r="N11" s="26"/>
      <c r="O11" s="26"/>
      <c r="P11" s="26"/>
      <c r="Q11" s="33" t="s">
        <v>420</v>
      </c>
      <c r="R11" s="32">
        <v>19</v>
      </c>
      <c r="S11" s="32">
        <v>0</v>
      </c>
      <c r="T11" s="32">
        <v>6</v>
      </c>
      <c r="U11" s="32">
        <f t="shared" si="0"/>
        <v>25</v>
      </c>
      <c r="V11" s="26"/>
    </row>
    <row r="12" spans="2:22" x14ac:dyDescent="0.25">
      <c r="B12" s="32" t="s">
        <v>421</v>
      </c>
      <c r="C12" s="33"/>
      <c r="D12" s="26"/>
      <c r="E12" s="26"/>
      <c r="F12" s="26"/>
      <c r="G12" s="26"/>
      <c r="H12" s="26"/>
      <c r="I12" s="32" t="s">
        <v>422</v>
      </c>
      <c r="J12" s="33"/>
      <c r="K12" s="26"/>
      <c r="L12" s="26"/>
      <c r="M12" s="26"/>
      <c r="N12" s="26"/>
      <c r="O12" s="26"/>
      <c r="P12" s="26"/>
      <c r="Q12" s="28"/>
      <c r="R12" s="26"/>
      <c r="S12" s="26"/>
      <c r="T12" s="26"/>
      <c r="U12" s="26"/>
      <c r="V12" s="26"/>
    </row>
    <row r="13" spans="2:22" x14ac:dyDescent="0.25">
      <c r="B13" s="26"/>
      <c r="C13" s="35" t="s">
        <v>415</v>
      </c>
      <c r="D13" s="32">
        <v>149</v>
      </c>
      <c r="E13" s="32">
        <v>20</v>
      </c>
      <c r="F13" s="32">
        <v>53</v>
      </c>
      <c r="G13" s="32">
        <f>SUM(D13:F13)</f>
        <v>222</v>
      </c>
      <c r="H13" s="26"/>
      <c r="I13" s="26"/>
      <c r="J13" s="35" t="s">
        <v>415</v>
      </c>
      <c r="K13" s="32">
        <v>139</v>
      </c>
      <c r="L13" s="32">
        <v>20</v>
      </c>
      <c r="M13" s="32">
        <v>47</v>
      </c>
      <c r="N13" s="32">
        <f>SUM(K13:M13)</f>
        <v>206</v>
      </c>
      <c r="O13" s="26"/>
      <c r="P13" s="32" t="s">
        <v>423</v>
      </c>
      <c r="Q13" s="33"/>
      <c r="R13" s="32"/>
      <c r="S13" s="26"/>
      <c r="T13" s="26"/>
      <c r="U13" s="26"/>
      <c r="V13" s="26"/>
    </row>
    <row r="14" spans="2:22" x14ac:dyDescent="0.25">
      <c r="B14" s="26"/>
      <c r="C14" s="33" t="s">
        <v>417</v>
      </c>
      <c r="D14" s="32">
        <v>3.87</v>
      </c>
      <c r="E14" s="32">
        <v>3.39</v>
      </c>
      <c r="F14" s="32">
        <v>3.64</v>
      </c>
      <c r="G14" s="39">
        <f>SUMPRODUCT(D14:F14,D13:F13)/SUM(D13:F13)</f>
        <v>3.7718468468468465</v>
      </c>
      <c r="H14" s="26"/>
      <c r="I14" s="26"/>
      <c r="J14" s="33" t="s">
        <v>417</v>
      </c>
      <c r="K14" s="32">
        <v>27</v>
      </c>
      <c r="L14" s="32">
        <v>26.1</v>
      </c>
      <c r="M14" s="32">
        <v>24.7</v>
      </c>
      <c r="N14" s="37">
        <f>SUMPRODUCT(K14:M14,K13:M13)/SUM(K13:M13)</f>
        <v>26.387864077669899</v>
      </c>
      <c r="O14" s="26"/>
      <c r="P14" s="26"/>
      <c r="Q14" s="40" t="s">
        <v>69</v>
      </c>
      <c r="R14" s="32">
        <v>43</v>
      </c>
      <c r="S14" s="32">
        <v>5</v>
      </c>
      <c r="T14" s="32">
        <v>7</v>
      </c>
      <c r="U14" s="32">
        <f t="shared" ref="U14:U19" si="1">SUM(R14:T14)</f>
        <v>55</v>
      </c>
      <c r="V14" s="26"/>
    </row>
    <row r="15" spans="2:22" x14ac:dyDescent="0.25">
      <c r="B15" s="26"/>
      <c r="C15" s="28"/>
      <c r="D15" s="26"/>
      <c r="E15" s="26"/>
      <c r="F15" s="26"/>
      <c r="G15" s="26"/>
      <c r="H15" s="26"/>
      <c r="I15" s="26"/>
      <c r="J15" s="28"/>
      <c r="K15" s="26"/>
      <c r="L15" s="26"/>
      <c r="M15" s="26"/>
      <c r="N15" s="26"/>
      <c r="O15" s="26"/>
      <c r="P15" s="26"/>
      <c r="Q15" s="41" t="s">
        <v>424</v>
      </c>
      <c r="R15" s="32">
        <v>36</v>
      </c>
      <c r="S15" s="32">
        <v>7</v>
      </c>
      <c r="T15" s="32">
        <v>10</v>
      </c>
      <c r="U15" s="32">
        <f t="shared" si="1"/>
        <v>53</v>
      </c>
      <c r="V15" s="26"/>
    </row>
    <row r="16" spans="2:22" x14ac:dyDescent="0.25">
      <c r="B16" s="32" t="s">
        <v>425</v>
      </c>
      <c r="C16" s="33"/>
      <c r="D16" s="26"/>
      <c r="E16" s="26"/>
      <c r="F16" s="26"/>
      <c r="G16" s="26"/>
      <c r="H16" s="26"/>
      <c r="I16" s="32" t="s">
        <v>426</v>
      </c>
      <c r="J16" s="33"/>
      <c r="K16" s="26"/>
      <c r="L16" s="26"/>
      <c r="M16" s="26"/>
      <c r="N16" s="26"/>
      <c r="O16" s="26"/>
      <c r="P16" s="26"/>
      <c r="Q16" s="41" t="s">
        <v>427</v>
      </c>
      <c r="R16" s="32">
        <v>35</v>
      </c>
      <c r="S16" s="32">
        <v>3</v>
      </c>
      <c r="T16" s="32">
        <v>10</v>
      </c>
      <c r="U16" s="32">
        <f t="shared" si="1"/>
        <v>48</v>
      </c>
      <c r="V16" s="26"/>
    </row>
    <row r="17" spans="2:35" x14ac:dyDescent="0.25">
      <c r="B17" s="26"/>
      <c r="C17" s="35" t="s">
        <v>415</v>
      </c>
      <c r="D17" s="32">
        <v>124</v>
      </c>
      <c r="E17" s="32">
        <v>15</v>
      </c>
      <c r="F17" s="32">
        <v>36</v>
      </c>
      <c r="G17" s="32">
        <f>SUM(D17:F17)</f>
        <v>175</v>
      </c>
      <c r="H17" s="26"/>
      <c r="I17" s="26"/>
      <c r="J17" s="35" t="s">
        <v>415</v>
      </c>
      <c r="K17" s="32">
        <v>139</v>
      </c>
      <c r="L17" s="32">
        <v>20</v>
      </c>
      <c r="M17" s="32">
        <v>47</v>
      </c>
      <c r="N17" s="32">
        <f>SUM(K17:M17)</f>
        <v>206</v>
      </c>
      <c r="O17" s="26"/>
      <c r="P17" s="26"/>
      <c r="Q17" s="41" t="s">
        <v>104</v>
      </c>
      <c r="R17" s="32">
        <v>26</v>
      </c>
      <c r="S17" s="32">
        <v>3</v>
      </c>
      <c r="T17" s="32">
        <v>8</v>
      </c>
      <c r="U17" s="32">
        <f t="shared" si="1"/>
        <v>37</v>
      </c>
      <c r="V17" s="26"/>
    </row>
    <row r="18" spans="2:35" x14ac:dyDescent="0.25">
      <c r="B18" s="26"/>
      <c r="C18" s="33" t="s">
        <v>417</v>
      </c>
      <c r="D18" s="32">
        <v>55.3</v>
      </c>
      <c r="E18" s="32">
        <v>148</v>
      </c>
      <c r="F18" s="32">
        <v>86</v>
      </c>
      <c r="G18" s="42">
        <f>SUMPRODUCT(D18:F18,D17:F17)/SUM(D17:F17)</f>
        <v>69.561142857142855</v>
      </c>
      <c r="H18" s="26"/>
      <c r="I18" s="26"/>
      <c r="J18" s="33" t="s">
        <v>417</v>
      </c>
      <c r="K18" s="32">
        <v>28</v>
      </c>
      <c r="L18" s="32">
        <v>26.5</v>
      </c>
      <c r="M18" s="32">
        <v>26.2</v>
      </c>
      <c r="N18" s="37">
        <f>SUMPRODUCT(K18:M18,K17:M17)/SUM(K17:M17)</f>
        <v>27.443689320388348</v>
      </c>
      <c r="O18" s="26"/>
      <c r="P18" s="26"/>
      <c r="Q18" s="33" t="s">
        <v>91</v>
      </c>
      <c r="R18" s="32">
        <v>11</v>
      </c>
      <c r="S18" s="32">
        <v>1</v>
      </c>
      <c r="T18" s="32">
        <v>14</v>
      </c>
      <c r="U18" s="32">
        <f t="shared" si="1"/>
        <v>26</v>
      </c>
      <c r="V18" s="26"/>
    </row>
    <row r="19" spans="2:35" x14ac:dyDescent="0.25">
      <c r="B19" s="26"/>
      <c r="C19" s="28"/>
      <c r="D19" s="26"/>
      <c r="E19" s="26"/>
      <c r="F19" s="26"/>
      <c r="G19" s="26"/>
      <c r="H19" s="26"/>
      <c r="I19" s="26"/>
      <c r="J19" s="28"/>
      <c r="K19" s="26"/>
      <c r="L19" s="26"/>
      <c r="M19" s="26"/>
      <c r="N19" s="26"/>
      <c r="O19" s="26"/>
      <c r="P19" s="26"/>
      <c r="Q19" s="41" t="s">
        <v>428</v>
      </c>
      <c r="R19" s="32">
        <v>0</v>
      </c>
      <c r="S19" s="32">
        <v>2</v>
      </c>
      <c r="T19" s="32">
        <v>5</v>
      </c>
      <c r="U19" s="32">
        <f t="shared" si="1"/>
        <v>7</v>
      </c>
      <c r="V19" s="26"/>
    </row>
    <row r="20" spans="2:35" x14ac:dyDescent="0.25">
      <c r="B20" s="32" t="s">
        <v>429</v>
      </c>
      <c r="C20" s="33"/>
      <c r="D20" s="34"/>
      <c r="E20" s="26"/>
      <c r="F20" s="26"/>
      <c r="G20" s="26"/>
      <c r="H20" s="26"/>
      <c r="I20" s="32" t="s">
        <v>430</v>
      </c>
      <c r="J20" s="33"/>
      <c r="K20" s="26"/>
      <c r="L20" s="26"/>
      <c r="M20" s="26"/>
      <c r="N20" s="26"/>
      <c r="O20" s="26"/>
      <c r="P20" s="26"/>
      <c r="Q20" s="43"/>
      <c r="R20" s="26"/>
      <c r="S20" s="26"/>
      <c r="T20" s="26"/>
      <c r="U20" s="26"/>
      <c r="V20" s="26"/>
    </row>
    <row r="21" spans="2:35" x14ac:dyDescent="0.25">
      <c r="B21" s="26"/>
      <c r="C21" s="35" t="s">
        <v>415</v>
      </c>
      <c r="D21" s="32">
        <v>127</v>
      </c>
      <c r="E21" s="32">
        <v>15</v>
      </c>
      <c r="F21" s="32">
        <v>36</v>
      </c>
      <c r="G21" s="32">
        <f>SUM(D21:F21)</f>
        <v>178</v>
      </c>
      <c r="H21" s="26"/>
      <c r="I21" s="26"/>
      <c r="J21" s="35" t="s">
        <v>415</v>
      </c>
      <c r="K21" s="32">
        <v>139</v>
      </c>
      <c r="L21" s="32">
        <v>20</v>
      </c>
      <c r="M21" s="32">
        <v>47</v>
      </c>
      <c r="N21" s="32">
        <f>SUM(K21:M21)</f>
        <v>206</v>
      </c>
      <c r="O21" s="26"/>
      <c r="P21" s="26"/>
      <c r="Q21" s="28"/>
      <c r="R21" s="26"/>
      <c r="S21" s="26"/>
      <c r="T21" s="26"/>
      <c r="U21" s="26"/>
      <c r="V21" s="26"/>
    </row>
    <row r="22" spans="2:35" x14ac:dyDescent="0.25">
      <c r="B22" s="26"/>
      <c r="C22" s="33" t="s">
        <v>417</v>
      </c>
      <c r="D22" s="32">
        <v>294</v>
      </c>
      <c r="E22" s="32">
        <v>326</v>
      </c>
      <c r="F22" s="32">
        <v>311</v>
      </c>
      <c r="G22" s="42">
        <f>SUMPRODUCT(D22:F22,D21:F21)/SUM(D21:F21)</f>
        <v>300.13483146067415</v>
      </c>
      <c r="H22" s="26"/>
      <c r="I22" s="26"/>
      <c r="J22" s="33" t="s">
        <v>417</v>
      </c>
      <c r="K22" s="32">
        <v>28.4</v>
      </c>
      <c r="L22" s="32">
        <v>27.5</v>
      </c>
      <c r="M22" s="32">
        <v>26.1</v>
      </c>
      <c r="N22" s="37">
        <f>SUMPRODUCT(K22:M22,K21:M21)/SUM(K21:M21)</f>
        <v>27.787864077669905</v>
      </c>
      <c r="O22" s="26"/>
      <c r="P22" s="32" t="s">
        <v>431</v>
      </c>
      <c r="Q22" s="33"/>
      <c r="R22" s="26"/>
      <c r="S22" s="26"/>
      <c r="T22" s="26"/>
      <c r="U22" s="26"/>
      <c r="V22" s="26"/>
    </row>
    <row r="23" spans="2:35" x14ac:dyDescent="0.25">
      <c r="B23" s="26"/>
      <c r="C23" s="28"/>
      <c r="D23" s="26"/>
      <c r="E23" s="26"/>
      <c r="F23" s="26"/>
      <c r="G23" s="26"/>
      <c r="H23" s="26"/>
      <c r="I23" s="26"/>
      <c r="J23" s="28"/>
      <c r="K23" s="26"/>
      <c r="L23" s="26"/>
      <c r="M23" s="26"/>
      <c r="N23" s="26"/>
      <c r="O23" s="26"/>
      <c r="P23" s="26"/>
      <c r="Q23" s="35" t="s">
        <v>63</v>
      </c>
      <c r="R23" s="32">
        <v>109</v>
      </c>
      <c r="S23" s="32">
        <v>11</v>
      </c>
      <c r="T23" s="32">
        <v>34</v>
      </c>
      <c r="U23" s="32">
        <f>SUM(R23:T23)</f>
        <v>154</v>
      </c>
      <c r="V23" s="26"/>
      <c r="AD23" s="26"/>
      <c r="AE23" s="28"/>
      <c r="AF23" s="26"/>
      <c r="AG23" s="26"/>
      <c r="AH23" s="26"/>
      <c r="AI23" s="26"/>
    </row>
    <row r="24" spans="2:35" x14ac:dyDescent="0.25">
      <c r="B24" s="32" t="s">
        <v>432</v>
      </c>
      <c r="C24" s="33"/>
      <c r="D24" s="26"/>
      <c r="E24" s="26"/>
      <c r="F24" s="26"/>
      <c r="G24" s="26"/>
      <c r="H24" s="26"/>
      <c r="I24" s="32" t="s">
        <v>433</v>
      </c>
      <c r="J24" s="33"/>
      <c r="K24" s="32"/>
      <c r="L24" s="26"/>
      <c r="M24" s="26"/>
      <c r="N24" s="26"/>
      <c r="O24" s="26"/>
      <c r="P24" s="26"/>
      <c r="Q24" s="33" t="s">
        <v>74</v>
      </c>
      <c r="R24" s="32">
        <v>42</v>
      </c>
      <c r="S24" s="32">
        <v>10</v>
      </c>
      <c r="T24" s="32">
        <v>20</v>
      </c>
      <c r="U24" s="32">
        <f>SUM(R24:T24)</f>
        <v>72</v>
      </c>
      <c r="V24" s="26"/>
    </row>
    <row r="25" spans="2:35" x14ac:dyDescent="0.25">
      <c r="B25" s="26"/>
      <c r="C25" s="35" t="s">
        <v>415</v>
      </c>
      <c r="D25" s="32">
        <v>146</v>
      </c>
      <c r="E25" s="32">
        <v>20</v>
      </c>
      <c r="F25" s="32">
        <v>39</v>
      </c>
      <c r="G25" s="32">
        <f>SUM(D25:F25)</f>
        <v>205</v>
      </c>
      <c r="H25" s="26"/>
      <c r="I25" s="26"/>
      <c r="J25" s="35" t="s">
        <v>67</v>
      </c>
      <c r="K25" s="36">
        <v>124</v>
      </c>
      <c r="L25" s="32">
        <v>19</v>
      </c>
      <c r="M25" s="32">
        <v>44</v>
      </c>
      <c r="N25" s="32">
        <f t="shared" ref="N25:N28" si="2">SUM(K25:M25)</f>
        <v>187</v>
      </c>
      <c r="O25" s="26"/>
      <c r="P25" s="26"/>
      <c r="Q25" s="28"/>
      <c r="R25" s="26"/>
      <c r="S25" s="26"/>
      <c r="T25" s="26"/>
      <c r="U25" s="26"/>
      <c r="V25" s="26"/>
    </row>
    <row r="26" spans="2:35" x14ac:dyDescent="0.25">
      <c r="B26" s="26"/>
      <c r="C26" s="33" t="s">
        <v>417</v>
      </c>
      <c r="D26" s="32">
        <v>7.6</v>
      </c>
      <c r="E26" s="32">
        <v>7.15</v>
      </c>
      <c r="F26" s="32">
        <v>8.1</v>
      </c>
      <c r="G26" s="37">
        <f>SUMPRODUCT(D26:F26,D25:F25)/SUM(D25:F25)</f>
        <v>7.6512195121951221</v>
      </c>
      <c r="H26" s="26"/>
      <c r="I26" s="26"/>
      <c r="J26" s="33" t="s">
        <v>434</v>
      </c>
      <c r="K26" s="32">
        <v>19</v>
      </c>
      <c r="L26" s="32">
        <v>1</v>
      </c>
      <c r="M26" s="32">
        <v>9</v>
      </c>
      <c r="N26" s="32">
        <f t="shared" si="2"/>
        <v>29</v>
      </c>
      <c r="O26" s="26"/>
      <c r="P26" s="32" t="s">
        <v>435</v>
      </c>
      <c r="Q26" s="33"/>
      <c r="R26" s="32"/>
      <c r="S26" s="32"/>
      <c r="T26" s="26"/>
      <c r="U26" s="26"/>
      <c r="V26" s="26"/>
    </row>
    <row r="27" spans="2:35" x14ac:dyDescent="0.25">
      <c r="B27" s="26"/>
      <c r="C27" s="28"/>
      <c r="D27" s="26"/>
      <c r="E27" s="26"/>
      <c r="F27" s="26"/>
      <c r="G27" s="26"/>
      <c r="H27" s="26"/>
      <c r="I27" s="26"/>
      <c r="J27" s="33" t="s">
        <v>249</v>
      </c>
      <c r="K27" s="32">
        <v>4</v>
      </c>
      <c r="L27" s="32">
        <v>1</v>
      </c>
      <c r="M27" s="32">
        <v>1</v>
      </c>
      <c r="N27" s="32">
        <f t="shared" si="2"/>
        <v>6</v>
      </c>
      <c r="O27" s="26"/>
      <c r="P27" s="26"/>
      <c r="Q27" s="35" t="s">
        <v>70</v>
      </c>
      <c r="R27" s="36">
        <v>3</v>
      </c>
      <c r="S27" s="36">
        <v>0</v>
      </c>
      <c r="T27" s="32">
        <v>0</v>
      </c>
      <c r="U27" s="32">
        <f>SUM(R27:T27)</f>
        <v>3</v>
      </c>
      <c r="V27" s="26"/>
    </row>
    <row r="28" spans="2:35" x14ac:dyDescent="0.25">
      <c r="B28" s="32" t="s">
        <v>436</v>
      </c>
      <c r="C28" s="33"/>
      <c r="D28" s="32"/>
      <c r="E28" s="26"/>
      <c r="F28" s="26"/>
      <c r="G28" s="26"/>
      <c r="H28" s="26"/>
      <c r="I28" s="26"/>
      <c r="J28" s="33" t="s">
        <v>437</v>
      </c>
      <c r="K28" s="32">
        <v>4</v>
      </c>
      <c r="L28" s="32">
        <v>0</v>
      </c>
      <c r="M28" s="32">
        <v>0</v>
      </c>
      <c r="N28" s="32">
        <f t="shared" si="2"/>
        <v>4</v>
      </c>
      <c r="O28" s="26"/>
      <c r="P28" s="26"/>
      <c r="Q28" s="33" t="s">
        <v>65</v>
      </c>
      <c r="R28" s="32">
        <v>148</v>
      </c>
      <c r="S28" s="32">
        <v>21</v>
      </c>
      <c r="T28" s="32">
        <v>54</v>
      </c>
      <c r="U28" s="32">
        <f>SUM(R28:T28)</f>
        <v>223</v>
      </c>
      <c r="V28" s="26"/>
    </row>
    <row r="29" spans="2:35" x14ac:dyDescent="0.25">
      <c r="B29" s="26"/>
      <c r="C29" s="35" t="s">
        <v>415</v>
      </c>
      <c r="D29" s="36">
        <v>151</v>
      </c>
      <c r="E29" s="32">
        <v>19</v>
      </c>
      <c r="F29" s="32">
        <v>23</v>
      </c>
      <c r="G29" s="32">
        <f>SUM(D29:F29)</f>
        <v>193</v>
      </c>
      <c r="H29" s="26"/>
      <c r="I29" s="26"/>
      <c r="J29" s="28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2:35" x14ac:dyDescent="0.25">
      <c r="B30" s="26"/>
      <c r="C30" s="33" t="s">
        <v>417</v>
      </c>
      <c r="D30" s="32">
        <v>16.3</v>
      </c>
      <c r="E30" s="32">
        <v>6</v>
      </c>
      <c r="F30" s="32">
        <v>8.9</v>
      </c>
      <c r="G30" s="37">
        <f>SUMPRODUCT(D30:F30,D29:F29)/SUM(D29:F29)</f>
        <v>14.404145077720207</v>
      </c>
      <c r="H30" s="26"/>
      <c r="I30" s="32" t="s">
        <v>438</v>
      </c>
      <c r="J30" s="33"/>
      <c r="K30" s="32"/>
      <c r="L30" s="26"/>
      <c r="M30" s="26"/>
      <c r="N30" s="26"/>
      <c r="O30" s="26"/>
      <c r="P30" s="32" t="s">
        <v>439</v>
      </c>
      <c r="Q30" s="33"/>
      <c r="R30" s="26"/>
      <c r="S30" s="26"/>
      <c r="T30" s="26"/>
      <c r="U30" s="26"/>
      <c r="V30" s="26"/>
      <c r="AC30" s="26"/>
      <c r="AD30" s="27" t="s">
        <v>440</v>
      </c>
      <c r="AE30" s="31"/>
      <c r="AF30" s="31"/>
      <c r="AG30" s="31"/>
      <c r="AH30" s="31"/>
    </row>
    <row r="31" spans="2:35" x14ac:dyDescent="0.25">
      <c r="B31" s="26"/>
      <c r="C31" s="28"/>
      <c r="D31" s="26"/>
      <c r="E31" s="26"/>
      <c r="F31" s="26"/>
      <c r="G31" s="26"/>
      <c r="H31" s="26"/>
      <c r="I31" s="26"/>
      <c r="J31" s="35" t="s">
        <v>441</v>
      </c>
      <c r="K31" s="36">
        <v>128</v>
      </c>
      <c r="L31" s="32">
        <v>18</v>
      </c>
      <c r="M31" s="32">
        <v>46</v>
      </c>
      <c r="N31" s="32">
        <f t="shared" ref="N31:N34" si="3">SUM(K31:M31)</f>
        <v>192</v>
      </c>
      <c r="O31" s="26"/>
      <c r="P31" s="26"/>
      <c r="Q31" s="44" t="s">
        <v>442</v>
      </c>
      <c r="R31" s="32">
        <v>77</v>
      </c>
      <c r="S31" s="32">
        <v>6</v>
      </c>
      <c r="T31" s="32">
        <v>15</v>
      </c>
      <c r="U31" s="32">
        <f>SUM(R31:T31)</f>
        <v>98</v>
      </c>
      <c r="V31" s="26"/>
      <c r="AC31" s="26"/>
      <c r="AD31" s="27" t="s">
        <v>443</v>
      </c>
      <c r="AE31" s="31"/>
      <c r="AF31" s="31"/>
      <c r="AG31" s="31"/>
      <c r="AH31" s="31"/>
    </row>
    <row r="32" spans="2:35" x14ac:dyDescent="0.25">
      <c r="B32" s="32" t="s">
        <v>444</v>
      </c>
      <c r="C32" s="33"/>
      <c r="D32" s="26"/>
      <c r="E32" s="26"/>
      <c r="F32" s="26"/>
      <c r="G32" s="26"/>
      <c r="H32" s="26"/>
      <c r="I32" s="26"/>
      <c r="J32" s="33" t="s">
        <v>110</v>
      </c>
      <c r="K32" s="32">
        <v>12</v>
      </c>
      <c r="L32" s="32">
        <v>1</v>
      </c>
      <c r="M32" s="32">
        <v>6</v>
      </c>
      <c r="N32" s="32">
        <f t="shared" si="3"/>
        <v>19</v>
      </c>
      <c r="O32" s="26"/>
      <c r="P32" s="26"/>
      <c r="Q32" s="33" t="s">
        <v>445</v>
      </c>
      <c r="R32" s="32">
        <v>74</v>
      </c>
      <c r="S32" s="32">
        <v>15</v>
      </c>
      <c r="T32" s="32">
        <v>39</v>
      </c>
      <c r="U32" s="32">
        <f>SUM(R32:T32)</f>
        <v>128</v>
      </c>
      <c r="V32" s="26"/>
      <c r="AC32" s="26"/>
      <c r="AD32" s="27" t="s">
        <v>446</v>
      </c>
      <c r="AE32" s="31"/>
      <c r="AF32" s="31"/>
      <c r="AG32" s="31"/>
      <c r="AH32" s="31"/>
    </row>
    <row r="33" spans="2:34" x14ac:dyDescent="0.25">
      <c r="B33" s="26"/>
      <c r="C33" s="35" t="s">
        <v>415</v>
      </c>
      <c r="D33" s="32">
        <v>151</v>
      </c>
      <c r="E33" s="32">
        <v>21</v>
      </c>
      <c r="F33" s="32">
        <v>54</v>
      </c>
      <c r="G33" s="32">
        <f>SUM(D33:F33)</f>
        <v>226</v>
      </c>
      <c r="H33" s="26"/>
      <c r="I33" s="26"/>
      <c r="J33" s="33" t="s">
        <v>123</v>
      </c>
      <c r="K33" s="32">
        <v>8</v>
      </c>
      <c r="L33" s="32">
        <v>2</v>
      </c>
      <c r="M33" s="32">
        <v>2</v>
      </c>
      <c r="N33" s="32">
        <f t="shared" si="3"/>
        <v>12</v>
      </c>
      <c r="O33" s="26"/>
      <c r="P33" s="26"/>
      <c r="Q33" s="26"/>
      <c r="R33" s="26"/>
      <c r="S33" s="26"/>
      <c r="T33" s="26"/>
      <c r="U33" s="26"/>
      <c r="V33" s="26"/>
      <c r="AC33" s="26"/>
      <c r="AD33" s="28"/>
      <c r="AE33" s="26"/>
      <c r="AF33" s="26"/>
      <c r="AG33" s="26"/>
      <c r="AH33" s="26"/>
    </row>
    <row r="34" spans="2:34" x14ac:dyDescent="0.25">
      <c r="B34" s="26"/>
      <c r="C34" s="33" t="s">
        <v>417</v>
      </c>
      <c r="D34" s="32">
        <v>3970</v>
      </c>
      <c r="E34" s="32">
        <v>5275</v>
      </c>
      <c r="F34" s="32">
        <v>4393</v>
      </c>
      <c r="G34" s="42">
        <f>SUMPRODUCT(D34:F34,D33:F33)/SUM(D33:F33)</f>
        <v>4192.3318584070794</v>
      </c>
      <c r="H34" s="26"/>
      <c r="I34" s="26"/>
      <c r="J34" s="33" t="s">
        <v>352</v>
      </c>
      <c r="K34" s="32">
        <v>3</v>
      </c>
      <c r="L34" s="32">
        <v>0</v>
      </c>
      <c r="M34" s="32">
        <v>0</v>
      </c>
      <c r="N34" s="32">
        <f t="shared" si="3"/>
        <v>3</v>
      </c>
      <c r="O34" s="26"/>
      <c r="P34" s="26"/>
      <c r="Q34" s="26"/>
      <c r="R34" s="26"/>
      <c r="S34" s="26"/>
      <c r="T34" s="26"/>
      <c r="U34" s="26"/>
      <c r="V34" s="26"/>
    </row>
    <row r="35" spans="2:34" x14ac:dyDescent="0.25">
      <c r="B35" s="26"/>
      <c r="C35" s="28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8"/>
      <c r="R35" s="26"/>
      <c r="S35" s="26"/>
      <c r="T35" s="26"/>
      <c r="U35" s="26"/>
      <c r="V35" s="26"/>
    </row>
    <row r="36" spans="2:34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2:34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9" spans="2:34" x14ac:dyDescent="0.25">
      <c r="B39" s="26"/>
      <c r="C39" s="28"/>
      <c r="D39" s="26"/>
      <c r="E39" s="26"/>
      <c r="F39" s="26"/>
      <c r="G39" s="26"/>
    </row>
    <row r="40" spans="2:34" x14ac:dyDescent="0.25">
      <c r="B40" s="26"/>
      <c r="C40" s="26"/>
      <c r="D40" s="26"/>
      <c r="E40" s="26"/>
      <c r="F40" s="26"/>
      <c r="G40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C175-102C-4B51-B6DE-497A894AF735}">
  <dimension ref="A1:O61"/>
  <sheetViews>
    <sheetView topLeftCell="A17" workbookViewId="0">
      <selection activeCell="E39" sqref="E39"/>
    </sheetView>
  </sheetViews>
  <sheetFormatPr defaultRowHeight="15" x14ac:dyDescent="0.25"/>
  <cols>
    <col min="1" max="1" width="26" customWidth="1"/>
  </cols>
  <sheetData>
    <row r="1" spans="1:11" x14ac:dyDescent="0.25">
      <c r="A1" t="s">
        <v>583</v>
      </c>
      <c r="B1" s="78" t="s">
        <v>0</v>
      </c>
      <c r="D1" s="75" t="s">
        <v>554</v>
      </c>
    </row>
    <row r="2" spans="1:11" x14ac:dyDescent="0.25">
      <c r="B2" s="78" t="s">
        <v>1</v>
      </c>
      <c r="D2" s="75" t="s">
        <v>555</v>
      </c>
      <c r="E2" s="12"/>
      <c r="F2" s="12"/>
    </row>
    <row r="3" spans="1:11" x14ac:dyDescent="0.25">
      <c r="B3" s="78" t="s">
        <v>2</v>
      </c>
      <c r="E3" t="s">
        <v>556</v>
      </c>
    </row>
    <row r="4" spans="1:11" x14ac:dyDescent="0.25">
      <c r="B4" s="78" t="s">
        <v>3</v>
      </c>
      <c r="E4" t="s">
        <v>557</v>
      </c>
    </row>
    <row r="5" spans="1:11" x14ac:dyDescent="0.25">
      <c r="B5" s="78" t="s">
        <v>4</v>
      </c>
      <c r="E5" t="s">
        <v>558</v>
      </c>
    </row>
    <row r="6" spans="1:11" x14ac:dyDescent="0.25">
      <c r="B6" s="78" t="s">
        <v>5</v>
      </c>
      <c r="E6" t="s">
        <v>559</v>
      </c>
    </row>
    <row r="7" spans="1:11" x14ac:dyDescent="0.25">
      <c r="B7" s="78" t="s">
        <v>6</v>
      </c>
    </row>
    <row r="8" spans="1:11" x14ac:dyDescent="0.25">
      <c r="B8" s="78" t="s">
        <v>7</v>
      </c>
    </row>
    <row r="9" spans="1:11" x14ac:dyDescent="0.25">
      <c r="B9" s="78" t="s">
        <v>8</v>
      </c>
      <c r="D9" s="75" t="s">
        <v>560</v>
      </c>
      <c r="E9" s="12"/>
      <c r="F9" s="12"/>
      <c r="G9" s="79" t="s">
        <v>584</v>
      </c>
      <c r="H9" s="79"/>
      <c r="I9" s="79"/>
      <c r="J9" s="79"/>
      <c r="K9" s="80"/>
    </row>
    <row r="10" spans="1:11" x14ac:dyDescent="0.25">
      <c r="B10" s="78" t="s">
        <v>9</v>
      </c>
      <c r="D10" s="79">
        <v>1</v>
      </c>
      <c r="E10" t="s">
        <v>585</v>
      </c>
    </row>
    <row r="11" spans="1:11" x14ac:dyDescent="0.25">
      <c r="B11" s="78" t="s">
        <v>10</v>
      </c>
      <c r="D11" s="79">
        <v>2</v>
      </c>
      <c r="E11" t="s">
        <v>562</v>
      </c>
    </row>
    <row r="12" spans="1:11" x14ac:dyDescent="0.25">
      <c r="B12" s="78" t="s">
        <v>11</v>
      </c>
      <c r="D12" s="79">
        <v>3</v>
      </c>
      <c r="E12" t="s">
        <v>586</v>
      </c>
    </row>
    <row r="13" spans="1:11" x14ac:dyDescent="0.25">
      <c r="B13" s="78" t="s">
        <v>12</v>
      </c>
      <c r="D13" s="79">
        <v>4</v>
      </c>
      <c r="E13" t="s">
        <v>587</v>
      </c>
    </row>
    <row r="14" spans="1:11" x14ac:dyDescent="0.25">
      <c r="B14" s="78" t="s">
        <v>13</v>
      </c>
      <c r="J14" t="s">
        <v>588</v>
      </c>
    </row>
    <row r="15" spans="1:11" x14ac:dyDescent="0.25">
      <c r="B15" s="78" t="s">
        <v>14</v>
      </c>
      <c r="D15" s="79">
        <v>1</v>
      </c>
      <c r="E15" t="s">
        <v>589</v>
      </c>
      <c r="J15" t="s">
        <v>570</v>
      </c>
    </row>
    <row r="16" spans="1:11" x14ac:dyDescent="0.25">
      <c r="B16" s="78" t="s">
        <v>15</v>
      </c>
      <c r="D16" s="79">
        <v>2</v>
      </c>
      <c r="E16" t="s">
        <v>590</v>
      </c>
      <c r="J16" t="s">
        <v>567</v>
      </c>
    </row>
    <row r="17" spans="2:15" x14ac:dyDescent="0.25">
      <c r="B17" s="78" t="s">
        <v>16</v>
      </c>
      <c r="D17" s="79">
        <v>3</v>
      </c>
      <c r="E17" t="s">
        <v>591</v>
      </c>
      <c r="J17" t="s">
        <v>568</v>
      </c>
    </row>
    <row r="18" spans="2:15" x14ac:dyDescent="0.25">
      <c r="B18" s="78" t="s">
        <v>17</v>
      </c>
      <c r="D18" s="79">
        <v>4</v>
      </c>
      <c r="E18" t="s">
        <v>592</v>
      </c>
      <c r="J18" t="s">
        <v>566</v>
      </c>
    </row>
    <row r="19" spans="2:15" x14ac:dyDescent="0.25">
      <c r="B19" s="78" t="s">
        <v>18</v>
      </c>
      <c r="D19" s="79">
        <v>5</v>
      </c>
      <c r="E19" t="s">
        <v>593</v>
      </c>
      <c r="J19" t="s">
        <v>565</v>
      </c>
    </row>
    <row r="20" spans="2:15" x14ac:dyDescent="0.25">
      <c r="B20" s="78" t="s">
        <v>19</v>
      </c>
      <c r="D20" s="79">
        <v>6</v>
      </c>
      <c r="E20" t="s">
        <v>594</v>
      </c>
      <c r="J20" t="s">
        <v>569</v>
      </c>
    </row>
    <row r="21" spans="2:15" x14ac:dyDescent="0.25">
      <c r="B21" s="78" t="s">
        <v>20</v>
      </c>
      <c r="D21" s="79">
        <v>7</v>
      </c>
      <c r="E21" t="s">
        <v>595</v>
      </c>
      <c r="J21" t="s">
        <v>571</v>
      </c>
    </row>
    <row r="22" spans="2:15" x14ac:dyDescent="0.25">
      <c r="B22" s="78" t="s">
        <v>21</v>
      </c>
    </row>
    <row r="23" spans="2:15" x14ac:dyDescent="0.25">
      <c r="B23" s="78" t="s">
        <v>22</v>
      </c>
      <c r="D23" s="79">
        <v>0</v>
      </c>
      <c r="E23" t="s">
        <v>596</v>
      </c>
    </row>
    <row r="24" spans="2:15" x14ac:dyDescent="0.25">
      <c r="B24" s="78" t="s">
        <v>23</v>
      </c>
      <c r="D24" s="79">
        <v>1</v>
      </c>
      <c r="E24" t="s">
        <v>573</v>
      </c>
    </row>
    <row r="25" spans="2:15" x14ac:dyDescent="0.25">
      <c r="B25" s="78" t="s">
        <v>24</v>
      </c>
      <c r="D25" s="79">
        <v>2</v>
      </c>
      <c r="E25" t="s">
        <v>574</v>
      </c>
    </row>
    <row r="26" spans="2:15" x14ac:dyDescent="0.25">
      <c r="B26" s="78" t="s">
        <v>25</v>
      </c>
      <c r="D26" s="79">
        <v>3</v>
      </c>
      <c r="E26" t="s">
        <v>575</v>
      </c>
    </row>
    <row r="27" spans="2:15" x14ac:dyDescent="0.25">
      <c r="B27" s="78" t="s">
        <v>26</v>
      </c>
      <c r="O27" t="s">
        <v>588</v>
      </c>
    </row>
    <row r="28" spans="2:15" x14ac:dyDescent="0.25">
      <c r="B28" s="78" t="s">
        <v>27</v>
      </c>
      <c r="D28" s="79">
        <v>1</v>
      </c>
      <c r="E28" t="s">
        <v>597</v>
      </c>
      <c r="O28" t="s">
        <v>576</v>
      </c>
    </row>
    <row r="29" spans="2:15" x14ac:dyDescent="0.25">
      <c r="B29" s="78" t="s">
        <v>28</v>
      </c>
      <c r="D29" s="79">
        <v>2</v>
      </c>
      <c r="E29" t="s">
        <v>598</v>
      </c>
      <c r="O29" t="s">
        <v>577</v>
      </c>
    </row>
    <row r="30" spans="2:15" x14ac:dyDescent="0.25">
      <c r="B30" s="78" t="s">
        <v>29</v>
      </c>
      <c r="D30" s="79">
        <v>3</v>
      </c>
      <c r="E30" t="s">
        <v>599</v>
      </c>
      <c r="O30" t="s">
        <v>578</v>
      </c>
    </row>
    <row r="31" spans="2:15" x14ac:dyDescent="0.25">
      <c r="B31" s="78" t="s">
        <v>30</v>
      </c>
      <c r="D31" s="79">
        <v>4</v>
      </c>
      <c r="E31" t="s">
        <v>600</v>
      </c>
      <c r="O31" t="s">
        <v>579</v>
      </c>
    </row>
    <row r="32" spans="2:15" x14ac:dyDescent="0.25">
      <c r="B32" s="78" t="s">
        <v>31</v>
      </c>
      <c r="D32" s="79">
        <v>5</v>
      </c>
      <c r="E32" t="s">
        <v>601</v>
      </c>
      <c r="O32" t="s">
        <v>580</v>
      </c>
    </row>
    <row r="33" spans="2:15" x14ac:dyDescent="0.25">
      <c r="B33" s="78" t="s">
        <v>32</v>
      </c>
      <c r="D33" s="79">
        <v>6</v>
      </c>
      <c r="E33" t="s">
        <v>581</v>
      </c>
      <c r="O33" t="s">
        <v>581</v>
      </c>
    </row>
    <row r="34" spans="2:15" x14ac:dyDescent="0.25">
      <c r="B34" s="78" t="s">
        <v>33</v>
      </c>
    </row>
    <row r="35" spans="2:15" x14ac:dyDescent="0.25">
      <c r="B35" s="78" t="s">
        <v>34</v>
      </c>
      <c r="E35" t="s">
        <v>819</v>
      </c>
    </row>
    <row r="36" spans="2:15" x14ac:dyDescent="0.25">
      <c r="B36" s="78" t="s">
        <v>35</v>
      </c>
      <c r="D36" s="79">
        <v>1</v>
      </c>
      <c r="E36" t="s">
        <v>820</v>
      </c>
    </row>
    <row r="37" spans="2:15" x14ac:dyDescent="0.25">
      <c r="B37" s="78" t="s">
        <v>36</v>
      </c>
      <c r="D37" s="79">
        <v>2</v>
      </c>
      <c r="E37" t="s">
        <v>821</v>
      </c>
    </row>
    <row r="38" spans="2:15" x14ac:dyDescent="0.25">
      <c r="B38" s="78" t="s">
        <v>37</v>
      </c>
      <c r="D38" s="79">
        <v>3</v>
      </c>
      <c r="E38" t="s">
        <v>822</v>
      </c>
    </row>
    <row r="39" spans="2:15" x14ac:dyDescent="0.25">
      <c r="B39" s="78" t="s">
        <v>38</v>
      </c>
    </row>
    <row r="40" spans="2:15" x14ac:dyDescent="0.25">
      <c r="B40" s="78" t="s">
        <v>39</v>
      </c>
    </row>
    <row r="41" spans="2:15" x14ac:dyDescent="0.25">
      <c r="B41" s="78" t="s">
        <v>40</v>
      </c>
    </row>
    <row r="42" spans="2:15" x14ac:dyDescent="0.25">
      <c r="B42" s="78" t="s">
        <v>41</v>
      </c>
    </row>
    <row r="43" spans="2:15" x14ac:dyDescent="0.25">
      <c r="B43" s="78" t="s">
        <v>42</v>
      </c>
    </row>
    <row r="44" spans="2:15" x14ac:dyDescent="0.25">
      <c r="B44" s="78" t="s">
        <v>43</v>
      </c>
    </row>
    <row r="45" spans="2:15" x14ac:dyDescent="0.25">
      <c r="B45" s="78" t="s">
        <v>44</v>
      </c>
    </row>
    <row r="46" spans="2:15" x14ac:dyDescent="0.25">
      <c r="B46" s="78" t="s">
        <v>45</v>
      </c>
    </row>
    <row r="47" spans="2:15" x14ac:dyDescent="0.25">
      <c r="B47" s="78" t="s">
        <v>46</v>
      </c>
    </row>
    <row r="48" spans="2:15" x14ac:dyDescent="0.25">
      <c r="B48" s="78" t="s">
        <v>47</v>
      </c>
    </row>
    <row r="49" spans="2:2" x14ac:dyDescent="0.25">
      <c r="B49" s="78" t="s">
        <v>48</v>
      </c>
    </row>
    <row r="50" spans="2:2" x14ac:dyDescent="0.25">
      <c r="B50" s="78" t="s">
        <v>49</v>
      </c>
    </row>
    <row r="51" spans="2:2" x14ac:dyDescent="0.25">
      <c r="B51" s="78" t="s">
        <v>50</v>
      </c>
    </row>
    <row r="52" spans="2:2" x14ac:dyDescent="0.25">
      <c r="B52" s="78" t="s">
        <v>51</v>
      </c>
    </row>
    <row r="53" spans="2:2" x14ac:dyDescent="0.25">
      <c r="B53" s="78" t="s">
        <v>52</v>
      </c>
    </row>
    <row r="54" spans="2:2" x14ac:dyDescent="0.25">
      <c r="B54" s="78" t="s">
        <v>53</v>
      </c>
    </row>
    <row r="55" spans="2:2" x14ac:dyDescent="0.25">
      <c r="B55" s="78" t="s">
        <v>54</v>
      </c>
    </row>
    <row r="56" spans="2:2" x14ac:dyDescent="0.25">
      <c r="B56" s="78" t="s">
        <v>55</v>
      </c>
    </row>
    <row r="57" spans="2:2" x14ac:dyDescent="0.25">
      <c r="B57" s="78" t="s">
        <v>56</v>
      </c>
    </row>
    <row r="58" spans="2:2" x14ac:dyDescent="0.25">
      <c r="B58" s="78" t="s">
        <v>57</v>
      </c>
    </row>
    <row r="59" spans="2:2" x14ac:dyDescent="0.25">
      <c r="B59" s="78" t="s">
        <v>58</v>
      </c>
    </row>
    <row r="60" spans="2:2" x14ac:dyDescent="0.25">
      <c r="B60" s="78" t="s">
        <v>59</v>
      </c>
    </row>
    <row r="61" spans="2:2" x14ac:dyDescent="0.25">
      <c r="B61" s="7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B36A-DD86-472D-85C9-352B478D215D}">
  <dimension ref="A1:AO81"/>
  <sheetViews>
    <sheetView topLeftCell="D9" workbookViewId="0">
      <selection sqref="A1:XFD1048576"/>
    </sheetView>
  </sheetViews>
  <sheetFormatPr defaultRowHeight="15" x14ac:dyDescent="0.25"/>
  <cols>
    <col min="12" max="12" width="16.28515625" bestFit="1" customWidth="1"/>
    <col min="19" max="19" width="21.5703125" style="25" customWidth="1"/>
  </cols>
  <sheetData>
    <row r="1" spans="1:41" x14ac:dyDescent="0.25">
      <c r="D1" t="s">
        <v>639</v>
      </c>
      <c r="E1" s="3" t="s">
        <v>640</v>
      </c>
      <c r="F1" s="3"/>
      <c r="G1" s="3"/>
      <c r="H1" s="3" t="s">
        <v>641</v>
      </c>
      <c r="I1" s="3"/>
      <c r="J1" s="3"/>
      <c r="K1" s="3" t="s">
        <v>642</v>
      </c>
      <c r="L1" s="3"/>
      <c r="M1" s="3"/>
      <c r="N1" s="3" t="s">
        <v>643</v>
      </c>
      <c r="O1" s="3"/>
      <c r="P1" s="3"/>
      <c r="Q1" s="3" t="s">
        <v>644</v>
      </c>
      <c r="R1" s="3"/>
      <c r="S1" s="3"/>
      <c r="T1" s="3" t="s">
        <v>645</v>
      </c>
      <c r="U1" s="3"/>
      <c r="V1" s="3"/>
      <c r="W1" s="3"/>
      <c r="X1" s="3" t="s">
        <v>646</v>
      </c>
      <c r="Y1" s="3"/>
      <c r="Z1" s="3"/>
      <c r="AA1" s="3" t="s">
        <v>647</v>
      </c>
      <c r="AB1" s="3"/>
      <c r="AC1" s="3"/>
      <c r="AD1" s="3" t="s">
        <v>648</v>
      </c>
      <c r="AE1" s="3"/>
      <c r="AF1" s="3"/>
      <c r="AG1" s="3" t="s">
        <v>649</v>
      </c>
      <c r="AH1" s="3"/>
      <c r="AI1" s="3"/>
      <c r="AJ1" s="3" t="s">
        <v>650</v>
      </c>
      <c r="AK1" s="3"/>
      <c r="AL1" s="3"/>
      <c r="AM1" s="3" t="s">
        <v>651</v>
      </c>
      <c r="AO1" s="25"/>
    </row>
    <row r="2" spans="1:41" s="101" customFormat="1" ht="60" x14ac:dyDescent="0.25">
      <c r="E2" s="24" t="s">
        <v>652</v>
      </c>
      <c r="F2" s="24"/>
      <c r="G2" s="24"/>
      <c r="H2" s="24" t="s">
        <v>413</v>
      </c>
      <c r="I2" s="24"/>
      <c r="J2" s="24"/>
      <c r="K2" s="24" t="s">
        <v>419</v>
      </c>
      <c r="L2" s="24"/>
      <c r="M2" s="24"/>
      <c r="N2" s="24" t="s">
        <v>422</v>
      </c>
      <c r="O2" s="24"/>
      <c r="P2" s="24"/>
      <c r="Q2" s="24" t="s">
        <v>426</v>
      </c>
      <c r="R2" s="24"/>
      <c r="S2" s="24"/>
      <c r="T2" s="24" t="s">
        <v>430</v>
      </c>
      <c r="U2" s="24"/>
      <c r="V2" s="24"/>
      <c r="W2" s="24"/>
      <c r="X2" s="24" t="s">
        <v>421</v>
      </c>
      <c r="Y2" s="24"/>
      <c r="Z2" s="24"/>
      <c r="AA2" s="24" t="s">
        <v>425</v>
      </c>
      <c r="AB2" s="24"/>
      <c r="AC2" s="24"/>
      <c r="AD2" s="24" t="s">
        <v>429</v>
      </c>
      <c r="AE2" s="24"/>
      <c r="AF2" s="24"/>
      <c r="AG2" s="24" t="s">
        <v>653</v>
      </c>
      <c r="AH2" s="24"/>
      <c r="AI2" s="24"/>
      <c r="AJ2" s="24" t="s">
        <v>436</v>
      </c>
      <c r="AK2" s="24"/>
      <c r="AL2" s="24"/>
      <c r="AM2" s="24" t="s">
        <v>418</v>
      </c>
      <c r="AO2" s="57"/>
    </row>
    <row r="3" spans="1:41" x14ac:dyDescent="0.25">
      <c r="D3" t="s">
        <v>0</v>
      </c>
      <c r="E3" s="3" t="s">
        <v>48</v>
      </c>
      <c r="F3" s="3"/>
      <c r="G3" s="3"/>
      <c r="H3" s="3" t="s">
        <v>43</v>
      </c>
      <c r="I3" s="3"/>
      <c r="J3" s="3"/>
      <c r="K3" s="3" t="s">
        <v>44</v>
      </c>
      <c r="L3" s="3"/>
      <c r="M3" s="3"/>
      <c r="N3" s="3" t="s">
        <v>45</v>
      </c>
      <c r="O3" s="3"/>
      <c r="P3" s="3"/>
      <c r="Q3" s="3" t="s">
        <v>46</v>
      </c>
      <c r="R3" s="3"/>
      <c r="S3" s="3"/>
      <c r="T3" s="3" t="s">
        <v>47</v>
      </c>
      <c r="U3" s="3"/>
      <c r="V3" s="3"/>
      <c r="W3" s="3"/>
      <c r="X3" s="3" t="s">
        <v>42</v>
      </c>
      <c r="Y3" s="3"/>
      <c r="Z3" s="3"/>
      <c r="AA3" s="3" t="s">
        <v>36</v>
      </c>
      <c r="AB3" s="3"/>
      <c r="AC3" s="3"/>
      <c r="AD3" s="3" t="s">
        <v>38</v>
      </c>
      <c r="AE3" s="3"/>
      <c r="AF3" s="3"/>
      <c r="AG3" s="3" t="s">
        <v>40</v>
      </c>
      <c r="AH3" s="3"/>
      <c r="AI3" s="3"/>
      <c r="AJ3" s="3" t="s">
        <v>41</v>
      </c>
      <c r="AK3" s="3"/>
      <c r="AL3" s="3"/>
      <c r="AM3" s="3" t="s">
        <v>49</v>
      </c>
      <c r="AO3" s="25"/>
    </row>
    <row r="4" spans="1:41" x14ac:dyDescent="0.25">
      <c r="A4" s="75" t="s">
        <v>654</v>
      </c>
      <c r="B4" s="75"/>
      <c r="E4" s="3" t="s">
        <v>405</v>
      </c>
      <c r="F4" s="107" t="s">
        <v>717</v>
      </c>
      <c r="H4" s="3" t="s">
        <v>405</v>
      </c>
      <c r="I4" s="107" t="s">
        <v>717</v>
      </c>
      <c r="K4" s="3" t="s">
        <v>405</v>
      </c>
      <c r="L4" s="107" t="s">
        <v>717</v>
      </c>
      <c r="N4" s="3" t="s">
        <v>405</v>
      </c>
      <c r="O4" s="107" t="s">
        <v>717</v>
      </c>
      <c r="Q4" s="3" t="s">
        <v>405</v>
      </c>
      <c r="R4" s="107" t="s">
        <v>717</v>
      </c>
      <c r="S4"/>
      <c r="T4" s="3" t="s">
        <v>405</v>
      </c>
      <c r="U4" s="107" t="s">
        <v>717</v>
      </c>
      <c r="X4" s="3" t="s">
        <v>405</v>
      </c>
      <c r="Y4" s="107" t="s">
        <v>717</v>
      </c>
      <c r="AA4" s="3" t="s">
        <v>405</v>
      </c>
      <c r="AB4" s="107" t="s">
        <v>717</v>
      </c>
      <c r="AD4" s="3" t="s">
        <v>405</v>
      </c>
      <c r="AE4" s="107" t="s">
        <v>717</v>
      </c>
      <c r="AG4" s="3" t="s">
        <v>405</v>
      </c>
      <c r="AH4" s="107" t="s">
        <v>717</v>
      </c>
      <c r="AJ4" s="3" t="s">
        <v>405</v>
      </c>
      <c r="AK4" s="107" t="s">
        <v>717</v>
      </c>
      <c r="AO4" s="25"/>
    </row>
    <row r="5" spans="1:41" x14ac:dyDescent="0.25">
      <c r="A5" t="s">
        <v>415</v>
      </c>
      <c r="E5">
        <f>COUNT([1]Grads!AE2:AE152)</f>
        <v>151</v>
      </c>
      <c r="F5" s="107">
        <f>'[1]Exits Summary Stats'!E5</f>
        <v>75</v>
      </c>
      <c r="H5">
        <f>COUNT([1]Grads!AF2:AF152)</f>
        <v>143</v>
      </c>
      <c r="I5" s="107">
        <f>'[1]Exits Summary Stats'!F5</f>
        <v>72</v>
      </c>
      <c r="K5">
        <f>COUNT([1]Grads!AG2:AG152)</f>
        <v>139</v>
      </c>
      <c r="L5" s="107">
        <f>'[1]Exits Summary Stats'!G5</f>
        <v>67</v>
      </c>
      <c r="N5">
        <f>COUNT([1]Grads!AH2:AH152)</f>
        <v>139</v>
      </c>
      <c r="O5" s="107">
        <f>'[1]Exits Summary Stats'!H5</f>
        <v>67</v>
      </c>
      <c r="Q5">
        <f>COUNT([1]Grads!AI2:AI152)</f>
        <v>139</v>
      </c>
      <c r="R5" s="107">
        <f>'[1]Exits Summary Stats'!I5</f>
        <v>67</v>
      </c>
      <c r="S5"/>
      <c r="T5">
        <f>COUNT([1]Grads!AJ2:AJ152)</f>
        <v>139</v>
      </c>
      <c r="U5" s="107">
        <f>'[1]Exits Summary Stats'!J5</f>
        <v>67</v>
      </c>
      <c r="X5">
        <f>COUNT([1]Grads!AK2:AK152)</f>
        <v>149</v>
      </c>
      <c r="Y5" s="107">
        <f>'[1]Exits Summary Stats'!K5</f>
        <v>73</v>
      </c>
      <c r="AA5">
        <f>COUNT([1]Grads!AL2:AL152)</f>
        <v>124</v>
      </c>
      <c r="AB5" s="107">
        <f>'[1]Exits Summary Stats'!L5</f>
        <v>51</v>
      </c>
      <c r="AD5">
        <f>COUNT([1]Grads!AM2:AM152)</f>
        <v>127</v>
      </c>
      <c r="AE5" s="107">
        <f>'[1]Exits Summary Stats'!M5</f>
        <v>51</v>
      </c>
      <c r="AG5">
        <f>COUNT([1]Grads!AN2:AN152)</f>
        <v>146</v>
      </c>
      <c r="AH5" s="107">
        <f>'[1]Exits Summary Stats'!N5</f>
        <v>59</v>
      </c>
      <c r="AJ5">
        <f>COUNT([1]Grads!AO2:AO152)</f>
        <v>150</v>
      </c>
      <c r="AK5" s="107">
        <f>'[1]Exits Summary Stats'!O5</f>
        <v>42</v>
      </c>
      <c r="AM5">
        <f>COUNT([1]Grads!AP2:AP152)</f>
        <v>151</v>
      </c>
      <c r="AO5" s="25"/>
    </row>
    <row r="6" spans="1:41" x14ac:dyDescent="0.25">
      <c r="A6" s="48" t="s">
        <v>417</v>
      </c>
      <c r="B6" s="48"/>
      <c r="C6" s="48"/>
      <c r="D6" s="48"/>
      <c r="E6" s="108">
        <f>AVERAGE([1]Grads!AE2:AE152)</f>
        <v>3970</v>
      </c>
      <c r="F6" s="109">
        <f>'[1]Exits Summary Stats'!E6</f>
        <v>4640.5733333333337</v>
      </c>
      <c r="G6" s="50"/>
      <c r="H6" s="50">
        <f>AVERAGE([1]Grads!AF2:AF152)</f>
        <v>27.13986013986014</v>
      </c>
      <c r="I6" s="110">
        <f>'[1]Exits Summary Stats'!F6</f>
        <v>25.472222222222221</v>
      </c>
      <c r="J6" s="50"/>
      <c r="K6" s="50">
        <f>AVERAGE([1]Grads!AG2:AG152)</f>
        <v>25.784172661870503</v>
      </c>
      <c r="L6" s="110">
        <f>'[1]Exits Summary Stats'!G6</f>
        <v>23.328358208955223</v>
      </c>
      <c r="M6" s="50"/>
      <c r="N6" s="50">
        <f>AVERAGE([1]Grads!AH2:AH152)</f>
        <v>26.956834532374099</v>
      </c>
      <c r="O6" s="110">
        <f>'[1]Exits Summary Stats'!H6</f>
        <v>25.119402985074625</v>
      </c>
      <c r="P6" s="50"/>
      <c r="Q6" s="50">
        <f>AVERAGE([1]Grads!AI2:AI152)</f>
        <v>28.021582733812949</v>
      </c>
      <c r="R6" s="110">
        <f>'[1]Exits Summary Stats'!I6</f>
        <v>26.28358208955224</v>
      </c>
      <c r="S6" s="50"/>
      <c r="T6" s="50">
        <f>AVERAGE([1]Grads!AJ2:AJ152)</f>
        <v>28.489208633093526</v>
      </c>
      <c r="U6" s="110">
        <f>'[1]Exits Summary Stats'!J6</f>
        <v>26.46268656716418</v>
      </c>
      <c r="V6" s="50"/>
      <c r="W6" s="50"/>
      <c r="X6" s="50">
        <f>AVERAGE([1]Grads!AK2:AK152)</f>
        <v>3.8716442953020134</v>
      </c>
      <c r="Y6" s="110">
        <f>'[1]Exits Summary Stats'!K6</f>
        <v>3.5735972602739725</v>
      </c>
      <c r="Z6" s="50"/>
      <c r="AA6" s="50">
        <f>AVERAGE([1]Grads!AL2:AL152)</f>
        <v>55.266129032258064</v>
      </c>
      <c r="AB6" s="110">
        <f>'[1]Exits Summary Stats'!L6</f>
        <v>104.35294117647059</v>
      </c>
      <c r="AC6" s="50"/>
      <c r="AD6" s="50">
        <f>AVERAGE([1]Grads!AM2:AM152)</f>
        <v>294.09448818897636</v>
      </c>
      <c r="AE6" s="110">
        <f>'[1]Exits Summary Stats'!M6</f>
        <v>315.70588235294116</v>
      </c>
      <c r="AF6" s="50"/>
      <c r="AG6" s="50">
        <f>AVERAGE([1]Grads!AN2:AN152)</f>
        <v>7.6164383561643838</v>
      </c>
      <c r="AH6" s="110">
        <f>'[1]Exits Summary Stats'!N6</f>
        <v>7.7796610169491522</v>
      </c>
      <c r="AI6" s="50"/>
      <c r="AJ6" s="50">
        <f>AVERAGE([1]Grads!AO2:AO152)</f>
        <v>16.323333333333334</v>
      </c>
      <c r="AK6" s="110">
        <f>'[1]Exits Summary Stats'!O6</f>
        <v>7.5714285714285712</v>
      </c>
      <c r="AL6" s="50"/>
      <c r="AM6" s="50">
        <f>AVERAGE([1]Grads!AP2:AP152)</f>
        <v>3.535529801324504</v>
      </c>
      <c r="AO6" s="25"/>
    </row>
    <row r="7" spans="1:41" x14ac:dyDescent="0.25">
      <c r="A7" s="84" t="s">
        <v>655</v>
      </c>
      <c r="B7" s="84"/>
      <c r="C7" s="84"/>
      <c r="D7" s="84"/>
      <c r="E7" s="84">
        <f>MEDIAN([1]Grads!AE2:AE152)</f>
        <v>767</v>
      </c>
      <c r="F7" s="111">
        <f>'[1]Exits Summary Stats'!E7</f>
        <v>1018</v>
      </c>
      <c r="G7" s="84"/>
      <c r="H7" s="84">
        <f>MEDIAN([1]Grads!AF2:AF152)</f>
        <v>27</v>
      </c>
      <c r="I7" s="111">
        <f>'[1]Exits Summary Stats'!F7</f>
        <v>25</v>
      </c>
      <c r="J7" s="84"/>
      <c r="K7" s="84">
        <f>MEDIAN([1]Grads!AG2:AG152)</f>
        <v>26</v>
      </c>
      <c r="L7" s="111">
        <f>'[1]Exits Summary Stats'!G7</f>
        <v>24</v>
      </c>
      <c r="M7" s="84"/>
      <c r="N7" s="84">
        <f>MEDIAN([1]Grads!AH2:AH152)</f>
        <v>26</v>
      </c>
      <c r="O7" s="111">
        <f>'[1]Exits Summary Stats'!H7</f>
        <v>25</v>
      </c>
      <c r="P7" s="84"/>
      <c r="Q7" s="84">
        <f>MEDIAN([1]Grads!AI2:AI152)</f>
        <v>28</v>
      </c>
      <c r="R7" s="111">
        <f>'[1]Exits Summary Stats'!I7</f>
        <v>26</v>
      </c>
      <c r="S7" s="84"/>
      <c r="T7" s="84">
        <f>MEDIAN([1]Grads!AJ2:AJ152)</f>
        <v>30</v>
      </c>
      <c r="U7" s="111">
        <f>'[1]Exits Summary Stats'!J7</f>
        <v>26</v>
      </c>
      <c r="V7" s="84"/>
      <c r="W7" s="84"/>
      <c r="X7" s="84">
        <f>MEDIAN([1]Grads!AK2:AK152)</f>
        <v>3.93</v>
      </c>
      <c r="Y7" s="111">
        <f>'[1]Exits Summary Stats'!K7</f>
        <v>3.62</v>
      </c>
      <c r="Z7" s="84"/>
      <c r="AA7" s="84">
        <f>MEDIAN([1]Grads!AL2:AL152)</f>
        <v>29</v>
      </c>
      <c r="AB7" s="111">
        <f>'[1]Exits Summary Stats'!L7</f>
        <v>77</v>
      </c>
      <c r="AC7" s="84"/>
      <c r="AD7" s="84">
        <f>MEDIAN([1]Grads!AM2:AM152)</f>
        <v>309</v>
      </c>
      <c r="AE7" s="111">
        <f>'[1]Exits Summary Stats'!M7</f>
        <v>348</v>
      </c>
      <c r="AF7" s="84"/>
      <c r="AG7" s="84">
        <f>MEDIAN([1]Grads!AN2:AN152)</f>
        <v>8</v>
      </c>
      <c r="AH7" s="111">
        <f>'[1]Exits Summary Stats'!N7</f>
        <v>8</v>
      </c>
      <c r="AI7" s="84"/>
      <c r="AJ7" s="84">
        <f>MEDIAN([1]Grads!AO2:AO152)</f>
        <v>15</v>
      </c>
      <c r="AK7" s="111">
        <f>'[1]Exits Summary Stats'!O7</f>
        <v>6</v>
      </c>
      <c r="AL7" s="84"/>
      <c r="AM7" s="112">
        <f>MEDIAN([1]Grads!AP2:AP152)</f>
        <v>3.6110000000000002</v>
      </c>
      <c r="AO7" s="25"/>
    </row>
    <row r="8" spans="1:41" x14ac:dyDescent="0.25">
      <c r="A8" t="s">
        <v>656</v>
      </c>
      <c r="E8" s="102">
        <f>STDEV([1]Grads!AE2:AE152)</f>
        <v>11614.61811454284</v>
      </c>
      <c r="F8" s="107">
        <f>'[1]Exits Summary Stats'!E8</f>
        <v>11055.034295512382</v>
      </c>
      <c r="G8" s="102"/>
      <c r="H8" s="51">
        <f>STDEV([1]Grads!AF2:AF152)</f>
        <v>4.4604701934323696</v>
      </c>
      <c r="I8" s="113">
        <f>'[1]Exits Summary Stats'!F8</f>
        <v>4.2359036225128568</v>
      </c>
      <c r="J8" s="51"/>
      <c r="K8" s="51">
        <f>STDEV([1]Grads!AG2:AG152)</f>
        <v>4.3284742934551819</v>
      </c>
      <c r="L8" s="113">
        <f>'[1]Exits Summary Stats'!G8</f>
        <v>4.0052543508742096</v>
      </c>
      <c r="M8" s="51"/>
      <c r="N8" s="51">
        <f>STDEV([1]Grads!AH2:AH152)</f>
        <v>4.6592132563421291</v>
      </c>
      <c r="O8" s="113">
        <f>'[1]Exits Summary Stats'!H8</f>
        <v>4.0918336560123958</v>
      </c>
      <c r="P8" s="51"/>
      <c r="Q8" s="51">
        <f>STDEV([1]Grads!AI2:AI152)</f>
        <v>5.4606200554373583</v>
      </c>
      <c r="R8" s="113">
        <f>'[1]Exits Summary Stats'!I8</f>
        <v>5.0084957221167929</v>
      </c>
      <c r="S8" s="51"/>
      <c r="T8" s="51">
        <f>STDEV([1]Grads!AJ2:AJ152)</f>
        <v>5.3748837621065606</v>
      </c>
      <c r="U8" s="113">
        <f>'[1]Exits Summary Stats'!J8</f>
        <v>5.3209943198415903</v>
      </c>
      <c r="V8" s="51"/>
      <c r="W8" s="51"/>
      <c r="X8" s="51">
        <f>STDEV([1]Grads!AK2:AK152)</f>
        <v>0.34747749438740644</v>
      </c>
      <c r="Y8" s="113">
        <f>'[1]Exits Summary Stats'!K8</f>
        <v>0.49130069599104331</v>
      </c>
      <c r="Z8" s="51"/>
      <c r="AA8" s="51">
        <f>STDEV([1]Grads!AL2:AL152)</f>
        <v>65.277532442673973</v>
      </c>
      <c r="AB8" s="113">
        <f>'[1]Exits Summary Stats'!L8</f>
        <v>87.342274650803944</v>
      </c>
      <c r="AC8" s="51"/>
      <c r="AD8" s="51">
        <f>STDEV([1]Grads!AM2:AM152)</f>
        <v>156.60690010294891</v>
      </c>
      <c r="AE8" s="113">
        <f>'[1]Exits Summary Stats'!M8</f>
        <v>173.28557864030662</v>
      </c>
      <c r="AF8" s="51"/>
      <c r="AG8" s="51">
        <f>STDEV([1]Grads!AN2:AN152)</f>
        <v>1.1582404846627317</v>
      </c>
      <c r="AH8" s="113">
        <f>'[1]Exits Summary Stats'!N8</f>
        <v>2.0177470930186363</v>
      </c>
      <c r="AI8" s="51"/>
      <c r="AJ8" s="51">
        <f>STDEV([1]Grads!AO2:AO152)</f>
        <v>12.035899414682641</v>
      </c>
      <c r="AK8" s="113">
        <f>'[1]Exits Summary Stats'!O8</f>
        <v>7.6481875970169408</v>
      </c>
      <c r="AL8" s="51"/>
      <c r="AM8" s="51">
        <f>STDEV([1]Grads!AP2:AP152)</f>
        <v>0.34857239913580873</v>
      </c>
      <c r="AO8" s="25"/>
    </row>
    <row r="9" spans="1:41" x14ac:dyDescent="0.25">
      <c r="A9" t="s">
        <v>657</v>
      </c>
      <c r="E9">
        <f>MIN([1]Grads!AE2:AE152)</f>
        <v>0</v>
      </c>
      <c r="F9" s="107">
        <f>'[1]Exits Summary Stats'!E9</f>
        <v>0</v>
      </c>
      <c r="H9">
        <f>MIN([1]Grads!AF2:AF152)</f>
        <v>15</v>
      </c>
      <c r="I9" s="107">
        <f>'[1]Exits Summary Stats'!F9</f>
        <v>14</v>
      </c>
      <c r="K9">
        <f>MIN([1]Grads!AG2:AG152)</f>
        <v>15</v>
      </c>
      <c r="L9" s="107">
        <f>'[1]Exits Summary Stats'!G9</f>
        <v>15</v>
      </c>
      <c r="N9">
        <f>MIN([1]Grads!AH2:AH152)</f>
        <v>16</v>
      </c>
      <c r="O9" s="107">
        <f>'[1]Exits Summary Stats'!H9</f>
        <v>16</v>
      </c>
      <c r="Q9">
        <f>MIN([1]Grads!AI2:AI152)</f>
        <v>12</v>
      </c>
      <c r="R9" s="107">
        <f>'[1]Exits Summary Stats'!I9</f>
        <v>14</v>
      </c>
      <c r="S9"/>
      <c r="T9">
        <f>MIN([1]Grads!AJ2:AJ152)</f>
        <v>13</v>
      </c>
      <c r="U9" s="107">
        <f>'[1]Exits Summary Stats'!J9</f>
        <v>12</v>
      </c>
      <c r="X9">
        <f>MIN([1]Grads!AK2:AK152)</f>
        <v>2.6</v>
      </c>
      <c r="Y9" s="107">
        <f>'[1]Exits Summary Stats'!K9</f>
        <v>1.79</v>
      </c>
      <c r="AA9">
        <f>MIN([1]Grads!AL2:AL152)</f>
        <v>1</v>
      </c>
      <c r="AB9" s="107">
        <f>'[1]Exits Summary Stats'!L9</f>
        <v>1</v>
      </c>
      <c r="AD9">
        <f>MIN([1]Grads!AM2:AM152)</f>
        <v>9</v>
      </c>
      <c r="AE9" s="107">
        <f>'[1]Exits Summary Stats'!M9</f>
        <v>9</v>
      </c>
      <c r="AG9">
        <f>MIN([1]Grads!AN2:AN152)</f>
        <v>3</v>
      </c>
      <c r="AH9" s="107">
        <f>'[1]Exits Summary Stats'!N9</f>
        <v>2</v>
      </c>
      <c r="AJ9">
        <f>MIN([1]Grads!AO2:AO152)</f>
        <v>0</v>
      </c>
      <c r="AK9" s="107">
        <f>'[1]Exits Summary Stats'!O9</f>
        <v>0</v>
      </c>
      <c r="AM9">
        <f>MIN([1]Grads!AP2:AP152)</f>
        <v>2.359</v>
      </c>
      <c r="AO9" s="25"/>
    </row>
    <row r="10" spans="1:41" x14ac:dyDescent="0.25">
      <c r="A10" t="s">
        <v>658</v>
      </c>
      <c r="E10">
        <f>MAX([1]Grads!AE2:AE152)</f>
        <v>64068</v>
      </c>
      <c r="F10" s="107">
        <f>'[1]Exits Summary Stats'!E10</f>
        <v>64068</v>
      </c>
      <c r="H10">
        <f>MAX([1]Grads!AF2:AF152)</f>
        <v>36</v>
      </c>
      <c r="I10" s="107">
        <f>'[1]Exits Summary Stats'!F10</f>
        <v>35</v>
      </c>
      <c r="K10">
        <f>MAX([1]Grads!AG2:AG152)</f>
        <v>36</v>
      </c>
      <c r="L10" s="107">
        <f>'[1]Exits Summary Stats'!G10</f>
        <v>35</v>
      </c>
      <c r="N10">
        <f>MAX([1]Grads!AH2:AH152)</f>
        <v>36</v>
      </c>
      <c r="O10" s="107">
        <f>'[1]Exits Summary Stats'!H10</f>
        <v>36</v>
      </c>
      <c r="Q10">
        <f>MAX([1]Grads!AI2:AI152)</f>
        <v>36</v>
      </c>
      <c r="R10" s="107">
        <f>'[1]Exits Summary Stats'!I10</f>
        <v>36</v>
      </c>
      <c r="S10"/>
      <c r="T10">
        <f>MAX([1]Grads!AJ2:AJ152)</f>
        <v>36</v>
      </c>
      <c r="U10" s="107">
        <f>'[1]Exits Summary Stats'!J10</f>
        <v>36</v>
      </c>
      <c r="X10">
        <f>MAX([1]Grads!AK2:AK152)</f>
        <v>4.99</v>
      </c>
      <c r="Y10" s="107">
        <f>'[1]Exits Summary Stats'!K10</f>
        <v>4.78</v>
      </c>
      <c r="AA10">
        <f>MAX([1]Grads!AL2:AL152)</f>
        <v>357</v>
      </c>
      <c r="AB10" s="107">
        <f>'[1]Exits Summary Stats'!L10</f>
        <v>288</v>
      </c>
      <c r="AD10">
        <f>MAX([1]Grads!AM2:AM152)</f>
        <v>710</v>
      </c>
      <c r="AE10" s="107">
        <f>'[1]Exits Summary Stats'!M10</f>
        <v>695</v>
      </c>
      <c r="AG10">
        <f>MAX([1]Grads!AN2:AN152)</f>
        <v>12</v>
      </c>
      <c r="AH10" s="107">
        <f>'[1]Exits Summary Stats'!N10</f>
        <v>18</v>
      </c>
      <c r="AJ10">
        <f>MAX([1]Grads!AO2:AO152)</f>
        <v>57</v>
      </c>
      <c r="AK10" s="107">
        <f>'[1]Exits Summary Stats'!O10</f>
        <v>29</v>
      </c>
      <c r="AM10">
        <f>MAX([1]Grads!AP2:AP152)</f>
        <v>4</v>
      </c>
      <c r="AO10" s="25"/>
    </row>
    <row r="11" spans="1:41" x14ac:dyDescent="0.25">
      <c r="S11"/>
      <c r="AA11" s="25"/>
      <c r="AK11" s="107"/>
    </row>
    <row r="13" spans="1:41" x14ac:dyDescent="0.25">
      <c r="A13" s="75" t="s">
        <v>560</v>
      </c>
      <c r="B13" s="75"/>
      <c r="E13" s="12" t="s">
        <v>659</v>
      </c>
      <c r="F13" s="12"/>
      <c r="I13" s="12" t="s">
        <v>660</v>
      </c>
      <c r="J13" s="12"/>
      <c r="K13" s="12"/>
      <c r="M13" s="12" t="s">
        <v>661</v>
      </c>
      <c r="N13" s="12" t="s">
        <v>96</v>
      </c>
      <c r="O13" s="12"/>
      <c r="Q13" s="12" t="s">
        <v>540</v>
      </c>
      <c r="R13" s="12"/>
      <c r="U13" s="12" t="s">
        <v>662</v>
      </c>
      <c r="V13" s="12"/>
      <c r="W13" s="12"/>
      <c r="Y13" s="12" t="s">
        <v>663</v>
      </c>
      <c r="Z13" s="12"/>
      <c r="AA13" s="12"/>
    </row>
    <row r="14" spans="1:41" x14ac:dyDescent="0.25">
      <c r="E14" s="12" t="s">
        <v>1</v>
      </c>
      <c r="F14" s="3" t="s">
        <v>405</v>
      </c>
      <c r="G14" s="107" t="s">
        <v>717</v>
      </c>
      <c r="I14" s="12" t="s">
        <v>17</v>
      </c>
      <c r="J14" s="12"/>
      <c r="K14" s="12"/>
      <c r="M14" s="12" t="s">
        <v>2</v>
      </c>
      <c r="N14" s="12" t="s">
        <v>96</v>
      </c>
      <c r="O14" s="12"/>
      <c r="Q14" s="12" t="s">
        <v>4</v>
      </c>
      <c r="R14" s="12"/>
      <c r="U14" s="12" t="s">
        <v>664</v>
      </c>
      <c r="V14" s="12"/>
      <c r="W14" s="12"/>
      <c r="Y14" s="12" t="s">
        <v>5</v>
      </c>
      <c r="Z14" s="12"/>
      <c r="AA14" s="12"/>
    </row>
    <row r="15" spans="1:41" x14ac:dyDescent="0.25">
      <c r="E15" s="12" t="s">
        <v>665</v>
      </c>
      <c r="F15" s="12"/>
      <c r="I15" s="12" t="s">
        <v>433</v>
      </c>
      <c r="J15" s="12"/>
      <c r="K15" s="12"/>
      <c r="M15" s="12" t="s">
        <v>666</v>
      </c>
      <c r="N15" s="12"/>
      <c r="O15" s="12"/>
      <c r="Q15" s="12" t="s">
        <v>431</v>
      </c>
      <c r="R15" s="12"/>
      <c r="U15" s="12" t="s">
        <v>667</v>
      </c>
      <c r="V15" s="12"/>
      <c r="W15" s="12"/>
      <c r="Y15" s="12" t="s">
        <v>668</v>
      </c>
      <c r="Z15" s="12"/>
      <c r="AA15" s="12"/>
    </row>
    <row r="16" spans="1:41" x14ac:dyDescent="0.25">
      <c r="E16" s="7" t="s">
        <v>669</v>
      </c>
      <c r="F16" s="7" t="s">
        <v>415</v>
      </c>
      <c r="I16" s="7" t="s">
        <v>669</v>
      </c>
      <c r="J16" s="7" t="s">
        <v>415</v>
      </c>
      <c r="K16" s="7"/>
      <c r="L16" s="3"/>
      <c r="M16" s="7" t="s">
        <v>96</v>
      </c>
      <c r="N16" s="7" t="s">
        <v>96</v>
      </c>
      <c r="O16" s="7"/>
      <c r="P16" s="3"/>
      <c r="Q16" s="7" t="s">
        <v>669</v>
      </c>
      <c r="R16" s="7" t="s">
        <v>415</v>
      </c>
      <c r="T16" s="3"/>
      <c r="U16" s="7"/>
      <c r="V16" s="7"/>
      <c r="W16" s="12"/>
      <c r="Y16" s="12"/>
      <c r="Z16" s="12"/>
      <c r="AA16" s="12"/>
    </row>
    <row r="17" spans="4:34" x14ac:dyDescent="0.25">
      <c r="D17">
        <v>0</v>
      </c>
      <c r="E17" s="12">
        <v>2015</v>
      </c>
      <c r="F17" s="12">
        <f>COUNTIF([1]Grads!B2:B152,E17)</f>
        <v>77</v>
      </c>
      <c r="G17" s="107">
        <f>'[1]Exits Summary Stats'!F17</f>
        <v>21</v>
      </c>
      <c r="H17" s="3" t="s">
        <v>18</v>
      </c>
      <c r="I17" s="12">
        <v>1</v>
      </c>
      <c r="J17" s="12">
        <f>COUNTIF([1]Grads!$C$2:$C$152,I17)</f>
        <v>4</v>
      </c>
      <c r="K17" s="107">
        <f>'[1]Exits Summary Stats'!J17</f>
        <v>0</v>
      </c>
      <c r="L17" t="s">
        <v>718</v>
      </c>
      <c r="M17" s="12" cm="1">
        <f t="array" ref="M17">[2]!CountRowsUnique([1]Grads!D2:D152)</f>
        <v>92</v>
      </c>
      <c r="N17" s="12" t="s">
        <v>670</v>
      </c>
      <c r="O17" s="12"/>
      <c r="P17">
        <v>0</v>
      </c>
      <c r="Q17" s="12" t="s">
        <v>74</v>
      </c>
      <c r="R17" s="12">
        <f>COUNTIF([1]Grads!$E$2:$E$152,Q17)</f>
        <v>41</v>
      </c>
      <c r="S17" s="107">
        <f>'[1]Exits Summary Stats'!R17</f>
        <v>29</v>
      </c>
      <c r="U17" s="12" cm="1">
        <f t="array" ref="U17">[2]!CountRowsUnique([1]Grads!F2:F152)</f>
        <v>29</v>
      </c>
      <c r="V17" s="12" t="s">
        <v>671</v>
      </c>
      <c r="W17" s="12"/>
      <c r="Y17" s="12" cm="1">
        <f t="array" ref="Y17">[2]!CountRowsUnique([1]Grads!G2:G152)</f>
        <v>27</v>
      </c>
      <c r="Z17" s="12" t="s">
        <v>672</v>
      </c>
      <c r="AA17" s="12"/>
    </row>
    <row r="18" spans="4:34" x14ac:dyDescent="0.25">
      <c r="D18">
        <v>1</v>
      </c>
      <c r="E18" s="12">
        <v>2016</v>
      </c>
      <c r="F18" s="12">
        <f>COUNTIF([1]Grads!B2:B152,E18)</f>
        <v>74</v>
      </c>
      <c r="G18" s="107">
        <f>'[1]Exits Summary Stats'!F18</f>
        <v>54</v>
      </c>
      <c r="H18" s="3" t="s">
        <v>19</v>
      </c>
      <c r="I18" s="12">
        <v>2</v>
      </c>
      <c r="J18" s="12">
        <f>COUNTIF([1]Grads!$C$2:$C$152,I18)</f>
        <v>19</v>
      </c>
      <c r="K18" s="107">
        <f>'[1]Exits Summary Stats'!J18</f>
        <v>10</v>
      </c>
      <c r="L18" t="s">
        <v>719</v>
      </c>
      <c r="P18">
        <v>1</v>
      </c>
      <c r="Q18" s="12" t="s">
        <v>63</v>
      </c>
      <c r="R18" s="12">
        <f>COUNTIF([1]Grads!$E$2:$E$152,Q18)</f>
        <v>108</v>
      </c>
      <c r="S18" s="107">
        <f>'[1]Exits Summary Stats'!R18</f>
        <v>45</v>
      </c>
    </row>
    <row r="19" spans="4:34" x14ac:dyDescent="0.25">
      <c r="F19" s="3" t="s">
        <v>405</v>
      </c>
      <c r="G19" s="107" t="s">
        <v>717</v>
      </c>
      <c r="H19" s="3">
        <v>0</v>
      </c>
      <c r="I19" s="12">
        <v>3</v>
      </c>
      <c r="J19" s="12">
        <f>COUNTIF([1]Grads!$C$2:$C$152,I19)</f>
        <v>124</v>
      </c>
      <c r="K19" s="107">
        <f>'[1]Exits Summary Stats'!J19</f>
        <v>63</v>
      </c>
      <c r="L19" t="s">
        <v>720</v>
      </c>
      <c r="R19" s="3" t="s">
        <v>405</v>
      </c>
      <c r="S19" s="107" t="s">
        <v>717</v>
      </c>
    </row>
    <row r="20" spans="4:34" x14ac:dyDescent="0.25">
      <c r="H20" s="3" t="s">
        <v>20</v>
      </c>
      <c r="I20" s="12">
        <v>4</v>
      </c>
      <c r="J20" s="12">
        <f>COUNTIF([1]Grads!$C$2:$C$152,I20)</f>
        <v>4</v>
      </c>
      <c r="K20" s="107">
        <f>'[1]Exits Summary Stats'!J20</f>
        <v>2</v>
      </c>
      <c r="L20" t="s">
        <v>721</v>
      </c>
    </row>
    <row r="24" spans="4:34" x14ac:dyDescent="0.25">
      <c r="E24" s="12" t="s">
        <v>674</v>
      </c>
      <c r="F24" s="12"/>
      <c r="I24" s="12" t="s">
        <v>675</v>
      </c>
      <c r="J24" s="12"/>
      <c r="M24" s="12" t="s">
        <v>676</v>
      </c>
      <c r="N24" s="12"/>
      <c r="Q24" s="12" t="s">
        <v>677</v>
      </c>
      <c r="R24" s="12"/>
      <c r="U24" s="12" t="s">
        <v>678</v>
      </c>
      <c r="V24" s="12"/>
      <c r="Y24" s="12" t="s">
        <v>679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4:34" x14ac:dyDescent="0.25">
      <c r="E25" s="12" t="s">
        <v>7</v>
      </c>
      <c r="F25" s="12"/>
      <c r="I25" s="12" t="s">
        <v>23</v>
      </c>
      <c r="J25" s="12"/>
      <c r="M25" s="12" t="s">
        <v>50</v>
      </c>
      <c r="N25" s="12"/>
      <c r="Q25" s="12" t="s">
        <v>58</v>
      </c>
      <c r="R25" s="12"/>
      <c r="U25" s="12" t="s">
        <v>680</v>
      </c>
      <c r="V25" s="12"/>
      <c r="Y25" s="12" t="s">
        <v>29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4:34" x14ac:dyDescent="0.25">
      <c r="E26" s="12" t="s">
        <v>414</v>
      </c>
      <c r="F26" s="3" t="s">
        <v>405</v>
      </c>
      <c r="G26" s="107" t="s">
        <v>717</v>
      </c>
      <c r="I26" s="12" t="s">
        <v>438</v>
      </c>
      <c r="J26" s="12"/>
      <c r="M26" s="12" t="s">
        <v>435</v>
      </c>
      <c r="N26" s="12"/>
      <c r="Q26" s="12" t="s">
        <v>681</v>
      </c>
      <c r="R26" s="12"/>
      <c r="U26" s="12" t="s">
        <v>682</v>
      </c>
      <c r="V26" s="12"/>
      <c r="Y26" s="12" t="s">
        <v>683</v>
      </c>
      <c r="Z26" s="12"/>
      <c r="AA26" s="12"/>
      <c r="AB26" s="12"/>
      <c r="AC26" s="12"/>
      <c r="AD26" s="12"/>
      <c r="AE26" s="12"/>
      <c r="AF26" s="12"/>
      <c r="AG26" s="12"/>
      <c r="AH26" s="12"/>
    </row>
    <row r="27" spans="4:34" x14ac:dyDescent="0.25">
      <c r="E27" s="7" t="s">
        <v>669</v>
      </c>
      <c r="F27" s="7" t="s">
        <v>415</v>
      </c>
      <c r="G27" s="107"/>
      <c r="H27" s="3"/>
      <c r="I27" s="7" t="s">
        <v>669</v>
      </c>
      <c r="J27" s="7" t="s">
        <v>415</v>
      </c>
      <c r="K27" s="3"/>
      <c r="L27" s="3"/>
      <c r="M27" s="7" t="s">
        <v>669</v>
      </c>
      <c r="N27" s="7" t="s">
        <v>415</v>
      </c>
      <c r="O27" s="3"/>
      <c r="P27" s="3"/>
      <c r="Q27" s="7"/>
      <c r="R27" s="7"/>
      <c r="T27" s="3"/>
      <c r="U27" s="7"/>
      <c r="V27" s="7"/>
      <c r="Y27" s="12" t="s">
        <v>669</v>
      </c>
      <c r="Z27" s="12" t="s">
        <v>415</v>
      </c>
      <c r="AA27" s="12"/>
      <c r="AB27" s="12"/>
      <c r="AC27" s="12"/>
      <c r="AD27" s="12"/>
      <c r="AE27" s="12"/>
      <c r="AF27" s="12"/>
      <c r="AG27" s="12"/>
      <c r="AH27" s="12"/>
    </row>
    <row r="28" spans="4:34" x14ac:dyDescent="0.25">
      <c r="D28" s="3" t="s">
        <v>9</v>
      </c>
      <c r="E28" s="12" t="s">
        <v>115</v>
      </c>
      <c r="F28" s="12">
        <f>COUNTIF([1]Grads!$H$2:$H$152,E28)</f>
        <v>2</v>
      </c>
      <c r="G28" s="107">
        <f>'[1]Exits Summary Stats'!F28</f>
        <v>3</v>
      </c>
      <c r="H28" s="3">
        <v>0</v>
      </c>
      <c r="I28" s="12">
        <v>0</v>
      </c>
      <c r="J28" s="12">
        <f>COUNTIF([1]Grads!$I$2:$I$152,I28)</f>
        <v>124</v>
      </c>
      <c r="K28" s="107">
        <f>'[1]Exits Summary Stats'!J28</f>
        <v>66</v>
      </c>
      <c r="L28">
        <v>1</v>
      </c>
      <c r="M28" s="12" t="s">
        <v>678</v>
      </c>
      <c r="N28" s="12">
        <f>COUNTIF([1]Grads!$J$2:$J$152,M28)</f>
        <v>3</v>
      </c>
      <c r="O28" s="107">
        <f>'[1]Exits Summary Stats'!N28</f>
        <v>0</v>
      </c>
      <c r="Q28" s="12" cm="1">
        <f t="array" ref="Q28">[2]!CountRowsUnique([1]Grads!$AQ$2:$AQ$152)</f>
        <v>101</v>
      </c>
      <c r="R28" s="12" t="s">
        <v>684</v>
      </c>
      <c r="U28" s="12">
        <v>20</v>
      </c>
      <c r="V28" s="12" t="s">
        <v>685</v>
      </c>
      <c r="X28" s="3">
        <v>0</v>
      </c>
      <c r="Y28" s="12">
        <v>1</v>
      </c>
      <c r="Z28" s="12">
        <f>COUNTIF([1]Grads!$AS$2:$AS$152,Y28)</f>
        <v>11</v>
      </c>
      <c r="AA28" s="107">
        <f>'[1]Exits Summary Stats'!Z28</f>
        <v>15</v>
      </c>
      <c r="AB28" s="12" t="s">
        <v>686</v>
      </c>
      <c r="AC28" s="12"/>
      <c r="AD28" s="12"/>
      <c r="AE28" s="12"/>
      <c r="AF28" s="12"/>
      <c r="AG28" s="12"/>
      <c r="AH28" s="12"/>
    </row>
    <row r="29" spans="4:34" x14ac:dyDescent="0.25">
      <c r="D29" s="3" t="s">
        <v>10</v>
      </c>
      <c r="E29" s="12" t="s">
        <v>82</v>
      </c>
      <c r="F29" s="12">
        <f>COUNTIF([1]Grads!$H$2:$H$152,E29)</f>
        <v>3</v>
      </c>
      <c r="G29" s="107">
        <f>'[1]Exits Summary Stats'!F29</f>
        <v>2</v>
      </c>
      <c r="H29" s="3" t="s">
        <v>25</v>
      </c>
      <c r="I29" s="12">
        <v>1</v>
      </c>
      <c r="J29" s="12">
        <f>COUNTIF([1]Grads!$I$2:$I$152,I29)</f>
        <v>14</v>
      </c>
      <c r="K29" s="107">
        <f>'[1]Exits Summary Stats'!J29</f>
        <v>5</v>
      </c>
      <c r="L29">
        <v>0</v>
      </c>
      <c r="M29" s="12" t="s">
        <v>643</v>
      </c>
      <c r="N29" s="12">
        <f>COUNTIF([1]Grads!$J$2:$J$152,M29)</f>
        <v>148</v>
      </c>
      <c r="O29" s="107">
        <f>'[1]Exits Summary Stats'!N29</f>
        <v>75</v>
      </c>
      <c r="X29" s="3" t="s">
        <v>31</v>
      </c>
      <c r="Y29" s="12">
        <v>2</v>
      </c>
      <c r="Z29" s="12">
        <f>COUNTIF([1]Grads!$AS$2:$AS$152,Y29)</f>
        <v>35</v>
      </c>
      <c r="AA29" s="107">
        <f>'[1]Exits Summary Stats'!Z29</f>
        <v>13</v>
      </c>
      <c r="AB29" s="104" t="s">
        <v>687</v>
      </c>
      <c r="AC29" s="12"/>
      <c r="AD29" s="12"/>
      <c r="AE29" s="12"/>
      <c r="AF29" s="12"/>
      <c r="AG29" s="12"/>
      <c r="AH29" s="12"/>
    </row>
    <row r="30" spans="4:34" x14ac:dyDescent="0.25">
      <c r="D30" s="3" t="s">
        <v>11</v>
      </c>
      <c r="E30" s="12" t="s">
        <v>76</v>
      </c>
      <c r="F30" s="12">
        <f>COUNTIF([1]Grads!$H$2:$H$152,E30)</f>
        <v>6</v>
      </c>
      <c r="G30" s="107">
        <f>'[1]Exits Summary Stats'!F30</f>
        <v>2</v>
      </c>
      <c r="H30" s="3" t="s">
        <v>26</v>
      </c>
      <c r="I30" s="12">
        <v>2</v>
      </c>
      <c r="J30" s="12">
        <f>COUNTIF([1]Grads!$I$2:$I$152,I30)</f>
        <v>8</v>
      </c>
      <c r="K30" s="107">
        <f>'[1]Exits Summary Stats'!J30</f>
        <v>4</v>
      </c>
      <c r="N30" s="3" t="s">
        <v>405</v>
      </c>
      <c r="O30" s="107" t="s">
        <v>717</v>
      </c>
      <c r="S30" s="105" t="s">
        <v>688</v>
      </c>
      <c r="T30" s="106" t="s">
        <v>681</v>
      </c>
      <c r="U30" s="106" t="s">
        <v>682</v>
      </c>
      <c r="V30" s="114" t="s">
        <v>722</v>
      </c>
      <c r="X30" s="3" t="s">
        <v>32</v>
      </c>
      <c r="Y30" s="12">
        <v>3</v>
      </c>
      <c r="Z30" s="12">
        <f>COUNTIF([1]Grads!$AS$2:$AS$152,Y30)</f>
        <v>43</v>
      </c>
      <c r="AA30" s="107">
        <f>'[1]Exits Summary Stats'!Z30</f>
        <v>12</v>
      </c>
      <c r="AB30" s="104" t="s">
        <v>689</v>
      </c>
      <c r="AC30" s="12"/>
      <c r="AD30" s="12"/>
      <c r="AE30" s="12"/>
      <c r="AF30" s="12"/>
      <c r="AG30" s="12"/>
      <c r="AH30" s="12"/>
    </row>
    <row r="31" spans="4:34" x14ac:dyDescent="0.25">
      <c r="D31" s="3" t="s">
        <v>12</v>
      </c>
      <c r="E31" s="12" t="s">
        <v>86</v>
      </c>
      <c r="F31" s="12">
        <f>COUNTIF([1]Grads!$H$2:$H$152,E31)</f>
        <v>3</v>
      </c>
      <c r="G31" s="107">
        <f>'[1]Exits Summary Stats'!F31</f>
        <v>5</v>
      </c>
      <c r="H31" s="3" t="s">
        <v>27</v>
      </c>
      <c r="I31" s="12">
        <v>3</v>
      </c>
      <c r="J31" s="12">
        <f>COUNTIF([1]Grads!$I$2:$I$152,I31)</f>
        <v>3</v>
      </c>
      <c r="K31" s="107">
        <f>'[1]Exits Summary Stats'!J31</f>
        <v>0</v>
      </c>
      <c r="S31" s="25" t="s">
        <v>356</v>
      </c>
      <c r="U31">
        <v>1</v>
      </c>
      <c r="V31" s="115"/>
      <c r="X31" s="3" t="s">
        <v>33</v>
      </c>
      <c r="Y31" s="12">
        <v>4</v>
      </c>
      <c r="Z31" s="12">
        <f>COUNTIF([1]Grads!$AS$2:$AS$152,Y31)</f>
        <v>36</v>
      </c>
      <c r="AA31" s="107">
        <f>'[1]Exits Summary Stats'!Z31</f>
        <v>17</v>
      </c>
      <c r="AB31" s="104" t="s">
        <v>691</v>
      </c>
      <c r="AC31" s="12"/>
      <c r="AD31" s="12"/>
      <c r="AE31" s="12"/>
      <c r="AF31" s="12"/>
      <c r="AG31" s="12"/>
      <c r="AH31" s="12"/>
    </row>
    <row r="32" spans="4:34" x14ac:dyDescent="0.25">
      <c r="D32" s="3" t="s">
        <v>13</v>
      </c>
      <c r="E32" s="12" t="s">
        <v>227</v>
      </c>
      <c r="F32" s="12">
        <f>COUNTIF([1]Grads!$H$2:$H$152,E32)</f>
        <v>1</v>
      </c>
      <c r="G32" s="107">
        <f>'[1]Exits Summary Stats'!F32</f>
        <v>2</v>
      </c>
      <c r="J32" s="3" t="s">
        <v>405</v>
      </c>
      <c r="K32" s="107" t="s">
        <v>717</v>
      </c>
      <c r="S32" s="25" t="s">
        <v>189</v>
      </c>
      <c r="T32">
        <v>8</v>
      </c>
      <c r="V32" s="115">
        <v>3</v>
      </c>
      <c r="X32" s="3" t="s">
        <v>34</v>
      </c>
      <c r="Y32" s="12">
        <v>5</v>
      </c>
      <c r="Z32" s="12">
        <f>COUNTIF([1]Grads!$AS$2:$AS$152,Y32)</f>
        <v>26</v>
      </c>
      <c r="AA32" s="107">
        <f>'[1]Exits Summary Stats'!Z32</f>
        <v>11</v>
      </c>
      <c r="AB32" s="104" t="s">
        <v>104</v>
      </c>
      <c r="AC32" s="12"/>
      <c r="AD32" s="12"/>
      <c r="AE32" s="12"/>
      <c r="AF32" s="12"/>
      <c r="AG32" s="12"/>
      <c r="AH32" s="12"/>
    </row>
    <row r="33" spans="4:28" x14ac:dyDescent="0.25">
      <c r="D33" s="3">
        <v>0</v>
      </c>
      <c r="E33" s="12" t="s">
        <v>66</v>
      </c>
      <c r="F33" s="12">
        <f>COUNTIF([1]Grads!$H$2:$H$152,E33)</f>
        <v>117</v>
      </c>
      <c r="G33" s="107">
        <f>'[1]Exits Summary Stats'!F33</f>
        <v>55</v>
      </c>
      <c r="S33" s="25" t="s">
        <v>692</v>
      </c>
      <c r="T33">
        <v>36</v>
      </c>
      <c r="V33" s="115"/>
      <c r="X33" s="3" t="s">
        <v>35</v>
      </c>
      <c r="AA33" s="107">
        <v>7</v>
      </c>
      <c r="AB33" s="104" t="s">
        <v>723</v>
      </c>
    </row>
    <row r="34" spans="4:28" x14ac:dyDescent="0.25">
      <c r="D34" s="3" t="s">
        <v>14</v>
      </c>
      <c r="E34" s="12" t="s">
        <v>420</v>
      </c>
      <c r="F34" s="12">
        <f>COUNTIF([1]Grads!$H$2:$H$152,"")</f>
        <v>19</v>
      </c>
      <c r="G34" s="107">
        <f>'[1]Exits Summary Stats'!F34</f>
        <v>6</v>
      </c>
      <c r="S34" s="25" t="s">
        <v>693</v>
      </c>
      <c r="T34">
        <v>5</v>
      </c>
      <c r="V34" s="115">
        <v>4</v>
      </c>
      <c r="Z34" s="3" t="s">
        <v>405</v>
      </c>
      <c r="AA34" s="107" t="s">
        <v>717</v>
      </c>
    </row>
    <row r="35" spans="4:28" x14ac:dyDescent="0.25">
      <c r="F35" s="3" t="s">
        <v>405</v>
      </c>
      <c r="G35" s="107" t="s">
        <v>717</v>
      </c>
      <c r="S35" s="25" t="s">
        <v>99</v>
      </c>
      <c r="T35">
        <v>3</v>
      </c>
      <c r="V35" s="115">
        <v>9</v>
      </c>
    </row>
    <row r="36" spans="4:28" x14ac:dyDescent="0.25">
      <c r="S36" s="25" t="s">
        <v>124</v>
      </c>
      <c r="T36">
        <v>10</v>
      </c>
      <c r="U36">
        <v>4</v>
      </c>
      <c r="V36" s="115">
        <v>8</v>
      </c>
    </row>
    <row r="37" spans="4:28" x14ac:dyDescent="0.25">
      <c r="S37" s="25" t="s">
        <v>307</v>
      </c>
      <c r="T37">
        <v>1</v>
      </c>
      <c r="V37" s="115"/>
    </row>
    <row r="38" spans="4:28" x14ac:dyDescent="0.25">
      <c r="S38" s="25" t="s">
        <v>80</v>
      </c>
      <c r="T38">
        <v>2</v>
      </c>
      <c r="V38" s="115">
        <v>3</v>
      </c>
    </row>
    <row r="39" spans="4:28" x14ac:dyDescent="0.25">
      <c r="S39" s="25" t="s">
        <v>397</v>
      </c>
      <c r="T39" t="s">
        <v>96</v>
      </c>
      <c r="U39">
        <v>1</v>
      </c>
      <c r="V39" s="115"/>
    </row>
    <row r="40" spans="4:28" x14ac:dyDescent="0.25">
      <c r="S40" s="25" t="s">
        <v>694</v>
      </c>
      <c r="T40" t="s">
        <v>96</v>
      </c>
      <c r="U40">
        <v>1</v>
      </c>
      <c r="V40" s="115"/>
    </row>
    <row r="41" spans="4:28" x14ac:dyDescent="0.25">
      <c r="S41" s="25" t="s">
        <v>275</v>
      </c>
      <c r="T41">
        <v>7</v>
      </c>
      <c r="U41">
        <v>6</v>
      </c>
      <c r="V41" s="115">
        <v>3</v>
      </c>
    </row>
    <row r="42" spans="4:28" x14ac:dyDescent="0.25">
      <c r="F42" t="s">
        <v>724</v>
      </c>
      <c r="G42" s="115" t="s">
        <v>725</v>
      </c>
      <c r="S42" s="25" t="s">
        <v>154</v>
      </c>
      <c r="T42">
        <v>11</v>
      </c>
      <c r="U42">
        <v>2</v>
      </c>
      <c r="V42" s="115">
        <v>2</v>
      </c>
    </row>
    <row r="43" spans="4:28" x14ac:dyDescent="0.25">
      <c r="E43" t="s">
        <v>726</v>
      </c>
      <c r="F43" s="12">
        <v>41</v>
      </c>
      <c r="G43" s="107">
        <v>29</v>
      </c>
      <c r="H43">
        <f>SUM(F43:G43)</f>
        <v>70</v>
      </c>
      <c r="S43" s="25" t="s">
        <v>140</v>
      </c>
      <c r="T43">
        <v>5</v>
      </c>
      <c r="V43" s="115">
        <v>1</v>
      </c>
    </row>
    <row r="44" spans="4:28" x14ac:dyDescent="0.25">
      <c r="E44" t="s">
        <v>540</v>
      </c>
      <c r="F44" s="12">
        <v>108</v>
      </c>
      <c r="G44" s="107">
        <v>45</v>
      </c>
      <c r="H44">
        <f>SUM(F44:G44)</f>
        <v>153</v>
      </c>
      <c r="S44" s="25" t="s">
        <v>214</v>
      </c>
      <c r="T44">
        <v>8</v>
      </c>
      <c r="V44" s="115">
        <v>2</v>
      </c>
    </row>
    <row r="45" spans="4:28" x14ac:dyDescent="0.25">
      <c r="F45">
        <f>SUM(F43:F44)</f>
        <v>149</v>
      </c>
      <c r="G45" s="107">
        <f>SUM(G43:G44)</f>
        <v>74</v>
      </c>
      <c r="S45" s="25" t="s">
        <v>695</v>
      </c>
      <c r="U45">
        <v>1</v>
      </c>
      <c r="V45" s="115"/>
    </row>
    <row r="46" spans="4:28" x14ac:dyDescent="0.25">
      <c r="G46" s="107"/>
      <c r="S46" s="25" t="s">
        <v>183</v>
      </c>
      <c r="T46">
        <v>2</v>
      </c>
      <c r="U46">
        <v>2</v>
      </c>
      <c r="V46" s="115"/>
    </row>
    <row r="47" spans="4:28" x14ac:dyDescent="0.25">
      <c r="E47" t="s">
        <v>726</v>
      </c>
      <c r="F47" s="116">
        <f>F43/$F$45</f>
        <v>0.27516778523489932</v>
      </c>
      <c r="G47" s="117">
        <f>G43/$G$45</f>
        <v>0.39189189189189189</v>
      </c>
      <c r="S47" s="25" t="s">
        <v>143</v>
      </c>
      <c r="T47">
        <v>5</v>
      </c>
      <c r="U47">
        <v>3</v>
      </c>
      <c r="V47" s="115">
        <v>1</v>
      </c>
    </row>
    <row r="48" spans="4:28" x14ac:dyDescent="0.25">
      <c r="E48" t="s">
        <v>540</v>
      </c>
      <c r="F48" s="116">
        <f>F44/$F$45</f>
        <v>0.72483221476510062</v>
      </c>
      <c r="G48" s="117">
        <f>G44/$G$45</f>
        <v>0.60810810810810811</v>
      </c>
      <c r="S48" s="25" t="s">
        <v>106</v>
      </c>
      <c r="U48">
        <v>3</v>
      </c>
      <c r="V48" s="115"/>
    </row>
    <row r="49" spans="6:22" x14ac:dyDescent="0.25">
      <c r="F49" s="116">
        <f>F45/$F$45</f>
        <v>1</v>
      </c>
      <c r="G49" s="117">
        <f>G45/$G$45</f>
        <v>1</v>
      </c>
      <c r="S49" s="25" t="s">
        <v>696</v>
      </c>
      <c r="T49">
        <v>2</v>
      </c>
      <c r="V49" s="115"/>
    </row>
    <row r="50" spans="6:22" x14ac:dyDescent="0.25">
      <c r="S50" s="25" t="s">
        <v>254</v>
      </c>
      <c r="T50">
        <v>10</v>
      </c>
      <c r="V50" s="115">
        <v>2</v>
      </c>
    </row>
    <row r="51" spans="6:22" x14ac:dyDescent="0.25">
      <c r="S51" s="25" t="s">
        <v>89</v>
      </c>
      <c r="T51">
        <v>6</v>
      </c>
      <c r="U51">
        <v>3</v>
      </c>
      <c r="V51" s="115">
        <v>1</v>
      </c>
    </row>
    <row r="52" spans="6:22" x14ac:dyDescent="0.25">
      <c r="S52" s="25" t="s">
        <v>199</v>
      </c>
      <c r="T52">
        <v>3</v>
      </c>
      <c r="U52">
        <v>4</v>
      </c>
      <c r="V52" s="115"/>
    </row>
    <row r="53" spans="6:22" x14ac:dyDescent="0.25">
      <c r="S53" s="25" t="s">
        <v>697</v>
      </c>
      <c r="T53">
        <v>1</v>
      </c>
      <c r="V53" s="115">
        <v>1</v>
      </c>
    </row>
    <row r="54" spans="6:22" x14ac:dyDescent="0.25">
      <c r="S54" s="25" t="s">
        <v>698</v>
      </c>
      <c r="T54">
        <v>1</v>
      </c>
      <c r="V54" s="115">
        <v>1</v>
      </c>
    </row>
    <row r="55" spans="6:22" x14ac:dyDescent="0.25">
      <c r="S55" s="25" t="s">
        <v>699</v>
      </c>
      <c r="T55">
        <v>1</v>
      </c>
      <c r="V55" s="115"/>
    </row>
    <row r="56" spans="6:22" x14ac:dyDescent="0.25">
      <c r="S56" s="25" t="s">
        <v>700</v>
      </c>
      <c r="T56">
        <v>1</v>
      </c>
      <c r="V56" s="115">
        <v>3</v>
      </c>
    </row>
    <row r="57" spans="6:22" x14ac:dyDescent="0.25">
      <c r="S57" s="25" t="s">
        <v>701</v>
      </c>
      <c r="T57">
        <v>1</v>
      </c>
      <c r="V57" s="115"/>
    </row>
    <row r="58" spans="6:22" x14ac:dyDescent="0.25">
      <c r="S58" s="25" t="s">
        <v>702</v>
      </c>
      <c r="T58">
        <v>10</v>
      </c>
      <c r="U58">
        <v>2</v>
      </c>
      <c r="V58" s="115"/>
    </row>
    <row r="59" spans="6:22" x14ac:dyDescent="0.25">
      <c r="S59" s="25" t="s">
        <v>104</v>
      </c>
      <c r="T59">
        <v>26</v>
      </c>
      <c r="V59" s="115">
        <v>11</v>
      </c>
    </row>
    <row r="60" spans="6:22" x14ac:dyDescent="0.25">
      <c r="S60" s="25" t="s">
        <v>703</v>
      </c>
      <c r="T60">
        <v>1</v>
      </c>
      <c r="V60" s="115"/>
    </row>
    <row r="61" spans="6:22" x14ac:dyDescent="0.25">
      <c r="S61" s="25" t="s">
        <v>704</v>
      </c>
      <c r="T61">
        <v>4</v>
      </c>
      <c r="V61" s="115"/>
    </row>
    <row r="62" spans="6:22" x14ac:dyDescent="0.25">
      <c r="S62" s="25" t="s">
        <v>705</v>
      </c>
      <c r="T62">
        <v>8</v>
      </c>
      <c r="V62" s="115"/>
    </row>
    <row r="63" spans="6:22" x14ac:dyDescent="0.25">
      <c r="S63" s="25" t="s">
        <v>706</v>
      </c>
      <c r="T63">
        <v>1</v>
      </c>
      <c r="V63" s="115"/>
    </row>
    <row r="64" spans="6:22" x14ac:dyDescent="0.25">
      <c r="S64" s="25" t="s">
        <v>707</v>
      </c>
      <c r="T64">
        <v>5</v>
      </c>
      <c r="V64" s="115"/>
    </row>
    <row r="65" spans="19:22" x14ac:dyDescent="0.25">
      <c r="S65" s="25" t="s">
        <v>708</v>
      </c>
      <c r="T65">
        <v>3</v>
      </c>
      <c r="V65" s="115"/>
    </row>
    <row r="66" spans="19:22" x14ac:dyDescent="0.25">
      <c r="S66" s="25" t="s">
        <v>709</v>
      </c>
      <c r="T66">
        <v>5</v>
      </c>
      <c r="V66" s="115"/>
    </row>
    <row r="67" spans="19:22" x14ac:dyDescent="0.25">
      <c r="S67" s="25" t="s">
        <v>340</v>
      </c>
      <c r="T67">
        <v>4</v>
      </c>
      <c r="V67" s="115"/>
    </row>
    <row r="68" spans="19:22" x14ac:dyDescent="0.25">
      <c r="S68" s="25" t="s">
        <v>222</v>
      </c>
      <c r="T68">
        <v>3</v>
      </c>
      <c r="U68">
        <v>1</v>
      </c>
      <c r="V68" s="115">
        <v>2</v>
      </c>
    </row>
    <row r="69" spans="19:22" x14ac:dyDescent="0.25">
      <c r="S69" s="25" t="s">
        <v>204</v>
      </c>
      <c r="T69">
        <v>10</v>
      </c>
      <c r="V69" s="115">
        <v>1</v>
      </c>
    </row>
    <row r="70" spans="19:22" x14ac:dyDescent="0.25">
      <c r="S70" s="25" t="s">
        <v>710</v>
      </c>
      <c r="U70">
        <v>1</v>
      </c>
      <c r="V70" s="115"/>
    </row>
    <row r="71" spans="19:22" x14ac:dyDescent="0.25">
      <c r="S71" s="25" t="s">
        <v>711</v>
      </c>
      <c r="T71">
        <v>10</v>
      </c>
      <c r="V71" s="115"/>
    </row>
    <row r="72" spans="19:22" x14ac:dyDescent="0.25">
      <c r="S72" s="25" t="s">
        <v>93</v>
      </c>
      <c r="T72">
        <v>7</v>
      </c>
      <c r="V72" s="115">
        <v>6</v>
      </c>
    </row>
    <row r="73" spans="19:22" x14ac:dyDescent="0.25">
      <c r="S73" s="25" t="s">
        <v>712</v>
      </c>
      <c r="T73">
        <v>2</v>
      </c>
      <c r="V73" s="115"/>
    </row>
    <row r="74" spans="19:22" x14ac:dyDescent="0.25">
      <c r="S74" s="25" t="s">
        <v>713</v>
      </c>
      <c r="T74">
        <v>1</v>
      </c>
      <c r="U74">
        <v>1</v>
      </c>
      <c r="V74" s="115"/>
    </row>
    <row r="75" spans="19:22" x14ac:dyDescent="0.25">
      <c r="S75" s="25" t="s">
        <v>714</v>
      </c>
      <c r="T75">
        <v>3</v>
      </c>
      <c r="V75" s="115"/>
    </row>
    <row r="76" spans="19:22" x14ac:dyDescent="0.25">
      <c r="S76" s="25" t="s">
        <v>201</v>
      </c>
      <c r="T76">
        <v>4</v>
      </c>
      <c r="U76">
        <v>6</v>
      </c>
      <c r="V76" s="115"/>
    </row>
    <row r="77" spans="19:22" x14ac:dyDescent="0.25">
      <c r="S77" s="25" t="s">
        <v>715</v>
      </c>
      <c r="T77">
        <v>1</v>
      </c>
      <c r="V77" s="115"/>
    </row>
    <row r="78" spans="19:22" x14ac:dyDescent="0.25">
      <c r="S78" s="25" t="s">
        <v>131</v>
      </c>
      <c r="T78">
        <v>1</v>
      </c>
      <c r="U78">
        <v>1</v>
      </c>
      <c r="V78" s="115">
        <v>3</v>
      </c>
    </row>
    <row r="79" spans="19:22" x14ac:dyDescent="0.25">
      <c r="S79" s="25" t="s">
        <v>62</v>
      </c>
      <c r="T79">
        <v>1</v>
      </c>
      <c r="U79">
        <v>3</v>
      </c>
      <c r="V79" s="115">
        <v>1</v>
      </c>
    </row>
    <row r="80" spans="19:22" x14ac:dyDescent="0.25">
      <c r="S80" s="25" t="s">
        <v>716</v>
      </c>
      <c r="U80">
        <v>1</v>
      </c>
      <c r="V80" s="115"/>
    </row>
    <row r="81" spans="22:22" x14ac:dyDescent="0.25">
      <c r="V81" s="11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068B-FBAB-4D0C-819B-8ED37E929822}">
  <dimension ref="A1:BJ228"/>
  <sheetViews>
    <sheetView zoomScale="70" zoomScaleNormal="70" workbookViewId="0"/>
  </sheetViews>
  <sheetFormatPr defaultRowHeight="15" x14ac:dyDescent="0.25"/>
  <cols>
    <col min="1" max="1" width="5.5703125" bestFit="1" customWidth="1"/>
    <col min="2" max="2" width="6.85546875" bestFit="1" customWidth="1"/>
    <col min="3" max="3" width="9" customWidth="1"/>
    <col min="4" max="4" width="10.28515625" customWidth="1"/>
    <col min="5" max="5" width="10.28515625" bestFit="1" customWidth="1"/>
    <col min="6" max="6" width="9.42578125" customWidth="1"/>
    <col min="7" max="7" width="6.42578125" bestFit="1" customWidth="1"/>
    <col min="8" max="8" width="8.85546875" customWidth="1"/>
    <col min="9" max="9" width="4.5703125" bestFit="1" customWidth="1"/>
    <col min="10" max="10" width="6.42578125" bestFit="1" customWidth="1"/>
    <col min="11" max="13" width="6.85546875" bestFit="1" customWidth="1"/>
    <col min="14" max="14" width="6.5703125" bestFit="1" customWidth="1"/>
    <col min="15" max="15" width="6.85546875" bestFit="1" customWidth="1"/>
    <col min="16" max="16" width="6.5703125" bestFit="1" customWidth="1"/>
    <col min="17" max="17" width="6.5703125" customWidth="1"/>
    <col min="18" max="18" width="4.5703125" bestFit="1" customWidth="1"/>
    <col min="19" max="19" width="5.28515625" bestFit="1" customWidth="1"/>
    <col min="20" max="23" width="5.85546875" bestFit="1" customWidth="1"/>
    <col min="24" max="24" width="5.85546875" customWidth="1"/>
    <col min="25" max="25" width="7.140625" bestFit="1" customWidth="1"/>
    <col min="26" max="26" width="6.5703125" bestFit="1" customWidth="1"/>
    <col min="27" max="28" width="7.140625" bestFit="1" customWidth="1"/>
    <col min="29" max="29" width="13.85546875" customWidth="1"/>
    <col min="30" max="30" width="5.140625" style="3" bestFit="1" customWidth="1"/>
    <col min="31" max="31" width="5.85546875" style="3" bestFit="1" customWidth="1"/>
    <col min="32" max="34" width="6.42578125" bestFit="1" customWidth="1"/>
    <col min="35" max="35" width="6.140625" bestFit="1" customWidth="1"/>
    <col min="36" max="36" width="6.42578125" bestFit="1" customWidth="1"/>
    <col min="37" max="38" width="9.7109375" customWidth="1"/>
    <col min="39" max="49" width="6.85546875" customWidth="1"/>
    <col min="51" max="51" width="4.28515625" bestFit="1" customWidth="1"/>
    <col min="52" max="52" width="6.140625" bestFit="1" customWidth="1"/>
    <col min="53" max="53" width="3.5703125" bestFit="1" customWidth="1"/>
    <col min="54" max="54" width="4.5703125" bestFit="1" customWidth="1"/>
    <col min="55" max="55" width="6.5703125" bestFit="1" customWidth="1"/>
    <col min="56" max="56" width="7.42578125" bestFit="1" customWidth="1"/>
    <col min="57" max="57" width="7.42578125" customWidth="1"/>
    <col min="58" max="58" width="9.140625" style="25"/>
    <col min="59" max="59" width="54" customWidth="1"/>
    <col min="60" max="60" width="16" customWidth="1"/>
  </cols>
  <sheetData>
    <row r="1" spans="1:6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3" t="s">
        <v>28</v>
      </c>
      <c r="AD1" s="3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4" t="s">
        <v>49</v>
      </c>
      <c r="AY1" s="7" t="s">
        <v>50</v>
      </c>
      <c r="AZ1" s="7" t="s">
        <v>51</v>
      </c>
      <c r="BA1" s="7" t="s">
        <v>52</v>
      </c>
      <c r="BB1" s="8" t="s">
        <v>53</v>
      </c>
      <c r="BC1" s="12" t="s">
        <v>54</v>
      </c>
      <c r="BD1" s="8" t="s">
        <v>55</v>
      </c>
      <c r="BE1" s="8" t="s">
        <v>56</v>
      </c>
      <c r="BF1" s="9" t="s">
        <v>57</v>
      </c>
      <c r="BG1" s="45" t="s">
        <v>58</v>
      </c>
      <c r="BH1" s="2" t="s">
        <v>59</v>
      </c>
      <c r="BI1" s="11" t="s">
        <v>60</v>
      </c>
    </row>
    <row r="2" spans="1:62" x14ac:dyDescent="0.25">
      <c r="A2" s="2">
        <v>114</v>
      </c>
      <c r="B2" s="2">
        <v>2016</v>
      </c>
      <c r="C2" s="2" t="s">
        <v>61</v>
      </c>
      <c r="D2" s="2" t="s">
        <v>62</v>
      </c>
      <c r="E2" s="2" t="s">
        <v>63</v>
      </c>
      <c r="F2" s="2" t="s">
        <v>64</v>
      </c>
      <c r="G2" s="1" t="s">
        <v>65</v>
      </c>
      <c r="H2" s="1" t="s">
        <v>66</v>
      </c>
      <c r="I2" s="3">
        <v>1</v>
      </c>
      <c r="J2" s="4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3" t="s">
        <v>67</v>
      </c>
      <c r="R2">
        <v>1</v>
      </c>
      <c r="S2" s="46">
        <v>1</v>
      </c>
      <c r="T2" s="5">
        <v>0</v>
      </c>
      <c r="U2" s="5">
        <v>0</v>
      </c>
      <c r="V2" s="5">
        <v>0</v>
      </c>
      <c r="W2" s="3" t="s">
        <v>68</v>
      </c>
      <c r="X2" s="3">
        <v>0</v>
      </c>
      <c r="Y2" s="4">
        <v>1</v>
      </c>
      <c r="Z2" s="5">
        <v>0</v>
      </c>
      <c r="AA2" s="5">
        <v>0</v>
      </c>
      <c r="AB2" s="5">
        <v>0</v>
      </c>
      <c r="AC2" s="3" t="s">
        <v>69</v>
      </c>
      <c r="AD2" s="3">
        <v>1</v>
      </c>
      <c r="AE2" s="4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7">
        <v>194</v>
      </c>
      <c r="AL2" s="47">
        <v>-194</v>
      </c>
      <c r="AM2" s="6">
        <v>532</v>
      </c>
      <c r="AN2" s="6">
        <v>0.63533834586466165</v>
      </c>
      <c r="AO2" s="6">
        <v>8</v>
      </c>
      <c r="AP2" s="6">
        <v>3</v>
      </c>
      <c r="AQ2" s="6">
        <v>3.68</v>
      </c>
      <c r="AR2" s="6">
        <v>14</v>
      </c>
      <c r="AS2" s="6">
        <v>15</v>
      </c>
      <c r="AT2" s="6">
        <v>16</v>
      </c>
      <c r="AU2" s="6">
        <v>14</v>
      </c>
      <c r="AV2" s="6">
        <v>12</v>
      </c>
      <c r="AW2" s="48">
        <v>2145</v>
      </c>
      <c r="AX2" s="4">
        <v>2.4550000000000001</v>
      </c>
      <c r="AY2" s="7">
        <v>0</v>
      </c>
      <c r="AZ2" s="7">
        <v>0</v>
      </c>
      <c r="BA2" s="7">
        <v>1</v>
      </c>
      <c r="BB2" s="8">
        <v>1</v>
      </c>
      <c r="BC2" s="12" t="s">
        <v>70</v>
      </c>
      <c r="BD2" s="8" t="s">
        <v>71</v>
      </c>
      <c r="BE2" s="8">
        <v>2</v>
      </c>
      <c r="BF2" s="9" t="s">
        <v>72</v>
      </c>
      <c r="BG2" s="45"/>
      <c r="BH2" s="2" t="s">
        <v>62</v>
      </c>
      <c r="BI2" s="11"/>
      <c r="BJ2" s="25"/>
    </row>
    <row r="3" spans="1:62" x14ac:dyDescent="0.25">
      <c r="A3" s="2">
        <v>243</v>
      </c>
      <c r="B3" s="2">
        <v>2016</v>
      </c>
      <c r="C3" s="2" t="s">
        <v>73</v>
      </c>
      <c r="D3" s="2" t="s">
        <v>62</v>
      </c>
      <c r="E3" s="2" t="s">
        <v>74</v>
      </c>
      <c r="F3" s="2" t="s">
        <v>75</v>
      </c>
      <c r="G3" s="1" t="s">
        <v>65</v>
      </c>
      <c r="H3" s="1" t="s">
        <v>76</v>
      </c>
      <c r="I3" s="3">
        <v>2</v>
      </c>
      <c r="J3" s="4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" t="s">
        <v>67</v>
      </c>
      <c r="R3">
        <v>1</v>
      </c>
      <c r="S3" s="46">
        <v>1</v>
      </c>
      <c r="T3" s="5">
        <v>0</v>
      </c>
      <c r="U3" s="5">
        <v>0</v>
      </c>
      <c r="V3" s="5">
        <v>0</v>
      </c>
      <c r="W3" s="3" t="s">
        <v>68</v>
      </c>
      <c r="X3" s="3">
        <v>0</v>
      </c>
      <c r="Y3" s="4">
        <v>1</v>
      </c>
      <c r="Z3" s="5">
        <v>0</v>
      </c>
      <c r="AA3" s="5">
        <v>0</v>
      </c>
      <c r="AB3" s="5">
        <v>0</v>
      </c>
      <c r="AC3" s="3" t="s">
        <v>69</v>
      </c>
      <c r="AD3" s="3">
        <v>1</v>
      </c>
      <c r="AE3" s="4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7">
        <v>4</v>
      </c>
      <c r="AL3" s="47">
        <v>-4</v>
      </c>
      <c r="AM3" s="6">
        <v>67</v>
      </c>
      <c r="AN3" s="6">
        <v>0.94029850746268662</v>
      </c>
      <c r="AO3" s="6">
        <v>8</v>
      </c>
      <c r="AP3" s="6">
        <v>3</v>
      </c>
      <c r="AQ3" s="6">
        <v>3.62</v>
      </c>
      <c r="AR3" s="6">
        <v>15</v>
      </c>
      <c r="AS3" s="6">
        <v>16</v>
      </c>
      <c r="AT3" s="6">
        <v>17</v>
      </c>
      <c r="AU3" s="6">
        <v>16</v>
      </c>
      <c r="AV3" s="6">
        <v>14</v>
      </c>
      <c r="AW3" s="48">
        <v>68</v>
      </c>
      <c r="AX3" s="4">
        <v>2.7949999999999999</v>
      </c>
      <c r="AY3" s="7">
        <v>0</v>
      </c>
      <c r="AZ3" s="7">
        <v>1</v>
      </c>
      <c r="BA3" s="7">
        <v>1</v>
      </c>
      <c r="BB3" s="8">
        <v>0</v>
      </c>
      <c r="BC3" s="12" t="s">
        <v>65</v>
      </c>
      <c r="BD3" s="8" t="s">
        <v>71</v>
      </c>
      <c r="BE3" s="8">
        <v>3</v>
      </c>
      <c r="BF3" s="9" t="s">
        <v>77</v>
      </c>
      <c r="BG3" s="49" t="s">
        <v>78</v>
      </c>
      <c r="BH3" s="2" t="s">
        <v>62</v>
      </c>
      <c r="BI3" s="11"/>
      <c r="BJ3" s="25"/>
    </row>
    <row r="4" spans="1:62" x14ac:dyDescent="0.25">
      <c r="A4" s="2">
        <v>125</v>
      </c>
      <c r="B4" s="2">
        <v>2016</v>
      </c>
      <c r="C4" s="2" t="s">
        <v>79</v>
      </c>
      <c r="D4" s="2" t="s">
        <v>80</v>
      </c>
      <c r="E4" s="2" t="s">
        <v>74</v>
      </c>
      <c r="F4" s="2" t="s">
        <v>81</v>
      </c>
      <c r="G4" s="1" t="s">
        <v>65</v>
      </c>
      <c r="H4" s="1" t="s">
        <v>82</v>
      </c>
      <c r="I4" s="3">
        <v>4</v>
      </c>
      <c r="J4" s="4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3" t="s">
        <v>67</v>
      </c>
      <c r="R4">
        <v>1</v>
      </c>
      <c r="S4" s="46">
        <v>1</v>
      </c>
      <c r="T4" s="5">
        <v>0</v>
      </c>
      <c r="U4" s="5">
        <v>0</v>
      </c>
      <c r="V4" s="5">
        <v>0</v>
      </c>
      <c r="W4" s="3" t="s">
        <v>68</v>
      </c>
      <c r="X4" s="3">
        <v>0</v>
      </c>
      <c r="Y4" s="4">
        <v>1</v>
      </c>
      <c r="Z4" s="5">
        <v>0</v>
      </c>
      <c r="AA4" s="5">
        <v>0</v>
      </c>
      <c r="AB4" s="5">
        <v>0</v>
      </c>
      <c r="AC4" s="3" t="s">
        <v>83</v>
      </c>
      <c r="AD4" s="3">
        <v>2</v>
      </c>
      <c r="AE4" s="4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47">
        <v>3</v>
      </c>
      <c r="AL4" s="47">
        <v>-3</v>
      </c>
      <c r="AM4" s="6">
        <v>188</v>
      </c>
      <c r="AN4" s="6">
        <v>0.98404255319148937</v>
      </c>
      <c r="AO4" s="6">
        <v>8</v>
      </c>
      <c r="AP4" s="6">
        <v>14</v>
      </c>
      <c r="AQ4" s="6">
        <v>3.95</v>
      </c>
      <c r="AR4" s="6">
        <v>16</v>
      </c>
      <c r="AS4" s="6">
        <v>17</v>
      </c>
      <c r="AT4" s="6">
        <v>21</v>
      </c>
      <c r="AU4" s="6">
        <v>12</v>
      </c>
      <c r="AV4" s="6">
        <v>13</v>
      </c>
      <c r="AW4" s="48">
        <v>2036</v>
      </c>
      <c r="AX4" s="4">
        <v>3.133</v>
      </c>
      <c r="AY4" s="7">
        <v>0</v>
      </c>
      <c r="AZ4" s="7">
        <v>1</v>
      </c>
      <c r="BA4" s="7">
        <v>1</v>
      </c>
      <c r="BB4" s="8">
        <v>0</v>
      </c>
      <c r="BC4" s="12" t="s">
        <v>65</v>
      </c>
      <c r="BD4" s="8" t="s">
        <v>71</v>
      </c>
      <c r="BE4" s="8">
        <v>3</v>
      </c>
      <c r="BF4" s="9" t="s">
        <v>77</v>
      </c>
      <c r="BG4" s="49" t="s">
        <v>84</v>
      </c>
      <c r="BH4" s="2" t="s">
        <v>80</v>
      </c>
      <c r="BI4" s="11"/>
      <c r="BJ4" s="25"/>
    </row>
    <row r="5" spans="1:62" x14ac:dyDescent="0.25">
      <c r="A5" s="2">
        <v>55</v>
      </c>
      <c r="B5" s="2">
        <v>2015</v>
      </c>
      <c r="C5" s="2" t="s">
        <v>88</v>
      </c>
      <c r="D5" s="2" t="s">
        <v>89</v>
      </c>
      <c r="E5" s="2" t="s">
        <v>74</v>
      </c>
      <c r="F5" s="2" t="s">
        <v>90</v>
      </c>
      <c r="G5" s="1" t="s">
        <v>65</v>
      </c>
      <c r="H5" s="1" t="s">
        <v>66</v>
      </c>
      <c r="I5" s="3">
        <v>1</v>
      </c>
      <c r="J5" s="4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3" t="s">
        <v>67</v>
      </c>
      <c r="R5">
        <v>1</v>
      </c>
      <c r="S5" s="46">
        <v>1</v>
      </c>
      <c r="T5" s="5">
        <v>0</v>
      </c>
      <c r="U5" s="5">
        <v>0</v>
      </c>
      <c r="V5" s="5">
        <v>0</v>
      </c>
      <c r="W5" s="3" t="s">
        <v>68</v>
      </c>
      <c r="X5" s="3">
        <v>0</v>
      </c>
      <c r="Y5" s="4">
        <v>1</v>
      </c>
      <c r="Z5" s="5">
        <v>0</v>
      </c>
      <c r="AA5" s="5">
        <v>0</v>
      </c>
      <c r="AB5" s="5">
        <v>0</v>
      </c>
      <c r="AC5" s="3" t="s">
        <v>91</v>
      </c>
      <c r="AD5" s="3">
        <v>5</v>
      </c>
      <c r="AE5" s="4">
        <v>0</v>
      </c>
      <c r="AF5" s="5">
        <v>0</v>
      </c>
      <c r="AG5" s="5">
        <v>0</v>
      </c>
      <c r="AH5" s="5">
        <v>0</v>
      </c>
      <c r="AI5" s="5">
        <v>1</v>
      </c>
      <c r="AJ5" s="5">
        <v>0</v>
      </c>
      <c r="AK5" s="47">
        <v>260</v>
      </c>
      <c r="AL5" s="47">
        <v>-260</v>
      </c>
      <c r="AM5" s="6">
        <v>406</v>
      </c>
      <c r="AN5" s="6">
        <v>0.35960591133004927</v>
      </c>
      <c r="AO5" s="6">
        <v>6</v>
      </c>
      <c r="AP5" s="6">
        <v>0</v>
      </c>
      <c r="AQ5" s="6">
        <v>3.02</v>
      </c>
      <c r="AR5" s="6">
        <v>18</v>
      </c>
      <c r="AS5" s="6">
        <v>18</v>
      </c>
      <c r="AT5" s="6">
        <v>20</v>
      </c>
      <c r="AU5" s="6">
        <v>16</v>
      </c>
      <c r="AV5" s="6">
        <v>17</v>
      </c>
      <c r="AW5" s="48">
        <v>0</v>
      </c>
      <c r="AX5" s="4">
        <v>2.7210000000000001</v>
      </c>
      <c r="AY5" s="7">
        <v>0</v>
      </c>
      <c r="AZ5" s="7">
        <v>1</v>
      </c>
      <c r="BA5" s="7">
        <v>0</v>
      </c>
      <c r="BB5" s="8">
        <v>1</v>
      </c>
      <c r="BC5" s="12" t="s">
        <v>70</v>
      </c>
      <c r="BD5" s="8" t="s">
        <v>71</v>
      </c>
      <c r="BE5" s="8">
        <v>2</v>
      </c>
      <c r="BF5" s="9" t="s">
        <v>72</v>
      </c>
      <c r="BG5" s="45"/>
      <c r="BH5" s="2" t="s">
        <v>89</v>
      </c>
      <c r="BI5" s="11"/>
      <c r="BJ5" s="25"/>
    </row>
    <row r="6" spans="1:62" x14ac:dyDescent="0.25">
      <c r="A6" s="2">
        <v>147</v>
      </c>
      <c r="B6" s="2">
        <v>2016</v>
      </c>
      <c r="C6" s="2" t="s">
        <v>92</v>
      </c>
      <c r="D6" s="2" t="s">
        <v>93</v>
      </c>
      <c r="E6" s="2" t="s">
        <v>63</v>
      </c>
      <c r="F6" s="2" t="s">
        <v>94</v>
      </c>
      <c r="G6" s="1" t="s">
        <v>65</v>
      </c>
      <c r="H6" s="1" t="s">
        <v>66</v>
      </c>
      <c r="I6" s="3">
        <v>1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3" t="s">
        <v>95</v>
      </c>
      <c r="R6">
        <v>4</v>
      </c>
      <c r="S6" s="46">
        <v>0</v>
      </c>
      <c r="T6" s="5">
        <v>0</v>
      </c>
      <c r="U6" s="5">
        <v>0</v>
      </c>
      <c r="V6" s="5">
        <v>1</v>
      </c>
      <c r="W6" s="3" t="s">
        <v>68</v>
      </c>
      <c r="X6" s="3">
        <v>0</v>
      </c>
      <c r="Y6" s="4">
        <v>1</v>
      </c>
      <c r="Z6" s="5">
        <v>0</v>
      </c>
      <c r="AA6" s="5">
        <v>0</v>
      </c>
      <c r="AB6" s="5">
        <v>0</v>
      </c>
      <c r="AC6" s="3" t="s">
        <v>69</v>
      </c>
      <c r="AD6" s="3">
        <v>1</v>
      </c>
      <c r="AE6" s="4">
        <v>1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7">
        <v>55.2</v>
      </c>
      <c r="AL6" s="47">
        <v>-55.2</v>
      </c>
      <c r="AM6" s="6">
        <v>294</v>
      </c>
      <c r="AN6" s="6">
        <v>0.81224489795918364</v>
      </c>
      <c r="AO6" s="6">
        <v>8</v>
      </c>
      <c r="AP6" s="6">
        <v>0</v>
      </c>
      <c r="AQ6" s="6">
        <v>4</v>
      </c>
      <c r="AR6" s="6">
        <v>18</v>
      </c>
      <c r="AS6" s="6">
        <v>18</v>
      </c>
      <c r="AT6" s="6">
        <v>16</v>
      </c>
      <c r="AU6" s="6">
        <v>22</v>
      </c>
      <c r="AV6" s="6">
        <v>18</v>
      </c>
      <c r="AW6" s="48">
        <v>89</v>
      </c>
      <c r="AX6" s="4">
        <v>3.7450000000000001</v>
      </c>
      <c r="AY6" s="7">
        <v>0</v>
      </c>
      <c r="AZ6" s="7">
        <v>0</v>
      </c>
      <c r="BA6" s="7">
        <v>1</v>
      </c>
      <c r="BB6" s="8">
        <v>0</v>
      </c>
      <c r="BC6" s="12" t="s">
        <v>65</v>
      </c>
      <c r="BD6" s="8" t="s">
        <v>71</v>
      </c>
      <c r="BE6" s="8">
        <v>3</v>
      </c>
      <c r="BF6" s="9" t="s">
        <v>77</v>
      </c>
      <c r="BG6" s="49" t="s">
        <v>97</v>
      </c>
      <c r="BH6" s="2" t="s">
        <v>93</v>
      </c>
      <c r="BI6" s="11"/>
    </row>
    <row r="7" spans="1:62" x14ac:dyDescent="0.25">
      <c r="A7" s="2">
        <v>220</v>
      </c>
      <c r="B7" s="2">
        <v>2016</v>
      </c>
      <c r="C7" s="2" t="s">
        <v>85</v>
      </c>
      <c r="D7" s="2" t="s">
        <v>80</v>
      </c>
      <c r="E7" s="2" t="s">
        <v>74</v>
      </c>
      <c r="F7" s="2" t="s">
        <v>81</v>
      </c>
      <c r="G7" s="1" t="s">
        <v>65</v>
      </c>
      <c r="H7" s="1" t="s">
        <v>86</v>
      </c>
      <c r="I7" s="3">
        <v>3</v>
      </c>
      <c r="J7" s="4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3" t="s">
        <v>67</v>
      </c>
      <c r="R7">
        <v>1</v>
      </c>
      <c r="S7" s="46">
        <v>1</v>
      </c>
      <c r="T7" s="5">
        <v>0</v>
      </c>
      <c r="U7" s="5">
        <v>0</v>
      </c>
      <c r="V7" s="5">
        <v>0</v>
      </c>
      <c r="W7" s="3" t="s">
        <v>68</v>
      </c>
      <c r="X7" s="3">
        <v>0</v>
      </c>
      <c r="Y7" s="4">
        <v>1</v>
      </c>
      <c r="Z7" s="5">
        <v>0</v>
      </c>
      <c r="AA7" s="5">
        <v>0</v>
      </c>
      <c r="AB7" s="5">
        <v>0</v>
      </c>
      <c r="AC7" s="3" t="s">
        <v>83</v>
      </c>
      <c r="AD7" s="3">
        <v>2</v>
      </c>
      <c r="AE7" s="4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47">
        <v>34</v>
      </c>
      <c r="AL7" s="47">
        <v>-34</v>
      </c>
      <c r="AM7" s="6">
        <v>253</v>
      </c>
      <c r="AN7" s="6">
        <v>0.86561264822134387</v>
      </c>
      <c r="AO7" s="6">
        <v>8</v>
      </c>
      <c r="AP7" s="6">
        <v>35</v>
      </c>
      <c r="AQ7" s="6">
        <v>3.52</v>
      </c>
      <c r="AR7" s="6">
        <v>18</v>
      </c>
      <c r="AS7" s="6">
        <v>21</v>
      </c>
      <c r="AT7" s="6">
        <v>19</v>
      </c>
      <c r="AU7" s="6">
        <v>15</v>
      </c>
      <c r="AV7" s="6">
        <v>15</v>
      </c>
      <c r="AW7" s="48">
        <v>2035</v>
      </c>
      <c r="AX7" s="4">
        <v>3.282</v>
      </c>
      <c r="AY7" s="7">
        <v>0</v>
      </c>
      <c r="AZ7" s="7">
        <v>1</v>
      </c>
      <c r="BA7" s="7">
        <v>1</v>
      </c>
      <c r="BB7" s="8">
        <v>0</v>
      </c>
      <c r="BC7" s="12" t="s">
        <v>65</v>
      </c>
      <c r="BD7" s="8" t="s">
        <v>71</v>
      </c>
      <c r="BE7" s="8">
        <v>3</v>
      </c>
      <c r="BF7" s="9" t="s">
        <v>77</v>
      </c>
      <c r="BG7" s="49" t="s">
        <v>87</v>
      </c>
      <c r="BH7" s="2" t="s">
        <v>80</v>
      </c>
      <c r="BI7" s="11"/>
      <c r="BJ7" s="25"/>
    </row>
    <row r="8" spans="1:62" x14ac:dyDescent="0.25">
      <c r="A8" s="2">
        <v>185</v>
      </c>
      <c r="B8" s="2">
        <v>2016</v>
      </c>
      <c r="C8" s="2" t="s">
        <v>103</v>
      </c>
      <c r="D8" s="2" t="s">
        <v>104</v>
      </c>
      <c r="E8" s="2" t="s">
        <v>63</v>
      </c>
      <c r="F8" s="2" t="s">
        <v>90</v>
      </c>
      <c r="G8" s="1" t="s">
        <v>65</v>
      </c>
      <c r="H8" s="1" t="s">
        <v>66</v>
      </c>
      <c r="I8" s="3">
        <v>1</v>
      </c>
      <c r="J8" s="4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3" t="s">
        <v>67</v>
      </c>
      <c r="R8">
        <v>1</v>
      </c>
      <c r="S8" s="46">
        <v>1</v>
      </c>
      <c r="T8" s="5">
        <v>0</v>
      </c>
      <c r="U8" s="5">
        <v>0</v>
      </c>
      <c r="V8" s="5">
        <v>0</v>
      </c>
      <c r="W8" s="3" t="s">
        <v>68</v>
      </c>
      <c r="X8" s="3">
        <v>0</v>
      </c>
      <c r="Y8" s="4">
        <v>1</v>
      </c>
      <c r="Z8" s="5">
        <v>0</v>
      </c>
      <c r="AA8" s="5">
        <v>0</v>
      </c>
      <c r="AB8" s="5">
        <v>0</v>
      </c>
      <c r="AC8" s="3" t="s">
        <v>104</v>
      </c>
      <c r="AD8" s="3">
        <v>4</v>
      </c>
      <c r="AE8" s="4">
        <v>0</v>
      </c>
      <c r="AF8" s="5">
        <v>0</v>
      </c>
      <c r="AG8" s="5">
        <v>0</v>
      </c>
      <c r="AH8" s="5">
        <v>1</v>
      </c>
      <c r="AI8" s="5">
        <v>0</v>
      </c>
      <c r="AJ8" s="5">
        <v>0</v>
      </c>
      <c r="AK8" s="47">
        <v>117</v>
      </c>
      <c r="AL8" s="47">
        <v>-117</v>
      </c>
      <c r="AM8" s="6">
        <v>356</v>
      </c>
      <c r="AN8" s="6">
        <v>0.6713483146067416</v>
      </c>
      <c r="AO8" s="6">
        <v>8</v>
      </c>
      <c r="AP8" s="6">
        <v>17</v>
      </c>
      <c r="AQ8" s="6">
        <v>3.15</v>
      </c>
      <c r="AR8" s="6">
        <v>19</v>
      </c>
      <c r="AS8" s="6">
        <v>20</v>
      </c>
      <c r="AT8" s="6">
        <v>19</v>
      </c>
      <c r="AU8" s="6">
        <v>16</v>
      </c>
      <c r="AV8" s="6">
        <v>19</v>
      </c>
      <c r="AW8" s="48">
        <v>20</v>
      </c>
      <c r="AX8" s="4">
        <v>3.5329999999999999</v>
      </c>
      <c r="AY8" s="7">
        <v>0</v>
      </c>
      <c r="AZ8" s="7">
        <v>0</v>
      </c>
      <c r="BA8" s="7">
        <v>1</v>
      </c>
      <c r="BB8" s="8">
        <v>0</v>
      </c>
      <c r="BC8" s="12" t="s">
        <v>65</v>
      </c>
      <c r="BD8" s="8" t="s">
        <v>71</v>
      </c>
      <c r="BE8" s="8">
        <v>3</v>
      </c>
      <c r="BF8" s="9" t="s">
        <v>77</v>
      </c>
      <c r="BG8" s="49" t="s">
        <v>105</v>
      </c>
      <c r="BH8" s="2" t="s">
        <v>104</v>
      </c>
      <c r="BI8" s="11" t="s">
        <v>106</v>
      </c>
      <c r="BJ8" s="25"/>
    </row>
    <row r="9" spans="1:62" x14ac:dyDescent="0.25">
      <c r="A9" s="2">
        <v>37</v>
      </c>
      <c r="B9" s="2">
        <v>2016</v>
      </c>
      <c r="C9" s="2" t="s">
        <v>98</v>
      </c>
      <c r="D9" s="2" t="s">
        <v>99</v>
      </c>
      <c r="E9" s="2" t="s">
        <v>63</v>
      </c>
      <c r="F9" s="2" t="s">
        <v>100</v>
      </c>
      <c r="G9" s="1" t="s">
        <v>65</v>
      </c>
      <c r="H9" s="1" t="s">
        <v>76</v>
      </c>
      <c r="I9" s="3">
        <v>2</v>
      </c>
      <c r="J9" s="4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3" t="s">
        <v>101</v>
      </c>
      <c r="R9">
        <v>2</v>
      </c>
      <c r="S9" s="46">
        <v>0</v>
      </c>
      <c r="T9" s="5">
        <v>1</v>
      </c>
      <c r="U9" s="5">
        <v>0</v>
      </c>
      <c r="V9" s="5">
        <v>0</v>
      </c>
      <c r="W9" s="3" t="s">
        <v>68</v>
      </c>
      <c r="X9" s="3">
        <v>0</v>
      </c>
      <c r="Y9" s="4">
        <v>1</v>
      </c>
      <c r="Z9" s="5">
        <v>0</v>
      </c>
      <c r="AA9" s="5">
        <v>0</v>
      </c>
      <c r="AB9" s="5">
        <v>0</v>
      </c>
      <c r="AC9" s="3" t="s">
        <v>91</v>
      </c>
      <c r="AD9" s="3">
        <v>5</v>
      </c>
      <c r="AE9" s="4">
        <v>0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47">
        <v>44</v>
      </c>
      <c r="AL9" s="47">
        <v>-44</v>
      </c>
      <c r="AM9" s="6">
        <v>97</v>
      </c>
      <c r="AN9" s="6">
        <v>0.54639175257731964</v>
      </c>
      <c r="AO9" s="6">
        <v>8</v>
      </c>
      <c r="AP9" s="6">
        <v>14</v>
      </c>
      <c r="AQ9" s="6">
        <v>3.41</v>
      </c>
      <c r="AR9" s="6">
        <v>19</v>
      </c>
      <c r="AS9" s="6">
        <v>15</v>
      </c>
      <c r="AT9" s="6">
        <v>19</v>
      </c>
      <c r="AU9" s="6">
        <v>20</v>
      </c>
      <c r="AV9" s="6">
        <v>20</v>
      </c>
      <c r="AW9" s="48">
        <v>11181</v>
      </c>
      <c r="AX9" s="4">
        <v>2.85</v>
      </c>
      <c r="AY9" s="7">
        <v>0</v>
      </c>
      <c r="AZ9" s="7">
        <v>0</v>
      </c>
      <c r="BA9" s="7">
        <v>1</v>
      </c>
      <c r="BB9" s="8">
        <v>0</v>
      </c>
      <c r="BC9" s="12" t="s">
        <v>65</v>
      </c>
      <c r="BD9" s="8" t="s">
        <v>71</v>
      </c>
      <c r="BE9" s="8">
        <v>3</v>
      </c>
      <c r="BF9" s="9" t="s">
        <v>77</v>
      </c>
      <c r="BG9" s="49" t="s">
        <v>102</v>
      </c>
      <c r="BH9" s="2" t="s">
        <v>99</v>
      </c>
      <c r="BI9" s="11"/>
    </row>
    <row r="10" spans="1:62" x14ac:dyDescent="0.25">
      <c r="A10" s="2">
        <v>33</v>
      </c>
      <c r="B10" s="2">
        <v>2016</v>
      </c>
      <c r="C10" s="2" t="s">
        <v>114</v>
      </c>
      <c r="D10" s="2" t="s">
        <v>80</v>
      </c>
      <c r="E10" s="2" t="s">
        <v>74</v>
      </c>
      <c r="F10" s="2" t="s">
        <v>81</v>
      </c>
      <c r="G10" s="1" t="s">
        <v>65</v>
      </c>
      <c r="H10" s="1" t="s">
        <v>115</v>
      </c>
      <c r="I10" s="3">
        <v>5</v>
      </c>
      <c r="J10" s="4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3" t="s">
        <v>67</v>
      </c>
      <c r="R10">
        <v>1</v>
      </c>
      <c r="S10" s="46">
        <v>1</v>
      </c>
      <c r="T10" s="5">
        <v>0</v>
      </c>
      <c r="U10" s="5">
        <v>0</v>
      </c>
      <c r="V10" s="5">
        <v>0</v>
      </c>
      <c r="W10" s="3" t="s">
        <v>68</v>
      </c>
      <c r="X10" s="3">
        <v>0</v>
      </c>
      <c r="Y10" s="4">
        <v>1</v>
      </c>
      <c r="Z10" s="5">
        <v>0</v>
      </c>
      <c r="AA10" s="5">
        <v>0</v>
      </c>
      <c r="AB10" s="5">
        <v>0</v>
      </c>
      <c r="AC10" s="3" t="s">
        <v>83</v>
      </c>
      <c r="AD10" s="3">
        <v>2</v>
      </c>
      <c r="AE10" s="4">
        <v>0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47">
        <v>55.2</v>
      </c>
      <c r="AL10" s="47">
        <v>-55.2</v>
      </c>
      <c r="AM10" s="6">
        <v>294</v>
      </c>
      <c r="AN10" s="6">
        <v>0.81224489795918364</v>
      </c>
      <c r="AO10" s="6">
        <v>8</v>
      </c>
      <c r="AP10" s="6">
        <v>0</v>
      </c>
      <c r="AQ10" s="6">
        <v>3.698</v>
      </c>
      <c r="AR10" s="6">
        <v>19</v>
      </c>
      <c r="AS10" s="6">
        <v>25.784172661870503</v>
      </c>
      <c r="AT10" s="6">
        <v>26.956834532374103</v>
      </c>
      <c r="AU10" s="6">
        <v>28.021582733812949</v>
      </c>
      <c r="AV10" s="6">
        <v>28.489208633093522</v>
      </c>
      <c r="AW10" s="48">
        <v>19520</v>
      </c>
      <c r="AX10" s="4">
        <v>3.0510000000000002</v>
      </c>
      <c r="AY10" s="7">
        <v>0</v>
      </c>
      <c r="AZ10" s="7">
        <v>1</v>
      </c>
      <c r="BA10" s="7">
        <v>1</v>
      </c>
      <c r="BB10" s="8">
        <v>0</v>
      </c>
      <c r="BC10" s="12" t="s">
        <v>65</v>
      </c>
      <c r="BD10" s="8" t="s">
        <v>71</v>
      </c>
      <c r="BE10" s="8">
        <v>3</v>
      </c>
      <c r="BF10" s="9" t="s">
        <v>77</v>
      </c>
      <c r="BG10" s="49" t="s">
        <v>116</v>
      </c>
      <c r="BH10" s="2" t="s">
        <v>80</v>
      </c>
      <c r="BI10" s="11"/>
    </row>
    <row r="11" spans="1:62" x14ac:dyDescent="0.25">
      <c r="A11" s="2">
        <v>242</v>
      </c>
      <c r="B11" s="2">
        <v>2015</v>
      </c>
      <c r="C11" s="2" t="s">
        <v>88</v>
      </c>
      <c r="D11" s="2" t="s">
        <v>107</v>
      </c>
      <c r="E11" s="2" t="s">
        <v>74</v>
      </c>
      <c r="F11" s="2" t="s">
        <v>108</v>
      </c>
      <c r="G11" s="1" t="s">
        <v>65</v>
      </c>
      <c r="H11" s="1" t="s">
        <v>109</v>
      </c>
      <c r="I11" s="3">
        <v>7</v>
      </c>
      <c r="J11" s="4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3" t="s">
        <v>67</v>
      </c>
      <c r="R11">
        <v>1</v>
      </c>
      <c r="S11" s="46">
        <v>1</v>
      </c>
      <c r="T11" s="5">
        <v>0</v>
      </c>
      <c r="U11" s="5">
        <v>0</v>
      </c>
      <c r="V11" s="5">
        <v>0</v>
      </c>
      <c r="W11" s="3" t="s">
        <v>110</v>
      </c>
      <c r="X11" s="3">
        <v>1</v>
      </c>
      <c r="Y11" s="4">
        <v>0</v>
      </c>
      <c r="Z11" s="5">
        <v>1</v>
      </c>
      <c r="AA11" s="5">
        <v>0</v>
      </c>
      <c r="AB11" s="5">
        <v>0</v>
      </c>
      <c r="AC11" s="3" t="s">
        <v>111</v>
      </c>
      <c r="AD11" s="3">
        <v>6</v>
      </c>
      <c r="AE11" s="4">
        <v>0</v>
      </c>
      <c r="AF11" s="5">
        <v>0</v>
      </c>
      <c r="AG11" s="5">
        <v>0</v>
      </c>
      <c r="AH11" s="5">
        <v>0</v>
      </c>
      <c r="AI11" s="5">
        <v>0</v>
      </c>
      <c r="AJ11" s="5">
        <v>1</v>
      </c>
      <c r="AK11" s="47">
        <v>207</v>
      </c>
      <c r="AL11" s="47">
        <v>-207</v>
      </c>
      <c r="AM11" s="6">
        <v>406</v>
      </c>
      <c r="AN11" s="6">
        <v>0.49014778325123154</v>
      </c>
      <c r="AO11" s="6">
        <v>8</v>
      </c>
      <c r="AP11" s="6">
        <v>7.5714285714285712</v>
      </c>
      <c r="AQ11" s="6">
        <v>3.31</v>
      </c>
      <c r="AR11" s="6">
        <v>19</v>
      </c>
      <c r="AS11" s="6">
        <v>17</v>
      </c>
      <c r="AT11" s="6">
        <v>24</v>
      </c>
      <c r="AU11" s="6">
        <v>18</v>
      </c>
      <c r="AV11" s="6">
        <v>18</v>
      </c>
      <c r="AW11" s="48">
        <v>0</v>
      </c>
      <c r="AX11" s="4"/>
      <c r="AY11" s="7">
        <v>0</v>
      </c>
      <c r="AZ11" s="7">
        <v>1</v>
      </c>
      <c r="BA11" s="7">
        <v>0</v>
      </c>
      <c r="BB11" s="8">
        <v>1</v>
      </c>
      <c r="BC11" s="12" t="s">
        <v>70</v>
      </c>
      <c r="BD11" s="8" t="s">
        <v>112</v>
      </c>
      <c r="BE11" s="8">
        <v>1</v>
      </c>
      <c r="BF11" s="9" t="s">
        <v>113</v>
      </c>
      <c r="BG11" s="45"/>
      <c r="BH11" s="2" t="s">
        <v>107</v>
      </c>
      <c r="BI11" s="11"/>
    </row>
    <row r="12" spans="1:62" x14ac:dyDescent="0.25">
      <c r="A12" s="2">
        <v>174</v>
      </c>
      <c r="B12" s="2">
        <v>2016</v>
      </c>
      <c r="C12" s="2" t="s">
        <v>117</v>
      </c>
      <c r="D12" s="2" t="s">
        <v>124</v>
      </c>
      <c r="E12" s="2" t="s">
        <v>74</v>
      </c>
      <c r="F12" s="2" t="s">
        <v>81</v>
      </c>
      <c r="G12" s="1" t="s">
        <v>65</v>
      </c>
      <c r="H12" s="1" t="s">
        <v>66</v>
      </c>
      <c r="I12" s="3">
        <v>1</v>
      </c>
      <c r="J12" s="4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3" t="s">
        <v>67</v>
      </c>
      <c r="R12">
        <v>1</v>
      </c>
      <c r="S12" s="46">
        <v>1</v>
      </c>
      <c r="T12" s="5">
        <v>0</v>
      </c>
      <c r="U12" s="5">
        <v>0</v>
      </c>
      <c r="V12" s="5">
        <v>0</v>
      </c>
      <c r="W12" s="3" t="s">
        <v>68</v>
      </c>
      <c r="X12" s="3">
        <v>0</v>
      </c>
      <c r="Y12" s="4">
        <v>1</v>
      </c>
      <c r="Z12" s="5">
        <v>0</v>
      </c>
      <c r="AA12" s="5">
        <v>0</v>
      </c>
      <c r="AB12" s="5">
        <v>0</v>
      </c>
      <c r="AC12" s="3" t="s">
        <v>83</v>
      </c>
      <c r="AD12" s="3">
        <v>2</v>
      </c>
      <c r="AE12" s="4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47">
        <v>63</v>
      </c>
      <c r="AL12" s="47">
        <v>-63</v>
      </c>
      <c r="AM12" s="6">
        <v>120</v>
      </c>
      <c r="AN12" s="6">
        <v>0.47499999999999998</v>
      </c>
      <c r="AO12" s="6">
        <v>8</v>
      </c>
      <c r="AP12" s="6">
        <v>0</v>
      </c>
      <c r="AQ12" s="6">
        <v>3.22</v>
      </c>
      <c r="AR12" s="6">
        <v>20</v>
      </c>
      <c r="AS12" s="6">
        <v>17</v>
      </c>
      <c r="AT12" s="6">
        <v>22</v>
      </c>
      <c r="AU12" s="6">
        <v>21</v>
      </c>
      <c r="AV12" s="6">
        <v>19</v>
      </c>
      <c r="AW12" s="48">
        <v>361</v>
      </c>
      <c r="AX12" s="4">
        <v>2.5110000000000001</v>
      </c>
      <c r="AY12" s="7">
        <v>0</v>
      </c>
      <c r="AZ12" s="7">
        <v>1</v>
      </c>
      <c r="BA12" s="7">
        <v>1</v>
      </c>
      <c r="BB12" s="8">
        <v>1</v>
      </c>
      <c r="BC12" s="12" t="s">
        <v>70</v>
      </c>
      <c r="BD12" s="8" t="s">
        <v>71</v>
      </c>
      <c r="BE12" s="8">
        <v>2</v>
      </c>
      <c r="BF12" s="9" t="s">
        <v>72</v>
      </c>
      <c r="BG12" s="24"/>
      <c r="BH12" s="2" t="s">
        <v>124</v>
      </c>
      <c r="BI12" s="3"/>
      <c r="BJ12" s="25"/>
    </row>
    <row r="13" spans="1:62" x14ac:dyDescent="0.25">
      <c r="A13" s="2">
        <v>107</v>
      </c>
      <c r="B13" s="2">
        <v>2015</v>
      </c>
      <c r="C13" s="2" t="s">
        <v>117</v>
      </c>
      <c r="D13" s="2" t="s">
        <v>118</v>
      </c>
      <c r="E13" s="2" t="s">
        <v>63</v>
      </c>
      <c r="F13" s="2" t="s">
        <v>119</v>
      </c>
      <c r="G13" s="1" t="s">
        <v>65</v>
      </c>
      <c r="H13" s="1" t="s">
        <v>66</v>
      </c>
      <c r="I13" s="3">
        <v>1</v>
      </c>
      <c r="J13" s="4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3" t="s">
        <v>67</v>
      </c>
      <c r="R13">
        <v>1</v>
      </c>
      <c r="S13" s="46">
        <v>1</v>
      </c>
      <c r="T13" s="5">
        <v>0</v>
      </c>
      <c r="U13" s="5">
        <v>0</v>
      </c>
      <c r="V13" s="5">
        <v>0</v>
      </c>
      <c r="W13" s="3" t="s">
        <v>68</v>
      </c>
      <c r="X13" s="3">
        <v>0</v>
      </c>
      <c r="Y13" s="4">
        <v>1</v>
      </c>
      <c r="Z13" s="5">
        <v>0</v>
      </c>
      <c r="AA13" s="5">
        <v>0</v>
      </c>
      <c r="AB13" s="5">
        <v>0</v>
      </c>
      <c r="AC13" s="3" t="s">
        <v>83</v>
      </c>
      <c r="AD13" s="3">
        <v>2</v>
      </c>
      <c r="AE13" s="4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47">
        <v>20</v>
      </c>
      <c r="AL13" s="47">
        <v>-20</v>
      </c>
      <c r="AM13" s="6">
        <v>117</v>
      </c>
      <c r="AN13" s="6">
        <v>0.829059829059829</v>
      </c>
      <c r="AO13" s="6">
        <v>8</v>
      </c>
      <c r="AP13" s="6">
        <v>9</v>
      </c>
      <c r="AQ13" s="6">
        <v>3.74</v>
      </c>
      <c r="AR13" s="6">
        <v>20</v>
      </c>
      <c r="AS13" s="6">
        <v>23</v>
      </c>
      <c r="AT13" s="6">
        <v>21</v>
      </c>
      <c r="AU13" s="6">
        <v>19</v>
      </c>
      <c r="AV13" s="6">
        <v>17</v>
      </c>
      <c r="AW13" s="48">
        <v>361</v>
      </c>
      <c r="AX13" s="4">
        <v>3.117</v>
      </c>
      <c r="AY13" s="7">
        <v>0</v>
      </c>
      <c r="AZ13" s="7">
        <v>0</v>
      </c>
      <c r="BA13" s="7">
        <v>0</v>
      </c>
      <c r="BB13" s="8">
        <v>0</v>
      </c>
      <c r="BC13" s="12" t="s">
        <v>65</v>
      </c>
      <c r="BD13" s="8" t="s">
        <v>71</v>
      </c>
      <c r="BE13" s="8">
        <v>3</v>
      </c>
      <c r="BF13" s="9" t="s">
        <v>77</v>
      </c>
      <c r="BG13" s="49" t="s">
        <v>120</v>
      </c>
      <c r="BH13" s="2" t="s">
        <v>118</v>
      </c>
      <c r="BI13" s="11"/>
      <c r="BJ13" s="25"/>
    </row>
    <row r="14" spans="1:62" x14ac:dyDescent="0.25">
      <c r="A14" s="2">
        <v>159</v>
      </c>
      <c r="B14" s="2">
        <v>2016</v>
      </c>
      <c r="C14" s="2" t="s">
        <v>121</v>
      </c>
      <c r="D14" s="2" t="s">
        <v>104</v>
      </c>
      <c r="E14" s="2" t="s">
        <v>63</v>
      </c>
      <c r="F14" s="2" t="s">
        <v>64</v>
      </c>
      <c r="G14" s="1" t="s">
        <v>65</v>
      </c>
      <c r="H14" s="1" t="s">
        <v>66</v>
      </c>
      <c r="I14" s="3">
        <v>1</v>
      </c>
      <c r="J14" s="4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3" t="s">
        <v>67</v>
      </c>
      <c r="R14">
        <v>1</v>
      </c>
      <c r="S14" s="46">
        <v>1</v>
      </c>
      <c r="T14" s="5">
        <v>0</v>
      </c>
      <c r="U14" s="5">
        <v>0</v>
      </c>
      <c r="V14" s="5">
        <v>0</v>
      </c>
      <c r="W14" s="3" t="s">
        <v>68</v>
      </c>
      <c r="X14" s="3">
        <v>0</v>
      </c>
      <c r="Y14" s="4">
        <v>1</v>
      </c>
      <c r="Z14" s="5">
        <v>0</v>
      </c>
      <c r="AA14" s="5">
        <v>0</v>
      </c>
      <c r="AB14" s="5">
        <v>0</v>
      </c>
      <c r="AC14" s="3" t="s">
        <v>104</v>
      </c>
      <c r="AD14" s="3">
        <v>4</v>
      </c>
      <c r="AE14" s="4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47">
        <v>20</v>
      </c>
      <c r="AL14" s="47">
        <v>-20</v>
      </c>
      <c r="AM14" s="6">
        <v>213</v>
      </c>
      <c r="AN14" s="6">
        <v>0.9061032863849765</v>
      </c>
      <c r="AO14" s="6">
        <v>8</v>
      </c>
      <c r="AP14" s="6">
        <v>28</v>
      </c>
      <c r="AQ14" s="6">
        <v>3.85</v>
      </c>
      <c r="AR14" s="6">
        <v>20</v>
      </c>
      <c r="AS14" s="6">
        <v>18</v>
      </c>
      <c r="AT14" s="6">
        <v>19</v>
      </c>
      <c r="AU14" s="6">
        <v>21</v>
      </c>
      <c r="AV14" s="6">
        <v>23</v>
      </c>
      <c r="AW14" s="48">
        <v>1272</v>
      </c>
      <c r="AX14" s="4">
        <v>3.702</v>
      </c>
      <c r="AY14" s="7">
        <v>0</v>
      </c>
      <c r="AZ14" s="7">
        <v>0</v>
      </c>
      <c r="BA14" s="7">
        <v>1</v>
      </c>
      <c r="BB14" s="8">
        <v>0</v>
      </c>
      <c r="BC14" s="12" t="s">
        <v>65</v>
      </c>
      <c r="BD14" s="8" t="s">
        <v>71</v>
      </c>
      <c r="BE14" s="8">
        <v>3</v>
      </c>
      <c r="BF14" s="9" t="s">
        <v>77</v>
      </c>
      <c r="BG14" s="49" t="s">
        <v>105</v>
      </c>
      <c r="BH14" s="2" t="s">
        <v>104</v>
      </c>
      <c r="BI14" s="11"/>
      <c r="BJ14" s="25"/>
    </row>
    <row r="15" spans="1:62" x14ac:dyDescent="0.25">
      <c r="A15" s="2">
        <v>194</v>
      </c>
      <c r="B15" s="2">
        <v>2016</v>
      </c>
      <c r="C15" s="2" t="s">
        <v>125</v>
      </c>
      <c r="D15" s="2" t="s">
        <v>104</v>
      </c>
      <c r="E15" s="2" t="s">
        <v>63</v>
      </c>
      <c r="F15" s="2" t="s">
        <v>64</v>
      </c>
      <c r="G15" s="1" t="s">
        <v>65</v>
      </c>
      <c r="H15" s="1" t="s">
        <v>66</v>
      </c>
      <c r="I15" s="3">
        <v>1</v>
      </c>
      <c r="J15" s="4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3" t="s">
        <v>67</v>
      </c>
      <c r="R15">
        <v>1</v>
      </c>
      <c r="S15" s="46">
        <v>1</v>
      </c>
      <c r="T15" s="5">
        <v>0</v>
      </c>
      <c r="U15" s="5">
        <v>0</v>
      </c>
      <c r="V15" s="5">
        <v>0</v>
      </c>
      <c r="W15" s="3" t="s">
        <v>68</v>
      </c>
      <c r="X15" s="3">
        <v>0</v>
      </c>
      <c r="Y15" s="4">
        <v>1</v>
      </c>
      <c r="Z15" s="5">
        <v>0</v>
      </c>
      <c r="AA15" s="5">
        <v>0</v>
      </c>
      <c r="AB15" s="5">
        <v>0</v>
      </c>
      <c r="AC15" s="3" t="s">
        <v>104</v>
      </c>
      <c r="AD15" s="3">
        <v>4</v>
      </c>
      <c r="AE15" s="4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47">
        <v>95</v>
      </c>
      <c r="AL15" s="47">
        <v>-95</v>
      </c>
      <c r="AM15" s="6">
        <v>493</v>
      </c>
      <c r="AN15" s="6">
        <v>0.80730223123732248</v>
      </c>
      <c r="AO15" s="6">
        <v>8</v>
      </c>
      <c r="AP15" s="6">
        <v>16</v>
      </c>
      <c r="AQ15" s="6">
        <v>3.95</v>
      </c>
      <c r="AR15" s="6">
        <v>20</v>
      </c>
      <c r="AS15" s="6">
        <v>18</v>
      </c>
      <c r="AT15" s="6">
        <v>21</v>
      </c>
      <c r="AU15" s="6">
        <v>20</v>
      </c>
      <c r="AV15" s="6">
        <v>20</v>
      </c>
      <c r="AW15" s="48">
        <v>54</v>
      </c>
      <c r="AX15" s="4">
        <v>3.4980000000000002</v>
      </c>
      <c r="AY15" s="7">
        <v>0</v>
      </c>
      <c r="AZ15" s="7">
        <v>0</v>
      </c>
      <c r="BA15" s="7">
        <v>1</v>
      </c>
      <c r="BB15" s="8">
        <v>0</v>
      </c>
      <c r="BC15" s="12" t="s">
        <v>65</v>
      </c>
      <c r="BD15" s="8" t="s">
        <v>71</v>
      </c>
      <c r="BE15" s="8">
        <v>3</v>
      </c>
      <c r="BF15" s="9" t="s">
        <v>77</v>
      </c>
      <c r="BG15" s="49" t="s">
        <v>126</v>
      </c>
      <c r="BH15" s="2" t="s">
        <v>104</v>
      </c>
      <c r="BI15" s="11"/>
      <c r="BJ15" s="25"/>
    </row>
    <row r="16" spans="1:62" x14ac:dyDescent="0.25">
      <c r="A16" s="2">
        <v>166</v>
      </c>
      <c r="B16" s="2">
        <v>2015</v>
      </c>
      <c r="C16" s="2" t="s">
        <v>127</v>
      </c>
      <c r="D16" s="2" t="s">
        <v>104</v>
      </c>
      <c r="E16" s="2" t="s">
        <v>63</v>
      </c>
      <c r="F16" s="2" t="s">
        <v>108</v>
      </c>
      <c r="G16" s="1" t="s">
        <v>65</v>
      </c>
      <c r="H16" s="1" t="s">
        <v>66</v>
      </c>
      <c r="I16" s="3">
        <v>1</v>
      </c>
      <c r="J16" s="4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3" t="s">
        <v>67</v>
      </c>
      <c r="R16">
        <v>1</v>
      </c>
      <c r="S16" s="46">
        <v>1</v>
      </c>
      <c r="T16" s="5">
        <v>0</v>
      </c>
      <c r="U16" s="5">
        <v>0</v>
      </c>
      <c r="V16" s="5">
        <v>0</v>
      </c>
      <c r="W16" s="3" t="s">
        <v>68</v>
      </c>
      <c r="X16" s="3">
        <v>0</v>
      </c>
      <c r="Y16" s="4">
        <v>1</v>
      </c>
      <c r="Z16" s="5">
        <v>0</v>
      </c>
      <c r="AA16" s="5">
        <v>0</v>
      </c>
      <c r="AB16" s="5">
        <v>0</v>
      </c>
      <c r="AC16" s="3" t="s">
        <v>128</v>
      </c>
      <c r="AD16" s="3">
        <v>3</v>
      </c>
      <c r="AE16" s="4">
        <v>0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47">
        <v>132</v>
      </c>
      <c r="AL16" s="47">
        <v>-132</v>
      </c>
      <c r="AM16" s="6">
        <v>388</v>
      </c>
      <c r="AN16" s="6">
        <v>0.65979381443298968</v>
      </c>
      <c r="AO16" s="6">
        <v>8</v>
      </c>
      <c r="AP16" s="6">
        <v>16</v>
      </c>
      <c r="AQ16" s="6">
        <v>3.18</v>
      </c>
      <c r="AR16" s="6">
        <v>20</v>
      </c>
      <c r="AS16" s="6">
        <v>16</v>
      </c>
      <c r="AT16" s="6">
        <v>22</v>
      </c>
      <c r="AU16" s="6">
        <v>20</v>
      </c>
      <c r="AV16" s="6">
        <v>22</v>
      </c>
      <c r="AW16" s="48">
        <v>51</v>
      </c>
      <c r="AX16" s="4">
        <v>2.4119999999999999</v>
      </c>
      <c r="AY16" s="7">
        <v>0</v>
      </c>
      <c r="AZ16" s="7">
        <v>0</v>
      </c>
      <c r="BA16" s="7">
        <v>0</v>
      </c>
      <c r="BB16" s="8">
        <v>0</v>
      </c>
      <c r="BC16" s="12" t="s">
        <v>65</v>
      </c>
      <c r="BD16" s="8" t="s">
        <v>71</v>
      </c>
      <c r="BE16" s="8">
        <v>3</v>
      </c>
      <c r="BF16" s="9" t="s">
        <v>77</v>
      </c>
      <c r="BG16" s="49" t="s">
        <v>129</v>
      </c>
      <c r="BH16" s="2" t="s">
        <v>104</v>
      </c>
      <c r="BI16" s="11"/>
      <c r="BJ16" s="25"/>
    </row>
    <row r="17" spans="1:62" x14ac:dyDescent="0.25">
      <c r="A17" s="2">
        <v>240</v>
      </c>
      <c r="B17" s="2">
        <v>2015</v>
      </c>
      <c r="C17" s="2" t="s">
        <v>130</v>
      </c>
      <c r="D17" s="2" t="s">
        <v>131</v>
      </c>
      <c r="E17" s="2" t="s">
        <v>63</v>
      </c>
      <c r="F17" s="2" t="s">
        <v>94</v>
      </c>
      <c r="G17" s="1" t="s">
        <v>65</v>
      </c>
      <c r="H17" s="1" t="s">
        <v>66</v>
      </c>
      <c r="I17" s="3">
        <v>1</v>
      </c>
      <c r="J17" s="4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3" t="s">
        <v>67</v>
      </c>
      <c r="R17">
        <v>1</v>
      </c>
      <c r="S17" s="46">
        <v>1</v>
      </c>
      <c r="T17" s="5">
        <v>0</v>
      </c>
      <c r="U17" s="5">
        <v>0</v>
      </c>
      <c r="V17" s="5">
        <v>0</v>
      </c>
      <c r="W17" s="3" t="s">
        <v>110</v>
      </c>
      <c r="X17" s="3">
        <v>1</v>
      </c>
      <c r="Y17" s="4">
        <v>0</v>
      </c>
      <c r="Z17" s="5">
        <v>1</v>
      </c>
      <c r="AA17" s="5">
        <v>0</v>
      </c>
      <c r="AB17" s="5">
        <v>0</v>
      </c>
      <c r="AC17" s="3" t="s">
        <v>69</v>
      </c>
      <c r="AD17" s="3">
        <v>1</v>
      </c>
      <c r="AE17" s="4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7">
        <v>181</v>
      </c>
      <c r="AL17" s="47">
        <v>-181</v>
      </c>
      <c r="AM17" s="6">
        <v>593</v>
      </c>
      <c r="AN17" s="6">
        <v>0.69477234401349075</v>
      </c>
      <c r="AO17" s="6">
        <v>7.78</v>
      </c>
      <c r="AP17" s="6">
        <v>7.5714285714285712</v>
      </c>
      <c r="AQ17" s="6">
        <v>3.62</v>
      </c>
      <c r="AR17" s="6">
        <v>20</v>
      </c>
      <c r="AS17" s="6">
        <v>17</v>
      </c>
      <c r="AT17" s="6">
        <v>17</v>
      </c>
      <c r="AU17" s="6">
        <v>23</v>
      </c>
      <c r="AV17" s="6">
        <v>23</v>
      </c>
      <c r="AW17" s="48">
        <v>53</v>
      </c>
      <c r="AX17" s="4"/>
      <c r="AY17" s="7">
        <v>0</v>
      </c>
      <c r="AZ17" s="7">
        <v>0</v>
      </c>
      <c r="BA17" s="7">
        <v>0</v>
      </c>
      <c r="BB17" s="8">
        <v>1</v>
      </c>
      <c r="BC17" s="12" t="s">
        <v>70</v>
      </c>
      <c r="BD17" s="8" t="s">
        <v>112</v>
      </c>
      <c r="BE17" s="8">
        <v>1</v>
      </c>
      <c r="BF17" s="9" t="s">
        <v>113</v>
      </c>
      <c r="BG17" s="45"/>
      <c r="BH17" s="2" t="s">
        <v>131</v>
      </c>
      <c r="BI17" s="11"/>
      <c r="BJ17" s="25"/>
    </row>
    <row r="18" spans="1:62" x14ac:dyDescent="0.25">
      <c r="A18" s="2">
        <v>102</v>
      </c>
      <c r="B18" s="2">
        <v>2016</v>
      </c>
      <c r="C18" s="2" t="s">
        <v>122</v>
      </c>
      <c r="D18" s="2" t="s">
        <v>104</v>
      </c>
      <c r="E18" s="2" t="s">
        <v>63</v>
      </c>
      <c r="F18" s="2" t="s">
        <v>64</v>
      </c>
      <c r="G18" s="1" t="s">
        <v>65</v>
      </c>
      <c r="H18" s="1" t="s">
        <v>66</v>
      </c>
      <c r="I18" s="3">
        <v>1</v>
      </c>
      <c r="J18" s="4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 t="s">
        <v>67</v>
      </c>
      <c r="R18">
        <v>1</v>
      </c>
      <c r="S18" s="46">
        <v>1</v>
      </c>
      <c r="T18" s="5">
        <v>0</v>
      </c>
      <c r="U18" s="5">
        <v>0</v>
      </c>
      <c r="V18" s="5">
        <v>0</v>
      </c>
      <c r="W18" s="3" t="s">
        <v>123</v>
      </c>
      <c r="X18" s="3">
        <v>2</v>
      </c>
      <c r="Y18" s="4">
        <v>0</v>
      </c>
      <c r="Z18" s="5">
        <v>0</v>
      </c>
      <c r="AA18" s="5">
        <v>1</v>
      </c>
      <c r="AB18" s="5">
        <v>0</v>
      </c>
      <c r="AC18" s="3" t="s">
        <v>104</v>
      </c>
      <c r="AD18" s="3">
        <v>4</v>
      </c>
      <c r="AE18" s="4">
        <v>0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47">
        <v>39</v>
      </c>
      <c r="AL18" s="47">
        <v>-39</v>
      </c>
      <c r="AM18" s="6">
        <v>91</v>
      </c>
      <c r="AN18" s="6">
        <v>0.5714285714285714</v>
      </c>
      <c r="AO18" s="6">
        <v>7.78</v>
      </c>
      <c r="AP18" s="6">
        <v>7.5714285714285712</v>
      </c>
      <c r="AQ18" s="6">
        <v>3.58</v>
      </c>
      <c r="AR18" s="6">
        <v>20</v>
      </c>
      <c r="AS18" s="6">
        <v>19</v>
      </c>
      <c r="AT18" s="6">
        <v>19</v>
      </c>
      <c r="AU18" s="6">
        <v>26</v>
      </c>
      <c r="AV18" s="6">
        <v>24</v>
      </c>
      <c r="AW18" s="48">
        <v>6</v>
      </c>
      <c r="AX18" s="4"/>
      <c r="AY18" s="7">
        <v>0</v>
      </c>
      <c r="AZ18" s="7">
        <v>0</v>
      </c>
      <c r="BA18" s="7">
        <v>1</v>
      </c>
      <c r="BB18" s="8">
        <v>1</v>
      </c>
      <c r="BC18" s="12" t="s">
        <v>70</v>
      </c>
      <c r="BD18" s="8" t="s">
        <v>112</v>
      </c>
      <c r="BE18" s="8">
        <v>1</v>
      </c>
      <c r="BF18" s="9" t="s">
        <v>113</v>
      </c>
      <c r="BG18" s="45"/>
      <c r="BH18" s="2" t="s">
        <v>104</v>
      </c>
      <c r="BI18" s="11"/>
    </row>
    <row r="19" spans="1:62" x14ac:dyDescent="0.25">
      <c r="A19" s="2">
        <v>173</v>
      </c>
      <c r="B19" s="2">
        <v>2016</v>
      </c>
      <c r="C19" s="2" t="s">
        <v>132</v>
      </c>
      <c r="D19" s="2" t="s">
        <v>104</v>
      </c>
      <c r="E19" s="2" t="s">
        <v>63</v>
      </c>
      <c r="F19" s="2" t="s">
        <v>133</v>
      </c>
      <c r="G19" s="1" t="s">
        <v>65</v>
      </c>
      <c r="H19" s="1" t="s">
        <v>115</v>
      </c>
      <c r="I19" s="3">
        <v>5</v>
      </c>
      <c r="J19" s="4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3" t="s">
        <v>67</v>
      </c>
      <c r="R19">
        <v>1</v>
      </c>
      <c r="S19" s="46">
        <v>1</v>
      </c>
      <c r="T19" s="5">
        <v>0</v>
      </c>
      <c r="U19" s="5">
        <v>0</v>
      </c>
      <c r="V19" s="5">
        <v>0</v>
      </c>
      <c r="W19" s="3" t="s">
        <v>68</v>
      </c>
      <c r="X19" s="3">
        <v>0</v>
      </c>
      <c r="Y19" s="4">
        <v>1</v>
      </c>
      <c r="Z19" s="5">
        <v>0</v>
      </c>
      <c r="AA19" s="5">
        <v>0</v>
      </c>
      <c r="AB19" s="5">
        <v>0</v>
      </c>
      <c r="AC19" s="3" t="s">
        <v>104</v>
      </c>
      <c r="AD19" s="3">
        <v>4</v>
      </c>
      <c r="AE19" s="4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0">
        <v>86.08</v>
      </c>
      <c r="AL19" s="47">
        <v>-86.08</v>
      </c>
      <c r="AM19" s="48">
        <v>315.70588235294116</v>
      </c>
      <c r="AN19" s="6">
        <v>0.66946152412893611</v>
      </c>
      <c r="AO19" s="6">
        <v>7.78</v>
      </c>
      <c r="AP19" s="6">
        <v>7.5714285714285712</v>
      </c>
      <c r="AQ19" s="6">
        <v>3.07</v>
      </c>
      <c r="AR19" s="6">
        <v>20</v>
      </c>
      <c r="AS19" s="6">
        <v>18</v>
      </c>
      <c r="AT19" s="6">
        <v>23</v>
      </c>
      <c r="AU19" s="6">
        <v>24</v>
      </c>
      <c r="AV19" s="6">
        <v>28</v>
      </c>
      <c r="AW19" s="48">
        <v>1051</v>
      </c>
      <c r="AX19" s="4"/>
      <c r="AY19" s="7">
        <v>0</v>
      </c>
      <c r="AZ19" s="7">
        <v>0</v>
      </c>
      <c r="BA19" s="7">
        <v>1</v>
      </c>
      <c r="BB19" s="8">
        <v>1</v>
      </c>
      <c r="BC19" s="12" t="s">
        <v>70</v>
      </c>
      <c r="BD19" s="8" t="s">
        <v>112</v>
      </c>
      <c r="BE19" s="8">
        <v>1</v>
      </c>
      <c r="BF19" s="9" t="s">
        <v>113</v>
      </c>
      <c r="BG19" s="45"/>
      <c r="BH19" s="2" t="s">
        <v>104</v>
      </c>
      <c r="BI19" s="11"/>
    </row>
    <row r="20" spans="1:62" x14ac:dyDescent="0.25">
      <c r="A20" s="2">
        <v>83</v>
      </c>
      <c r="B20" s="2">
        <v>2016</v>
      </c>
      <c r="C20" s="2" t="s">
        <v>135</v>
      </c>
      <c r="D20" s="2" t="s">
        <v>104</v>
      </c>
      <c r="E20" s="2" t="s">
        <v>63</v>
      </c>
      <c r="F20" s="2" t="s">
        <v>136</v>
      </c>
      <c r="G20" s="1" t="s">
        <v>65</v>
      </c>
      <c r="H20" s="1" t="s">
        <v>66</v>
      </c>
      <c r="I20" s="3">
        <v>1</v>
      </c>
      <c r="J20" s="4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" t="s">
        <v>67</v>
      </c>
      <c r="R20">
        <v>1</v>
      </c>
      <c r="S20" s="46">
        <v>1</v>
      </c>
      <c r="T20" s="5">
        <v>0</v>
      </c>
      <c r="U20" s="5">
        <v>0</v>
      </c>
      <c r="V20" s="5">
        <v>0</v>
      </c>
      <c r="W20" s="3" t="s">
        <v>68</v>
      </c>
      <c r="X20" s="3">
        <v>0</v>
      </c>
      <c r="Y20" s="4">
        <v>1</v>
      </c>
      <c r="Z20" s="5">
        <v>0</v>
      </c>
      <c r="AA20" s="5">
        <v>0</v>
      </c>
      <c r="AB20" s="5">
        <v>0</v>
      </c>
      <c r="AC20" s="3" t="s">
        <v>104</v>
      </c>
      <c r="AD20" s="3">
        <v>4</v>
      </c>
      <c r="AE20" s="4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47">
        <v>43</v>
      </c>
      <c r="AL20" s="47">
        <v>-43</v>
      </c>
      <c r="AM20" s="6">
        <v>169</v>
      </c>
      <c r="AN20" s="6">
        <v>0.74556213017751483</v>
      </c>
      <c r="AO20" s="6">
        <v>8</v>
      </c>
      <c r="AP20" s="6">
        <v>21</v>
      </c>
      <c r="AQ20" s="6">
        <v>3.78</v>
      </c>
      <c r="AR20" s="6">
        <v>21</v>
      </c>
      <c r="AS20" s="6">
        <v>17</v>
      </c>
      <c r="AT20" s="6">
        <v>22</v>
      </c>
      <c r="AU20" s="6">
        <v>22</v>
      </c>
      <c r="AV20" s="6">
        <v>23</v>
      </c>
      <c r="AW20" s="48">
        <v>567</v>
      </c>
      <c r="AX20" s="4">
        <v>3.532</v>
      </c>
      <c r="AY20" s="7">
        <v>0</v>
      </c>
      <c r="AZ20" s="7">
        <v>0</v>
      </c>
      <c r="BA20" s="7">
        <v>1</v>
      </c>
      <c r="BB20" s="8">
        <v>0</v>
      </c>
      <c r="BC20" s="12" t="s">
        <v>65</v>
      </c>
      <c r="BD20" s="8" t="s">
        <v>71</v>
      </c>
      <c r="BE20" s="8">
        <v>3</v>
      </c>
      <c r="BF20" s="9" t="s">
        <v>77</v>
      </c>
      <c r="BG20" s="49" t="s">
        <v>126</v>
      </c>
      <c r="BH20" s="2" t="s">
        <v>104</v>
      </c>
      <c r="BI20" s="11"/>
      <c r="BJ20" s="25"/>
    </row>
    <row r="21" spans="1:62" x14ac:dyDescent="0.25">
      <c r="A21" s="2">
        <v>133</v>
      </c>
      <c r="B21" s="2">
        <v>2015</v>
      </c>
      <c r="C21" s="2" t="s">
        <v>137</v>
      </c>
      <c r="D21" s="2" t="s">
        <v>89</v>
      </c>
      <c r="E21" s="2" t="s">
        <v>63</v>
      </c>
      <c r="F21" s="2" t="s">
        <v>81</v>
      </c>
      <c r="G21" s="1" t="s">
        <v>65</v>
      </c>
      <c r="H21" s="1" t="s">
        <v>66</v>
      </c>
      <c r="I21" s="3">
        <v>1</v>
      </c>
      <c r="J21" s="4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3" t="s">
        <v>67</v>
      </c>
      <c r="R21">
        <v>1</v>
      </c>
      <c r="S21" s="46">
        <v>1</v>
      </c>
      <c r="T21" s="5">
        <v>0</v>
      </c>
      <c r="U21" s="5">
        <v>0</v>
      </c>
      <c r="V21" s="5">
        <v>0</v>
      </c>
      <c r="W21" s="3" t="s">
        <v>68</v>
      </c>
      <c r="X21" s="3">
        <v>0</v>
      </c>
      <c r="Y21" s="4">
        <v>1</v>
      </c>
      <c r="Z21" s="5">
        <v>0</v>
      </c>
      <c r="AA21" s="5">
        <v>0</v>
      </c>
      <c r="AB21" s="5">
        <v>0</v>
      </c>
      <c r="AC21" s="3" t="s">
        <v>91</v>
      </c>
      <c r="AD21" s="3">
        <v>5</v>
      </c>
      <c r="AE21" s="4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47">
        <v>50</v>
      </c>
      <c r="AL21" s="47">
        <v>-50</v>
      </c>
      <c r="AM21" s="6">
        <v>173</v>
      </c>
      <c r="AN21" s="6">
        <v>0.71098265895953761</v>
      </c>
      <c r="AO21" s="6">
        <v>8</v>
      </c>
      <c r="AP21" s="6">
        <v>11</v>
      </c>
      <c r="AQ21" s="6">
        <v>3.69</v>
      </c>
      <c r="AR21" s="6">
        <v>21</v>
      </c>
      <c r="AS21" s="6">
        <v>23</v>
      </c>
      <c r="AT21" s="6">
        <v>20</v>
      </c>
      <c r="AU21" s="6">
        <v>19</v>
      </c>
      <c r="AV21" s="6">
        <v>22</v>
      </c>
      <c r="AW21" s="48">
        <v>8</v>
      </c>
      <c r="AX21" s="4">
        <v>3.4889999999999999</v>
      </c>
      <c r="AY21" s="7">
        <v>0</v>
      </c>
      <c r="AZ21" s="7">
        <v>0</v>
      </c>
      <c r="BA21" s="7">
        <v>0</v>
      </c>
      <c r="BB21" s="8">
        <v>0</v>
      </c>
      <c r="BC21" s="12" t="s">
        <v>65</v>
      </c>
      <c r="BD21" s="8" t="s">
        <v>71</v>
      </c>
      <c r="BE21" s="8">
        <v>3</v>
      </c>
      <c r="BF21" s="9" t="s">
        <v>77</v>
      </c>
      <c r="BG21" s="49" t="s">
        <v>138</v>
      </c>
      <c r="BH21" s="2" t="s">
        <v>89</v>
      </c>
      <c r="BI21" s="11"/>
      <c r="BJ21" s="25"/>
    </row>
    <row r="22" spans="1:62" x14ac:dyDescent="0.25">
      <c r="A22" s="2">
        <v>50</v>
      </c>
      <c r="B22" s="2">
        <v>2016</v>
      </c>
      <c r="C22" s="2" t="s">
        <v>144</v>
      </c>
      <c r="D22" s="2" t="s">
        <v>104</v>
      </c>
      <c r="E22" s="2" t="s">
        <v>63</v>
      </c>
      <c r="F22" s="2" t="s">
        <v>145</v>
      </c>
      <c r="G22" s="1" t="s">
        <v>65</v>
      </c>
      <c r="H22" s="1" t="s">
        <v>66</v>
      </c>
      <c r="I22" s="3">
        <v>1</v>
      </c>
      <c r="J22" s="4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3" t="s">
        <v>67</v>
      </c>
      <c r="R22">
        <v>1</v>
      </c>
      <c r="S22" s="46">
        <v>1</v>
      </c>
      <c r="T22" s="5">
        <v>0</v>
      </c>
      <c r="U22" s="5">
        <v>0</v>
      </c>
      <c r="V22" s="5">
        <v>0</v>
      </c>
      <c r="W22" s="3" t="s">
        <v>68</v>
      </c>
      <c r="X22" s="3">
        <v>0</v>
      </c>
      <c r="Y22" s="4">
        <v>1</v>
      </c>
      <c r="Z22" s="5">
        <v>0</v>
      </c>
      <c r="AA22" s="5">
        <v>0</v>
      </c>
      <c r="AB22" s="5">
        <v>0</v>
      </c>
      <c r="AC22" s="3" t="s">
        <v>128</v>
      </c>
      <c r="AD22" s="3">
        <v>3</v>
      </c>
      <c r="AE22" s="4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47">
        <v>118</v>
      </c>
      <c r="AL22" s="47">
        <v>-118</v>
      </c>
      <c r="AM22" s="6">
        <v>358</v>
      </c>
      <c r="AN22" s="6">
        <v>0.67039106145251393</v>
      </c>
      <c r="AO22" s="6">
        <v>8</v>
      </c>
      <c r="AP22" s="6">
        <v>39</v>
      </c>
      <c r="AQ22" s="6">
        <v>3.65</v>
      </c>
      <c r="AR22" s="6">
        <v>21</v>
      </c>
      <c r="AS22" s="6">
        <v>19</v>
      </c>
      <c r="AT22" s="6">
        <v>24</v>
      </c>
      <c r="AU22" s="6">
        <v>21</v>
      </c>
      <c r="AV22" s="6">
        <v>19</v>
      </c>
      <c r="AW22" s="48">
        <v>88</v>
      </c>
      <c r="AX22" s="4">
        <v>2.5510000000000002</v>
      </c>
      <c r="AY22" s="7">
        <v>0</v>
      </c>
      <c r="AZ22" s="7">
        <v>0</v>
      </c>
      <c r="BA22" s="7">
        <v>1</v>
      </c>
      <c r="BB22" s="8">
        <v>0</v>
      </c>
      <c r="BC22" s="12" t="s">
        <v>65</v>
      </c>
      <c r="BD22" s="8" t="s">
        <v>71</v>
      </c>
      <c r="BE22" s="8">
        <v>3</v>
      </c>
      <c r="BF22" s="9" t="s">
        <v>77</v>
      </c>
      <c r="BG22" s="49" t="s">
        <v>146</v>
      </c>
      <c r="BH22" s="2" t="s">
        <v>104</v>
      </c>
      <c r="BI22" s="11"/>
      <c r="BJ22" s="25"/>
    </row>
    <row r="23" spans="1:62" x14ac:dyDescent="0.25">
      <c r="A23" s="2">
        <v>99</v>
      </c>
      <c r="B23" s="2">
        <v>2016</v>
      </c>
      <c r="C23" s="2" t="s">
        <v>88</v>
      </c>
      <c r="D23" s="2" t="s">
        <v>124</v>
      </c>
      <c r="E23" s="2" t="s">
        <v>63</v>
      </c>
      <c r="F23" s="2" t="s">
        <v>90</v>
      </c>
      <c r="G23" s="1" t="s">
        <v>65</v>
      </c>
      <c r="H23" s="1" t="s">
        <v>66</v>
      </c>
      <c r="I23" s="3">
        <v>1</v>
      </c>
      <c r="J23" s="4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3" t="s">
        <v>67</v>
      </c>
      <c r="R23">
        <v>1</v>
      </c>
      <c r="S23" s="46">
        <v>1</v>
      </c>
      <c r="T23" s="5">
        <v>0</v>
      </c>
      <c r="U23" s="5">
        <v>0</v>
      </c>
      <c r="V23" s="5">
        <v>0</v>
      </c>
      <c r="W23" s="3" t="s">
        <v>68</v>
      </c>
      <c r="X23" s="3">
        <v>0</v>
      </c>
      <c r="Y23" s="4">
        <v>1</v>
      </c>
      <c r="Z23" s="5">
        <v>0</v>
      </c>
      <c r="AA23" s="5">
        <v>0</v>
      </c>
      <c r="AB23" s="5">
        <v>0</v>
      </c>
      <c r="AC23" s="3" t="s">
        <v>104</v>
      </c>
      <c r="AD23" s="3">
        <v>4</v>
      </c>
      <c r="AE23" s="4">
        <v>0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47">
        <v>144</v>
      </c>
      <c r="AL23" s="47">
        <v>-144</v>
      </c>
      <c r="AM23" s="6">
        <v>422</v>
      </c>
      <c r="AN23" s="6">
        <v>0.65876777251184837</v>
      </c>
      <c r="AO23" s="6">
        <v>8</v>
      </c>
      <c r="AP23" s="6">
        <v>0</v>
      </c>
      <c r="AQ23" s="6">
        <v>3.58</v>
      </c>
      <c r="AR23" s="6">
        <v>21</v>
      </c>
      <c r="AS23" s="6">
        <v>23</v>
      </c>
      <c r="AT23" s="6">
        <v>22</v>
      </c>
      <c r="AU23" s="6">
        <v>21</v>
      </c>
      <c r="AV23" s="6">
        <v>25</v>
      </c>
      <c r="AW23" s="48">
        <v>90</v>
      </c>
      <c r="AX23" s="4">
        <v>3.4340000000000002</v>
      </c>
      <c r="AY23" s="7">
        <v>0</v>
      </c>
      <c r="AZ23" s="7">
        <v>0</v>
      </c>
      <c r="BA23" s="7">
        <v>1</v>
      </c>
      <c r="BB23" s="8">
        <v>0</v>
      </c>
      <c r="BC23" s="12" t="s">
        <v>65</v>
      </c>
      <c r="BD23" s="8" t="s">
        <v>71</v>
      </c>
      <c r="BE23" s="8">
        <v>3</v>
      </c>
      <c r="BF23" s="9" t="s">
        <v>77</v>
      </c>
      <c r="BG23" s="49" t="s">
        <v>105</v>
      </c>
      <c r="BH23" s="2" t="s">
        <v>124</v>
      </c>
      <c r="BI23" s="11" t="s">
        <v>106</v>
      </c>
    </row>
    <row r="24" spans="1:62" x14ac:dyDescent="0.25">
      <c r="A24" s="2">
        <v>90</v>
      </c>
      <c r="B24" s="2">
        <v>2016</v>
      </c>
      <c r="C24" s="2" t="s">
        <v>147</v>
      </c>
      <c r="D24" s="2" t="s">
        <v>148</v>
      </c>
      <c r="E24" s="2" t="s">
        <v>63</v>
      </c>
      <c r="F24" s="2" t="s">
        <v>81</v>
      </c>
      <c r="G24" s="1" t="s">
        <v>65</v>
      </c>
      <c r="H24" s="1" t="s">
        <v>66</v>
      </c>
      <c r="I24" s="3">
        <v>1</v>
      </c>
      <c r="J24" s="4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3" t="s">
        <v>67</v>
      </c>
      <c r="R24">
        <v>1</v>
      </c>
      <c r="S24" s="46">
        <v>1</v>
      </c>
      <c r="T24" s="5">
        <v>0</v>
      </c>
      <c r="U24" s="5">
        <v>0</v>
      </c>
      <c r="V24" s="5">
        <v>0</v>
      </c>
      <c r="W24" s="3" t="s">
        <v>68</v>
      </c>
      <c r="X24" s="3">
        <v>0</v>
      </c>
      <c r="Y24" s="4">
        <v>1</v>
      </c>
      <c r="Z24" s="5">
        <v>0</v>
      </c>
      <c r="AA24" s="5">
        <v>0</v>
      </c>
      <c r="AB24" s="5">
        <v>0</v>
      </c>
      <c r="AC24" s="3" t="s">
        <v>128</v>
      </c>
      <c r="AD24" s="3">
        <v>3</v>
      </c>
      <c r="AE24" s="4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47">
        <v>229</v>
      </c>
      <c r="AL24" s="47">
        <v>-229</v>
      </c>
      <c r="AM24" s="6">
        <v>313</v>
      </c>
      <c r="AN24" s="6">
        <v>0.26837060702875404</v>
      </c>
      <c r="AO24" s="6">
        <v>8</v>
      </c>
      <c r="AP24" s="6">
        <v>3</v>
      </c>
      <c r="AQ24" s="6">
        <v>2.98</v>
      </c>
      <c r="AR24" s="6">
        <v>21</v>
      </c>
      <c r="AS24" s="6">
        <v>18</v>
      </c>
      <c r="AT24" s="6">
        <v>22</v>
      </c>
      <c r="AU24" s="6">
        <v>23</v>
      </c>
      <c r="AV24" s="6">
        <v>25</v>
      </c>
      <c r="AW24" s="48">
        <v>2150</v>
      </c>
      <c r="AX24" s="4">
        <v>3.3220000000000001</v>
      </c>
      <c r="AY24" s="7">
        <v>0</v>
      </c>
      <c r="AZ24" s="7">
        <v>0</v>
      </c>
      <c r="BA24" s="7">
        <v>1</v>
      </c>
      <c r="BB24" s="8">
        <v>0</v>
      </c>
      <c r="BC24" s="12" t="s">
        <v>65</v>
      </c>
      <c r="BD24" s="8" t="s">
        <v>71</v>
      </c>
      <c r="BE24" s="8">
        <v>3</v>
      </c>
      <c r="BF24" s="9" t="s">
        <v>77</v>
      </c>
      <c r="BG24" s="49" t="s">
        <v>149</v>
      </c>
      <c r="BH24" s="2" t="s">
        <v>148</v>
      </c>
      <c r="BI24" s="11" t="s">
        <v>150</v>
      </c>
    </row>
    <row r="25" spans="1:62" x14ac:dyDescent="0.25">
      <c r="A25" s="2">
        <v>39</v>
      </c>
      <c r="B25" s="2">
        <v>2016</v>
      </c>
      <c r="C25" s="2" t="s">
        <v>134</v>
      </c>
      <c r="D25" s="2" t="s">
        <v>80</v>
      </c>
      <c r="E25" s="2" t="s">
        <v>63</v>
      </c>
      <c r="F25" s="2" t="s">
        <v>64</v>
      </c>
      <c r="G25" s="1" t="s">
        <v>65</v>
      </c>
      <c r="H25" s="1" t="s">
        <v>66</v>
      </c>
      <c r="I25" s="3">
        <v>1</v>
      </c>
      <c r="J25" s="4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 t="s">
        <v>67</v>
      </c>
      <c r="R25">
        <v>1</v>
      </c>
      <c r="S25" s="46">
        <v>1</v>
      </c>
      <c r="T25" s="5">
        <v>0</v>
      </c>
      <c r="U25" s="5">
        <v>0</v>
      </c>
      <c r="V25" s="5">
        <v>0</v>
      </c>
      <c r="W25" s="3" t="s">
        <v>68</v>
      </c>
      <c r="X25" s="3">
        <v>0</v>
      </c>
      <c r="Y25" s="4">
        <v>1</v>
      </c>
      <c r="Z25" s="5">
        <v>0</v>
      </c>
      <c r="AA25" s="5">
        <v>0</v>
      </c>
      <c r="AB25" s="5">
        <v>0</v>
      </c>
      <c r="AC25" s="3" t="s">
        <v>83</v>
      </c>
      <c r="AD25" s="3">
        <v>2</v>
      </c>
      <c r="AE25" s="4">
        <v>0</v>
      </c>
      <c r="AF25" s="5">
        <v>1</v>
      </c>
      <c r="AG25" s="5">
        <v>0</v>
      </c>
      <c r="AH25" s="5">
        <v>0</v>
      </c>
      <c r="AI25" s="5">
        <v>0</v>
      </c>
      <c r="AJ25" s="5">
        <v>0</v>
      </c>
      <c r="AK25" s="47">
        <v>41</v>
      </c>
      <c r="AL25" s="47">
        <v>-41</v>
      </c>
      <c r="AM25" s="6">
        <v>144</v>
      </c>
      <c r="AN25" s="6">
        <v>0.71527777777777779</v>
      </c>
      <c r="AO25" s="6">
        <v>8</v>
      </c>
      <c r="AP25" s="6">
        <v>7.5714285714285712</v>
      </c>
      <c r="AQ25" s="6">
        <v>3.78</v>
      </c>
      <c r="AR25" s="6">
        <v>21</v>
      </c>
      <c r="AS25" s="6">
        <v>22</v>
      </c>
      <c r="AT25" s="6">
        <v>21</v>
      </c>
      <c r="AU25" s="6">
        <v>21</v>
      </c>
      <c r="AV25" s="6">
        <v>21</v>
      </c>
      <c r="AW25" s="48">
        <v>7</v>
      </c>
      <c r="AX25" s="4"/>
      <c r="AY25" s="7">
        <v>0</v>
      </c>
      <c r="AZ25" s="7">
        <v>0</v>
      </c>
      <c r="BA25" s="7">
        <v>1</v>
      </c>
      <c r="BB25" s="8">
        <v>1</v>
      </c>
      <c r="BC25" s="12" t="s">
        <v>70</v>
      </c>
      <c r="BD25" s="8" t="s">
        <v>112</v>
      </c>
      <c r="BE25" s="8">
        <v>1</v>
      </c>
      <c r="BF25" s="9" t="s">
        <v>113</v>
      </c>
      <c r="BG25" s="45"/>
      <c r="BH25" s="2" t="s">
        <v>80</v>
      </c>
      <c r="BI25" s="11"/>
    </row>
    <row r="26" spans="1:62" x14ac:dyDescent="0.25">
      <c r="A26" s="2">
        <v>7</v>
      </c>
      <c r="B26" s="2">
        <v>2016</v>
      </c>
      <c r="C26" s="2" t="s">
        <v>139</v>
      </c>
      <c r="D26" s="2" t="s">
        <v>104</v>
      </c>
      <c r="E26" s="2" t="s">
        <v>63</v>
      </c>
      <c r="F26" s="2" t="s">
        <v>90</v>
      </c>
      <c r="G26" s="1" t="s">
        <v>65</v>
      </c>
      <c r="H26" s="1" t="s">
        <v>66</v>
      </c>
      <c r="I26" s="3">
        <v>1</v>
      </c>
      <c r="J26" s="4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3" t="s">
        <v>67</v>
      </c>
      <c r="R26">
        <v>1</v>
      </c>
      <c r="S26" s="46">
        <v>1</v>
      </c>
      <c r="T26" s="5">
        <v>0</v>
      </c>
      <c r="U26" s="5">
        <v>0</v>
      </c>
      <c r="V26" s="5">
        <v>0</v>
      </c>
      <c r="W26" s="3" t="s">
        <v>68</v>
      </c>
      <c r="X26" s="3">
        <v>0</v>
      </c>
      <c r="Y26" s="4">
        <v>1</v>
      </c>
      <c r="Z26" s="5">
        <v>0</v>
      </c>
      <c r="AA26" s="5">
        <v>0</v>
      </c>
      <c r="AB26" s="5">
        <v>0</v>
      </c>
      <c r="AC26" s="3" t="s">
        <v>104</v>
      </c>
      <c r="AD26" s="3">
        <v>4</v>
      </c>
      <c r="AE26" s="4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47">
        <v>78</v>
      </c>
      <c r="AL26" s="47">
        <v>-78</v>
      </c>
      <c r="AM26" s="6">
        <v>399</v>
      </c>
      <c r="AN26" s="6">
        <v>0.80451127819548873</v>
      </c>
      <c r="AO26" s="6">
        <v>8</v>
      </c>
      <c r="AP26" s="6">
        <v>9</v>
      </c>
      <c r="AQ26" s="6">
        <v>3.67</v>
      </c>
      <c r="AR26" s="6">
        <v>21</v>
      </c>
      <c r="AS26" s="6">
        <v>22</v>
      </c>
      <c r="AT26" s="6">
        <v>18</v>
      </c>
      <c r="AU26" s="6">
        <v>24</v>
      </c>
      <c r="AV26" s="6">
        <v>21</v>
      </c>
      <c r="AW26" s="48">
        <v>978</v>
      </c>
      <c r="AX26" s="4"/>
      <c r="AY26" s="7">
        <v>0</v>
      </c>
      <c r="AZ26" s="7">
        <v>0</v>
      </c>
      <c r="BA26" s="7">
        <v>1</v>
      </c>
      <c r="BB26" s="8">
        <v>1</v>
      </c>
      <c r="BC26" s="12" t="s">
        <v>70</v>
      </c>
      <c r="BD26" s="8" t="s">
        <v>112</v>
      </c>
      <c r="BE26" s="8">
        <v>1</v>
      </c>
      <c r="BF26" s="9" t="s">
        <v>113</v>
      </c>
      <c r="BG26" s="45"/>
      <c r="BH26" s="2" t="s">
        <v>104</v>
      </c>
      <c r="BI26" s="11"/>
    </row>
    <row r="27" spans="1:62" x14ac:dyDescent="0.25">
      <c r="A27" s="2">
        <v>219</v>
      </c>
      <c r="B27" s="2">
        <v>2016</v>
      </c>
      <c r="C27" s="2" t="s">
        <v>151</v>
      </c>
      <c r="D27" s="2" t="s">
        <v>80</v>
      </c>
      <c r="E27" s="2" t="s">
        <v>74</v>
      </c>
      <c r="F27" s="2" t="s">
        <v>141</v>
      </c>
      <c r="G27" s="1" t="s">
        <v>65</v>
      </c>
      <c r="H27" s="1" t="s">
        <v>66</v>
      </c>
      <c r="I27" s="3">
        <v>1</v>
      </c>
      <c r="J27" s="4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3" t="s">
        <v>67</v>
      </c>
      <c r="R27">
        <v>1</v>
      </c>
      <c r="S27" s="46">
        <v>1</v>
      </c>
      <c r="T27" s="5">
        <v>0</v>
      </c>
      <c r="U27" s="5">
        <v>0</v>
      </c>
      <c r="V27" s="5">
        <v>0</v>
      </c>
      <c r="W27" s="3" t="s">
        <v>68</v>
      </c>
      <c r="X27" s="3">
        <v>0</v>
      </c>
      <c r="Y27" s="4">
        <v>1</v>
      </c>
      <c r="Z27" s="5">
        <v>0</v>
      </c>
      <c r="AA27" s="5">
        <v>0</v>
      </c>
      <c r="AB27" s="5">
        <v>0</v>
      </c>
      <c r="AC27" s="3" t="s">
        <v>83</v>
      </c>
      <c r="AD27" s="3">
        <v>2</v>
      </c>
      <c r="AE27" s="4">
        <v>0</v>
      </c>
      <c r="AF27" s="5">
        <v>1</v>
      </c>
      <c r="AG27" s="5">
        <v>0</v>
      </c>
      <c r="AH27" s="5">
        <v>0</v>
      </c>
      <c r="AI27" s="5">
        <v>0</v>
      </c>
      <c r="AJ27" s="5">
        <v>0</v>
      </c>
      <c r="AK27" s="47">
        <v>288</v>
      </c>
      <c r="AL27" s="47">
        <v>-288</v>
      </c>
      <c r="AM27" s="6">
        <v>418</v>
      </c>
      <c r="AN27" s="6">
        <v>0.31100478468899517</v>
      </c>
      <c r="AO27" s="6">
        <v>7.78</v>
      </c>
      <c r="AP27" s="6">
        <v>7.5714285714285712</v>
      </c>
      <c r="AQ27" s="6">
        <v>2.8</v>
      </c>
      <c r="AR27" s="6">
        <v>21</v>
      </c>
      <c r="AS27" s="6">
        <v>22</v>
      </c>
      <c r="AT27" s="6">
        <v>19</v>
      </c>
      <c r="AU27" s="6">
        <v>22</v>
      </c>
      <c r="AV27" s="6">
        <v>19</v>
      </c>
      <c r="AW27" s="48">
        <v>9024</v>
      </c>
      <c r="AX27" s="4"/>
      <c r="AY27" s="7">
        <v>0</v>
      </c>
      <c r="AZ27" s="7">
        <v>1</v>
      </c>
      <c r="BA27" s="7">
        <v>1</v>
      </c>
      <c r="BB27" s="8">
        <v>1</v>
      </c>
      <c r="BC27" s="12" t="s">
        <v>70</v>
      </c>
      <c r="BD27" s="8" t="s">
        <v>112</v>
      </c>
      <c r="BE27" s="8">
        <v>1</v>
      </c>
      <c r="BF27" s="9" t="s">
        <v>113</v>
      </c>
      <c r="BG27" s="45"/>
      <c r="BH27" s="2" t="s">
        <v>80</v>
      </c>
      <c r="BI27" s="11"/>
    </row>
    <row r="28" spans="1:62" x14ac:dyDescent="0.25">
      <c r="A28" s="2">
        <v>17</v>
      </c>
      <c r="B28" s="2">
        <v>2015</v>
      </c>
      <c r="C28" s="2" t="s">
        <v>88</v>
      </c>
      <c r="D28" s="2" t="s">
        <v>140</v>
      </c>
      <c r="E28" s="2" t="s">
        <v>63</v>
      </c>
      <c r="F28" s="2" t="s">
        <v>141</v>
      </c>
      <c r="G28" s="1" t="s">
        <v>65</v>
      </c>
      <c r="H28" s="1" t="s">
        <v>109</v>
      </c>
      <c r="I28" s="3">
        <v>7</v>
      </c>
      <c r="J28" s="4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3" t="s">
        <v>67</v>
      </c>
      <c r="R28">
        <v>1</v>
      </c>
      <c r="S28" s="46">
        <v>1</v>
      </c>
      <c r="T28" s="5">
        <v>0</v>
      </c>
      <c r="U28" s="5">
        <v>0</v>
      </c>
      <c r="V28" s="5">
        <v>0</v>
      </c>
      <c r="W28" s="3" t="s">
        <v>68</v>
      </c>
      <c r="X28" s="3">
        <v>0</v>
      </c>
      <c r="Y28" s="4">
        <v>1</v>
      </c>
      <c r="Z28" s="5">
        <v>0</v>
      </c>
      <c r="AA28" s="5">
        <v>0</v>
      </c>
      <c r="AB28" s="5">
        <v>0</v>
      </c>
      <c r="AC28" s="3" t="s">
        <v>83</v>
      </c>
      <c r="AD28" s="3">
        <v>2</v>
      </c>
      <c r="AE28" s="4">
        <v>0</v>
      </c>
      <c r="AF28" s="5">
        <v>1</v>
      </c>
      <c r="AG28" s="5">
        <v>0</v>
      </c>
      <c r="AH28" s="5">
        <v>0</v>
      </c>
      <c r="AI28" s="5">
        <v>0</v>
      </c>
      <c r="AJ28" s="5">
        <v>0</v>
      </c>
      <c r="AK28" s="47">
        <v>104</v>
      </c>
      <c r="AL28" s="47">
        <v>-104</v>
      </c>
      <c r="AM28" s="6">
        <v>428</v>
      </c>
      <c r="AN28" s="6">
        <v>0.7570093457943925</v>
      </c>
      <c r="AO28" s="6">
        <v>4</v>
      </c>
      <c r="AP28" s="6">
        <v>8</v>
      </c>
      <c r="AQ28" s="6">
        <v>3.75</v>
      </c>
      <c r="AR28" s="6">
        <v>21</v>
      </c>
      <c r="AS28" s="6">
        <v>23</v>
      </c>
      <c r="AT28" s="6">
        <v>21</v>
      </c>
      <c r="AU28" s="6">
        <v>23</v>
      </c>
      <c r="AV28" s="6">
        <v>22</v>
      </c>
      <c r="AW28" s="48">
        <v>0</v>
      </c>
      <c r="AX28" s="4">
        <v>3.9910000000000001</v>
      </c>
      <c r="AY28" s="7">
        <v>0</v>
      </c>
      <c r="AZ28" s="7">
        <v>0</v>
      </c>
      <c r="BA28" s="7">
        <v>0</v>
      </c>
      <c r="BB28" s="8">
        <v>0</v>
      </c>
      <c r="BC28" s="12" t="s">
        <v>65</v>
      </c>
      <c r="BD28" s="8" t="s">
        <v>71</v>
      </c>
      <c r="BE28" s="8">
        <v>3</v>
      </c>
      <c r="BF28" s="9" t="s">
        <v>77</v>
      </c>
      <c r="BG28" s="49" t="s">
        <v>142</v>
      </c>
      <c r="BH28" s="2" t="s">
        <v>140</v>
      </c>
      <c r="BI28" s="11" t="s">
        <v>143</v>
      </c>
      <c r="BJ28" s="25"/>
    </row>
    <row r="29" spans="1:62" x14ac:dyDescent="0.25">
      <c r="A29" s="2">
        <v>238</v>
      </c>
      <c r="B29" s="2">
        <v>2016</v>
      </c>
      <c r="C29" s="2" t="s">
        <v>152</v>
      </c>
      <c r="D29" s="2" t="s">
        <v>104</v>
      </c>
      <c r="E29" s="2" t="s">
        <v>63</v>
      </c>
      <c r="F29" s="2" t="s">
        <v>145</v>
      </c>
      <c r="G29" s="1" t="s">
        <v>65</v>
      </c>
      <c r="H29" s="1" t="s">
        <v>109</v>
      </c>
      <c r="I29" s="3">
        <v>7</v>
      </c>
      <c r="J29" s="4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3" t="s">
        <v>67</v>
      </c>
      <c r="R29">
        <v>1</v>
      </c>
      <c r="S29" s="46">
        <v>1</v>
      </c>
      <c r="T29" s="5">
        <v>0</v>
      </c>
      <c r="U29" s="5">
        <v>0</v>
      </c>
      <c r="V29" s="5">
        <v>0</v>
      </c>
      <c r="W29" s="3" t="s">
        <v>68</v>
      </c>
      <c r="X29" s="3">
        <v>0</v>
      </c>
      <c r="Y29" s="4">
        <v>1</v>
      </c>
      <c r="Z29" s="5">
        <v>0</v>
      </c>
      <c r="AA29" s="5">
        <v>0</v>
      </c>
      <c r="AB29" s="5">
        <v>0</v>
      </c>
      <c r="AC29" s="3" t="s">
        <v>104</v>
      </c>
      <c r="AD29" s="3">
        <v>4</v>
      </c>
      <c r="AE29" s="4">
        <v>0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50">
        <v>86.08</v>
      </c>
      <c r="AL29" s="47">
        <v>-86.08</v>
      </c>
      <c r="AM29" s="48">
        <v>315.70588235294116</v>
      </c>
      <c r="AN29" s="6">
        <v>0.66946152412893611</v>
      </c>
      <c r="AO29" s="6">
        <v>7.78</v>
      </c>
      <c r="AP29" s="6">
        <v>7.5714285714285712</v>
      </c>
      <c r="AQ29" s="6">
        <v>4</v>
      </c>
      <c r="AR29" s="6">
        <v>21</v>
      </c>
      <c r="AS29" s="6">
        <v>23.3</v>
      </c>
      <c r="AT29" s="6">
        <v>25.1</v>
      </c>
      <c r="AU29" s="6">
        <v>26.3</v>
      </c>
      <c r="AV29" s="6">
        <v>26.5</v>
      </c>
      <c r="AW29" s="48">
        <v>2155</v>
      </c>
      <c r="AX29" s="4"/>
      <c r="AY29" s="7">
        <v>0</v>
      </c>
      <c r="AZ29" s="7">
        <v>0</v>
      </c>
      <c r="BA29" s="7">
        <v>1</v>
      </c>
      <c r="BB29" s="8">
        <v>1</v>
      </c>
      <c r="BC29" s="12" t="s">
        <v>70</v>
      </c>
      <c r="BD29" s="8" t="s">
        <v>112</v>
      </c>
      <c r="BE29" s="8">
        <v>1</v>
      </c>
      <c r="BF29" s="9" t="s">
        <v>113</v>
      </c>
      <c r="BG29" s="45"/>
      <c r="BH29" s="2" t="s">
        <v>104</v>
      </c>
      <c r="BI29" s="11"/>
    </row>
    <row r="30" spans="1:62" x14ac:dyDescent="0.25">
      <c r="A30" s="2">
        <v>25</v>
      </c>
      <c r="B30" s="2">
        <v>2015</v>
      </c>
      <c r="C30" s="2" t="s">
        <v>153</v>
      </c>
      <c r="D30" s="2" t="s">
        <v>107</v>
      </c>
      <c r="E30" s="2" t="s">
        <v>63</v>
      </c>
      <c r="F30" s="2" t="s">
        <v>75</v>
      </c>
      <c r="G30" s="1" t="s">
        <v>65</v>
      </c>
      <c r="H30" s="1" t="s">
        <v>66</v>
      </c>
      <c r="I30" s="3">
        <v>1</v>
      </c>
      <c r="J30" s="4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3" t="s">
        <v>67</v>
      </c>
      <c r="R30">
        <v>1</v>
      </c>
      <c r="S30" s="46">
        <v>1</v>
      </c>
      <c r="T30" s="5">
        <v>0</v>
      </c>
      <c r="U30" s="5">
        <v>0</v>
      </c>
      <c r="V30" s="5">
        <v>0</v>
      </c>
      <c r="W30" s="3" t="s">
        <v>68</v>
      </c>
      <c r="X30" s="3">
        <v>0</v>
      </c>
      <c r="Y30" s="4">
        <v>1</v>
      </c>
      <c r="Z30" s="5">
        <v>0</v>
      </c>
      <c r="AA30" s="5">
        <v>0</v>
      </c>
      <c r="AB30" s="5">
        <v>0</v>
      </c>
      <c r="AC30" s="3" t="s">
        <v>111</v>
      </c>
      <c r="AD30" s="3">
        <v>6</v>
      </c>
      <c r="AE30" s="4">
        <v>0</v>
      </c>
      <c r="AF30" s="5">
        <v>0</v>
      </c>
      <c r="AG30" s="5">
        <v>0</v>
      </c>
      <c r="AH30" s="5">
        <v>0</v>
      </c>
      <c r="AI30" s="5">
        <v>0</v>
      </c>
      <c r="AJ30" s="5">
        <v>1</v>
      </c>
      <c r="AK30" s="47">
        <v>28</v>
      </c>
      <c r="AL30" s="47">
        <v>-28</v>
      </c>
      <c r="AM30" s="6">
        <v>85</v>
      </c>
      <c r="AN30" s="6">
        <v>0.67058823529411771</v>
      </c>
      <c r="AO30" s="6">
        <v>9</v>
      </c>
      <c r="AP30" s="6">
        <v>3</v>
      </c>
      <c r="AQ30" s="6">
        <v>3.48</v>
      </c>
      <c r="AR30" s="6">
        <v>22</v>
      </c>
      <c r="AS30" s="6">
        <v>18</v>
      </c>
      <c r="AT30" s="6">
        <v>24</v>
      </c>
      <c r="AU30" s="6">
        <v>22</v>
      </c>
      <c r="AV30" s="6">
        <v>23</v>
      </c>
      <c r="AW30" s="48">
        <v>607</v>
      </c>
      <c r="AX30" s="4">
        <v>2.4710000000000001</v>
      </c>
      <c r="AY30" s="7">
        <v>0</v>
      </c>
      <c r="AZ30" s="7">
        <v>0</v>
      </c>
      <c r="BA30" s="7">
        <v>0</v>
      </c>
      <c r="BB30" s="8">
        <v>1</v>
      </c>
      <c r="BC30" s="12" t="s">
        <v>70</v>
      </c>
      <c r="BD30" s="8" t="s">
        <v>71</v>
      </c>
      <c r="BE30" s="8">
        <v>2</v>
      </c>
      <c r="BF30" s="9" t="s">
        <v>72</v>
      </c>
      <c r="BG30" s="45"/>
      <c r="BH30" s="2" t="s">
        <v>107</v>
      </c>
      <c r="BI30" s="11"/>
    </row>
    <row r="31" spans="1:62" x14ac:dyDescent="0.25">
      <c r="A31" s="2">
        <v>151</v>
      </c>
      <c r="B31" s="2">
        <v>2016</v>
      </c>
      <c r="C31" s="2" t="s">
        <v>168</v>
      </c>
      <c r="D31" s="2" t="s">
        <v>124</v>
      </c>
      <c r="E31" s="2" t="s">
        <v>63</v>
      </c>
      <c r="F31" s="2" t="s">
        <v>136</v>
      </c>
      <c r="G31" s="1" t="s">
        <v>65</v>
      </c>
      <c r="H31" s="1" t="s">
        <v>66</v>
      </c>
      <c r="I31" s="3">
        <v>1</v>
      </c>
      <c r="J31" s="4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" t="s">
        <v>67</v>
      </c>
      <c r="R31">
        <v>1</v>
      </c>
      <c r="S31" s="46">
        <v>1</v>
      </c>
      <c r="T31" s="5">
        <v>0</v>
      </c>
      <c r="U31" s="5">
        <v>0</v>
      </c>
      <c r="V31" s="5">
        <v>0</v>
      </c>
      <c r="W31" s="3" t="s">
        <v>68</v>
      </c>
      <c r="X31" s="3">
        <v>0</v>
      </c>
      <c r="Y31" s="4">
        <v>1</v>
      </c>
      <c r="Z31" s="5">
        <v>0</v>
      </c>
      <c r="AA31" s="5">
        <v>0</v>
      </c>
      <c r="AB31" s="5">
        <v>0</v>
      </c>
      <c r="AC31" s="3" t="s">
        <v>83</v>
      </c>
      <c r="AD31" s="3">
        <v>2</v>
      </c>
      <c r="AE31" s="4">
        <v>0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0">
        <v>148.19999999999999</v>
      </c>
      <c r="AL31" s="47">
        <v>-148.19999999999999</v>
      </c>
      <c r="AM31" s="48">
        <v>315.70588235294116</v>
      </c>
      <c r="AN31" s="6">
        <v>0.66946152412893611</v>
      </c>
      <c r="AO31" s="6">
        <v>7</v>
      </c>
      <c r="AP31" s="6">
        <v>3</v>
      </c>
      <c r="AQ31" s="6">
        <v>3.33</v>
      </c>
      <c r="AR31" s="6">
        <v>22</v>
      </c>
      <c r="AS31" s="6">
        <v>21</v>
      </c>
      <c r="AT31" s="6">
        <v>21</v>
      </c>
      <c r="AU31" s="6">
        <v>23</v>
      </c>
      <c r="AV31" s="6">
        <v>23</v>
      </c>
      <c r="AW31" s="48">
        <v>86</v>
      </c>
      <c r="AX31" s="4">
        <v>1.6419999999999999</v>
      </c>
      <c r="AY31" s="7">
        <v>0</v>
      </c>
      <c r="AZ31" s="7">
        <v>0</v>
      </c>
      <c r="BA31" s="7">
        <v>1</v>
      </c>
      <c r="BB31" s="8">
        <v>1</v>
      </c>
      <c r="BC31" s="12" t="s">
        <v>70</v>
      </c>
      <c r="BD31" s="8" t="s">
        <v>71</v>
      </c>
      <c r="BE31" s="8">
        <v>2</v>
      </c>
      <c r="BF31" s="9" t="s">
        <v>72</v>
      </c>
      <c r="BG31" s="45"/>
      <c r="BH31" s="2" t="s">
        <v>124</v>
      </c>
      <c r="BI31" s="11"/>
      <c r="BJ31" s="25"/>
    </row>
    <row r="32" spans="1:62" x14ac:dyDescent="0.25">
      <c r="A32" s="2">
        <v>77</v>
      </c>
      <c r="B32" s="2">
        <v>2015</v>
      </c>
      <c r="C32" s="2" t="s">
        <v>164</v>
      </c>
      <c r="D32" s="2" t="s">
        <v>124</v>
      </c>
      <c r="E32" s="2" t="s">
        <v>74</v>
      </c>
      <c r="F32" s="2" t="s">
        <v>108</v>
      </c>
      <c r="G32" s="1" t="s">
        <v>65</v>
      </c>
      <c r="H32" s="1" t="s">
        <v>66</v>
      </c>
      <c r="I32" s="3">
        <v>1</v>
      </c>
      <c r="J32" s="4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 t="s">
        <v>67</v>
      </c>
      <c r="R32">
        <v>1</v>
      </c>
      <c r="S32" s="46">
        <v>1</v>
      </c>
      <c r="T32" s="5">
        <v>0</v>
      </c>
      <c r="U32" s="5">
        <v>0</v>
      </c>
      <c r="V32" s="5">
        <v>0</v>
      </c>
      <c r="W32" s="3" t="s">
        <v>110</v>
      </c>
      <c r="X32" s="3">
        <v>1</v>
      </c>
      <c r="Y32" s="4">
        <v>0</v>
      </c>
      <c r="Z32" s="5">
        <v>1</v>
      </c>
      <c r="AA32" s="5">
        <v>0</v>
      </c>
      <c r="AB32" s="5">
        <v>0</v>
      </c>
      <c r="AC32" s="3" t="s">
        <v>83</v>
      </c>
      <c r="AD32" s="3">
        <v>2</v>
      </c>
      <c r="AE32" s="4">
        <v>0</v>
      </c>
      <c r="AF32" s="5">
        <v>1</v>
      </c>
      <c r="AG32" s="5">
        <v>0</v>
      </c>
      <c r="AH32" s="5">
        <v>0</v>
      </c>
      <c r="AI32" s="5">
        <v>0</v>
      </c>
      <c r="AJ32" s="5">
        <v>0</v>
      </c>
      <c r="AK32" s="47">
        <v>143</v>
      </c>
      <c r="AL32" s="47">
        <v>-143</v>
      </c>
      <c r="AM32" s="6">
        <v>292</v>
      </c>
      <c r="AN32" s="6">
        <v>0.51027397260273966</v>
      </c>
      <c r="AO32" s="6">
        <v>8</v>
      </c>
      <c r="AP32" s="6">
        <v>15</v>
      </c>
      <c r="AQ32" s="6">
        <v>3.44</v>
      </c>
      <c r="AR32" s="6">
        <v>22</v>
      </c>
      <c r="AS32" s="6">
        <v>24</v>
      </c>
      <c r="AT32" s="6">
        <v>22</v>
      </c>
      <c r="AU32" s="6">
        <v>21</v>
      </c>
      <c r="AV32" s="6">
        <v>19</v>
      </c>
      <c r="AW32" s="48">
        <v>8</v>
      </c>
      <c r="AX32" s="4">
        <v>2.5579999999999998</v>
      </c>
      <c r="AY32" s="7">
        <v>0</v>
      </c>
      <c r="AZ32" s="7">
        <v>1</v>
      </c>
      <c r="BA32" s="7">
        <v>0</v>
      </c>
      <c r="BB32" s="8">
        <v>0</v>
      </c>
      <c r="BC32" s="12" t="s">
        <v>65</v>
      </c>
      <c r="BD32" s="8" t="s">
        <v>71</v>
      </c>
      <c r="BE32" s="8">
        <v>3</v>
      </c>
      <c r="BF32" s="9" t="s">
        <v>77</v>
      </c>
      <c r="BG32" s="49" t="s">
        <v>166</v>
      </c>
      <c r="BH32" s="2" t="s">
        <v>124</v>
      </c>
      <c r="BI32" s="11"/>
      <c r="BJ32" s="25"/>
    </row>
    <row r="33" spans="1:62" x14ac:dyDescent="0.25">
      <c r="A33" s="2">
        <v>81</v>
      </c>
      <c r="B33" s="2">
        <v>2015</v>
      </c>
      <c r="C33" s="2" t="s">
        <v>117</v>
      </c>
      <c r="D33" s="2" t="s">
        <v>99</v>
      </c>
      <c r="E33" s="2" t="s">
        <v>63</v>
      </c>
      <c r="F33" s="2" t="s">
        <v>81</v>
      </c>
      <c r="G33" s="1" t="s">
        <v>65</v>
      </c>
      <c r="H33" s="1" t="s">
        <v>66</v>
      </c>
      <c r="I33" s="3">
        <v>1</v>
      </c>
      <c r="J33" s="4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3" t="s">
        <v>67</v>
      </c>
      <c r="R33">
        <v>1</v>
      </c>
      <c r="S33" s="46">
        <v>1</v>
      </c>
      <c r="T33" s="5">
        <v>0</v>
      </c>
      <c r="U33" s="5">
        <v>0</v>
      </c>
      <c r="V33" s="5">
        <v>0</v>
      </c>
      <c r="W33" s="3" t="s">
        <v>68</v>
      </c>
      <c r="X33" s="3">
        <v>0</v>
      </c>
      <c r="Y33" s="4">
        <v>1</v>
      </c>
      <c r="Z33" s="5">
        <v>0</v>
      </c>
      <c r="AA33" s="5">
        <v>0</v>
      </c>
      <c r="AB33" s="5">
        <v>0</v>
      </c>
      <c r="AC33" s="3" t="s">
        <v>104</v>
      </c>
      <c r="AD33" s="3">
        <v>4</v>
      </c>
      <c r="AE33" s="4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47">
        <v>7</v>
      </c>
      <c r="AL33" s="47">
        <v>-7</v>
      </c>
      <c r="AM33" s="6">
        <v>117</v>
      </c>
      <c r="AN33" s="6">
        <v>0.94017094017094016</v>
      </c>
      <c r="AO33" s="6">
        <v>8</v>
      </c>
      <c r="AP33" s="6">
        <v>26</v>
      </c>
      <c r="AQ33" s="6">
        <v>3.94</v>
      </c>
      <c r="AR33" s="6">
        <v>22</v>
      </c>
      <c r="AS33" s="6">
        <v>25</v>
      </c>
      <c r="AT33" s="6">
        <v>22</v>
      </c>
      <c r="AU33" s="6">
        <v>20</v>
      </c>
      <c r="AV33" s="6">
        <v>20</v>
      </c>
      <c r="AW33" s="48">
        <v>361</v>
      </c>
      <c r="AX33" s="4">
        <v>3.7029999999999998</v>
      </c>
      <c r="AY33" s="7">
        <v>0</v>
      </c>
      <c r="AZ33" s="7">
        <v>0</v>
      </c>
      <c r="BA33" s="7">
        <v>0</v>
      </c>
      <c r="BB33" s="8">
        <v>0</v>
      </c>
      <c r="BC33" s="12" t="s">
        <v>65</v>
      </c>
      <c r="BD33" s="8" t="s">
        <v>71</v>
      </c>
      <c r="BE33" s="8">
        <v>3</v>
      </c>
      <c r="BF33" s="9" t="s">
        <v>77</v>
      </c>
      <c r="BG33" s="49" t="s">
        <v>105</v>
      </c>
      <c r="BH33" s="2" t="s">
        <v>99</v>
      </c>
      <c r="BI33" s="11"/>
      <c r="BJ33" s="25"/>
    </row>
    <row r="34" spans="1:62" x14ac:dyDescent="0.25">
      <c r="A34" s="2">
        <v>6</v>
      </c>
      <c r="B34" s="2">
        <v>2015</v>
      </c>
      <c r="C34" s="2" t="s">
        <v>137</v>
      </c>
      <c r="D34" s="2" t="s">
        <v>154</v>
      </c>
      <c r="E34" s="2" t="s">
        <v>74</v>
      </c>
      <c r="F34" s="2" t="s">
        <v>119</v>
      </c>
      <c r="G34" s="1" t="s">
        <v>65</v>
      </c>
      <c r="H34" s="1" t="s">
        <v>66</v>
      </c>
      <c r="I34" s="3">
        <v>1</v>
      </c>
      <c r="J34" s="4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 t="s">
        <v>67</v>
      </c>
      <c r="R34">
        <v>1</v>
      </c>
      <c r="S34" s="46">
        <v>1</v>
      </c>
      <c r="T34" s="5">
        <v>0</v>
      </c>
      <c r="U34" s="5">
        <v>0</v>
      </c>
      <c r="V34" s="5">
        <v>0</v>
      </c>
      <c r="W34" s="3" t="s">
        <v>68</v>
      </c>
      <c r="X34" s="3">
        <v>0</v>
      </c>
      <c r="Y34" s="4">
        <v>1</v>
      </c>
      <c r="Z34" s="5">
        <v>0</v>
      </c>
      <c r="AA34" s="5">
        <v>0</v>
      </c>
      <c r="AB34" s="5">
        <v>0</v>
      </c>
      <c r="AC34" s="3" t="s">
        <v>83</v>
      </c>
      <c r="AD34" s="3">
        <v>2</v>
      </c>
      <c r="AE34" s="4">
        <v>0</v>
      </c>
      <c r="AF34" s="5">
        <v>1</v>
      </c>
      <c r="AG34" s="5">
        <v>0</v>
      </c>
      <c r="AH34" s="5">
        <v>0</v>
      </c>
      <c r="AI34" s="5">
        <v>0</v>
      </c>
      <c r="AJ34" s="5">
        <v>0</v>
      </c>
      <c r="AK34" s="47">
        <v>36</v>
      </c>
      <c r="AL34" s="47">
        <v>-36</v>
      </c>
      <c r="AM34" s="6">
        <v>164</v>
      </c>
      <c r="AN34" s="6">
        <v>0.78048780487804881</v>
      </c>
      <c r="AO34" s="6">
        <v>8</v>
      </c>
      <c r="AP34" s="6">
        <v>3</v>
      </c>
      <c r="AQ34" s="6">
        <v>3.72</v>
      </c>
      <c r="AR34" s="6">
        <v>22</v>
      </c>
      <c r="AS34" s="6">
        <v>23</v>
      </c>
      <c r="AT34" s="6">
        <v>24</v>
      </c>
      <c r="AU34" s="6">
        <v>19</v>
      </c>
      <c r="AV34" s="6">
        <v>25</v>
      </c>
      <c r="AW34" s="48">
        <v>57</v>
      </c>
      <c r="AX34" s="4">
        <v>3.387</v>
      </c>
      <c r="AY34" s="7">
        <v>0</v>
      </c>
      <c r="AZ34" s="7">
        <v>1</v>
      </c>
      <c r="BA34" s="7">
        <v>0</v>
      </c>
      <c r="BB34" s="8">
        <v>0</v>
      </c>
      <c r="BC34" s="12" t="s">
        <v>65</v>
      </c>
      <c r="BD34" s="8" t="s">
        <v>71</v>
      </c>
      <c r="BE34" s="8">
        <v>3</v>
      </c>
      <c r="BF34" s="9" t="s">
        <v>77</v>
      </c>
      <c r="BG34" s="49" t="s">
        <v>155</v>
      </c>
      <c r="BH34" s="2" t="s">
        <v>154</v>
      </c>
      <c r="BI34" s="11"/>
      <c r="BJ34" s="25"/>
    </row>
    <row r="35" spans="1:62" x14ac:dyDescent="0.25">
      <c r="A35" s="2">
        <v>20</v>
      </c>
      <c r="B35" s="2">
        <v>2016</v>
      </c>
      <c r="C35" s="2" t="s">
        <v>156</v>
      </c>
      <c r="D35" s="2" t="s">
        <v>104</v>
      </c>
      <c r="E35" s="2" t="s">
        <v>63</v>
      </c>
      <c r="F35" s="2" t="s">
        <v>157</v>
      </c>
      <c r="G35" s="1" t="s">
        <v>65</v>
      </c>
      <c r="H35" s="1" t="s">
        <v>66</v>
      </c>
      <c r="I35" s="3">
        <v>1</v>
      </c>
      <c r="J35" s="4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3" t="s">
        <v>67</v>
      </c>
      <c r="R35">
        <v>1</v>
      </c>
      <c r="S35" s="46">
        <v>1</v>
      </c>
      <c r="T35" s="5">
        <v>0</v>
      </c>
      <c r="U35" s="5">
        <v>0</v>
      </c>
      <c r="V35" s="5">
        <v>0</v>
      </c>
      <c r="W35" s="3" t="s">
        <v>68</v>
      </c>
      <c r="X35" s="3">
        <v>0</v>
      </c>
      <c r="Y35" s="4">
        <v>1</v>
      </c>
      <c r="Z35" s="5">
        <v>0</v>
      </c>
      <c r="AA35" s="5">
        <v>0</v>
      </c>
      <c r="AB35" s="5">
        <v>0</v>
      </c>
      <c r="AC35" s="3" t="s">
        <v>104</v>
      </c>
      <c r="AD35" s="3">
        <v>4</v>
      </c>
      <c r="AE35" s="4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47">
        <v>50</v>
      </c>
      <c r="AL35" s="47">
        <v>-50</v>
      </c>
      <c r="AM35" s="6">
        <v>184</v>
      </c>
      <c r="AN35" s="6">
        <v>0.72826086956521741</v>
      </c>
      <c r="AO35" s="6">
        <v>7</v>
      </c>
      <c r="AP35" s="6">
        <v>3</v>
      </c>
      <c r="AQ35" s="6">
        <v>3.82</v>
      </c>
      <c r="AR35" s="6">
        <v>22</v>
      </c>
      <c r="AS35" s="6">
        <v>22</v>
      </c>
      <c r="AT35" s="6">
        <v>21</v>
      </c>
      <c r="AU35" s="6">
        <v>24</v>
      </c>
      <c r="AV35" s="6">
        <v>22</v>
      </c>
      <c r="AW35" s="48">
        <v>417</v>
      </c>
      <c r="AX35" s="4">
        <v>3.61</v>
      </c>
      <c r="AY35" s="7">
        <v>0</v>
      </c>
      <c r="AZ35" s="7">
        <v>0</v>
      </c>
      <c r="BA35" s="7">
        <v>1</v>
      </c>
      <c r="BB35" s="8">
        <v>0</v>
      </c>
      <c r="BC35" s="12" t="s">
        <v>65</v>
      </c>
      <c r="BD35" s="8" t="s">
        <v>71</v>
      </c>
      <c r="BE35" s="8">
        <v>3</v>
      </c>
      <c r="BF35" s="9" t="s">
        <v>77</v>
      </c>
      <c r="BG35" s="49" t="s">
        <v>126</v>
      </c>
      <c r="BH35" s="2" t="s">
        <v>104</v>
      </c>
      <c r="BI35" s="11"/>
      <c r="BJ35" s="25"/>
    </row>
    <row r="36" spans="1:62" x14ac:dyDescent="0.25">
      <c r="A36" s="2">
        <v>202</v>
      </c>
      <c r="B36" s="2">
        <v>2015</v>
      </c>
      <c r="C36" s="2" t="s">
        <v>162</v>
      </c>
      <c r="D36" s="2" t="s">
        <v>104</v>
      </c>
      <c r="E36" s="2" t="s">
        <v>63</v>
      </c>
      <c r="F36" s="2" t="s">
        <v>141</v>
      </c>
      <c r="G36" s="1" t="s">
        <v>65</v>
      </c>
      <c r="H36" s="1" t="s">
        <v>66</v>
      </c>
      <c r="I36" s="3">
        <v>1</v>
      </c>
      <c r="J36" s="4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3" t="s">
        <v>67</v>
      </c>
      <c r="R36">
        <v>1</v>
      </c>
      <c r="S36" s="46">
        <v>1</v>
      </c>
      <c r="T36" s="5">
        <v>0</v>
      </c>
      <c r="U36" s="5">
        <v>0</v>
      </c>
      <c r="V36" s="5">
        <v>0</v>
      </c>
      <c r="W36" s="3" t="s">
        <v>68</v>
      </c>
      <c r="X36" s="3">
        <v>0</v>
      </c>
      <c r="Y36" s="4">
        <v>1</v>
      </c>
      <c r="Z36" s="5">
        <v>0</v>
      </c>
      <c r="AA36" s="5">
        <v>0</v>
      </c>
      <c r="AB36" s="5">
        <v>0</v>
      </c>
      <c r="AC36" s="3" t="s">
        <v>104</v>
      </c>
      <c r="AD36" s="3">
        <v>4</v>
      </c>
      <c r="AE36" s="4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47">
        <v>104</v>
      </c>
      <c r="AL36" s="47">
        <v>-104</v>
      </c>
      <c r="AM36" s="6">
        <v>357</v>
      </c>
      <c r="AN36" s="6">
        <v>0.70868347338935567</v>
      </c>
      <c r="AO36" s="6">
        <v>8</v>
      </c>
      <c r="AP36" s="6">
        <v>8</v>
      </c>
      <c r="AQ36" s="6">
        <v>3.7</v>
      </c>
      <c r="AR36" s="6">
        <v>22</v>
      </c>
      <c r="AS36" s="6">
        <v>20</v>
      </c>
      <c r="AT36" s="6">
        <v>21</v>
      </c>
      <c r="AU36" s="6">
        <v>29</v>
      </c>
      <c r="AV36" s="6">
        <v>20</v>
      </c>
      <c r="AW36" s="48">
        <v>1981</v>
      </c>
      <c r="AX36" s="4">
        <v>3.548</v>
      </c>
      <c r="AY36" s="7">
        <v>0</v>
      </c>
      <c r="AZ36" s="7">
        <v>0</v>
      </c>
      <c r="BA36" s="7">
        <v>0</v>
      </c>
      <c r="BB36" s="8">
        <v>0</v>
      </c>
      <c r="BC36" s="12" t="s">
        <v>65</v>
      </c>
      <c r="BD36" s="8" t="s">
        <v>71</v>
      </c>
      <c r="BE36" s="8">
        <v>3</v>
      </c>
      <c r="BF36" s="9" t="s">
        <v>77</v>
      </c>
      <c r="BG36" s="49" t="s">
        <v>163</v>
      </c>
      <c r="BH36" s="2" t="s">
        <v>104</v>
      </c>
      <c r="BI36" s="11"/>
      <c r="BJ36" s="25"/>
    </row>
    <row r="37" spans="1:62" x14ac:dyDescent="0.25">
      <c r="A37" s="2">
        <v>24</v>
      </c>
      <c r="B37" s="2">
        <v>2015</v>
      </c>
      <c r="C37" s="2" t="s">
        <v>167</v>
      </c>
      <c r="D37" s="2" t="s">
        <v>104</v>
      </c>
      <c r="E37" s="2" t="s">
        <v>74</v>
      </c>
      <c r="F37" s="2" t="s">
        <v>94</v>
      </c>
      <c r="G37" s="1" t="s">
        <v>65</v>
      </c>
      <c r="H37" s="1" t="s">
        <v>66</v>
      </c>
      <c r="I37" s="3">
        <v>1</v>
      </c>
      <c r="J37" s="4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3" t="s">
        <v>67</v>
      </c>
      <c r="R37">
        <v>1</v>
      </c>
      <c r="S37" s="46">
        <v>1</v>
      </c>
      <c r="T37" s="5">
        <v>0</v>
      </c>
      <c r="U37" s="5">
        <v>0</v>
      </c>
      <c r="V37" s="5">
        <v>0</v>
      </c>
      <c r="W37" s="3" t="s">
        <v>68</v>
      </c>
      <c r="X37" s="3">
        <v>0</v>
      </c>
      <c r="Y37" s="4">
        <v>1</v>
      </c>
      <c r="Z37" s="5">
        <v>0</v>
      </c>
      <c r="AA37" s="5">
        <v>0</v>
      </c>
      <c r="AB37" s="5">
        <v>0</v>
      </c>
      <c r="AC37" s="3" t="s">
        <v>104</v>
      </c>
      <c r="AD37" s="3">
        <v>4</v>
      </c>
      <c r="AE37" s="4">
        <v>0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47">
        <v>265</v>
      </c>
      <c r="AL37" s="47">
        <v>-265</v>
      </c>
      <c r="AM37" s="6">
        <v>453</v>
      </c>
      <c r="AN37" s="6">
        <v>0.41501103752759383</v>
      </c>
      <c r="AO37" s="6">
        <v>8</v>
      </c>
      <c r="AP37" s="6">
        <v>11</v>
      </c>
      <c r="AQ37" s="6">
        <v>3.02</v>
      </c>
      <c r="AR37" s="6">
        <v>22</v>
      </c>
      <c r="AS37" s="6">
        <v>21</v>
      </c>
      <c r="AT37" s="6">
        <v>23</v>
      </c>
      <c r="AU37" s="6">
        <v>22</v>
      </c>
      <c r="AV37" s="6">
        <v>21</v>
      </c>
      <c r="AW37" s="48">
        <v>18</v>
      </c>
      <c r="AX37" s="4">
        <v>2.9079999999999999</v>
      </c>
      <c r="AY37" s="7">
        <v>0</v>
      </c>
      <c r="AZ37" s="7">
        <v>1</v>
      </c>
      <c r="BA37" s="7">
        <v>0</v>
      </c>
      <c r="BB37" s="8">
        <v>0</v>
      </c>
      <c r="BC37" s="12" t="s">
        <v>65</v>
      </c>
      <c r="BD37" s="8" t="s">
        <v>71</v>
      </c>
      <c r="BE37" s="8">
        <v>3</v>
      </c>
      <c r="BF37" s="9" t="s">
        <v>77</v>
      </c>
      <c r="BG37" s="49" t="s">
        <v>126</v>
      </c>
      <c r="BH37" s="2" t="s">
        <v>104</v>
      </c>
      <c r="BI37" s="11"/>
      <c r="BJ37" s="25"/>
    </row>
    <row r="38" spans="1:62" x14ac:dyDescent="0.25">
      <c r="A38" s="2">
        <v>139</v>
      </c>
      <c r="B38" s="2">
        <v>2016</v>
      </c>
      <c r="C38" s="2" t="s">
        <v>158</v>
      </c>
      <c r="D38" s="2" t="s">
        <v>131</v>
      </c>
      <c r="E38" s="2" t="s">
        <v>63</v>
      </c>
      <c r="F38" s="2" t="s">
        <v>94</v>
      </c>
      <c r="G38" s="1" t="s">
        <v>65</v>
      </c>
      <c r="H38" s="1" t="s">
        <v>66</v>
      </c>
      <c r="I38" s="3">
        <v>1</v>
      </c>
      <c r="J38" s="4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3" t="s">
        <v>67</v>
      </c>
      <c r="R38">
        <v>1</v>
      </c>
      <c r="S38" s="46">
        <v>1</v>
      </c>
      <c r="T38" s="5">
        <v>0</v>
      </c>
      <c r="U38" s="5">
        <v>0</v>
      </c>
      <c r="V38" s="5">
        <v>0</v>
      </c>
      <c r="W38" s="3" t="s">
        <v>68</v>
      </c>
      <c r="X38" s="3">
        <v>0</v>
      </c>
      <c r="Y38" s="4">
        <v>1</v>
      </c>
      <c r="Z38" s="5">
        <v>0</v>
      </c>
      <c r="AA38" s="5">
        <v>0</v>
      </c>
      <c r="AB38" s="5">
        <v>0</v>
      </c>
      <c r="AC38" s="3" t="s">
        <v>69</v>
      </c>
      <c r="AD38" s="3">
        <v>1</v>
      </c>
      <c r="AE38" s="4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7">
        <v>50</v>
      </c>
      <c r="AL38" s="47">
        <v>-50</v>
      </c>
      <c r="AM38" s="6">
        <v>458</v>
      </c>
      <c r="AN38" s="6">
        <v>0.89082969432314407</v>
      </c>
      <c r="AO38" s="6">
        <v>8</v>
      </c>
      <c r="AP38" s="6">
        <v>7.5714285714285712</v>
      </c>
      <c r="AQ38" s="6">
        <v>3.8</v>
      </c>
      <c r="AR38" s="6">
        <v>22</v>
      </c>
      <c r="AS38" s="6">
        <v>18</v>
      </c>
      <c r="AT38" s="6">
        <v>23</v>
      </c>
      <c r="AU38" s="6">
        <v>21</v>
      </c>
      <c r="AV38" s="6">
        <v>24</v>
      </c>
      <c r="AW38" s="48">
        <v>2969</v>
      </c>
      <c r="AX38" s="4"/>
      <c r="AY38" s="7">
        <v>0</v>
      </c>
      <c r="AZ38" s="7">
        <v>0</v>
      </c>
      <c r="BA38" s="7">
        <v>1</v>
      </c>
      <c r="BB38" s="8">
        <v>1</v>
      </c>
      <c r="BC38" s="12" t="s">
        <v>70</v>
      </c>
      <c r="BD38" s="8" t="s">
        <v>112</v>
      </c>
      <c r="BE38" s="8">
        <v>1</v>
      </c>
      <c r="BF38" s="9" t="s">
        <v>113</v>
      </c>
      <c r="BG38" s="45"/>
      <c r="BH38" s="2" t="s">
        <v>131</v>
      </c>
      <c r="BI38" s="11"/>
      <c r="BJ38" s="25"/>
    </row>
    <row r="39" spans="1:62" x14ac:dyDescent="0.25">
      <c r="A39" s="2">
        <v>74</v>
      </c>
      <c r="B39" s="2">
        <v>2016</v>
      </c>
      <c r="C39" s="2" t="s">
        <v>160</v>
      </c>
      <c r="D39" s="2" t="s">
        <v>161</v>
      </c>
      <c r="E39" s="2" t="s">
        <v>63</v>
      </c>
      <c r="F39" s="2" t="s">
        <v>136</v>
      </c>
      <c r="G39" s="1" t="s">
        <v>65</v>
      </c>
      <c r="H39" s="1" t="s">
        <v>66</v>
      </c>
      <c r="I39" s="3">
        <v>1</v>
      </c>
      <c r="J39" s="4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3" t="s">
        <v>67</v>
      </c>
      <c r="R39">
        <v>1</v>
      </c>
      <c r="S39" s="46">
        <v>1</v>
      </c>
      <c r="T39" s="5">
        <v>0</v>
      </c>
      <c r="U39" s="5">
        <v>0</v>
      </c>
      <c r="V39" s="5">
        <v>0</v>
      </c>
      <c r="W39" s="3" t="s">
        <v>68</v>
      </c>
      <c r="X39" s="3">
        <v>0</v>
      </c>
      <c r="Y39" s="4">
        <v>1</v>
      </c>
      <c r="Z39" s="5">
        <v>0</v>
      </c>
      <c r="AA39" s="5">
        <v>0</v>
      </c>
      <c r="AB39" s="5">
        <v>0</v>
      </c>
      <c r="AC39" s="3" t="s">
        <v>91</v>
      </c>
      <c r="AD39" s="3">
        <v>5</v>
      </c>
      <c r="AE39" s="4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47">
        <v>101</v>
      </c>
      <c r="AL39" s="47">
        <v>-101</v>
      </c>
      <c r="AM39" s="6">
        <v>506</v>
      </c>
      <c r="AN39" s="6">
        <v>0.80039525691699609</v>
      </c>
      <c r="AO39" s="6">
        <v>8</v>
      </c>
      <c r="AP39" s="6">
        <v>0</v>
      </c>
      <c r="AQ39" s="6">
        <v>3.9</v>
      </c>
      <c r="AR39" s="6">
        <v>22</v>
      </c>
      <c r="AS39" s="6">
        <v>22</v>
      </c>
      <c r="AT39" s="6">
        <v>25</v>
      </c>
      <c r="AU39" s="6">
        <v>22</v>
      </c>
      <c r="AV39" s="6">
        <v>20</v>
      </c>
      <c r="AW39" s="48">
        <v>4076</v>
      </c>
      <c r="AX39" s="4"/>
      <c r="AY39" s="7">
        <v>0</v>
      </c>
      <c r="AZ39" s="7">
        <v>0</v>
      </c>
      <c r="BA39" s="7">
        <v>1</v>
      </c>
      <c r="BB39" s="8">
        <v>1</v>
      </c>
      <c r="BC39" s="12" t="s">
        <v>70</v>
      </c>
      <c r="BD39" s="8" t="s">
        <v>112</v>
      </c>
      <c r="BE39" s="8">
        <v>1</v>
      </c>
      <c r="BF39" s="9" t="s">
        <v>113</v>
      </c>
      <c r="BG39" s="45"/>
      <c r="BH39" s="2" t="s">
        <v>161</v>
      </c>
      <c r="BI39" s="11"/>
      <c r="BJ39" s="25"/>
    </row>
    <row r="40" spans="1:62" x14ac:dyDescent="0.25">
      <c r="A40" s="2">
        <v>137</v>
      </c>
      <c r="B40" s="2">
        <v>2016</v>
      </c>
      <c r="C40" s="2" t="s">
        <v>164</v>
      </c>
      <c r="D40" s="2" t="s">
        <v>165</v>
      </c>
      <c r="E40" s="2" t="s">
        <v>74</v>
      </c>
      <c r="F40" s="2" t="s">
        <v>136</v>
      </c>
      <c r="G40" s="1" t="s">
        <v>65</v>
      </c>
      <c r="H40" s="1" t="s">
        <v>66</v>
      </c>
      <c r="I40" s="3">
        <v>1</v>
      </c>
      <c r="J40" s="4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" t="s">
        <v>67</v>
      </c>
      <c r="R40">
        <v>1</v>
      </c>
      <c r="S40" s="46">
        <v>1</v>
      </c>
      <c r="T40" s="5">
        <v>0</v>
      </c>
      <c r="U40" s="5">
        <v>0</v>
      </c>
      <c r="V40" s="5">
        <v>0</v>
      </c>
      <c r="W40" s="3" t="s">
        <v>68</v>
      </c>
      <c r="X40" s="3">
        <v>0</v>
      </c>
      <c r="Y40" s="4">
        <v>1</v>
      </c>
      <c r="Z40" s="5">
        <v>0</v>
      </c>
      <c r="AA40" s="5">
        <v>0</v>
      </c>
      <c r="AB40" s="5">
        <v>0</v>
      </c>
      <c r="AC40" s="3" t="s">
        <v>69</v>
      </c>
      <c r="AD40" s="3">
        <v>1</v>
      </c>
      <c r="AE40" s="4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47">
        <v>112</v>
      </c>
      <c r="AL40" s="47">
        <v>-112</v>
      </c>
      <c r="AM40" s="6">
        <v>259</v>
      </c>
      <c r="AN40" s="6">
        <v>0.56756756756756754</v>
      </c>
      <c r="AO40" s="6">
        <v>8</v>
      </c>
      <c r="AP40" s="6">
        <v>7.5714285714285712</v>
      </c>
      <c r="AQ40" s="6">
        <v>3.65</v>
      </c>
      <c r="AR40" s="6">
        <v>22</v>
      </c>
      <c r="AS40" s="6">
        <v>23</v>
      </c>
      <c r="AT40" s="6">
        <v>21</v>
      </c>
      <c r="AU40" s="6">
        <v>22</v>
      </c>
      <c r="AV40" s="6">
        <v>22</v>
      </c>
      <c r="AW40" s="48">
        <v>8</v>
      </c>
      <c r="AX40" s="4"/>
      <c r="AY40" s="7">
        <v>0</v>
      </c>
      <c r="AZ40" s="7">
        <v>1</v>
      </c>
      <c r="BA40" s="7">
        <v>1</v>
      </c>
      <c r="BB40" s="8">
        <v>1</v>
      </c>
      <c r="BC40" s="12" t="s">
        <v>70</v>
      </c>
      <c r="BD40" s="8" t="s">
        <v>112</v>
      </c>
      <c r="BE40" s="8">
        <v>1</v>
      </c>
      <c r="BF40" s="9" t="s">
        <v>113</v>
      </c>
      <c r="BG40" s="45"/>
      <c r="BH40" s="2" t="s">
        <v>165</v>
      </c>
      <c r="BI40" s="11"/>
      <c r="BJ40" s="25"/>
    </row>
    <row r="41" spans="1:62" x14ac:dyDescent="0.25">
      <c r="A41" s="2">
        <v>62</v>
      </c>
      <c r="B41" s="2">
        <v>2016</v>
      </c>
      <c r="C41" s="2" t="s">
        <v>127</v>
      </c>
      <c r="D41" s="2" t="s">
        <v>93</v>
      </c>
      <c r="E41" s="2" t="s">
        <v>63</v>
      </c>
      <c r="F41" s="2" t="s">
        <v>81</v>
      </c>
      <c r="G41" s="1" t="s">
        <v>65</v>
      </c>
      <c r="H41" s="1" t="s">
        <v>76</v>
      </c>
      <c r="I41" s="3">
        <v>2</v>
      </c>
      <c r="J41" s="4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3" t="s">
        <v>67</v>
      </c>
      <c r="R41">
        <v>1</v>
      </c>
      <c r="S41" s="46">
        <v>1</v>
      </c>
      <c r="T41" s="5">
        <v>0</v>
      </c>
      <c r="U41" s="5">
        <v>0</v>
      </c>
      <c r="V41" s="5">
        <v>0</v>
      </c>
      <c r="W41" s="3" t="s">
        <v>68</v>
      </c>
      <c r="X41" s="3">
        <v>0</v>
      </c>
      <c r="Y41" s="4">
        <v>1</v>
      </c>
      <c r="Z41" s="5">
        <v>0</v>
      </c>
      <c r="AA41" s="5">
        <v>0</v>
      </c>
      <c r="AB41" s="5">
        <v>0</v>
      </c>
      <c r="AC41" s="3" t="s">
        <v>128</v>
      </c>
      <c r="AD41" s="3">
        <v>3</v>
      </c>
      <c r="AE41" s="4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47">
        <v>104</v>
      </c>
      <c r="AL41" s="47">
        <v>-104</v>
      </c>
      <c r="AM41" s="6">
        <v>348</v>
      </c>
      <c r="AN41" s="6">
        <v>0.70114942528735624</v>
      </c>
      <c r="AO41" s="6">
        <v>8</v>
      </c>
      <c r="AP41" s="6">
        <v>0</v>
      </c>
      <c r="AQ41" s="6">
        <v>3.5</v>
      </c>
      <c r="AR41" s="6">
        <v>22</v>
      </c>
      <c r="AS41" s="6">
        <v>17</v>
      </c>
      <c r="AT41" s="6">
        <v>21</v>
      </c>
      <c r="AU41" s="6">
        <v>26</v>
      </c>
      <c r="AV41" s="6">
        <v>22</v>
      </c>
      <c r="AW41" s="48">
        <v>50</v>
      </c>
      <c r="AX41" s="4"/>
      <c r="AY41" s="7">
        <v>0</v>
      </c>
      <c r="AZ41" s="7">
        <v>0</v>
      </c>
      <c r="BA41" s="7">
        <v>1</v>
      </c>
      <c r="BB41" s="8">
        <v>1</v>
      </c>
      <c r="BC41" s="12" t="s">
        <v>70</v>
      </c>
      <c r="BD41" s="8" t="s">
        <v>112</v>
      </c>
      <c r="BE41" s="8">
        <v>1</v>
      </c>
      <c r="BF41" s="9" t="s">
        <v>113</v>
      </c>
      <c r="BG41" s="45" t="s">
        <v>93</v>
      </c>
      <c r="BH41" s="2" t="s">
        <v>93</v>
      </c>
      <c r="BI41" s="11"/>
      <c r="BJ41" s="25"/>
    </row>
    <row r="42" spans="1:62" x14ac:dyDescent="0.25">
      <c r="A42" s="2">
        <v>9</v>
      </c>
      <c r="B42" s="2">
        <v>2016</v>
      </c>
      <c r="C42" s="2" t="s">
        <v>159</v>
      </c>
      <c r="D42" s="2" t="s">
        <v>124</v>
      </c>
      <c r="E42" s="2" t="s">
        <v>63</v>
      </c>
      <c r="F42" s="2" t="s">
        <v>136</v>
      </c>
      <c r="G42" s="1" t="s">
        <v>65</v>
      </c>
      <c r="H42" s="1" t="s">
        <v>86</v>
      </c>
      <c r="I42" s="3">
        <v>3</v>
      </c>
      <c r="J42" s="4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3" t="s">
        <v>67</v>
      </c>
      <c r="R42">
        <v>1</v>
      </c>
      <c r="S42" s="46">
        <v>1</v>
      </c>
      <c r="T42" s="5">
        <v>0</v>
      </c>
      <c r="U42" s="5">
        <v>0</v>
      </c>
      <c r="V42" s="5">
        <v>0</v>
      </c>
      <c r="W42" s="3" t="s">
        <v>68</v>
      </c>
      <c r="X42" s="3">
        <v>0</v>
      </c>
      <c r="Y42" s="4">
        <v>1</v>
      </c>
      <c r="Z42" s="5">
        <v>0</v>
      </c>
      <c r="AA42" s="5">
        <v>0</v>
      </c>
      <c r="AB42" s="5">
        <v>0</v>
      </c>
      <c r="AC42" s="3" t="s">
        <v>83</v>
      </c>
      <c r="AD42" s="3">
        <v>2</v>
      </c>
      <c r="AE42" s="4">
        <v>0</v>
      </c>
      <c r="AF42" s="5">
        <v>1</v>
      </c>
      <c r="AG42" s="5">
        <v>0</v>
      </c>
      <c r="AH42" s="5">
        <v>0</v>
      </c>
      <c r="AI42" s="5">
        <v>0</v>
      </c>
      <c r="AJ42" s="5">
        <v>0</v>
      </c>
      <c r="AK42" s="47">
        <v>66</v>
      </c>
      <c r="AL42" s="47">
        <v>-66</v>
      </c>
      <c r="AM42" s="6">
        <v>278</v>
      </c>
      <c r="AN42" s="6">
        <v>0.76258992805755399</v>
      </c>
      <c r="AO42" s="6">
        <v>4</v>
      </c>
      <c r="AP42" s="6">
        <v>0</v>
      </c>
      <c r="AQ42" s="6">
        <v>3.2</v>
      </c>
      <c r="AR42" s="6">
        <v>22</v>
      </c>
      <c r="AS42" s="6">
        <v>17</v>
      </c>
      <c r="AT42" s="6">
        <v>21</v>
      </c>
      <c r="AU42" s="6">
        <v>24</v>
      </c>
      <c r="AV42" s="6">
        <v>27</v>
      </c>
      <c r="AW42" s="48">
        <v>2036</v>
      </c>
      <c r="AX42" s="4"/>
      <c r="AY42" s="7">
        <v>0</v>
      </c>
      <c r="AZ42" s="7">
        <v>0</v>
      </c>
      <c r="BA42" s="7">
        <v>1</v>
      </c>
      <c r="BB42" s="8">
        <v>1</v>
      </c>
      <c r="BC42" s="12" t="s">
        <v>70</v>
      </c>
      <c r="BD42" s="8" t="s">
        <v>112</v>
      </c>
      <c r="BE42" s="8">
        <v>1</v>
      </c>
      <c r="BF42" s="9" t="s">
        <v>113</v>
      </c>
      <c r="BG42" s="45"/>
      <c r="BH42" s="2" t="s">
        <v>124</v>
      </c>
      <c r="BI42" s="11"/>
      <c r="BJ42" s="25"/>
    </row>
    <row r="43" spans="1:62" x14ac:dyDescent="0.25">
      <c r="A43" s="2">
        <v>46</v>
      </c>
      <c r="B43" s="2">
        <v>2015</v>
      </c>
      <c r="C43" s="2" t="s">
        <v>169</v>
      </c>
      <c r="D43" s="2" t="s">
        <v>124</v>
      </c>
      <c r="E43" s="2" t="s">
        <v>74</v>
      </c>
      <c r="F43" s="2" t="s">
        <v>170</v>
      </c>
      <c r="G43" s="1" t="s">
        <v>65</v>
      </c>
      <c r="H43" s="1" t="s">
        <v>109</v>
      </c>
      <c r="I43" s="3">
        <v>7</v>
      </c>
      <c r="J43" s="4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3" t="s">
        <v>101</v>
      </c>
      <c r="R43">
        <v>2</v>
      </c>
      <c r="S43" s="46">
        <v>0</v>
      </c>
      <c r="T43" s="5">
        <v>1</v>
      </c>
      <c r="U43" s="5">
        <v>0</v>
      </c>
      <c r="V43" s="5">
        <v>0</v>
      </c>
      <c r="W43" s="3" t="s">
        <v>68</v>
      </c>
      <c r="X43" s="3">
        <v>0</v>
      </c>
      <c r="Y43" s="4">
        <v>1</v>
      </c>
      <c r="Z43" s="5">
        <v>0</v>
      </c>
      <c r="AA43" s="5">
        <v>0</v>
      </c>
      <c r="AB43" s="5">
        <v>0</v>
      </c>
      <c r="AC43" s="3" t="s">
        <v>83</v>
      </c>
      <c r="AD43" s="3">
        <v>2</v>
      </c>
      <c r="AE43" s="4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0">
        <v>86.08</v>
      </c>
      <c r="AL43" s="47">
        <v>-86.08</v>
      </c>
      <c r="AM43" s="48">
        <v>315.70588235294116</v>
      </c>
      <c r="AN43" s="6">
        <v>0.66946152412893611</v>
      </c>
      <c r="AO43" s="6">
        <v>10</v>
      </c>
      <c r="AP43" s="6">
        <v>10</v>
      </c>
      <c r="AQ43" s="6">
        <v>3.29</v>
      </c>
      <c r="AR43" s="6">
        <v>22</v>
      </c>
      <c r="AS43" s="6">
        <v>17</v>
      </c>
      <c r="AT43" s="6">
        <v>22</v>
      </c>
      <c r="AU43" s="6">
        <v>22</v>
      </c>
      <c r="AV43" s="6">
        <v>26</v>
      </c>
      <c r="AW43" s="48">
        <v>16839</v>
      </c>
      <c r="AX43" s="4"/>
      <c r="AY43" s="7">
        <v>0</v>
      </c>
      <c r="AZ43" s="7">
        <v>1</v>
      </c>
      <c r="BA43" s="7">
        <v>0</v>
      </c>
      <c r="BB43" s="8">
        <v>1</v>
      </c>
      <c r="BC43" s="12" t="s">
        <v>70</v>
      </c>
      <c r="BD43" s="8" t="s">
        <v>112</v>
      </c>
      <c r="BE43" s="8">
        <v>1</v>
      </c>
      <c r="BF43" s="9" t="s">
        <v>113</v>
      </c>
      <c r="BG43" s="45"/>
      <c r="BH43" s="2" t="s">
        <v>124</v>
      </c>
      <c r="BI43" s="11"/>
      <c r="BJ43" s="25"/>
    </row>
    <row r="44" spans="1:62" x14ac:dyDescent="0.25">
      <c r="A44" s="2">
        <v>11</v>
      </c>
      <c r="B44" s="2">
        <v>2016</v>
      </c>
      <c r="C44" s="2" t="s">
        <v>177</v>
      </c>
      <c r="D44" s="2" t="s">
        <v>189</v>
      </c>
      <c r="E44" s="2" t="s">
        <v>74</v>
      </c>
      <c r="F44" s="2" t="s">
        <v>81</v>
      </c>
      <c r="G44" s="1" t="s">
        <v>65</v>
      </c>
      <c r="H44" s="1" t="s">
        <v>66</v>
      </c>
      <c r="I44" s="3">
        <v>1</v>
      </c>
      <c r="J44" s="4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3" t="s">
        <v>67</v>
      </c>
      <c r="R44">
        <v>1</v>
      </c>
      <c r="S44" s="46">
        <v>1</v>
      </c>
      <c r="T44" s="5">
        <v>0</v>
      </c>
      <c r="U44" s="5">
        <v>0</v>
      </c>
      <c r="V44" s="5">
        <v>0</v>
      </c>
      <c r="W44" s="3" t="s">
        <v>123</v>
      </c>
      <c r="X44" s="3">
        <v>2</v>
      </c>
      <c r="Y44" s="4">
        <v>0</v>
      </c>
      <c r="Z44" s="5">
        <v>0</v>
      </c>
      <c r="AA44" s="5">
        <v>1</v>
      </c>
      <c r="AB44" s="5">
        <v>0</v>
      </c>
      <c r="AC44" s="3" t="s">
        <v>83</v>
      </c>
      <c r="AD44" s="3">
        <v>2</v>
      </c>
      <c r="AE44" s="4">
        <v>0</v>
      </c>
      <c r="AF44" s="5">
        <v>1</v>
      </c>
      <c r="AG44" s="5">
        <v>0</v>
      </c>
      <c r="AH44" s="5">
        <v>0</v>
      </c>
      <c r="AI44" s="5">
        <v>0</v>
      </c>
      <c r="AJ44" s="5">
        <v>0</v>
      </c>
      <c r="AK44" s="50">
        <v>148.19999999999999</v>
      </c>
      <c r="AL44" s="47">
        <v>-148.19999999999999</v>
      </c>
      <c r="AM44" s="48">
        <v>315.70588235294116</v>
      </c>
      <c r="AN44" s="6">
        <v>0.66946152412893611</v>
      </c>
      <c r="AO44" s="6">
        <v>2</v>
      </c>
      <c r="AP44" s="6">
        <v>9</v>
      </c>
      <c r="AQ44" s="6">
        <v>1.79</v>
      </c>
      <c r="AR44" s="6">
        <v>23</v>
      </c>
      <c r="AS44" s="6">
        <v>24</v>
      </c>
      <c r="AT44" s="6">
        <v>25</v>
      </c>
      <c r="AU44" s="6">
        <v>21</v>
      </c>
      <c r="AV44" s="6">
        <v>21</v>
      </c>
      <c r="AW44" s="48">
        <v>84</v>
      </c>
      <c r="AX44" s="4">
        <v>3.1120000000000001</v>
      </c>
      <c r="AY44" s="7">
        <v>0</v>
      </c>
      <c r="AZ44" s="7">
        <v>1</v>
      </c>
      <c r="BA44" s="7">
        <v>1</v>
      </c>
      <c r="BB44" s="8">
        <v>1</v>
      </c>
      <c r="BC44" s="12" t="s">
        <v>70</v>
      </c>
      <c r="BD44" s="8" t="s">
        <v>71</v>
      </c>
      <c r="BE44" s="8">
        <v>2</v>
      </c>
      <c r="BF44" s="9" t="s">
        <v>72</v>
      </c>
      <c r="BG44" s="45"/>
      <c r="BH44" s="2" t="s">
        <v>189</v>
      </c>
      <c r="BI44" s="11"/>
      <c r="BJ44" s="25"/>
    </row>
    <row r="45" spans="1:62" x14ac:dyDescent="0.25">
      <c r="A45" s="2">
        <v>234</v>
      </c>
      <c r="B45" s="2">
        <v>2016</v>
      </c>
      <c r="C45" s="2" t="s">
        <v>188</v>
      </c>
      <c r="D45" s="2" t="s">
        <v>104</v>
      </c>
      <c r="E45" s="2" t="s">
        <v>63</v>
      </c>
      <c r="F45" s="2" t="s">
        <v>141</v>
      </c>
      <c r="G45" s="1" t="s">
        <v>65</v>
      </c>
      <c r="H45" s="1" t="s">
        <v>66</v>
      </c>
      <c r="I45" s="3">
        <v>1</v>
      </c>
      <c r="J45" s="4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3" t="s">
        <v>67</v>
      </c>
      <c r="R45">
        <v>1</v>
      </c>
      <c r="S45" s="46">
        <v>1</v>
      </c>
      <c r="T45" s="5">
        <v>0</v>
      </c>
      <c r="U45" s="5">
        <v>0</v>
      </c>
      <c r="V45" s="5">
        <v>0</v>
      </c>
      <c r="W45" s="3" t="s">
        <v>68</v>
      </c>
      <c r="X45" s="3">
        <v>0</v>
      </c>
      <c r="Y45" s="4">
        <v>1</v>
      </c>
      <c r="Z45" s="5">
        <v>0</v>
      </c>
      <c r="AA45" s="5">
        <v>0</v>
      </c>
      <c r="AB45" s="5">
        <v>0</v>
      </c>
      <c r="AC45" s="3" t="s">
        <v>104</v>
      </c>
      <c r="AD45" s="3">
        <v>4</v>
      </c>
      <c r="AE45" s="4">
        <v>0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47">
        <v>279</v>
      </c>
      <c r="AL45" s="47">
        <v>-279</v>
      </c>
      <c r="AM45" s="6">
        <v>424</v>
      </c>
      <c r="AN45" s="6">
        <v>0.34198113207547165</v>
      </c>
      <c r="AO45" s="6">
        <v>7</v>
      </c>
      <c r="AP45" s="6">
        <v>3</v>
      </c>
      <c r="AQ45" s="6">
        <v>2.77</v>
      </c>
      <c r="AR45" s="6">
        <v>23</v>
      </c>
      <c r="AS45" s="6">
        <v>17</v>
      </c>
      <c r="AT45" s="6">
        <v>20</v>
      </c>
      <c r="AU45" s="6">
        <v>25</v>
      </c>
      <c r="AV45" s="6">
        <v>30</v>
      </c>
      <c r="AW45" s="48">
        <v>83</v>
      </c>
      <c r="AX45" s="4">
        <v>3.4910000000000001</v>
      </c>
      <c r="AY45" s="7">
        <v>0</v>
      </c>
      <c r="AZ45" s="7">
        <v>0</v>
      </c>
      <c r="BA45" s="7">
        <v>1</v>
      </c>
      <c r="BB45" s="8">
        <v>1</v>
      </c>
      <c r="BC45" s="12" t="s">
        <v>70</v>
      </c>
      <c r="BD45" s="8" t="s">
        <v>71</v>
      </c>
      <c r="BE45" s="8">
        <v>2</v>
      </c>
      <c r="BF45" s="9" t="s">
        <v>72</v>
      </c>
      <c r="BG45" s="45"/>
      <c r="BH45" s="2" t="s">
        <v>104</v>
      </c>
      <c r="BI45" s="11"/>
      <c r="BJ45" s="25"/>
    </row>
    <row r="46" spans="1:62" x14ac:dyDescent="0.25">
      <c r="A46" s="2">
        <v>130</v>
      </c>
      <c r="B46" s="2">
        <v>2016</v>
      </c>
      <c r="C46" s="2" t="s">
        <v>177</v>
      </c>
      <c r="D46" s="2" t="s">
        <v>104</v>
      </c>
      <c r="E46" s="2" t="s">
        <v>63</v>
      </c>
      <c r="F46" s="2" t="s">
        <v>94</v>
      </c>
      <c r="G46" s="1" t="s">
        <v>65</v>
      </c>
      <c r="H46" s="1" t="s">
        <v>66</v>
      </c>
      <c r="I46" s="3">
        <v>1</v>
      </c>
      <c r="J46" s="4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3" t="s">
        <v>67</v>
      </c>
      <c r="R46">
        <v>1</v>
      </c>
      <c r="S46" s="46">
        <v>1</v>
      </c>
      <c r="T46" s="5">
        <v>0</v>
      </c>
      <c r="U46" s="5">
        <v>0</v>
      </c>
      <c r="V46" s="5">
        <v>0</v>
      </c>
      <c r="W46" s="3" t="s">
        <v>110</v>
      </c>
      <c r="X46" s="3">
        <v>1</v>
      </c>
      <c r="Y46" s="4">
        <v>0</v>
      </c>
      <c r="Z46" s="5">
        <v>1</v>
      </c>
      <c r="AA46" s="5">
        <v>0</v>
      </c>
      <c r="AB46" s="5">
        <v>0</v>
      </c>
      <c r="AC46" s="3" t="s">
        <v>104</v>
      </c>
      <c r="AD46" s="3">
        <v>4</v>
      </c>
      <c r="AE46" s="4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47">
        <v>70</v>
      </c>
      <c r="AL46" s="47">
        <v>-70</v>
      </c>
      <c r="AM46" s="6">
        <v>369</v>
      </c>
      <c r="AN46" s="6">
        <v>0.81029810298102978</v>
      </c>
      <c r="AO46" s="6">
        <v>6</v>
      </c>
      <c r="AP46" s="6">
        <v>23</v>
      </c>
      <c r="AQ46" s="6">
        <v>3.88</v>
      </c>
      <c r="AR46" s="6">
        <v>23</v>
      </c>
      <c r="AS46" s="6">
        <v>25</v>
      </c>
      <c r="AT46" s="6">
        <v>23</v>
      </c>
      <c r="AU46" s="6">
        <v>20</v>
      </c>
      <c r="AV46" s="6">
        <v>22</v>
      </c>
      <c r="AW46" s="48">
        <v>84</v>
      </c>
      <c r="AX46" s="4">
        <v>3.278</v>
      </c>
      <c r="AY46" s="7">
        <v>0</v>
      </c>
      <c r="AZ46" s="7">
        <v>0</v>
      </c>
      <c r="BA46" s="7">
        <v>1</v>
      </c>
      <c r="BB46" s="8">
        <v>0</v>
      </c>
      <c r="BC46" s="12" t="s">
        <v>65</v>
      </c>
      <c r="BD46" s="8" t="s">
        <v>71</v>
      </c>
      <c r="BE46" s="8">
        <v>3</v>
      </c>
      <c r="BF46" s="9" t="s">
        <v>77</v>
      </c>
      <c r="BG46" s="49" t="s">
        <v>126</v>
      </c>
      <c r="BH46" s="2" t="s">
        <v>104</v>
      </c>
      <c r="BI46" s="11"/>
      <c r="BJ46" s="25"/>
    </row>
    <row r="47" spans="1:62" x14ac:dyDescent="0.25">
      <c r="A47" s="2">
        <v>144</v>
      </c>
      <c r="B47" s="2">
        <v>2015</v>
      </c>
      <c r="C47" s="2" t="s">
        <v>88</v>
      </c>
      <c r="D47" s="2" t="s">
        <v>140</v>
      </c>
      <c r="E47" s="2" t="s">
        <v>63</v>
      </c>
      <c r="F47" s="2" t="s">
        <v>119</v>
      </c>
      <c r="G47" s="1" t="s">
        <v>65</v>
      </c>
      <c r="H47" s="1" t="s">
        <v>66</v>
      </c>
      <c r="I47" s="3">
        <v>1</v>
      </c>
      <c r="J47" s="4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 t="s">
        <v>67</v>
      </c>
      <c r="R47">
        <v>1</v>
      </c>
      <c r="S47" s="46">
        <v>1</v>
      </c>
      <c r="T47" s="5">
        <v>0</v>
      </c>
      <c r="U47" s="5">
        <v>0</v>
      </c>
      <c r="V47" s="5">
        <v>0</v>
      </c>
      <c r="W47" s="3" t="s">
        <v>110</v>
      </c>
      <c r="X47" s="3">
        <v>1</v>
      </c>
      <c r="Y47" s="4">
        <v>0</v>
      </c>
      <c r="Z47" s="5">
        <v>1</v>
      </c>
      <c r="AA47" s="5">
        <v>0</v>
      </c>
      <c r="AB47" s="5">
        <v>0</v>
      </c>
      <c r="AC47" s="3" t="s">
        <v>83</v>
      </c>
      <c r="AD47" s="3">
        <v>2</v>
      </c>
      <c r="AE47" s="4">
        <v>0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47">
        <v>141</v>
      </c>
      <c r="AL47" s="47">
        <v>-141</v>
      </c>
      <c r="AM47" s="6">
        <v>472</v>
      </c>
      <c r="AN47" s="6">
        <v>0.70127118644067798</v>
      </c>
      <c r="AO47" s="6">
        <v>8</v>
      </c>
      <c r="AP47" s="6">
        <v>23</v>
      </c>
      <c r="AQ47" s="6">
        <v>3.61</v>
      </c>
      <c r="AR47" s="6">
        <v>23</v>
      </c>
      <c r="AS47" s="6">
        <v>23</v>
      </c>
      <c r="AT47" s="6">
        <v>24</v>
      </c>
      <c r="AU47" s="6">
        <v>24</v>
      </c>
      <c r="AV47" s="6">
        <v>27</v>
      </c>
      <c r="AW47" s="48">
        <v>90</v>
      </c>
      <c r="AX47" s="4">
        <v>3.3740000000000001</v>
      </c>
      <c r="AY47" s="7">
        <v>0</v>
      </c>
      <c r="AZ47" s="7">
        <v>0</v>
      </c>
      <c r="BA47" s="7">
        <v>0</v>
      </c>
      <c r="BB47" s="8">
        <v>0</v>
      </c>
      <c r="BC47" s="12" t="s">
        <v>65</v>
      </c>
      <c r="BD47" s="8" t="s">
        <v>71</v>
      </c>
      <c r="BE47" s="8">
        <v>3</v>
      </c>
      <c r="BF47" s="9" t="s">
        <v>77</v>
      </c>
      <c r="BG47" s="49" t="s">
        <v>185</v>
      </c>
      <c r="BH47" s="2" t="s">
        <v>140</v>
      </c>
      <c r="BI47" s="11"/>
      <c r="BJ47" s="25"/>
    </row>
    <row r="48" spans="1:62" x14ac:dyDescent="0.25">
      <c r="A48" s="2">
        <v>201</v>
      </c>
      <c r="B48" s="2">
        <v>2015</v>
      </c>
      <c r="C48" s="2" t="s">
        <v>103</v>
      </c>
      <c r="D48" s="2" t="s">
        <v>165</v>
      </c>
      <c r="E48" s="2" t="s">
        <v>63</v>
      </c>
      <c r="F48" s="2" t="s">
        <v>119</v>
      </c>
      <c r="G48" s="1" t="s">
        <v>65</v>
      </c>
      <c r="H48" s="1" t="s">
        <v>66</v>
      </c>
      <c r="I48" s="3">
        <v>1</v>
      </c>
      <c r="J48" s="4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3" t="s">
        <v>67</v>
      </c>
      <c r="R48">
        <v>1</v>
      </c>
      <c r="S48" s="46">
        <v>1</v>
      </c>
      <c r="T48" s="5">
        <v>0</v>
      </c>
      <c r="U48" s="5">
        <v>0</v>
      </c>
      <c r="V48" s="5">
        <v>0</v>
      </c>
      <c r="W48" s="3" t="s">
        <v>68</v>
      </c>
      <c r="X48" s="3">
        <v>0</v>
      </c>
      <c r="Y48" s="4">
        <v>1</v>
      </c>
      <c r="Z48" s="5">
        <v>0</v>
      </c>
      <c r="AA48" s="5">
        <v>0</v>
      </c>
      <c r="AB48" s="5">
        <v>0</v>
      </c>
      <c r="AC48" s="3" t="s">
        <v>83</v>
      </c>
      <c r="AD48" s="3">
        <v>2</v>
      </c>
      <c r="AE48" s="4">
        <v>0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47">
        <v>33</v>
      </c>
      <c r="AL48" s="47">
        <v>-33</v>
      </c>
      <c r="AM48" s="6">
        <v>376</v>
      </c>
      <c r="AN48" s="6">
        <v>0.91223404255319152</v>
      </c>
      <c r="AO48" s="6">
        <v>8</v>
      </c>
      <c r="AP48" s="6">
        <v>21</v>
      </c>
      <c r="AQ48" s="6">
        <v>3.88</v>
      </c>
      <c r="AR48" s="6">
        <v>23</v>
      </c>
      <c r="AS48" s="6">
        <v>17</v>
      </c>
      <c r="AT48" s="6">
        <v>23</v>
      </c>
      <c r="AU48" s="6">
        <v>23</v>
      </c>
      <c r="AV48" s="6">
        <v>28</v>
      </c>
      <c r="AW48" s="48">
        <v>13</v>
      </c>
      <c r="AX48" s="4">
        <v>3.87</v>
      </c>
      <c r="AY48" s="7">
        <v>0</v>
      </c>
      <c r="AZ48" s="7">
        <v>0</v>
      </c>
      <c r="BA48" s="7">
        <v>0</v>
      </c>
      <c r="BB48" s="8">
        <v>0</v>
      </c>
      <c r="BC48" s="12" t="s">
        <v>65</v>
      </c>
      <c r="BD48" s="8" t="s">
        <v>71</v>
      </c>
      <c r="BE48" s="8">
        <v>3</v>
      </c>
      <c r="BF48" s="9" t="s">
        <v>77</v>
      </c>
      <c r="BG48" s="49" t="s">
        <v>172</v>
      </c>
      <c r="BH48" s="2" t="s">
        <v>165</v>
      </c>
      <c r="BI48" s="11"/>
      <c r="BJ48" s="25"/>
    </row>
    <row r="49" spans="1:62" x14ac:dyDescent="0.25">
      <c r="A49" s="2">
        <v>21</v>
      </c>
      <c r="B49" s="2">
        <v>2015</v>
      </c>
      <c r="C49" s="2" t="s">
        <v>173</v>
      </c>
      <c r="D49" s="2" t="s">
        <v>62</v>
      </c>
      <c r="E49" s="2" t="s">
        <v>63</v>
      </c>
      <c r="F49" s="2" t="s">
        <v>157</v>
      </c>
      <c r="G49" s="1" t="s">
        <v>65</v>
      </c>
      <c r="H49" s="1" t="s">
        <v>66</v>
      </c>
      <c r="I49" s="3">
        <v>1</v>
      </c>
      <c r="J49" s="4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3" t="s">
        <v>67</v>
      </c>
      <c r="R49">
        <v>1</v>
      </c>
      <c r="S49" s="46">
        <v>1</v>
      </c>
      <c r="T49" s="5">
        <v>0</v>
      </c>
      <c r="U49" s="5">
        <v>0</v>
      </c>
      <c r="V49" s="5">
        <v>0</v>
      </c>
      <c r="W49" s="3" t="s">
        <v>68</v>
      </c>
      <c r="X49" s="3">
        <v>0</v>
      </c>
      <c r="Y49" s="4">
        <v>1</v>
      </c>
      <c r="Z49" s="5">
        <v>0</v>
      </c>
      <c r="AA49" s="5">
        <v>0</v>
      </c>
      <c r="AB49" s="5">
        <v>0</v>
      </c>
      <c r="AC49" s="3" t="s">
        <v>83</v>
      </c>
      <c r="AD49" s="3">
        <v>2</v>
      </c>
      <c r="AE49" s="4">
        <v>0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47">
        <v>37</v>
      </c>
      <c r="AL49" s="47">
        <v>-37</v>
      </c>
      <c r="AM49" s="6">
        <v>302</v>
      </c>
      <c r="AN49" s="6">
        <v>0.87748344370860931</v>
      </c>
      <c r="AO49" s="6">
        <v>8</v>
      </c>
      <c r="AP49" s="6">
        <v>9</v>
      </c>
      <c r="AQ49" s="6">
        <v>3.99</v>
      </c>
      <c r="AR49" s="6">
        <v>23</v>
      </c>
      <c r="AS49" s="6">
        <v>24</v>
      </c>
      <c r="AT49" s="6">
        <v>24</v>
      </c>
      <c r="AU49" s="6">
        <v>22</v>
      </c>
      <c r="AV49" s="6">
        <v>22</v>
      </c>
      <c r="AW49" s="48">
        <v>984</v>
      </c>
      <c r="AX49" s="4">
        <v>3.4750000000000001</v>
      </c>
      <c r="AY49" s="7">
        <v>0</v>
      </c>
      <c r="AZ49" s="7">
        <v>0</v>
      </c>
      <c r="BA49" s="7">
        <v>0</v>
      </c>
      <c r="BB49" s="8">
        <v>0</v>
      </c>
      <c r="BC49" s="12" t="s">
        <v>65</v>
      </c>
      <c r="BD49" s="8" t="s">
        <v>71</v>
      </c>
      <c r="BE49" s="8">
        <v>3</v>
      </c>
      <c r="BF49" s="9" t="s">
        <v>77</v>
      </c>
      <c r="BG49" s="49" t="s">
        <v>174</v>
      </c>
      <c r="BH49" s="2" t="s">
        <v>62</v>
      </c>
      <c r="BI49" s="11" t="s">
        <v>175</v>
      </c>
      <c r="BJ49" s="25"/>
    </row>
    <row r="50" spans="1:62" x14ac:dyDescent="0.25">
      <c r="A50" s="2">
        <v>177</v>
      </c>
      <c r="B50" s="2">
        <v>2015</v>
      </c>
      <c r="C50" s="2" t="s">
        <v>191</v>
      </c>
      <c r="D50" s="2" t="s">
        <v>104</v>
      </c>
      <c r="E50" s="2" t="s">
        <v>63</v>
      </c>
      <c r="F50" s="2" t="s">
        <v>94</v>
      </c>
      <c r="G50" s="1" t="s">
        <v>65</v>
      </c>
      <c r="H50" s="1" t="s">
        <v>66</v>
      </c>
      <c r="I50" s="3">
        <v>1</v>
      </c>
      <c r="J50" s="4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3" t="s">
        <v>101</v>
      </c>
      <c r="R50">
        <v>2</v>
      </c>
      <c r="S50" s="46">
        <v>0</v>
      </c>
      <c r="T50" s="5">
        <v>1</v>
      </c>
      <c r="U50" s="5">
        <v>0</v>
      </c>
      <c r="V50" s="5">
        <v>0</v>
      </c>
      <c r="W50" s="3" t="s">
        <v>68</v>
      </c>
      <c r="X50" s="3">
        <v>0</v>
      </c>
      <c r="Y50" s="4">
        <v>1</v>
      </c>
      <c r="Z50" s="5">
        <v>0</v>
      </c>
      <c r="AA50" s="5">
        <v>0</v>
      </c>
      <c r="AB50" s="5">
        <v>0</v>
      </c>
      <c r="AC50" s="3" t="s">
        <v>104</v>
      </c>
      <c r="AD50" s="3">
        <v>4</v>
      </c>
      <c r="AE50" s="4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47">
        <v>55.2</v>
      </c>
      <c r="AL50" s="47">
        <v>-55.2</v>
      </c>
      <c r="AM50" s="6">
        <v>294</v>
      </c>
      <c r="AN50" s="6">
        <v>0.81224489795918364</v>
      </c>
      <c r="AO50" s="6">
        <v>8</v>
      </c>
      <c r="AP50" s="6">
        <v>0</v>
      </c>
      <c r="AQ50" s="6">
        <v>3.96</v>
      </c>
      <c r="AR50" s="6">
        <v>23</v>
      </c>
      <c r="AS50" s="6">
        <v>22</v>
      </c>
      <c r="AT50" s="6">
        <v>23</v>
      </c>
      <c r="AU50" s="6">
        <v>24</v>
      </c>
      <c r="AV50" s="6">
        <v>22</v>
      </c>
      <c r="AW50" s="48">
        <v>1133</v>
      </c>
      <c r="AX50" s="4">
        <v>3.7010000000000001</v>
      </c>
      <c r="AY50" s="7">
        <v>0</v>
      </c>
      <c r="AZ50" s="7">
        <v>0</v>
      </c>
      <c r="BA50" s="7">
        <v>0</v>
      </c>
      <c r="BB50" s="8">
        <v>0</v>
      </c>
      <c r="BC50" s="12" t="s">
        <v>65</v>
      </c>
      <c r="BD50" s="8" t="s">
        <v>71</v>
      </c>
      <c r="BE50" s="8">
        <v>3</v>
      </c>
      <c r="BF50" s="9" t="s">
        <v>77</v>
      </c>
      <c r="BG50" s="49" t="s">
        <v>126</v>
      </c>
      <c r="BH50" s="2" t="s">
        <v>104</v>
      </c>
      <c r="BI50" s="11"/>
      <c r="BJ50" s="25"/>
    </row>
    <row r="51" spans="1:62" x14ac:dyDescent="0.25">
      <c r="A51" s="2">
        <v>155</v>
      </c>
      <c r="B51" s="2">
        <v>2015</v>
      </c>
      <c r="C51" s="2" t="s">
        <v>178</v>
      </c>
      <c r="D51" s="2" t="s">
        <v>165</v>
      </c>
      <c r="E51" s="2" t="s">
        <v>63</v>
      </c>
      <c r="F51" s="2" t="s">
        <v>179</v>
      </c>
      <c r="G51" s="1" t="s">
        <v>65</v>
      </c>
      <c r="H51" s="1" t="s">
        <v>66</v>
      </c>
      <c r="I51" s="3">
        <v>1</v>
      </c>
      <c r="J51" s="4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3" t="s">
        <v>67</v>
      </c>
      <c r="R51">
        <v>1</v>
      </c>
      <c r="S51" s="46">
        <v>1</v>
      </c>
      <c r="T51" s="5">
        <v>0</v>
      </c>
      <c r="U51" s="5">
        <v>0</v>
      </c>
      <c r="V51" s="5">
        <v>0</v>
      </c>
      <c r="W51" s="3" t="s">
        <v>68</v>
      </c>
      <c r="X51" s="3">
        <v>0</v>
      </c>
      <c r="Y51" s="4">
        <v>1</v>
      </c>
      <c r="Z51" s="5">
        <v>0</v>
      </c>
      <c r="AA51" s="5">
        <v>0</v>
      </c>
      <c r="AB51" s="5">
        <v>0</v>
      </c>
      <c r="AC51" s="3" t="s">
        <v>69</v>
      </c>
      <c r="AD51" s="3">
        <v>1</v>
      </c>
      <c r="AE51" s="4">
        <v>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47">
        <v>103</v>
      </c>
      <c r="AL51" s="47">
        <v>-103</v>
      </c>
      <c r="AM51" s="6">
        <v>315</v>
      </c>
      <c r="AN51" s="6">
        <v>0.67301587301587307</v>
      </c>
      <c r="AO51" s="6">
        <v>8</v>
      </c>
      <c r="AP51" s="6">
        <v>6</v>
      </c>
      <c r="AQ51" s="6">
        <v>3.58</v>
      </c>
      <c r="AR51" s="6">
        <v>23</v>
      </c>
      <c r="AS51" s="6">
        <v>21</v>
      </c>
      <c r="AT51" s="6">
        <v>26</v>
      </c>
      <c r="AU51" s="6">
        <v>25</v>
      </c>
      <c r="AV51" s="6">
        <v>21</v>
      </c>
      <c r="AW51" s="48">
        <v>0</v>
      </c>
      <c r="AX51" s="4">
        <v>3.5920000000000001</v>
      </c>
      <c r="AY51" s="7">
        <v>0</v>
      </c>
      <c r="AZ51" s="7">
        <v>0</v>
      </c>
      <c r="BA51" s="7">
        <v>0</v>
      </c>
      <c r="BB51" s="8">
        <v>0</v>
      </c>
      <c r="BC51" s="12" t="s">
        <v>65</v>
      </c>
      <c r="BD51" s="8" t="s">
        <v>71</v>
      </c>
      <c r="BE51" s="8">
        <v>3</v>
      </c>
      <c r="BF51" s="9" t="s">
        <v>77</v>
      </c>
      <c r="BG51" s="49" t="s">
        <v>180</v>
      </c>
      <c r="BH51" s="2" t="s">
        <v>165</v>
      </c>
      <c r="BI51" s="11" t="s">
        <v>181</v>
      </c>
      <c r="BJ51" s="25"/>
    </row>
    <row r="52" spans="1:62" x14ac:dyDescent="0.25">
      <c r="A52" s="2">
        <v>198</v>
      </c>
      <c r="B52" s="2">
        <v>2015</v>
      </c>
      <c r="C52" s="2" t="s">
        <v>182</v>
      </c>
      <c r="D52" s="2" t="s">
        <v>183</v>
      </c>
      <c r="E52" s="2" t="s">
        <v>63</v>
      </c>
      <c r="F52" s="2" t="s">
        <v>119</v>
      </c>
      <c r="G52" s="1" t="s">
        <v>65</v>
      </c>
      <c r="H52" s="1" t="s">
        <v>66</v>
      </c>
      <c r="I52" s="3">
        <v>1</v>
      </c>
      <c r="J52" s="4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 t="s">
        <v>67</v>
      </c>
      <c r="R52">
        <v>1</v>
      </c>
      <c r="S52" s="46">
        <v>1</v>
      </c>
      <c r="T52" s="5">
        <v>0</v>
      </c>
      <c r="U52" s="5">
        <v>0</v>
      </c>
      <c r="V52" s="5">
        <v>0</v>
      </c>
      <c r="W52" s="3" t="s">
        <v>68</v>
      </c>
      <c r="X52" s="3">
        <v>0</v>
      </c>
      <c r="Y52" s="4">
        <v>1</v>
      </c>
      <c r="Z52" s="5">
        <v>0</v>
      </c>
      <c r="AA52" s="5">
        <v>0</v>
      </c>
      <c r="AB52" s="5">
        <v>0</v>
      </c>
      <c r="AC52" s="3" t="s">
        <v>69</v>
      </c>
      <c r="AD52" s="3">
        <v>1</v>
      </c>
      <c r="AE52" s="4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47">
        <v>108</v>
      </c>
      <c r="AL52" s="47">
        <v>-108</v>
      </c>
      <c r="AM52" s="6">
        <v>540</v>
      </c>
      <c r="AN52" s="6">
        <v>0.8</v>
      </c>
      <c r="AO52" s="6">
        <v>8</v>
      </c>
      <c r="AP52" s="6">
        <v>2</v>
      </c>
      <c r="AQ52" s="6">
        <v>3.66</v>
      </c>
      <c r="AR52" s="6">
        <v>23</v>
      </c>
      <c r="AS52" s="6">
        <v>24</v>
      </c>
      <c r="AT52" s="6">
        <v>22</v>
      </c>
      <c r="AU52" s="6">
        <v>24</v>
      </c>
      <c r="AV52" s="6">
        <v>21</v>
      </c>
      <c r="AW52" s="48">
        <v>4442</v>
      </c>
      <c r="AX52" s="4">
        <v>2.76</v>
      </c>
      <c r="AY52" s="7">
        <v>0</v>
      </c>
      <c r="AZ52" s="7">
        <v>0</v>
      </c>
      <c r="BA52" s="7">
        <v>0</v>
      </c>
      <c r="BB52" s="8">
        <v>0</v>
      </c>
      <c r="BC52" s="12" t="s">
        <v>65</v>
      </c>
      <c r="BD52" s="8" t="s">
        <v>71</v>
      </c>
      <c r="BE52" s="8">
        <v>3</v>
      </c>
      <c r="BF52" s="9" t="s">
        <v>77</v>
      </c>
      <c r="BG52" s="49" t="s">
        <v>184</v>
      </c>
      <c r="BH52" s="2" t="s">
        <v>183</v>
      </c>
      <c r="BI52" s="11"/>
      <c r="BJ52" s="25"/>
    </row>
    <row r="53" spans="1:62" x14ac:dyDescent="0.25">
      <c r="A53" s="2">
        <v>188</v>
      </c>
      <c r="B53" s="2">
        <v>2015</v>
      </c>
      <c r="C53" s="2" t="s">
        <v>186</v>
      </c>
      <c r="D53" s="2" t="s">
        <v>124</v>
      </c>
      <c r="E53" s="2" t="s">
        <v>74</v>
      </c>
      <c r="F53" s="2" t="s">
        <v>81</v>
      </c>
      <c r="G53" s="1" t="s">
        <v>65</v>
      </c>
      <c r="H53" s="1" t="s">
        <v>66</v>
      </c>
      <c r="I53" s="3">
        <v>1</v>
      </c>
      <c r="J53" s="4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3" t="s">
        <v>67</v>
      </c>
      <c r="R53">
        <v>1</v>
      </c>
      <c r="S53" s="46">
        <v>1</v>
      </c>
      <c r="T53" s="5">
        <v>0</v>
      </c>
      <c r="U53" s="5">
        <v>0</v>
      </c>
      <c r="V53" s="5">
        <v>0</v>
      </c>
      <c r="W53" s="3" t="s">
        <v>68</v>
      </c>
      <c r="X53" s="3">
        <v>0</v>
      </c>
      <c r="Y53" s="4">
        <v>1</v>
      </c>
      <c r="Z53" s="5">
        <v>0</v>
      </c>
      <c r="AA53" s="5">
        <v>0</v>
      </c>
      <c r="AB53" s="5">
        <v>0</v>
      </c>
      <c r="AC53" s="3" t="s">
        <v>83</v>
      </c>
      <c r="AD53" s="3">
        <v>2</v>
      </c>
      <c r="AE53" s="4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47">
        <v>162</v>
      </c>
      <c r="AL53" s="47">
        <v>-162</v>
      </c>
      <c r="AM53" s="6">
        <v>435</v>
      </c>
      <c r="AN53" s="6">
        <v>0.62758620689655165</v>
      </c>
      <c r="AO53" s="6">
        <v>8</v>
      </c>
      <c r="AP53" s="6">
        <v>13</v>
      </c>
      <c r="AQ53" s="6">
        <v>3.79</v>
      </c>
      <c r="AR53" s="6">
        <v>23</v>
      </c>
      <c r="AS53" s="6">
        <v>26</v>
      </c>
      <c r="AT53" s="6">
        <v>25</v>
      </c>
      <c r="AU53" s="6">
        <v>24</v>
      </c>
      <c r="AV53" s="6">
        <v>23</v>
      </c>
      <c r="AW53" s="48">
        <v>1742</v>
      </c>
      <c r="AX53" s="4">
        <v>2.9849999999999999</v>
      </c>
      <c r="AY53" s="7">
        <v>0</v>
      </c>
      <c r="AZ53" s="7">
        <v>1</v>
      </c>
      <c r="BA53" s="7">
        <v>0</v>
      </c>
      <c r="BB53" s="8">
        <v>0</v>
      </c>
      <c r="BC53" s="12" t="s">
        <v>65</v>
      </c>
      <c r="BD53" s="8" t="s">
        <v>71</v>
      </c>
      <c r="BE53" s="8">
        <v>3</v>
      </c>
      <c r="BF53" s="9" t="s">
        <v>77</v>
      </c>
      <c r="BG53" s="49" t="s">
        <v>166</v>
      </c>
      <c r="BH53" s="2" t="s">
        <v>124</v>
      </c>
      <c r="BI53" s="11" t="s">
        <v>187</v>
      </c>
      <c r="BJ53" s="25"/>
    </row>
    <row r="54" spans="1:62" x14ac:dyDescent="0.25">
      <c r="A54" s="2">
        <v>145</v>
      </c>
      <c r="B54" s="2">
        <v>2016</v>
      </c>
      <c r="C54" s="2" t="s">
        <v>171</v>
      </c>
      <c r="D54" s="2" t="s">
        <v>104</v>
      </c>
      <c r="E54" s="2" t="s">
        <v>63</v>
      </c>
      <c r="F54" s="2" t="s">
        <v>157</v>
      </c>
      <c r="G54" s="1" t="s">
        <v>65</v>
      </c>
      <c r="H54" s="1" t="s">
        <v>66</v>
      </c>
      <c r="I54" s="3">
        <v>1</v>
      </c>
      <c r="J54" s="4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3" t="s">
        <v>67</v>
      </c>
      <c r="R54">
        <v>1</v>
      </c>
      <c r="S54" s="46">
        <v>1</v>
      </c>
      <c r="T54" s="5">
        <v>0</v>
      </c>
      <c r="U54" s="5">
        <v>0</v>
      </c>
      <c r="V54" s="5">
        <v>0</v>
      </c>
      <c r="W54" s="3" t="s">
        <v>68</v>
      </c>
      <c r="X54" s="3">
        <v>0</v>
      </c>
      <c r="Y54" s="4">
        <v>1</v>
      </c>
      <c r="Z54" s="5">
        <v>0</v>
      </c>
      <c r="AA54" s="5">
        <v>0</v>
      </c>
      <c r="AB54" s="5">
        <v>0</v>
      </c>
      <c r="AC54" s="3" t="s">
        <v>104</v>
      </c>
      <c r="AD54" s="3">
        <v>4</v>
      </c>
      <c r="AE54" s="4">
        <v>0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47">
        <v>9</v>
      </c>
      <c r="AL54" s="47">
        <v>-9</v>
      </c>
      <c r="AM54" s="6">
        <v>284</v>
      </c>
      <c r="AN54" s="6">
        <v>0.96830985915492962</v>
      </c>
      <c r="AO54" s="6">
        <v>8</v>
      </c>
      <c r="AP54" s="6">
        <v>7.5714285714285712</v>
      </c>
      <c r="AQ54" s="6">
        <v>4.16</v>
      </c>
      <c r="AR54" s="6">
        <v>23</v>
      </c>
      <c r="AS54" s="6">
        <v>23</v>
      </c>
      <c r="AT54" s="6">
        <v>22</v>
      </c>
      <c r="AU54" s="6">
        <v>26</v>
      </c>
      <c r="AV54" s="6">
        <v>25</v>
      </c>
      <c r="AW54" s="48">
        <v>51</v>
      </c>
      <c r="AX54" s="4"/>
      <c r="AY54" s="7">
        <v>0</v>
      </c>
      <c r="AZ54" s="7">
        <v>0</v>
      </c>
      <c r="BA54" s="7">
        <v>1</v>
      </c>
      <c r="BB54" s="8">
        <v>1</v>
      </c>
      <c r="BC54" s="12" t="s">
        <v>70</v>
      </c>
      <c r="BD54" s="8" t="s">
        <v>112</v>
      </c>
      <c r="BE54" s="8">
        <v>1</v>
      </c>
      <c r="BF54" s="9" t="s">
        <v>113</v>
      </c>
      <c r="BG54" s="45"/>
      <c r="BH54" s="2" t="s">
        <v>104</v>
      </c>
      <c r="BI54" s="11"/>
      <c r="BJ54" s="25"/>
    </row>
    <row r="55" spans="1:62" x14ac:dyDescent="0.25">
      <c r="A55" s="2">
        <v>154</v>
      </c>
      <c r="B55" s="2">
        <v>2016</v>
      </c>
      <c r="C55" s="2" t="s">
        <v>127</v>
      </c>
      <c r="D55" s="2" t="s">
        <v>124</v>
      </c>
      <c r="E55" s="2" t="s">
        <v>74</v>
      </c>
      <c r="F55" s="2" t="s">
        <v>81</v>
      </c>
      <c r="G55" s="1" t="s">
        <v>65</v>
      </c>
      <c r="H55" s="1" t="s">
        <v>66</v>
      </c>
      <c r="I55" s="3">
        <v>1</v>
      </c>
      <c r="J55" s="4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3" t="s">
        <v>67</v>
      </c>
      <c r="R55">
        <v>1</v>
      </c>
      <c r="S55" s="46">
        <v>1</v>
      </c>
      <c r="T55" s="5">
        <v>0</v>
      </c>
      <c r="U55" s="5">
        <v>0</v>
      </c>
      <c r="V55" s="5">
        <v>0</v>
      </c>
      <c r="W55" s="3" t="s">
        <v>68</v>
      </c>
      <c r="X55" s="3">
        <v>0</v>
      </c>
      <c r="Y55" s="4">
        <v>1</v>
      </c>
      <c r="Z55" s="5">
        <v>0</v>
      </c>
      <c r="AA55" s="5">
        <v>0</v>
      </c>
      <c r="AB55" s="5">
        <v>0</v>
      </c>
      <c r="AC55" s="3" t="s">
        <v>83</v>
      </c>
      <c r="AD55" s="3">
        <v>2</v>
      </c>
      <c r="AE55" s="4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47">
        <v>77</v>
      </c>
      <c r="AL55" s="47">
        <v>-77</v>
      </c>
      <c r="AM55" s="6">
        <v>343</v>
      </c>
      <c r="AN55" s="6">
        <v>0.77551020408163263</v>
      </c>
      <c r="AO55" s="6">
        <v>7.78</v>
      </c>
      <c r="AP55" s="6">
        <v>7.5714285714285712</v>
      </c>
      <c r="AQ55" s="6">
        <v>3.64</v>
      </c>
      <c r="AR55" s="6">
        <v>23</v>
      </c>
      <c r="AS55" s="6">
        <v>23</v>
      </c>
      <c r="AT55" s="6">
        <v>25</v>
      </c>
      <c r="AU55" s="6">
        <v>26</v>
      </c>
      <c r="AV55" s="6">
        <v>21</v>
      </c>
      <c r="AW55" s="48">
        <v>50</v>
      </c>
      <c r="AX55" s="4"/>
      <c r="AY55" s="7">
        <v>0</v>
      </c>
      <c r="AZ55" s="7">
        <v>1</v>
      </c>
      <c r="BA55" s="7">
        <v>1</v>
      </c>
      <c r="BB55" s="8">
        <v>1</v>
      </c>
      <c r="BC55" s="12" t="s">
        <v>70</v>
      </c>
      <c r="BD55" s="8" t="s">
        <v>112</v>
      </c>
      <c r="BE55" s="8">
        <v>1</v>
      </c>
      <c r="BF55" s="9" t="s">
        <v>113</v>
      </c>
      <c r="BG55" s="45"/>
      <c r="BH55" s="2" t="s">
        <v>124</v>
      </c>
      <c r="BI55" s="11"/>
      <c r="BJ55" s="25"/>
    </row>
    <row r="56" spans="1:62" x14ac:dyDescent="0.25">
      <c r="A56" s="2">
        <v>43</v>
      </c>
      <c r="B56" s="2">
        <v>2016</v>
      </c>
      <c r="C56" s="2" t="s">
        <v>88</v>
      </c>
      <c r="D56" s="2" t="s">
        <v>154</v>
      </c>
      <c r="E56" s="2" t="s">
        <v>74</v>
      </c>
      <c r="F56" s="2" t="s">
        <v>64</v>
      </c>
      <c r="G56" s="1" t="s">
        <v>65</v>
      </c>
      <c r="H56" s="1" t="s">
        <v>66</v>
      </c>
      <c r="I56" s="3">
        <v>1</v>
      </c>
      <c r="J56" s="4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3" t="s">
        <v>67</v>
      </c>
      <c r="R56">
        <v>1</v>
      </c>
      <c r="S56" s="46">
        <v>1</v>
      </c>
      <c r="T56" s="5">
        <v>0</v>
      </c>
      <c r="U56" s="5">
        <v>0</v>
      </c>
      <c r="V56" s="5">
        <v>0</v>
      </c>
      <c r="W56" s="3" t="s">
        <v>68</v>
      </c>
      <c r="X56" s="3">
        <v>0</v>
      </c>
      <c r="Y56" s="4">
        <v>1</v>
      </c>
      <c r="Z56" s="5">
        <v>0</v>
      </c>
      <c r="AA56" s="5">
        <v>0</v>
      </c>
      <c r="AB56" s="5">
        <v>0</v>
      </c>
      <c r="AC56" s="3" t="s">
        <v>83</v>
      </c>
      <c r="AD56" s="3">
        <v>2</v>
      </c>
      <c r="AE56" s="4">
        <v>0</v>
      </c>
      <c r="AF56" s="5">
        <v>1</v>
      </c>
      <c r="AG56" s="5">
        <v>0</v>
      </c>
      <c r="AH56" s="5">
        <v>0</v>
      </c>
      <c r="AI56" s="5">
        <v>0</v>
      </c>
      <c r="AJ56" s="5">
        <v>0</v>
      </c>
      <c r="AK56" s="47">
        <v>238</v>
      </c>
      <c r="AL56" s="47">
        <v>-238</v>
      </c>
      <c r="AM56" s="6">
        <v>422</v>
      </c>
      <c r="AN56" s="6">
        <v>0.43601895734597151</v>
      </c>
      <c r="AO56" s="6">
        <v>8</v>
      </c>
      <c r="AP56" s="6">
        <v>7.5714285714285712</v>
      </c>
      <c r="AQ56" s="6">
        <v>3.19</v>
      </c>
      <c r="AR56" s="6">
        <v>23</v>
      </c>
      <c r="AS56" s="6">
        <v>23</v>
      </c>
      <c r="AT56" s="6">
        <v>24</v>
      </c>
      <c r="AU56" s="6">
        <v>22</v>
      </c>
      <c r="AV56" s="6">
        <v>23</v>
      </c>
      <c r="AW56" s="48">
        <v>0</v>
      </c>
      <c r="AX56" s="4"/>
      <c r="AY56" s="7">
        <v>0</v>
      </c>
      <c r="AZ56" s="7">
        <v>1</v>
      </c>
      <c r="BA56" s="7">
        <v>1</v>
      </c>
      <c r="BB56" s="8">
        <v>1</v>
      </c>
      <c r="BC56" s="12" t="s">
        <v>70</v>
      </c>
      <c r="BD56" s="8" t="s">
        <v>112</v>
      </c>
      <c r="BE56" s="8">
        <v>1</v>
      </c>
      <c r="BF56" s="9" t="s">
        <v>113</v>
      </c>
      <c r="BG56" s="45"/>
      <c r="BH56" s="2" t="s">
        <v>154</v>
      </c>
      <c r="BI56" s="11"/>
      <c r="BJ56" s="25"/>
    </row>
    <row r="57" spans="1:62" x14ac:dyDescent="0.25">
      <c r="A57" s="2">
        <v>38</v>
      </c>
      <c r="B57" s="2">
        <v>2016</v>
      </c>
      <c r="C57" s="2" t="s">
        <v>164</v>
      </c>
      <c r="D57" s="2" t="s">
        <v>161</v>
      </c>
      <c r="E57" s="2" t="s">
        <v>63</v>
      </c>
      <c r="F57" s="2" t="s">
        <v>75</v>
      </c>
      <c r="G57" s="1" t="s">
        <v>65</v>
      </c>
      <c r="H57" s="1" t="s">
        <v>86</v>
      </c>
      <c r="I57" s="3">
        <v>3</v>
      </c>
      <c r="J57" s="4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3" t="s">
        <v>67</v>
      </c>
      <c r="R57">
        <v>1</v>
      </c>
      <c r="S57" s="46">
        <v>1</v>
      </c>
      <c r="T57" s="5">
        <v>0</v>
      </c>
      <c r="U57" s="5">
        <v>0</v>
      </c>
      <c r="V57" s="5">
        <v>0</v>
      </c>
      <c r="W57" s="3" t="s">
        <v>110</v>
      </c>
      <c r="X57" s="3">
        <v>1</v>
      </c>
      <c r="Y57" s="4">
        <v>0</v>
      </c>
      <c r="Z57" s="5">
        <v>1</v>
      </c>
      <c r="AA57" s="5">
        <v>0</v>
      </c>
      <c r="AB57" s="5">
        <v>0</v>
      </c>
      <c r="AC57" s="3" t="s">
        <v>91</v>
      </c>
      <c r="AD57" s="3">
        <v>5</v>
      </c>
      <c r="AE57" s="4">
        <v>0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47">
        <v>96</v>
      </c>
      <c r="AL57" s="47">
        <v>-96</v>
      </c>
      <c r="AM57" s="6">
        <v>259</v>
      </c>
      <c r="AN57" s="6">
        <v>0.62934362934362942</v>
      </c>
      <c r="AO57" s="6">
        <v>8</v>
      </c>
      <c r="AP57" s="6">
        <v>9</v>
      </c>
      <c r="AQ57" s="6">
        <v>3.75</v>
      </c>
      <c r="AR57" s="6">
        <v>23</v>
      </c>
      <c r="AS57" s="6">
        <v>21</v>
      </c>
      <c r="AT57" s="6">
        <v>26</v>
      </c>
      <c r="AU57" s="6">
        <v>25</v>
      </c>
      <c r="AV57" s="6">
        <v>21</v>
      </c>
      <c r="AW57" s="48">
        <v>8</v>
      </c>
      <c r="AX57" s="4"/>
      <c r="AY57" s="7">
        <v>0</v>
      </c>
      <c r="AZ57" s="7">
        <v>0</v>
      </c>
      <c r="BA57" s="7">
        <v>1</v>
      </c>
      <c r="BB57" s="8">
        <v>1</v>
      </c>
      <c r="BC57" s="12" t="s">
        <v>70</v>
      </c>
      <c r="BD57" s="8" t="s">
        <v>112</v>
      </c>
      <c r="BE57" s="8">
        <v>1</v>
      </c>
      <c r="BF57" s="9" t="s">
        <v>113</v>
      </c>
      <c r="BG57" s="45"/>
      <c r="BH57" s="2" t="s">
        <v>161</v>
      </c>
      <c r="BI57" s="11"/>
      <c r="BJ57" s="25"/>
    </row>
    <row r="58" spans="1:62" x14ac:dyDescent="0.25">
      <c r="A58" s="2">
        <v>180</v>
      </c>
      <c r="B58" s="2">
        <v>2016</v>
      </c>
      <c r="C58" s="2" t="s">
        <v>176</v>
      </c>
      <c r="D58" s="2" t="s">
        <v>104</v>
      </c>
      <c r="E58" s="2" t="s">
        <v>63</v>
      </c>
      <c r="F58" s="2" t="s">
        <v>100</v>
      </c>
      <c r="G58" s="1" t="s">
        <v>65</v>
      </c>
      <c r="H58" s="1" t="s">
        <v>86</v>
      </c>
      <c r="I58" s="3">
        <v>3</v>
      </c>
      <c r="J58" s="4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3" t="s">
        <v>67</v>
      </c>
      <c r="R58">
        <v>1</v>
      </c>
      <c r="S58" s="46">
        <v>1</v>
      </c>
      <c r="T58" s="5">
        <v>0</v>
      </c>
      <c r="U58" s="5">
        <v>0</v>
      </c>
      <c r="V58" s="5">
        <v>0</v>
      </c>
      <c r="W58" s="3" t="s">
        <v>68</v>
      </c>
      <c r="X58" s="3">
        <v>0</v>
      </c>
      <c r="Y58" s="4">
        <v>1</v>
      </c>
      <c r="Z58" s="5">
        <v>0</v>
      </c>
      <c r="AA58" s="5">
        <v>0</v>
      </c>
      <c r="AB58" s="5">
        <v>0</v>
      </c>
      <c r="AC58" s="3" t="s">
        <v>104</v>
      </c>
      <c r="AD58" s="3">
        <v>4</v>
      </c>
      <c r="AE58" s="4">
        <v>0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47">
        <v>56</v>
      </c>
      <c r="AL58" s="47">
        <v>-56</v>
      </c>
      <c r="AM58" s="6">
        <v>695</v>
      </c>
      <c r="AN58" s="6">
        <v>0.91942446043165471</v>
      </c>
      <c r="AO58" s="6">
        <v>8</v>
      </c>
      <c r="AP58" s="6">
        <v>23</v>
      </c>
      <c r="AQ58" s="6">
        <v>4.05</v>
      </c>
      <c r="AR58" s="6">
        <v>23</v>
      </c>
      <c r="AS58" s="6">
        <v>26</v>
      </c>
      <c r="AT58" s="6">
        <v>24</v>
      </c>
      <c r="AU58" s="6">
        <v>20</v>
      </c>
      <c r="AV58" s="6">
        <v>22</v>
      </c>
      <c r="AW58" s="48">
        <v>14452</v>
      </c>
      <c r="AX58" s="4"/>
      <c r="AY58" s="7">
        <v>0</v>
      </c>
      <c r="AZ58" s="7">
        <v>0</v>
      </c>
      <c r="BA58" s="7">
        <v>1</v>
      </c>
      <c r="BB58" s="8">
        <v>1</v>
      </c>
      <c r="BC58" s="12" t="s">
        <v>70</v>
      </c>
      <c r="BD58" s="8" t="s">
        <v>112</v>
      </c>
      <c r="BE58" s="8">
        <v>1</v>
      </c>
      <c r="BF58" s="9" t="s">
        <v>113</v>
      </c>
      <c r="BG58" s="45"/>
      <c r="BH58" s="2" t="s">
        <v>104</v>
      </c>
      <c r="BI58" s="11"/>
      <c r="BJ58" s="25"/>
    </row>
    <row r="59" spans="1:62" x14ac:dyDescent="0.25">
      <c r="A59" s="2">
        <v>187</v>
      </c>
      <c r="B59" s="2">
        <v>2016</v>
      </c>
      <c r="C59" s="2" t="s">
        <v>190</v>
      </c>
      <c r="D59" s="2" t="s">
        <v>104</v>
      </c>
      <c r="E59" s="2" t="s">
        <v>63</v>
      </c>
      <c r="F59" s="2" t="s">
        <v>119</v>
      </c>
      <c r="G59" s="1" t="s">
        <v>65</v>
      </c>
      <c r="H59" s="1" t="s">
        <v>115</v>
      </c>
      <c r="I59" s="3">
        <v>5</v>
      </c>
      <c r="J59" s="4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3" t="s">
        <v>101</v>
      </c>
      <c r="R59">
        <v>2</v>
      </c>
      <c r="S59" s="46">
        <v>0</v>
      </c>
      <c r="T59" s="5">
        <v>1</v>
      </c>
      <c r="U59" s="5">
        <v>0</v>
      </c>
      <c r="V59" s="5">
        <v>0</v>
      </c>
      <c r="W59" s="3" t="s">
        <v>68</v>
      </c>
      <c r="X59" s="3">
        <v>0</v>
      </c>
      <c r="Y59" s="4">
        <v>1</v>
      </c>
      <c r="Z59" s="5">
        <v>0</v>
      </c>
      <c r="AA59" s="5">
        <v>0</v>
      </c>
      <c r="AB59" s="5">
        <v>0</v>
      </c>
      <c r="AC59" s="3" t="s">
        <v>104</v>
      </c>
      <c r="AD59" s="3">
        <v>4</v>
      </c>
      <c r="AE59" s="4">
        <v>0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0">
        <v>148.19999999999999</v>
      </c>
      <c r="AL59" s="47">
        <v>-148.19999999999999</v>
      </c>
      <c r="AM59" s="48">
        <v>315.70588235294116</v>
      </c>
      <c r="AN59" s="6">
        <v>0.66946152412893611</v>
      </c>
      <c r="AO59" s="6">
        <v>8</v>
      </c>
      <c r="AP59" s="6">
        <v>4</v>
      </c>
      <c r="AQ59" s="6">
        <v>3.54</v>
      </c>
      <c r="AR59" s="6">
        <v>23</v>
      </c>
      <c r="AS59" s="6">
        <v>21</v>
      </c>
      <c r="AT59" s="6">
        <v>25</v>
      </c>
      <c r="AU59" s="6">
        <v>24</v>
      </c>
      <c r="AV59" s="6">
        <v>23</v>
      </c>
      <c r="AW59" s="48">
        <v>12019</v>
      </c>
      <c r="AX59" s="4">
        <v>2.9590000000000001</v>
      </c>
      <c r="AY59" s="7">
        <v>0</v>
      </c>
      <c r="AZ59" s="7">
        <v>0</v>
      </c>
      <c r="BA59" s="7">
        <v>1</v>
      </c>
      <c r="BB59" s="8">
        <v>1</v>
      </c>
      <c r="BC59" s="12" t="s">
        <v>70</v>
      </c>
      <c r="BD59" s="8" t="s">
        <v>71</v>
      </c>
      <c r="BE59" s="8">
        <v>2</v>
      </c>
      <c r="BF59" s="9" t="s">
        <v>72</v>
      </c>
      <c r="BG59" s="45"/>
      <c r="BH59" s="2" t="s">
        <v>104</v>
      </c>
      <c r="BI59" s="11"/>
      <c r="BJ59" s="25"/>
    </row>
    <row r="60" spans="1:62" x14ac:dyDescent="0.25">
      <c r="A60" s="2">
        <v>119</v>
      </c>
      <c r="B60" s="2">
        <v>2016</v>
      </c>
      <c r="C60" s="2" t="s">
        <v>203</v>
      </c>
      <c r="D60" s="2" t="s">
        <v>124</v>
      </c>
      <c r="E60" s="2" t="s">
        <v>74</v>
      </c>
      <c r="F60" s="2" t="s">
        <v>94</v>
      </c>
      <c r="G60" s="1" t="s">
        <v>65</v>
      </c>
      <c r="H60" s="1" t="s">
        <v>66</v>
      </c>
      <c r="I60" s="3">
        <v>1</v>
      </c>
      <c r="J60" s="4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3" t="s">
        <v>67</v>
      </c>
      <c r="R60">
        <v>1</v>
      </c>
      <c r="S60" s="46">
        <v>1</v>
      </c>
      <c r="T60" s="5">
        <v>0</v>
      </c>
      <c r="U60" s="5">
        <v>0</v>
      </c>
      <c r="V60" s="5">
        <v>0</v>
      </c>
      <c r="W60" s="3" t="s">
        <v>68</v>
      </c>
      <c r="X60" s="3">
        <v>0</v>
      </c>
      <c r="Y60" s="4">
        <v>1</v>
      </c>
      <c r="Z60" s="5">
        <v>0</v>
      </c>
      <c r="AA60" s="5">
        <v>0</v>
      </c>
      <c r="AB60" s="5">
        <v>0</v>
      </c>
      <c r="AC60" s="3" t="s">
        <v>83</v>
      </c>
      <c r="AD60" s="3">
        <v>2</v>
      </c>
      <c r="AE60" s="4">
        <v>0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47">
        <v>148</v>
      </c>
      <c r="AL60" s="47">
        <v>-148</v>
      </c>
      <c r="AM60" s="6">
        <v>514</v>
      </c>
      <c r="AN60" s="6">
        <v>0.71206225680933855</v>
      </c>
      <c r="AO60" s="6">
        <v>8</v>
      </c>
      <c r="AP60" s="6">
        <v>7.5714285714285712</v>
      </c>
      <c r="AQ60" s="6">
        <v>3.32</v>
      </c>
      <c r="AR60" s="6">
        <v>24</v>
      </c>
      <c r="AS60" s="6">
        <v>25</v>
      </c>
      <c r="AT60" s="6">
        <v>24</v>
      </c>
      <c r="AU60" s="6">
        <v>25</v>
      </c>
      <c r="AV60" s="6">
        <v>23</v>
      </c>
      <c r="AW60" s="48">
        <v>21582</v>
      </c>
      <c r="AX60" s="4">
        <v>1.8129999999999999</v>
      </c>
      <c r="AY60" s="7">
        <v>0</v>
      </c>
      <c r="AZ60" s="7">
        <v>1</v>
      </c>
      <c r="BA60" s="7">
        <v>1</v>
      </c>
      <c r="BB60" s="8">
        <v>1</v>
      </c>
      <c r="BC60" s="12" t="s">
        <v>70</v>
      </c>
      <c r="BD60" s="8" t="s">
        <v>71</v>
      </c>
      <c r="BE60" s="8">
        <v>2</v>
      </c>
      <c r="BF60" s="9" t="s">
        <v>72</v>
      </c>
      <c r="BG60" s="45"/>
      <c r="BH60" s="2" t="s">
        <v>124</v>
      </c>
      <c r="BI60" s="11"/>
      <c r="BJ60" s="25"/>
    </row>
    <row r="61" spans="1:62" x14ac:dyDescent="0.25">
      <c r="A61" s="2">
        <v>22</v>
      </c>
      <c r="B61" s="2">
        <v>2015</v>
      </c>
      <c r="C61" s="2" t="s">
        <v>88</v>
      </c>
      <c r="D61" s="2" t="s">
        <v>93</v>
      </c>
      <c r="E61" s="2" t="s">
        <v>74</v>
      </c>
      <c r="F61" s="2" t="s">
        <v>195</v>
      </c>
      <c r="G61" s="1" t="s">
        <v>65</v>
      </c>
      <c r="H61" s="1" t="s">
        <v>66</v>
      </c>
      <c r="I61" s="3">
        <v>1</v>
      </c>
      <c r="J61" s="4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 t="s">
        <v>67</v>
      </c>
      <c r="R61">
        <v>1</v>
      </c>
      <c r="S61" s="46">
        <v>1</v>
      </c>
      <c r="T61" s="5">
        <v>0</v>
      </c>
      <c r="U61" s="5">
        <v>0</v>
      </c>
      <c r="V61" s="5">
        <v>0</v>
      </c>
      <c r="W61" s="3" t="s">
        <v>123</v>
      </c>
      <c r="X61" s="3">
        <v>2</v>
      </c>
      <c r="Y61" s="4">
        <v>0</v>
      </c>
      <c r="Z61" s="5">
        <v>0</v>
      </c>
      <c r="AA61" s="5">
        <v>1</v>
      </c>
      <c r="AB61" s="5">
        <v>0</v>
      </c>
      <c r="AC61" s="3" t="s">
        <v>128</v>
      </c>
      <c r="AD61" s="3">
        <v>3</v>
      </c>
      <c r="AE61" s="4">
        <v>0</v>
      </c>
      <c r="AF61" s="5">
        <v>0</v>
      </c>
      <c r="AG61" s="5">
        <v>1</v>
      </c>
      <c r="AH61" s="5">
        <v>0</v>
      </c>
      <c r="AI61" s="5">
        <v>0</v>
      </c>
      <c r="AJ61" s="5">
        <v>0</v>
      </c>
      <c r="AK61" s="47">
        <v>50</v>
      </c>
      <c r="AL61" s="47">
        <v>-50</v>
      </c>
      <c r="AM61" s="6">
        <v>428</v>
      </c>
      <c r="AN61" s="6">
        <v>0.88317757009345799</v>
      </c>
      <c r="AO61" s="6">
        <v>7</v>
      </c>
      <c r="AP61" s="6">
        <v>0</v>
      </c>
      <c r="AQ61" s="6">
        <v>3.93</v>
      </c>
      <c r="AR61" s="6">
        <v>24</v>
      </c>
      <c r="AS61" s="6">
        <v>28</v>
      </c>
      <c r="AT61" s="6">
        <v>24</v>
      </c>
      <c r="AU61" s="6">
        <v>24</v>
      </c>
      <c r="AV61" s="6">
        <v>20</v>
      </c>
      <c r="AW61" s="48">
        <v>90</v>
      </c>
      <c r="AX61" s="4">
        <v>3.5640000000000001</v>
      </c>
      <c r="AY61" s="7">
        <v>0</v>
      </c>
      <c r="AZ61" s="7">
        <v>1</v>
      </c>
      <c r="BA61" s="7">
        <v>0</v>
      </c>
      <c r="BB61" s="8">
        <v>0</v>
      </c>
      <c r="BC61" s="12" t="s">
        <v>65</v>
      </c>
      <c r="BD61" s="8" t="s">
        <v>71</v>
      </c>
      <c r="BE61" s="8">
        <v>3</v>
      </c>
      <c r="BF61" s="9" t="s">
        <v>77</v>
      </c>
      <c r="BG61" s="49" t="s">
        <v>129</v>
      </c>
      <c r="BH61" s="2" t="s">
        <v>93</v>
      </c>
      <c r="BI61" s="11"/>
      <c r="BJ61" s="25"/>
    </row>
    <row r="62" spans="1:62" x14ac:dyDescent="0.25">
      <c r="A62" s="2">
        <v>80</v>
      </c>
      <c r="B62" s="2">
        <v>2015</v>
      </c>
      <c r="C62" s="2" t="s">
        <v>192</v>
      </c>
      <c r="D62" s="2" t="s">
        <v>140</v>
      </c>
      <c r="E62" s="2" t="s">
        <v>63</v>
      </c>
      <c r="F62" s="2" t="s">
        <v>81</v>
      </c>
      <c r="G62" s="1" t="s">
        <v>65</v>
      </c>
      <c r="H62" s="1" t="s">
        <v>66</v>
      </c>
      <c r="I62" s="3">
        <v>1</v>
      </c>
      <c r="J62" s="4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" t="s">
        <v>67</v>
      </c>
      <c r="R62">
        <v>1</v>
      </c>
      <c r="S62" s="46">
        <v>1</v>
      </c>
      <c r="T62" s="5">
        <v>0</v>
      </c>
      <c r="U62" s="5">
        <v>0</v>
      </c>
      <c r="V62" s="5">
        <v>0</v>
      </c>
      <c r="W62" s="3" t="s">
        <v>68</v>
      </c>
      <c r="X62" s="3">
        <v>0</v>
      </c>
      <c r="Y62" s="4">
        <v>1</v>
      </c>
      <c r="Z62" s="5">
        <v>0</v>
      </c>
      <c r="AA62" s="5">
        <v>0</v>
      </c>
      <c r="AB62" s="5">
        <v>0</v>
      </c>
      <c r="AC62" s="3" t="s">
        <v>83</v>
      </c>
      <c r="AD62" s="3">
        <v>2</v>
      </c>
      <c r="AE62" s="4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47">
        <v>32</v>
      </c>
      <c r="AL62" s="47">
        <v>-32</v>
      </c>
      <c r="AM62" s="6">
        <v>126</v>
      </c>
      <c r="AN62" s="6">
        <v>0.74603174603174605</v>
      </c>
      <c r="AO62" s="6">
        <v>10</v>
      </c>
      <c r="AP62" s="6">
        <v>22</v>
      </c>
      <c r="AQ62" s="6">
        <v>3.67</v>
      </c>
      <c r="AR62" s="6">
        <v>24</v>
      </c>
      <c r="AS62" s="6">
        <v>20</v>
      </c>
      <c r="AT62" s="6">
        <v>23</v>
      </c>
      <c r="AU62" s="6">
        <v>23</v>
      </c>
      <c r="AV62" s="6">
        <v>31</v>
      </c>
      <c r="AW62" s="48">
        <v>533</v>
      </c>
      <c r="AX62" s="4">
        <v>3.59</v>
      </c>
      <c r="AY62" s="7">
        <v>0</v>
      </c>
      <c r="AZ62" s="7">
        <v>0</v>
      </c>
      <c r="BA62" s="7">
        <v>0</v>
      </c>
      <c r="BB62" s="8">
        <v>0</v>
      </c>
      <c r="BC62" s="12" t="s">
        <v>65</v>
      </c>
      <c r="BD62" s="8" t="s">
        <v>71</v>
      </c>
      <c r="BE62" s="8">
        <v>3</v>
      </c>
      <c r="BF62" s="9" t="s">
        <v>77</v>
      </c>
      <c r="BG62" s="49" t="s">
        <v>193</v>
      </c>
      <c r="BH62" s="2" t="s">
        <v>140</v>
      </c>
      <c r="BI62" s="11"/>
      <c r="BJ62" s="25"/>
    </row>
    <row r="63" spans="1:62" x14ac:dyDescent="0.25">
      <c r="A63" s="2">
        <v>70</v>
      </c>
      <c r="B63" s="2">
        <v>2016</v>
      </c>
      <c r="C63" s="2" t="s">
        <v>206</v>
      </c>
      <c r="D63" s="2" t="s">
        <v>111</v>
      </c>
      <c r="E63" s="2" t="s">
        <v>63</v>
      </c>
      <c r="F63" s="2" t="s">
        <v>141</v>
      </c>
      <c r="G63" s="1" t="s">
        <v>65</v>
      </c>
      <c r="H63" s="1" t="s">
        <v>66</v>
      </c>
      <c r="I63" s="3">
        <v>1</v>
      </c>
      <c r="J63" s="4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 t="s">
        <v>67</v>
      </c>
      <c r="R63">
        <v>1</v>
      </c>
      <c r="S63" s="46">
        <v>1</v>
      </c>
      <c r="T63" s="5">
        <v>0</v>
      </c>
      <c r="U63" s="5">
        <v>0</v>
      </c>
      <c r="V63" s="5">
        <v>0</v>
      </c>
      <c r="W63" s="3" t="s">
        <v>68</v>
      </c>
      <c r="X63" s="3">
        <v>0</v>
      </c>
      <c r="Y63" s="4">
        <v>1</v>
      </c>
      <c r="Z63" s="5">
        <v>0</v>
      </c>
      <c r="AA63" s="5">
        <v>0</v>
      </c>
      <c r="AB63" s="5">
        <v>0</v>
      </c>
      <c r="AC63" s="3" t="s">
        <v>128</v>
      </c>
      <c r="AD63" s="3">
        <v>3</v>
      </c>
      <c r="AE63" s="4">
        <v>0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47">
        <v>55.2</v>
      </c>
      <c r="AL63" s="47">
        <v>-55.2</v>
      </c>
      <c r="AM63" s="6">
        <v>294</v>
      </c>
      <c r="AN63" s="6">
        <v>0.81224489795918364</v>
      </c>
      <c r="AO63" s="6">
        <v>8</v>
      </c>
      <c r="AP63" s="6">
        <v>9</v>
      </c>
      <c r="AQ63" s="6">
        <v>3.92</v>
      </c>
      <c r="AR63" s="6">
        <v>24</v>
      </c>
      <c r="AS63" s="6">
        <v>23</v>
      </c>
      <c r="AT63" s="6">
        <v>23</v>
      </c>
      <c r="AU63" s="6">
        <v>25</v>
      </c>
      <c r="AV63" s="6">
        <v>27</v>
      </c>
      <c r="AW63" s="48">
        <v>1052</v>
      </c>
      <c r="AX63" s="4">
        <v>3.41</v>
      </c>
      <c r="AY63" s="7">
        <v>0</v>
      </c>
      <c r="AZ63" s="7">
        <v>0</v>
      </c>
      <c r="BA63" s="7">
        <v>1</v>
      </c>
      <c r="BB63" s="8">
        <v>0</v>
      </c>
      <c r="BC63" s="12" t="s">
        <v>65</v>
      </c>
      <c r="BD63" s="8" t="s">
        <v>71</v>
      </c>
      <c r="BE63" s="8">
        <v>3</v>
      </c>
      <c r="BF63" s="9" t="s">
        <v>77</v>
      </c>
      <c r="BG63" s="49" t="s">
        <v>207</v>
      </c>
      <c r="BH63" s="2" t="s">
        <v>111</v>
      </c>
      <c r="BI63" s="11"/>
      <c r="BJ63" s="25"/>
    </row>
    <row r="64" spans="1:62" x14ac:dyDescent="0.25">
      <c r="A64" s="2">
        <v>40</v>
      </c>
      <c r="B64" s="2">
        <v>2016</v>
      </c>
      <c r="C64" s="2" t="s">
        <v>209</v>
      </c>
      <c r="D64" s="2" t="s">
        <v>104</v>
      </c>
      <c r="E64" s="2" t="s">
        <v>63</v>
      </c>
      <c r="F64" s="2" t="s">
        <v>136</v>
      </c>
      <c r="G64" s="1" t="s">
        <v>65</v>
      </c>
      <c r="H64" s="1" t="s">
        <v>66</v>
      </c>
      <c r="I64" s="3">
        <v>1</v>
      </c>
      <c r="J64" s="4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3" t="s">
        <v>67</v>
      </c>
      <c r="R64">
        <v>1</v>
      </c>
      <c r="S64" s="46">
        <v>1</v>
      </c>
      <c r="T64" s="5">
        <v>0</v>
      </c>
      <c r="U64" s="5">
        <v>0</v>
      </c>
      <c r="V64" s="5">
        <v>0</v>
      </c>
      <c r="W64" s="3" t="s">
        <v>68</v>
      </c>
      <c r="X64" s="3">
        <v>0</v>
      </c>
      <c r="Y64" s="4">
        <v>1</v>
      </c>
      <c r="Z64" s="5">
        <v>0</v>
      </c>
      <c r="AA64" s="5">
        <v>0</v>
      </c>
      <c r="AB64" s="5">
        <v>0</v>
      </c>
      <c r="AC64" s="3" t="s">
        <v>104</v>
      </c>
      <c r="AD64" s="3">
        <v>4</v>
      </c>
      <c r="AE64" s="4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47">
        <v>55.2</v>
      </c>
      <c r="AL64" s="47">
        <v>-55.2</v>
      </c>
      <c r="AM64" s="6">
        <v>294</v>
      </c>
      <c r="AN64" s="6">
        <v>0.81224489795918364</v>
      </c>
      <c r="AO64" s="6">
        <v>6</v>
      </c>
      <c r="AP64" s="6">
        <v>7</v>
      </c>
      <c r="AQ64" s="6">
        <v>3.98</v>
      </c>
      <c r="AR64" s="6">
        <v>24</v>
      </c>
      <c r="AS64" s="6">
        <v>23</v>
      </c>
      <c r="AT64" s="6">
        <v>23</v>
      </c>
      <c r="AU64" s="6">
        <v>26</v>
      </c>
      <c r="AV64" s="6">
        <v>23</v>
      </c>
      <c r="AW64" s="48">
        <v>2155</v>
      </c>
      <c r="AX64" s="4">
        <v>3.6589999999999998</v>
      </c>
      <c r="AY64" s="7">
        <v>0</v>
      </c>
      <c r="AZ64" s="7">
        <v>0</v>
      </c>
      <c r="BA64" s="7">
        <v>1</v>
      </c>
      <c r="BB64" s="8">
        <v>0</v>
      </c>
      <c r="BC64" s="12" t="s">
        <v>65</v>
      </c>
      <c r="BD64" s="8" t="s">
        <v>71</v>
      </c>
      <c r="BE64" s="8">
        <v>3</v>
      </c>
      <c r="BF64" s="9" t="s">
        <v>77</v>
      </c>
      <c r="BG64" s="49" t="s">
        <v>126</v>
      </c>
      <c r="BH64" s="2" t="s">
        <v>104</v>
      </c>
      <c r="BI64" s="11"/>
      <c r="BJ64" s="25"/>
    </row>
    <row r="65" spans="1:62" x14ac:dyDescent="0.25">
      <c r="A65" s="2">
        <v>120</v>
      </c>
      <c r="B65" s="2">
        <v>2016</v>
      </c>
      <c r="C65" s="2" t="s">
        <v>210</v>
      </c>
      <c r="D65" s="2" t="s">
        <v>104</v>
      </c>
      <c r="E65" s="2" t="s">
        <v>63</v>
      </c>
      <c r="F65" s="2" t="s">
        <v>94</v>
      </c>
      <c r="G65" s="1" t="s">
        <v>65</v>
      </c>
      <c r="H65" s="1" t="s">
        <v>66</v>
      </c>
      <c r="I65" s="3">
        <v>1</v>
      </c>
      <c r="J65" s="4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3" t="s">
        <v>101</v>
      </c>
      <c r="R65">
        <v>2</v>
      </c>
      <c r="S65" s="46">
        <v>0</v>
      </c>
      <c r="T65" s="5">
        <v>1</v>
      </c>
      <c r="U65" s="5">
        <v>0</v>
      </c>
      <c r="V65" s="5">
        <v>0</v>
      </c>
      <c r="W65" s="3" t="s">
        <v>68</v>
      </c>
      <c r="X65" s="3">
        <v>0</v>
      </c>
      <c r="Y65" s="4">
        <v>1</v>
      </c>
      <c r="Z65" s="5">
        <v>0</v>
      </c>
      <c r="AA65" s="5">
        <v>0</v>
      </c>
      <c r="AB65" s="5">
        <v>0</v>
      </c>
      <c r="AC65" s="3" t="s">
        <v>104</v>
      </c>
      <c r="AD65" s="3">
        <v>4</v>
      </c>
      <c r="AE65" s="4">
        <v>0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47">
        <v>55.2</v>
      </c>
      <c r="AL65" s="47">
        <v>-55.2</v>
      </c>
      <c r="AM65" s="6">
        <v>294</v>
      </c>
      <c r="AN65" s="6">
        <v>0.81224489795918364</v>
      </c>
      <c r="AO65" s="6">
        <v>8</v>
      </c>
      <c r="AP65" s="6">
        <v>3</v>
      </c>
      <c r="AQ65" s="6">
        <v>3.89</v>
      </c>
      <c r="AR65" s="6">
        <v>24</v>
      </c>
      <c r="AS65" s="6">
        <v>24</v>
      </c>
      <c r="AT65" s="6">
        <v>23</v>
      </c>
      <c r="AU65" s="6">
        <v>23</v>
      </c>
      <c r="AV65" s="6">
        <v>26</v>
      </c>
      <c r="AW65" s="48">
        <v>13</v>
      </c>
      <c r="AX65" s="4">
        <v>3.7109999999999999</v>
      </c>
      <c r="AY65" s="7">
        <v>0</v>
      </c>
      <c r="AZ65" s="7">
        <v>0</v>
      </c>
      <c r="BA65" s="7">
        <v>1</v>
      </c>
      <c r="BB65" s="8">
        <v>0</v>
      </c>
      <c r="BC65" s="12" t="s">
        <v>65</v>
      </c>
      <c r="BD65" s="8" t="s">
        <v>71</v>
      </c>
      <c r="BE65" s="8">
        <v>3</v>
      </c>
      <c r="BF65" s="9" t="s">
        <v>77</v>
      </c>
      <c r="BG65" s="49" t="s">
        <v>126</v>
      </c>
      <c r="BH65" s="2" t="s">
        <v>104</v>
      </c>
      <c r="BI65" s="11"/>
      <c r="BJ65" s="25"/>
    </row>
    <row r="66" spans="1:62" x14ac:dyDescent="0.25">
      <c r="A66" s="2">
        <v>48</v>
      </c>
      <c r="B66" s="2">
        <v>2015</v>
      </c>
      <c r="C66" s="2" t="s">
        <v>197</v>
      </c>
      <c r="D66" s="2" t="s">
        <v>104</v>
      </c>
      <c r="E66" s="2" t="s">
        <v>63</v>
      </c>
      <c r="F66" s="2" t="s">
        <v>119</v>
      </c>
      <c r="G66" s="1" t="s">
        <v>65</v>
      </c>
      <c r="H66" s="1" t="s">
        <v>66</v>
      </c>
      <c r="I66" s="3">
        <v>1</v>
      </c>
      <c r="J66" s="4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3" t="s">
        <v>67</v>
      </c>
      <c r="R66">
        <v>1</v>
      </c>
      <c r="S66" s="46">
        <v>1</v>
      </c>
      <c r="T66" s="5">
        <v>0</v>
      </c>
      <c r="U66" s="5">
        <v>0</v>
      </c>
      <c r="V66" s="5">
        <v>0</v>
      </c>
      <c r="W66" s="3" t="s">
        <v>68</v>
      </c>
      <c r="X66" s="3">
        <v>0</v>
      </c>
      <c r="Y66" s="4">
        <v>1</v>
      </c>
      <c r="Z66" s="5">
        <v>0</v>
      </c>
      <c r="AA66" s="5">
        <v>0</v>
      </c>
      <c r="AB66" s="5">
        <v>0</v>
      </c>
      <c r="AC66" s="3" t="s">
        <v>128</v>
      </c>
      <c r="AD66" s="3">
        <v>3</v>
      </c>
      <c r="AE66" s="4">
        <v>0</v>
      </c>
      <c r="AF66" s="5">
        <v>0</v>
      </c>
      <c r="AG66" s="5">
        <v>1</v>
      </c>
      <c r="AH66" s="5">
        <v>0</v>
      </c>
      <c r="AI66" s="5">
        <v>0</v>
      </c>
      <c r="AJ66" s="5">
        <v>0</v>
      </c>
      <c r="AK66" s="47">
        <v>64</v>
      </c>
      <c r="AL66" s="47">
        <v>-64</v>
      </c>
      <c r="AM66" s="6">
        <v>424</v>
      </c>
      <c r="AN66" s="6">
        <v>0.84905660377358494</v>
      </c>
      <c r="AO66" s="6">
        <v>8</v>
      </c>
      <c r="AP66" s="6">
        <v>8</v>
      </c>
      <c r="AQ66" s="6">
        <v>3.96</v>
      </c>
      <c r="AR66" s="6">
        <v>24</v>
      </c>
      <c r="AS66" s="6">
        <v>26</v>
      </c>
      <c r="AT66" s="6">
        <v>24</v>
      </c>
      <c r="AU66" s="6">
        <v>25</v>
      </c>
      <c r="AV66" s="6">
        <v>23</v>
      </c>
      <c r="AW66" s="48">
        <v>5</v>
      </c>
      <c r="AX66" s="4">
        <v>3.0659999999999998</v>
      </c>
      <c r="AY66" s="7">
        <v>0</v>
      </c>
      <c r="AZ66" s="7">
        <v>0</v>
      </c>
      <c r="BA66" s="7">
        <v>0</v>
      </c>
      <c r="BB66" s="8">
        <v>0</v>
      </c>
      <c r="BC66" s="12" t="s">
        <v>65</v>
      </c>
      <c r="BD66" s="8" t="s">
        <v>71</v>
      </c>
      <c r="BE66" s="8">
        <v>3</v>
      </c>
      <c r="BF66" s="9" t="s">
        <v>77</v>
      </c>
      <c r="BG66" s="49" t="s">
        <v>198</v>
      </c>
      <c r="BH66" s="2" t="s">
        <v>104</v>
      </c>
      <c r="BI66" s="11"/>
      <c r="BJ66" s="25"/>
    </row>
    <row r="67" spans="1:62" x14ac:dyDescent="0.25">
      <c r="A67" s="2">
        <v>14</v>
      </c>
      <c r="B67" s="2">
        <v>2016</v>
      </c>
      <c r="C67" s="2" t="s">
        <v>167</v>
      </c>
      <c r="D67" s="2" t="s">
        <v>104</v>
      </c>
      <c r="E67" s="2" t="s">
        <v>63</v>
      </c>
      <c r="F67" s="2" t="s">
        <v>64</v>
      </c>
      <c r="G67" s="1" t="s">
        <v>65</v>
      </c>
      <c r="H67" s="1" t="s">
        <v>66</v>
      </c>
      <c r="I67" s="3">
        <v>1</v>
      </c>
      <c r="J67" s="4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3" t="s">
        <v>67</v>
      </c>
      <c r="R67">
        <v>1</v>
      </c>
      <c r="S67" s="46">
        <v>1</v>
      </c>
      <c r="T67" s="5">
        <v>0</v>
      </c>
      <c r="U67" s="5">
        <v>0</v>
      </c>
      <c r="V67" s="5">
        <v>0</v>
      </c>
      <c r="W67" s="3" t="s">
        <v>68</v>
      </c>
      <c r="X67" s="3">
        <v>0</v>
      </c>
      <c r="Y67" s="4">
        <v>1</v>
      </c>
      <c r="Z67" s="5">
        <v>0</v>
      </c>
      <c r="AA67" s="5">
        <v>0</v>
      </c>
      <c r="AB67" s="5">
        <v>0</v>
      </c>
      <c r="AC67" s="3" t="s">
        <v>104</v>
      </c>
      <c r="AD67" s="3">
        <v>4</v>
      </c>
      <c r="AE67" s="4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47">
        <v>80</v>
      </c>
      <c r="AL67" s="47">
        <v>-80</v>
      </c>
      <c r="AM67" s="6">
        <v>421</v>
      </c>
      <c r="AN67" s="6">
        <v>0.80997624703087889</v>
      </c>
      <c r="AO67" s="6">
        <v>8</v>
      </c>
      <c r="AP67" s="6">
        <v>15</v>
      </c>
      <c r="AQ67" s="6">
        <v>3.87</v>
      </c>
      <c r="AR67" s="6">
        <v>24</v>
      </c>
      <c r="AS67" s="6">
        <v>22</v>
      </c>
      <c r="AT67" s="6">
        <v>23</v>
      </c>
      <c r="AU67" s="6">
        <v>25</v>
      </c>
      <c r="AV67" s="6">
        <v>28</v>
      </c>
      <c r="AW67" s="48">
        <v>18</v>
      </c>
      <c r="AX67" s="4">
        <v>3.4289999999999998</v>
      </c>
      <c r="AY67" s="7">
        <v>0</v>
      </c>
      <c r="AZ67" s="7">
        <v>0</v>
      </c>
      <c r="BA67" s="7">
        <v>1</v>
      </c>
      <c r="BB67" s="8">
        <v>0</v>
      </c>
      <c r="BC67" s="12" t="s">
        <v>65</v>
      </c>
      <c r="BD67" s="8" t="s">
        <v>71</v>
      </c>
      <c r="BE67" s="8">
        <v>3</v>
      </c>
      <c r="BF67" s="9" t="s">
        <v>77</v>
      </c>
      <c r="BG67" s="49" t="s">
        <v>126</v>
      </c>
      <c r="BH67" s="2" t="s">
        <v>104</v>
      </c>
      <c r="BI67" s="11" t="s">
        <v>199</v>
      </c>
      <c r="BJ67" s="25"/>
    </row>
    <row r="68" spans="1:62" x14ac:dyDescent="0.25">
      <c r="A68" s="2">
        <v>132</v>
      </c>
      <c r="B68" s="2">
        <v>2016</v>
      </c>
      <c r="C68" s="2" t="s">
        <v>200</v>
      </c>
      <c r="D68" s="2" t="s">
        <v>124</v>
      </c>
      <c r="E68" s="2" t="s">
        <v>74</v>
      </c>
      <c r="F68" s="2" t="s">
        <v>136</v>
      </c>
      <c r="G68" s="1" t="s">
        <v>65</v>
      </c>
      <c r="H68" s="1" t="s">
        <v>66</v>
      </c>
      <c r="I68" s="3">
        <v>1</v>
      </c>
      <c r="J68" s="4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3" t="s">
        <v>67</v>
      </c>
      <c r="R68">
        <v>1</v>
      </c>
      <c r="S68" s="46">
        <v>1</v>
      </c>
      <c r="T68" s="5">
        <v>0</v>
      </c>
      <c r="U68" s="5">
        <v>0</v>
      </c>
      <c r="V68" s="5">
        <v>0</v>
      </c>
      <c r="W68" s="3" t="s">
        <v>68</v>
      </c>
      <c r="X68" s="3">
        <v>0</v>
      </c>
      <c r="Y68" s="4">
        <v>1</v>
      </c>
      <c r="Z68" s="5">
        <v>0</v>
      </c>
      <c r="AA68" s="5">
        <v>0</v>
      </c>
      <c r="AB68" s="5">
        <v>0</v>
      </c>
      <c r="AC68" s="3" t="s">
        <v>83</v>
      </c>
      <c r="AD68" s="3">
        <v>2</v>
      </c>
      <c r="AE68" s="4">
        <v>0</v>
      </c>
      <c r="AF68" s="5">
        <v>1</v>
      </c>
      <c r="AG68" s="5">
        <v>0</v>
      </c>
      <c r="AH68" s="5">
        <v>0</v>
      </c>
      <c r="AI68" s="5">
        <v>0</v>
      </c>
      <c r="AJ68" s="5">
        <v>0</v>
      </c>
      <c r="AK68" s="47">
        <v>130</v>
      </c>
      <c r="AL68" s="47">
        <v>-130</v>
      </c>
      <c r="AM68" s="6">
        <v>556</v>
      </c>
      <c r="AN68" s="6">
        <v>0.76618705035971224</v>
      </c>
      <c r="AO68" s="6">
        <v>8</v>
      </c>
      <c r="AP68" s="6">
        <v>14</v>
      </c>
      <c r="AQ68" s="6">
        <v>4</v>
      </c>
      <c r="AR68" s="6">
        <v>24</v>
      </c>
      <c r="AS68" s="6">
        <v>27</v>
      </c>
      <c r="AT68" s="6">
        <v>22</v>
      </c>
      <c r="AU68" s="6">
        <v>24</v>
      </c>
      <c r="AV68" s="6">
        <v>21</v>
      </c>
      <c r="AW68" s="48">
        <v>1993</v>
      </c>
      <c r="AX68" s="4">
        <v>3.206</v>
      </c>
      <c r="AY68" s="7">
        <v>0</v>
      </c>
      <c r="AZ68" s="7">
        <v>1</v>
      </c>
      <c r="BA68" s="7">
        <v>1</v>
      </c>
      <c r="BB68" s="8">
        <v>0</v>
      </c>
      <c r="BC68" s="12" t="s">
        <v>65</v>
      </c>
      <c r="BD68" s="8" t="s">
        <v>71</v>
      </c>
      <c r="BE68" s="8">
        <v>3</v>
      </c>
      <c r="BF68" s="9" t="s">
        <v>77</v>
      </c>
      <c r="BG68" s="49" t="s">
        <v>120</v>
      </c>
      <c r="BH68" s="2" t="s">
        <v>124</v>
      </c>
      <c r="BI68" s="11" t="s">
        <v>201</v>
      </c>
      <c r="BJ68" s="25"/>
    </row>
    <row r="69" spans="1:62" x14ac:dyDescent="0.25">
      <c r="A69" s="2">
        <v>237</v>
      </c>
      <c r="B69" s="2">
        <v>2016</v>
      </c>
      <c r="C69" s="2" t="s">
        <v>194</v>
      </c>
      <c r="D69" s="2" t="s">
        <v>161</v>
      </c>
      <c r="E69" s="2" t="s">
        <v>74</v>
      </c>
      <c r="F69" s="2" t="s">
        <v>108</v>
      </c>
      <c r="G69" s="1" t="s">
        <v>65</v>
      </c>
      <c r="H69" s="1" t="s">
        <v>66</v>
      </c>
      <c r="I69" s="3">
        <v>1</v>
      </c>
      <c r="J69" s="4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3" t="s">
        <v>67</v>
      </c>
      <c r="R69">
        <v>1</v>
      </c>
      <c r="S69" s="46">
        <v>1</v>
      </c>
      <c r="T69" s="5">
        <v>0</v>
      </c>
      <c r="U69" s="5">
        <v>0</v>
      </c>
      <c r="V69" s="5">
        <v>0</v>
      </c>
      <c r="W69" s="3" t="s">
        <v>68</v>
      </c>
      <c r="X69" s="3">
        <v>0</v>
      </c>
      <c r="Y69" s="4">
        <v>1</v>
      </c>
      <c r="Z69" s="5">
        <v>0</v>
      </c>
      <c r="AA69" s="5">
        <v>0</v>
      </c>
      <c r="AB69" s="5">
        <v>0</v>
      </c>
      <c r="AC69" s="3" t="s">
        <v>91</v>
      </c>
      <c r="AD69" s="3">
        <v>5</v>
      </c>
      <c r="AE69" s="4">
        <v>0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47">
        <v>42</v>
      </c>
      <c r="AL69" s="47">
        <v>-42</v>
      </c>
      <c r="AM69" s="6">
        <v>138</v>
      </c>
      <c r="AN69" s="6">
        <v>0.69565217391304346</v>
      </c>
      <c r="AO69" s="6">
        <v>8</v>
      </c>
      <c r="AP69" s="6">
        <v>7.5714285714285712</v>
      </c>
      <c r="AQ69" s="6">
        <v>3.79</v>
      </c>
      <c r="AR69" s="6">
        <v>24</v>
      </c>
      <c r="AS69" s="6">
        <v>26</v>
      </c>
      <c r="AT69" s="6">
        <v>25</v>
      </c>
      <c r="AU69" s="6">
        <v>21</v>
      </c>
      <c r="AV69" s="6">
        <v>24</v>
      </c>
      <c r="AW69" s="48">
        <v>10286</v>
      </c>
      <c r="AX69" s="4"/>
      <c r="AY69" s="7">
        <v>0</v>
      </c>
      <c r="AZ69" s="7">
        <v>1</v>
      </c>
      <c r="BA69" s="7">
        <v>1</v>
      </c>
      <c r="BB69" s="8">
        <v>1</v>
      </c>
      <c r="BC69" s="12" t="s">
        <v>70</v>
      </c>
      <c r="BD69" s="8" t="s">
        <v>112</v>
      </c>
      <c r="BE69" s="8">
        <v>1</v>
      </c>
      <c r="BF69" s="9" t="s">
        <v>113</v>
      </c>
      <c r="BG69" s="45"/>
      <c r="BH69" s="2" t="s">
        <v>161</v>
      </c>
      <c r="BI69" s="11"/>
      <c r="BJ69" s="25"/>
    </row>
    <row r="70" spans="1:62" x14ac:dyDescent="0.25">
      <c r="A70" s="2">
        <v>110</v>
      </c>
      <c r="B70" s="2">
        <v>2016</v>
      </c>
      <c r="C70" s="2" t="s">
        <v>196</v>
      </c>
      <c r="D70" s="2" t="s">
        <v>189</v>
      </c>
      <c r="E70" s="2" t="s">
        <v>63</v>
      </c>
      <c r="F70" s="2" t="s">
        <v>81</v>
      </c>
      <c r="G70" s="1" t="s">
        <v>65</v>
      </c>
      <c r="H70" s="1" t="s">
        <v>66</v>
      </c>
      <c r="I70" s="3">
        <v>1</v>
      </c>
      <c r="J70" s="4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3" t="s">
        <v>67</v>
      </c>
      <c r="R70">
        <v>1</v>
      </c>
      <c r="S70" s="46">
        <v>1</v>
      </c>
      <c r="T70" s="5">
        <v>0</v>
      </c>
      <c r="U70" s="5">
        <v>0</v>
      </c>
      <c r="V70" s="5">
        <v>0</v>
      </c>
      <c r="W70" s="3" t="s">
        <v>68</v>
      </c>
      <c r="X70" s="3">
        <v>0</v>
      </c>
      <c r="Y70" s="4">
        <v>1</v>
      </c>
      <c r="Z70" s="5">
        <v>0</v>
      </c>
      <c r="AA70" s="5">
        <v>0</v>
      </c>
      <c r="AB70" s="5">
        <v>0</v>
      </c>
      <c r="AC70" s="3" t="s">
        <v>83</v>
      </c>
      <c r="AD70" s="3">
        <v>2</v>
      </c>
      <c r="AE70" s="4">
        <v>0</v>
      </c>
      <c r="AF70" s="5">
        <v>1</v>
      </c>
      <c r="AG70" s="5">
        <v>0</v>
      </c>
      <c r="AH70" s="5">
        <v>0</v>
      </c>
      <c r="AI70" s="5">
        <v>0</v>
      </c>
      <c r="AJ70" s="5">
        <v>0</v>
      </c>
      <c r="AK70" s="47">
        <v>51</v>
      </c>
      <c r="AL70" s="47">
        <v>-51</v>
      </c>
      <c r="AM70" s="6">
        <v>141</v>
      </c>
      <c r="AN70" s="6">
        <v>0.63829787234042556</v>
      </c>
      <c r="AO70" s="6">
        <v>8</v>
      </c>
      <c r="AP70" s="6">
        <v>6</v>
      </c>
      <c r="AQ70" s="6">
        <v>3.89</v>
      </c>
      <c r="AR70" s="6">
        <v>24</v>
      </c>
      <c r="AS70" s="6">
        <v>27</v>
      </c>
      <c r="AT70" s="6">
        <v>23</v>
      </c>
      <c r="AU70" s="6">
        <v>21</v>
      </c>
      <c r="AV70" s="6">
        <v>24</v>
      </c>
      <c r="AW70" s="48">
        <v>958</v>
      </c>
      <c r="AX70" s="4"/>
      <c r="AY70" s="7">
        <v>0</v>
      </c>
      <c r="AZ70" s="7">
        <v>0</v>
      </c>
      <c r="BA70" s="7">
        <v>1</v>
      </c>
      <c r="BB70" s="8">
        <v>1</v>
      </c>
      <c r="BC70" s="12" t="s">
        <v>70</v>
      </c>
      <c r="BD70" s="8" t="s">
        <v>112</v>
      </c>
      <c r="BE70" s="8">
        <v>1</v>
      </c>
      <c r="BF70" s="9" t="s">
        <v>113</v>
      </c>
      <c r="BG70" s="45"/>
      <c r="BH70" s="2" t="s">
        <v>189</v>
      </c>
      <c r="BI70" s="11"/>
      <c r="BJ70" s="25"/>
    </row>
    <row r="71" spans="1:62" x14ac:dyDescent="0.25">
      <c r="A71" s="2">
        <v>64</v>
      </c>
      <c r="B71" s="2">
        <v>2016</v>
      </c>
      <c r="C71" s="2" t="s">
        <v>211</v>
      </c>
      <c r="D71" s="2" t="s">
        <v>99</v>
      </c>
      <c r="E71" s="2" t="s">
        <v>74</v>
      </c>
      <c r="F71" s="2" t="s">
        <v>212</v>
      </c>
      <c r="G71" s="1" t="s">
        <v>65</v>
      </c>
      <c r="H71" s="1" t="s">
        <v>66</v>
      </c>
      <c r="I71" s="3">
        <v>1</v>
      </c>
      <c r="J71" s="4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3" t="s">
        <v>67</v>
      </c>
      <c r="R71">
        <v>1</v>
      </c>
      <c r="S71" s="46">
        <v>1</v>
      </c>
      <c r="T71" s="5">
        <v>0</v>
      </c>
      <c r="U71" s="5">
        <v>0</v>
      </c>
      <c r="V71" s="5">
        <v>0</v>
      </c>
      <c r="W71" s="3" t="s">
        <v>68</v>
      </c>
      <c r="X71" s="3">
        <v>0</v>
      </c>
      <c r="Y71" s="4">
        <v>1</v>
      </c>
      <c r="Z71" s="5">
        <v>0</v>
      </c>
      <c r="AA71" s="5">
        <v>0</v>
      </c>
      <c r="AB71" s="5">
        <v>0</v>
      </c>
      <c r="AC71" s="3" t="s">
        <v>91</v>
      </c>
      <c r="AD71" s="3">
        <v>5</v>
      </c>
      <c r="AE71" s="4">
        <v>0</v>
      </c>
      <c r="AF71" s="5">
        <v>0</v>
      </c>
      <c r="AG71" s="5">
        <v>0</v>
      </c>
      <c r="AH71" s="5">
        <v>0</v>
      </c>
      <c r="AI71" s="5">
        <v>1</v>
      </c>
      <c r="AJ71" s="5">
        <v>0</v>
      </c>
      <c r="AK71" s="50">
        <v>86.08</v>
      </c>
      <c r="AL71" s="47">
        <v>-86.08</v>
      </c>
      <c r="AM71" s="48">
        <v>315.70588235294116</v>
      </c>
      <c r="AN71" s="6">
        <v>0.66946152412893611</v>
      </c>
      <c r="AO71" s="6">
        <v>6</v>
      </c>
      <c r="AP71" s="6">
        <v>7.5714285714285712</v>
      </c>
      <c r="AQ71" s="6">
        <v>3.11</v>
      </c>
      <c r="AR71" s="6">
        <v>24</v>
      </c>
      <c r="AS71" s="6">
        <v>24</v>
      </c>
      <c r="AT71" s="6">
        <v>25</v>
      </c>
      <c r="AU71" s="6">
        <v>22</v>
      </c>
      <c r="AV71" s="6">
        <v>23</v>
      </c>
      <c r="AW71" s="48">
        <v>13480</v>
      </c>
      <c r="AX71" s="4"/>
      <c r="AY71" s="7">
        <v>0</v>
      </c>
      <c r="AZ71" s="7">
        <v>1</v>
      </c>
      <c r="BA71" s="7">
        <v>1</v>
      </c>
      <c r="BB71" s="8">
        <v>1</v>
      </c>
      <c r="BC71" s="12" t="s">
        <v>70</v>
      </c>
      <c r="BD71" s="8" t="s">
        <v>112</v>
      </c>
      <c r="BE71" s="8">
        <v>1</v>
      </c>
      <c r="BF71" s="9" t="s">
        <v>113</v>
      </c>
      <c r="BG71" s="45"/>
      <c r="BH71" s="2" t="s">
        <v>99</v>
      </c>
      <c r="BI71" s="10"/>
      <c r="BJ71" s="25"/>
    </row>
    <row r="72" spans="1:62" x14ac:dyDescent="0.25">
      <c r="A72" s="2">
        <v>228</v>
      </c>
      <c r="B72" s="2">
        <v>2015</v>
      </c>
      <c r="C72" s="2" t="s">
        <v>202</v>
      </c>
      <c r="D72" s="2" t="s">
        <v>140</v>
      </c>
      <c r="E72" s="2" t="s">
        <v>74</v>
      </c>
      <c r="F72" s="2" t="s">
        <v>157</v>
      </c>
      <c r="G72" s="1" t="s">
        <v>65</v>
      </c>
      <c r="H72" s="1" t="s">
        <v>66</v>
      </c>
      <c r="I72" s="3">
        <v>1</v>
      </c>
      <c r="J72" s="4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 t="s">
        <v>67</v>
      </c>
      <c r="R72">
        <v>1</v>
      </c>
      <c r="S72" s="46">
        <v>1</v>
      </c>
      <c r="T72" s="5">
        <v>0</v>
      </c>
      <c r="U72" s="5">
        <v>0</v>
      </c>
      <c r="V72" s="5">
        <v>0</v>
      </c>
      <c r="W72" s="3" t="s">
        <v>68</v>
      </c>
      <c r="X72" s="3">
        <v>0</v>
      </c>
      <c r="Y72" s="4">
        <v>1</v>
      </c>
      <c r="Z72" s="5">
        <v>0</v>
      </c>
      <c r="AA72" s="5">
        <v>0</v>
      </c>
      <c r="AB72" s="5">
        <v>0</v>
      </c>
      <c r="AC72" s="3" t="s">
        <v>83</v>
      </c>
      <c r="AD72" s="3">
        <v>2</v>
      </c>
      <c r="AE72" s="4">
        <v>0</v>
      </c>
      <c r="AF72" s="5">
        <v>1</v>
      </c>
      <c r="AG72" s="5">
        <v>0</v>
      </c>
      <c r="AH72" s="5">
        <v>0</v>
      </c>
      <c r="AI72" s="5">
        <v>0</v>
      </c>
      <c r="AJ72" s="5">
        <v>0</v>
      </c>
      <c r="AK72" s="47">
        <v>133</v>
      </c>
      <c r="AL72" s="47">
        <v>-133</v>
      </c>
      <c r="AM72" s="6">
        <v>212</v>
      </c>
      <c r="AN72" s="6">
        <v>0.37264150943396224</v>
      </c>
      <c r="AO72" s="6">
        <v>8</v>
      </c>
      <c r="AP72" s="6">
        <v>9</v>
      </c>
      <c r="AQ72" s="6">
        <v>2.95</v>
      </c>
      <c r="AR72" s="6">
        <v>24</v>
      </c>
      <c r="AS72" s="6">
        <v>23</v>
      </c>
      <c r="AT72" s="6">
        <v>25</v>
      </c>
      <c r="AU72" s="6">
        <v>25</v>
      </c>
      <c r="AV72" s="6">
        <v>22</v>
      </c>
      <c r="AW72" s="48">
        <v>1980</v>
      </c>
      <c r="AX72" s="4"/>
      <c r="AY72" s="7">
        <v>0</v>
      </c>
      <c r="AZ72" s="7">
        <v>1</v>
      </c>
      <c r="BA72" s="7">
        <v>0</v>
      </c>
      <c r="BB72" s="8">
        <v>1</v>
      </c>
      <c r="BC72" s="12" t="s">
        <v>70</v>
      </c>
      <c r="BD72" s="8" t="s">
        <v>112</v>
      </c>
      <c r="BE72" s="8">
        <v>1</v>
      </c>
      <c r="BF72" s="9" t="s">
        <v>113</v>
      </c>
      <c r="BG72" s="45"/>
      <c r="BH72" s="2" t="s">
        <v>140</v>
      </c>
      <c r="BI72" s="11"/>
      <c r="BJ72" s="25"/>
    </row>
    <row r="73" spans="1:62" x14ac:dyDescent="0.25">
      <c r="A73" s="2">
        <v>122</v>
      </c>
      <c r="B73" s="2">
        <v>2016</v>
      </c>
      <c r="C73" s="2" t="s">
        <v>61</v>
      </c>
      <c r="D73" s="2" t="s">
        <v>204</v>
      </c>
      <c r="E73" s="2" t="s">
        <v>63</v>
      </c>
      <c r="F73" s="2" t="s">
        <v>136</v>
      </c>
      <c r="G73" s="1" t="s">
        <v>65</v>
      </c>
      <c r="H73" s="1" t="s">
        <v>76</v>
      </c>
      <c r="I73" s="3">
        <v>2</v>
      </c>
      <c r="J73" s="4">
        <v>0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3" t="s">
        <v>67</v>
      </c>
      <c r="R73">
        <v>1</v>
      </c>
      <c r="S73" s="46">
        <v>1</v>
      </c>
      <c r="T73" s="5">
        <v>0</v>
      </c>
      <c r="U73" s="5">
        <v>0</v>
      </c>
      <c r="V73" s="5">
        <v>0</v>
      </c>
      <c r="W73" s="3" t="s">
        <v>68</v>
      </c>
      <c r="X73" s="3">
        <v>0</v>
      </c>
      <c r="Y73" s="4">
        <v>1</v>
      </c>
      <c r="Z73" s="5">
        <v>0</v>
      </c>
      <c r="AA73" s="5">
        <v>0</v>
      </c>
      <c r="AB73" s="5">
        <v>0</v>
      </c>
      <c r="AC73" s="3" t="s">
        <v>128</v>
      </c>
      <c r="AD73" s="3">
        <v>3</v>
      </c>
      <c r="AE73" s="4">
        <v>0</v>
      </c>
      <c r="AF73" s="5">
        <v>0</v>
      </c>
      <c r="AG73" s="5">
        <v>1</v>
      </c>
      <c r="AH73" s="5">
        <v>0</v>
      </c>
      <c r="AI73" s="5">
        <v>0</v>
      </c>
      <c r="AJ73" s="5">
        <v>0</v>
      </c>
      <c r="AK73" s="47">
        <v>158</v>
      </c>
      <c r="AL73" s="47">
        <v>-158</v>
      </c>
      <c r="AM73" s="6">
        <v>529</v>
      </c>
      <c r="AN73" s="6">
        <v>0.70132325141776941</v>
      </c>
      <c r="AO73" s="6">
        <v>8</v>
      </c>
      <c r="AP73" s="6">
        <v>3</v>
      </c>
      <c r="AQ73" s="6">
        <v>3.87</v>
      </c>
      <c r="AR73" s="6">
        <v>24</v>
      </c>
      <c r="AS73" s="6">
        <v>33</v>
      </c>
      <c r="AT73" s="6">
        <v>22</v>
      </c>
      <c r="AU73" s="6">
        <v>23</v>
      </c>
      <c r="AV73" s="6">
        <v>28</v>
      </c>
      <c r="AW73" s="48">
        <v>2145</v>
      </c>
      <c r="AX73" s="4">
        <v>3.4849999999999999</v>
      </c>
      <c r="AY73" s="7">
        <v>0</v>
      </c>
      <c r="AZ73" s="7">
        <v>0</v>
      </c>
      <c r="BA73" s="7">
        <v>1</v>
      </c>
      <c r="BB73" s="8">
        <v>0</v>
      </c>
      <c r="BC73" s="12" t="s">
        <v>65</v>
      </c>
      <c r="BD73" s="8" t="s">
        <v>71</v>
      </c>
      <c r="BE73" s="8">
        <v>3</v>
      </c>
      <c r="BF73" s="9" t="s">
        <v>77</v>
      </c>
      <c r="BG73" s="49" t="s">
        <v>205</v>
      </c>
      <c r="BH73" s="2" t="s">
        <v>204</v>
      </c>
      <c r="BI73" s="11"/>
      <c r="BJ73" s="25"/>
    </row>
    <row r="74" spans="1:62" x14ac:dyDescent="0.25">
      <c r="A74" s="2">
        <v>44</v>
      </c>
      <c r="B74" s="2">
        <v>2015</v>
      </c>
      <c r="C74" s="2" t="s">
        <v>208</v>
      </c>
      <c r="D74" s="2" t="s">
        <v>104</v>
      </c>
      <c r="E74" s="2" t="s">
        <v>63</v>
      </c>
      <c r="F74" s="2" t="s">
        <v>81</v>
      </c>
      <c r="G74" s="1" t="s">
        <v>65</v>
      </c>
      <c r="H74" s="1" t="s">
        <v>109</v>
      </c>
      <c r="I74" s="3">
        <v>7</v>
      </c>
      <c r="J74" s="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3" t="s">
        <v>101</v>
      </c>
      <c r="R74">
        <v>2</v>
      </c>
      <c r="S74" s="46">
        <v>0</v>
      </c>
      <c r="T74" s="5">
        <v>1</v>
      </c>
      <c r="U74" s="5">
        <v>0</v>
      </c>
      <c r="V74" s="5">
        <v>0</v>
      </c>
      <c r="W74" s="3" t="s">
        <v>110</v>
      </c>
      <c r="X74" s="3">
        <v>1</v>
      </c>
      <c r="Y74" s="4">
        <v>0</v>
      </c>
      <c r="Z74" s="5">
        <v>1</v>
      </c>
      <c r="AA74" s="5">
        <v>0</v>
      </c>
      <c r="AB74" s="5">
        <v>0</v>
      </c>
      <c r="AC74" s="3" t="s">
        <v>104</v>
      </c>
      <c r="AD74" s="3">
        <v>4</v>
      </c>
      <c r="AE74" s="4">
        <v>0</v>
      </c>
      <c r="AF74" s="5">
        <v>0</v>
      </c>
      <c r="AG74" s="5">
        <v>0</v>
      </c>
      <c r="AH74" s="5">
        <v>1</v>
      </c>
      <c r="AI74" s="5">
        <v>0</v>
      </c>
      <c r="AJ74" s="5">
        <v>0</v>
      </c>
      <c r="AK74" s="47">
        <v>55.2</v>
      </c>
      <c r="AL74" s="47">
        <v>-55.2</v>
      </c>
      <c r="AM74" s="6">
        <v>294</v>
      </c>
      <c r="AN74" s="6">
        <v>0.81224489795918364</v>
      </c>
      <c r="AO74" s="6">
        <v>8</v>
      </c>
      <c r="AP74" s="6">
        <v>6</v>
      </c>
      <c r="AQ74" s="6">
        <v>3.45</v>
      </c>
      <c r="AR74" s="6">
        <v>24</v>
      </c>
      <c r="AS74" s="6">
        <v>17</v>
      </c>
      <c r="AT74" s="6">
        <v>21</v>
      </c>
      <c r="AU74" s="6">
        <v>29</v>
      </c>
      <c r="AV74" s="6">
        <v>28</v>
      </c>
      <c r="AW74" s="48">
        <v>11</v>
      </c>
      <c r="AX74" s="4">
        <v>3.2040000000000002</v>
      </c>
      <c r="AY74" s="7">
        <v>0</v>
      </c>
      <c r="AZ74" s="7">
        <v>0</v>
      </c>
      <c r="BA74" s="7">
        <v>0</v>
      </c>
      <c r="BB74" s="8">
        <v>0</v>
      </c>
      <c r="BC74" s="12" t="s">
        <v>65</v>
      </c>
      <c r="BD74" s="8" t="s">
        <v>71</v>
      </c>
      <c r="BE74" s="8">
        <v>3</v>
      </c>
      <c r="BF74" s="9" t="s">
        <v>77</v>
      </c>
      <c r="BG74" s="49" t="s">
        <v>105</v>
      </c>
      <c r="BH74" s="2" t="s">
        <v>104</v>
      </c>
      <c r="BI74" s="11"/>
      <c r="BJ74" s="25"/>
    </row>
    <row r="75" spans="1:62" x14ac:dyDescent="0.25">
      <c r="A75" s="2">
        <v>92</v>
      </c>
      <c r="B75" s="2">
        <v>2015</v>
      </c>
      <c r="C75" s="2" t="s">
        <v>216</v>
      </c>
      <c r="D75" s="2" t="s">
        <v>204</v>
      </c>
      <c r="E75" s="2" t="s">
        <v>63</v>
      </c>
      <c r="F75" s="2" t="s">
        <v>119</v>
      </c>
      <c r="G75" s="1" t="s">
        <v>65</v>
      </c>
      <c r="H75" s="1" t="s">
        <v>66</v>
      </c>
      <c r="I75" s="3">
        <v>1</v>
      </c>
      <c r="J75" s="4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3" t="s">
        <v>67</v>
      </c>
      <c r="R75">
        <v>1</v>
      </c>
      <c r="S75" s="46">
        <v>1</v>
      </c>
      <c r="T75" s="5">
        <v>0</v>
      </c>
      <c r="U75" s="5">
        <v>0</v>
      </c>
      <c r="V75" s="5">
        <v>0</v>
      </c>
      <c r="W75" s="3" t="s">
        <v>110</v>
      </c>
      <c r="X75" s="3">
        <v>1</v>
      </c>
      <c r="Y75" s="4">
        <v>0</v>
      </c>
      <c r="Z75" s="5">
        <v>1</v>
      </c>
      <c r="AA75" s="5">
        <v>0</v>
      </c>
      <c r="AB75" s="5">
        <v>0</v>
      </c>
      <c r="AC75" s="3" t="s">
        <v>128</v>
      </c>
      <c r="AD75" s="3">
        <v>3</v>
      </c>
      <c r="AE75" s="4">
        <v>0</v>
      </c>
      <c r="AF75" s="5">
        <v>0</v>
      </c>
      <c r="AG75" s="5">
        <v>1</v>
      </c>
      <c r="AH75" s="5">
        <v>0</v>
      </c>
      <c r="AI75" s="5">
        <v>0</v>
      </c>
      <c r="AJ75" s="5">
        <v>0</v>
      </c>
      <c r="AK75" s="47">
        <v>3</v>
      </c>
      <c r="AL75" s="47">
        <v>-3</v>
      </c>
      <c r="AM75" s="6">
        <v>62</v>
      </c>
      <c r="AN75" s="6">
        <v>0.95161290322580649</v>
      </c>
      <c r="AO75" s="6">
        <v>8</v>
      </c>
      <c r="AP75" s="6">
        <v>12</v>
      </c>
      <c r="AQ75" s="6">
        <v>3.96</v>
      </c>
      <c r="AR75" s="6">
        <v>25</v>
      </c>
      <c r="AS75" s="6">
        <v>25</v>
      </c>
      <c r="AT75" s="6">
        <v>23</v>
      </c>
      <c r="AU75" s="6">
        <v>23</v>
      </c>
      <c r="AV75" s="6">
        <v>27</v>
      </c>
      <c r="AW75" s="48">
        <v>397</v>
      </c>
      <c r="AX75" s="4">
        <v>3.9809999999999999</v>
      </c>
      <c r="AY75" s="7">
        <v>0</v>
      </c>
      <c r="AZ75" s="7">
        <v>0</v>
      </c>
      <c r="BA75" s="7">
        <v>0</v>
      </c>
      <c r="BB75" s="8">
        <v>0</v>
      </c>
      <c r="BC75" s="12" t="s">
        <v>65</v>
      </c>
      <c r="BD75" s="8" t="s">
        <v>71</v>
      </c>
      <c r="BE75" s="8">
        <v>3</v>
      </c>
      <c r="BF75" s="9" t="s">
        <v>77</v>
      </c>
      <c r="BG75" s="49" t="s">
        <v>205</v>
      </c>
      <c r="BH75" s="2" t="s">
        <v>204</v>
      </c>
      <c r="BI75" s="11"/>
      <c r="BJ75" s="25"/>
    </row>
    <row r="76" spans="1:62" x14ac:dyDescent="0.25">
      <c r="A76" s="2">
        <v>86</v>
      </c>
      <c r="B76" s="2">
        <v>2015</v>
      </c>
      <c r="C76" s="2" t="s">
        <v>121</v>
      </c>
      <c r="D76" s="2" t="s">
        <v>104</v>
      </c>
      <c r="E76" s="2" t="s">
        <v>63</v>
      </c>
      <c r="F76" s="2" t="s">
        <v>94</v>
      </c>
      <c r="G76" s="1" t="s">
        <v>65</v>
      </c>
      <c r="H76" s="1" t="s">
        <v>66</v>
      </c>
      <c r="I76" s="3">
        <v>1</v>
      </c>
      <c r="J76" s="4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3" t="s">
        <v>67</v>
      </c>
      <c r="R76">
        <v>1</v>
      </c>
      <c r="S76" s="46">
        <v>1</v>
      </c>
      <c r="T76" s="5">
        <v>0</v>
      </c>
      <c r="U76" s="5">
        <v>0</v>
      </c>
      <c r="V76" s="5">
        <v>0</v>
      </c>
      <c r="W76" s="3" t="s">
        <v>110</v>
      </c>
      <c r="X76" s="3">
        <v>1</v>
      </c>
      <c r="Y76" s="4">
        <v>0</v>
      </c>
      <c r="Z76" s="5">
        <v>1</v>
      </c>
      <c r="AA76" s="5">
        <v>0</v>
      </c>
      <c r="AB76" s="5">
        <v>0</v>
      </c>
      <c r="AC76" s="3" t="s">
        <v>104</v>
      </c>
      <c r="AD76" s="3">
        <v>4</v>
      </c>
      <c r="AE76" s="4">
        <v>0</v>
      </c>
      <c r="AF76" s="5">
        <v>0</v>
      </c>
      <c r="AG76" s="5">
        <v>0</v>
      </c>
      <c r="AH76" s="5">
        <v>1</v>
      </c>
      <c r="AI76" s="5">
        <v>0</v>
      </c>
      <c r="AJ76" s="5">
        <v>0</v>
      </c>
      <c r="AK76" s="47">
        <v>16</v>
      </c>
      <c r="AL76" s="47">
        <v>-16</v>
      </c>
      <c r="AM76" s="6">
        <v>179</v>
      </c>
      <c r="AN76" s="6">
        <v>0.91061452513966479</v>
      </c>
      <c r="AO76" s="6">
        <v>8</v>
      </c>
      <c r="AP76" s="6">
        <v>23</v>
      </c>
      <c r="AQ76" s="6">
        <v>3.86</v>
      </c>
      <c r="AR76" s="6">
        <v>25</v>
      </c>
      <c r="AS76" s="6">
        <v>26</v>
      </c>
      <c r="AT76" s="6">
        <v>26</v>
      </c>
      <c r="AU76" s="6">
        <v>26</v>
      </c>
      <c r="AV76" s="6">
        <v>23</v>
      </c>
      <c r="AW76" s="48">
        <v>1272</v>
      </c>
      <c r="AX76" s="4">
        <v>3.7189999999999999</v>
      </c>
      <c r="AY76" s="7">
        <v>0</v>
      </c>
      <c r="AZ76" s="7">
        <v>0</v>
      </c>
      <c r="BA76" s="7">
        <v>0</v>
      </c>
      <c r="BB76" s="8">
        <v>0</v>
      </c>
      <c r="BC76" s="12" t="s">
        <v>65</v>
      </c>
      <c r="BD76" s="8" t="s">
        <v>71</v>
      </c>
      <c r="BE76" s="8">
        <v>3</v>
      </c>
      <c r="BF76" s="9" t="s">
        <v>77</v>
      </c>
      <c r="BG76" s="49" t="s">
        <v>105</v>
      </c>
      <c r="BH76" s="2" t="s">
        <v>104</v>
      </c>
      <c r="BI76" s="11"/>
      <c r="BJ76" s="25"/>
    </row>
    <row r="77" spans="1:62" x14ac:dyDescent="0.25">
      <c r="A77" s="2">
        <v>190</v>
      </c>
      <c r="B77" s="2">
        <v>2016</v>
      </c>
      <c r="C77" s="2" t="s">
        <v>168</v>
      </c>
      <c r="D77" s="2" t="s">
        <v>228</v>
      </c>
      <c r="E77" s="2" t="s">
        <v>74</v>
      </c>
      <c r="F77" s="2" t="s">
        <v>64</v>
      </c>
      <c r="G77" s="1" t="s">
        <v>65</v>
      </c>
      <c r="H77" s="1" t="s">
        <v>66</v>
      </c>
      <c r="I77" s="3">
        <v>1</v>
      </c>
      <c r="J77" s="4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 t="s">
        <v>67</v>
      </c>
      <c r="R77">
        <v>1</v>
      </c>
      <c r="S77" s="46">
        <v>1</v>
      </c>
      <c r="T77" s="5">
        <v>0</v>
      </c>
      <c r="U77" s="5">
        <v>0</v>
      </c>
      <c r="V77" s="5">
        <v>0</v>
      </c>
      <c r="W77" s="3" t="s">
        <v>110</v>
      </c>
      <c r="X77" s="3">
        <v>1</v>
      </c>
      <c r="Y77" s="4">
        <v>0</v>
      </c>
      <c r="Z77" s="5">
        <v>1</v>
      </c>
      <c r="AA77" s="5">
        <v>0</v>
      </c>
      <c r="AB77" s="5">
        <v>0</v>
      </c>
      <c r="AC77" s="3" t="s">
        <v>69</v>
      </c>
      <c r="AD77" s="3">
        <v>1</v>
      </c>
      <c r="AE77" s="4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47">
        <v>55.2</v>
      </c>
      <c r="AL77" s="47">
        <v>-55.2</v>
      </c>
      <c r="AM77" s="6">
        <v>294</v>
      </c>
      <c r="AN77" s="6">
        <v>0.81224489795918364</v>
      </c>
      <c r="AO77" s="6">
        <v>7</v>
      </c>
      <c r="AP77" s="6">
        <v>36</v>
      </c>
      <c r="AQ77" s="6">
        <v>4.1900000000000004</v>
      </c>
      <c r="AR77" s="6">
        <v>25</v>
      </c>
      <c r="AS77" s="6">
        <v>29</v>
      </c>
      <c r="AT77" s="6">
        <v>23</v>
      </c>
      <c r="AU77" s="6">
        <v>27</v>
      </c>
      <c r="AV77" s="6">
        <v>21</v>
      </c>
      <c r="AW77" s="48">
        <v>11</v>
      </c>
      <c r="AX77" s="4">
        <v>3.5329999999999999</v>
      </c>
      <c r="AY77" s="7">
        <v>0</v>
      </c>
      <c r="AZ77" s="7">
        <v>1</v>
      </c>
      <c r="BA77" s="7">
        <v>1</v>
      </c>
      <c r="BB77" s="8">
        <v>0</v>
      </c>
      <c r="BC77" s="12" t="s">
        <v>65</v>
      </c>
      <c r="BD77" s="8" t="s">
        <v>71</v>
      </c>
      <c r="BE77" s="8">
        <v>3</v>
      </c>
      <c r="BF77" s="9" t="s">
        <v>77</v>
      </c>
      <c r="BG77" s="49" t="s">
        <v>229</v>
      </c>
      <c r="BH77" s="2" t="s">
        <v>228</v>
      </c>
      <c r="BI77" s="11" t="s">
        <v>62</v>
      </c>
      <c r="BJ77" s="25"/>
    </row>
    <row r="78" spans="1:62" x14ac:dyDescent="0.25">
      <c r="A78" s="2">
        <v>36</v>
      </c>
      <c r="B78" s="2">
        <v>2016</v>
      </c>
      <c r="C78" s="2" t="s">
        <v>225</v>
      </c>
      <c r="D78" s="2" t="s">
        <v>104</v>
      </c>
      <c r="E78" s="2" t="s">
        <v>63</v>
      </c>
      <c r="F78" s="2" t="s">
        <v>75</v>
      </c>
      <c r="G78" s="1" t="s">
        <v>65</v>
      </c>
      <c r="H78" s="1" t="s">
        <v>66</v>
      </c>
      <c r="I78" s="3">
        <v>1</v>
      </c>
      <c r="J78" s="4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3" t="s">
        <v>67</v>
      </c>
      <c r="R78">
        <v>1</v>
      </c>
      <c r="S78" s="46">
        <v>1</v>
      </c>
      <c r="T78" s="5">
        <v>0</v>
      </c>
      <c r="U78" s="5">
        <v>0</v>
      </c>
      <c r="V78" s="5">
        <v>0</v>
      </c>
      <c r="W78" s="3" t="s">
        <v>123</v>
      </c>
      <c r="X78" s="3">
        <v>2</v>
      </c>
      <c r="Y78" s="4">
        <v>0</v>
      </c>
      <c r="Z78" s="5">
        <v>0</v>
      </c>
      <c r="AA78" s="5">
        <v>1</v>
      </c>
      <c r="AB78" s="5">
        <v>0</v>
      </c>
      <c r="AC78" s="3" t="s">
        <v>128</v>
      </c>
      <c r="AD78" s="3">
        <v>3</v>
      </c>
      <c r="AE78" s="4">
        <v>0</v>
      </c>
      <c r="AF78" s="5">
        <v>0</v>
      </c>
      <c r="AG78" s="5">
        <v>1</v>
      </c>
      <c r="AH78" s="5">
        <v>0</v>
      </c>
      <c r="AI78" s="5">
        <v>0</v>
      </c>
      <c r="AJ78" s="5">
        <v>0</v>
      </c>
      <c r="AK78" s="47">
        <v>158</v>
      </c>
      <c r="AL78" s="47">
        <v>-158</v>
      </c>
      <c r="AM78" s="6">
        <v>451</v>
      </c>
      <c r="AN78" s="6">
        <v>0.64966740576496673</v>
      </c>
      <c r="AO78" s="6">
        <v>6</v>
      </c>
      <c r="AP78" s="6">
        <v>22</v>
      </c>
      <c r="AQ78" s="6">
        <v>3.6970000000000001</v>
      </c>
      <c r="AR78" s="6">
        <v>25</v>
      </c>
      <c r="AS78" s="6">
        <v>26</v>
      </c>
      <c r="AT78" s="6">
        <v>24</v>
      </c>
      <c r="AU78" s="6">
        <v>23</v>
      </c>
      <c r="AV78" s="6">
        <v>28</v>
      </c>
      <c r="AW78" s="48">
        <v>946</v>
      </c>
      <c r="AX78" s="4">
        <v>3.26</v>
      </c>
      <c r="AY78" s="7">
        <v>0</v>
      </c>
      <c r="AZ78" s="7">
        <v>0</v>
      </c>
      <c r="BA78" s="7">
        <v>1</v>
      </c>
      <c r="BB78" s="8">
        <v>0</v>
      </c>
      <c r="BC78" s="12" t="s">
        <v>65</v>
      </c>
      <c r="BD78" s="8" t="s">
        <v>71</v>
      </c>
      <c r="BE78" s="8">
        <v>3</v>
      </c>
      <c r="BF78" s="9" t="s">
        <v>77</v>
      </c>
      <c r="BG78" s="49" t="s">
        <v>226</v>
      </c>
      <c r="BH78" s="2" t="s">
        <v>104</v>
      </c>
      <c r="BI78" s="11"/>
      <c r="BJ78" s="25"/>
    </row>
    <row r="79" spans="1:62" x14ac:dyDescent="0.25">
      <c r="A79" s="2">
        <v>58</v>
      </c>
      <c r="B79" s="2">
        <v>2016</v>
      </c>
      <c r="C79" s="2" t="s">
        <v>137</v>
      </c>
      <c r="D79" s="2" t="s">
        <v>140</v>
      </c>
      <c r="E79" s="2" t="s">
        <v>63</v>
      </c>
      <c r="F79" s="2" t="s">
        <v>145</v>
      </c>
      <c r="G79" s="1" t="s">
        <v>65</v>
      </c>
      <c r="H79" s="1" t="s">
        <v>66</v>
      </c>
      <c r="I79" s="3">
        <v>1</v>
      </c>
      <c r="J79" s="4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3" t="s">
        <v>67</v>
      </c>
      <c r="R79">
        <v>1</v>
      </c>
      <c r="S79" s="46">
        <v>1</v>
      </c>
      <c r="T79" s="5">
        <v>0</v>
      </c>
      <c r="U79" s="5">
        <v>0</v>
      </c>
      <c r="V79" s="5">
        <v>0</v>
      </c>
      <c r="W79" s="3" t="s">
        <v>68</v>
      </c>
      <c r="X79" s="3">
        <v>0</v>
      </c>
      <c r="Y79" s="4">
        <v>1</v>
      </c>
      <c r="Z79" s="5">
        <v>0</v>
      </c>
      <c r="AA79" s="5">
        <v>0</v>
      </c>
      <c r="AB79" s="5">
        <v>0</v>
      </c>
      <c r="AC79" s="3" t="s">
        <v>83</v>
      </c>
      <c r="AD79" s="3">
        <v>2</v>
      </c>
      <c r="AE79" s="4">
        <v>0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47">
        <v>4</v>
      </c>
      <c r="AL79" s="47">
        <v>-4</v>
      </c>
      <c r="AM79" s="6">
        <v>143</v>
      </c>
      <c r="AN79" s="6">
        <v>0.97202797202797198</v>
      </c>
      <c r="AO79" s="6">
        <v>8</v>
      </c>
      <c r="AP79" s="6">
        <v>11</v>
      </c>
      <c r="AQ79" s="6">
        <v>3.79</v>
      </c>
      <c r="AR79" s="6">
        <v>25</v>
      </c>
      <c r="AS79" s="6">
        <v>23</v>
      </c>
      <c r="AT79" s="6">
        <v>21</v>
      </c>
      <c r="AU79" s="6">
        <v>24</v>
      </c>
      <c r="AV79" s="6">
        <v>33</v>
      </c>
      <c r="AW79" s="48">
        <v>0</v>
      </c>
      <c r="AX79" s="4">
        <v>3.6869999999999998</v>
      </c>
      <c r="AY79" s="7">
        <v>0</v>
      </c>
      <c r="AZ79" s="7">
        <v>0</v>
      </c>
      <c r="BA79" s="7">
        <v>1</v>
      </c>
      <c r="BB79" s="8">
        <v>0</v>
      </c>
      <c r="BC79" s="12" t="s">
        <v>65</v>
      </c>
      <c r="BD79" s="8" t="s">
        <v>71</v>
      </c>
      <c r="BE79" s="8">
        <v>3</v>
      </c>
      <c r="BF79" s="9" t="s">
        <v>77</v>
      </c>
      <c r="BG79" s="49" t="s">
        <v>185</v>
      </c>
      <c r="BH79" s="2" t="s">
        <v>140</v>
      </c>
      <c r="BI79" s="11"/>
      <c r="BJ79" s="25"/>
    </row>
    <row r="80" spans="1:62" x14ac:dyDescent="0.25">
      <c r="A80" s="2">
        <v>52</v>
      </c>
      <c r="B80" s="2">
        <v>2015</v>
      </c>
      <c r="C80" s="2" t="s">
        <v>220</v>
      </c>
      <c r="D80" s="2" t="s">
        <v>104</v>
      </c>
      <c r="E80" s="2" t="s">
        <v>63</v>
      </c>
      <c r="F80" s="2" t="s">
        <v>94</v>
      </c>
      <c r="G80" s="1" t="s">
        <v>65</v>
      </c>
      <c r="H80" s="1" t="s">
        <v>66</v>
      </c>
      <c r="I80" s="3">
        <v>1</v>
      </c>
      <c r="J80" s="4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3" t="s">
        <v>67</v>
      </c>
      <c r="R80">
        <v>1</v>
      </c>
      <c r="S80" s="46">
        <v>1</v>
      </c>
      <c r="T80" s="5">
        <v>0</v>
      </c>
      <c r="U80" s="5">
        <v>0</v>
      </c>
      <c r="V80" s="5">
        <v>0</v>
      </c>
      <c r="W80" s="3" t="s">
        <v>68</v>
      </c>
      <c r="X80" s="3">
        <v>0</v>
      </c>
      <c r="Y80" s="4">
        <v>1</v>
      </c>
      <c r="Z80" s="5">
        <v>0</v>
      </c>
      <c r="AA80" s="5">
        <v>0</v>
      </c>
      <c r="AB80" s="5">
        <v>0</v>
      </c>
      <c r="AC80" s="3" t="s">
        <v>104</v>
      </c>
      <c r="AD80" s="3">
        <v>4</v>
      </c>
      <c r="AE80" s="4">
        <v>0</v>
      </c>
      <c r="AF80" s="5">
        <v>0</v>
      </c>
      <c r="AG80" s="5">
        <v>0</v>
      </c>
      <c r="AH80" s="5">
        <v>1</v>
      </c>
      <c r="AI80" s="5">
        <v>0</v>
      </c>
      <c r="AJ80" s="5">
        <v>0</v>
      </c>
      <c r="AK80" s="47">
        <v>18</v>
      </c>
      <c r="AL80" s="47">
        <v>-18</v>
      </c>
      <c r="AM80" s="6">
        <v>115</v>
      </c>
      <c r="AN80" s="6">
        <v>0.84347826086956523</v>
      </c>
      <c r="AO80" s="6">
        <v>8</v>
      </c>
      <c r="AP80" s="6">
        <v>20</v>
      </c>
      <c r="AQ80" s="6">
        <v>3.92</v>
      </c>
      <c r="AR80" s="6">
        <v>25</v>
      </c>
      <c r="AS80" s="6">
        <v>26</v>
      </c>
      <c r="AT80" s="6">
        <v>25</v>
      </c>
      <c r="AU80" s="6">
        <v>20</v>
      </c>
      <c r="AV80" s="6">
        <v>28</v>
      </c>
      <c r="AW80" s="48">
        <v>1644</v>
      </c>
      <c r="AX80" s="4">
        <v>3.1179999999999999</v>
      </c>
      <c r="AY80" s="7">
        <v>0</v>
      </c>
      <c r="AZ80" s="7">
        <v>0</v>
      </c>
      <c r="BA80" s="7">
        <v>0</v>
      </c>
      <c r="BB80" s="8">
        <v>0</v>
      </c>
      <c r="BC80" s="12" t="s">
        <v>65</v>
      </c>
      <c r="BD80" s="8" t="s">
        <v>71</v>
      </c>
      <c r="BE80" s="8">
        <v>3</v>
      </c>
      <c r="BF80" s="9" t="s">
        <v>77</v>
      </c>
      <c r="BG80" s="49" t="s">
        <v>126</v>
      </c>
      <c r="BH80" s="2" t="s">
        <v>104</v>
      </c>
      <c r="BI80" s="11"/>
      <c r="BJ80" s="25"/>
    </row>
    <row r="81" spans="1:62" x14ac:dyDescent="0.25">
      <c r="A81" s="2">
        <v>72</v>
      </c>
      <c r="B81" s="2">
        <v>2015</v>
      </c>
      <c r="C81" s="2" t="s">
        <v>230</v>
      </c>
      <c r="D81" s="2" t="s">
        <v>204</v>
      </c>
      <c r="E81" s="2" t="s">
        <v>74</v>
      </c>
      <c r="F81" s="2" t="s">
        <v>64</v>
      </c>
      <c r="G81" s="1" t="s">
        <v>65</v>
      </c>
      <c r="H81" s="1" t="s">
        <v>66</v>
      </c>
      <c r="I81" s="3">
        <v>1</v>
      </c>
      <c r="J81" s="4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3" t="s">
        <v>67</v>
      </c>
      <c r="R81">
        <v>1</v>
      </c>
      <c r="S81" s="46">
        <v>1</v>
      </c>
      <c r="T81" s="5">
        <v>0</v>
      </c>
      <c r="U81" s="5">
        <v>0</v>
      </c>
      <c r="V81" s="5">
        <v>0</v>
      </c>
      <c r="W81" s="3" t="s">
        <v>68</v>
      </c>
      <c r="X81" s="3">
        <v>0</v>
      </c>
      <c r="Y81" s="4">
        <v>1</v>
      </c>
      <c r="Z81" s="5">
        <v>0</v>
      </c>
      <c r="AA81" s="5">
        <v>0</v>
      </c>
      <c r="AB81" s="5">
        <v>0</v>
      </c>
      <c r="AC81" s="3" t="s">
        <v>128</v>
      </c>
      <c r="AD81" s="3">
        <v>3</v>
      </c>
      <c r="AE81" s="4">
        <v>0</v>
      </c>
      <c r="AF81" s="5">
        <v>0</v>
      </c>
      <c r="AG81" s="5">
        <v>1</v>
      </c>
      <c r="AH81" s="5">
        <v>0</v>
      </c>
      <c r="AI81" s="5">
        <v>0</v>
      </c>
      <c r="AJ81" s="5">
        <v>0</v>
      </c>
      <c r="AK81" s="47">
        <v>55.2</v>
      </c>
      <c r="AL81" s="47">
        <v>-55.2</v>
      </c>
      <c r="AM81" s="6">
        <v>294</v>
      </c>
      <c r="AN81" s="6">
        <v>0.81224489795918364</v>
      </c>
      <c r="AO81" s="6">
        <v>6</v>
      </c>
      <c r="AP81" s="6">
        <v>12</v>
      </c>
      <c r="AQ81" s="6">
        <v>3.64</v>
      </c>
      <c r="AR81" s="6">
        <v>25</v>
      </c>
      <c r="AS81" s="6">
        <v>23</v>
      </c>
      <c r="AT81" s="6">
        <v>26</v>
      </c>
      <c r="AU81" s="6">
        <v>21</v>
      </c>
      <c r="AV81" s="6">
        <v>28</v>
      </c>
      <c r="AW81" s="48">
        <v>1183</v>
      </c>
      <c r="AX81" s="4">
        <v>2.9390000000000001</v>
      </c>
      <c r="AY81" s="7">
        <v>0</v>
      </c>
      <c r="AZ81" s="7">
        <v>1</v>
      </c>
      <c r="BA81" s="7">
        <v>0</v>
      </c>
      <c r="BB81" s="8">
        <v>0</v>
      </c>
      <c r="BC81" s="12" t="s">
        <v>65</v>
      </c>
      <c r="BD81" s="8" t="s">
        <v>71</v>
      </c>
      <c r="BE81" s="8">
        <v>3</v>
      </c>
      <c r="BF81" s="9" t="s">
        <v>77</v>
      </c>
      <c r="BG81" s="49" t="s">
        <v>231</v>
      </c>
      <c r="BH81" s="2" t="s">
        <v>204</v>
      </c>
      <c r="BI81" s="11"/>
      <c r="BJ81" s="25"/>
    </row>
    <row r="82" spans="1:62" x14ac:dyDescent="0.25">
      <c r="A82" s="2">
        <v>172</v>
      </c>
      <c r="B82" s="2">
        <v>2015</v>
      </c>
      <c r="C82" s="2" t="s">
        <v>223</v>
      </c>
      <c r="D82" s="2" t="s">
        <v>189</v>
      </c>
      <c r="E82" s="2" t="s">
        <v>74</v>
      </c>
      <c r="F82" s="2" t="s">
        <v>141</v>
      </c>
      <c r="G82" s="1" t="s">
        <v>65</v>
      </c>
      <c r="H82" s="1" t="s">
        <v>66</v>
      </c>
      <c r="I82" s="3">
        <v>1</v>
      </c>
      <c r="J82" s="4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3" t="s">
        <v>67</v>
      </c>
      <c r="R82">
        <v>1</v>
      </c>
      <c r="S82" s="46">
        <v>1</v>
      </c>
      <c r="T82" s="5">
        <v>0</v>
      </c>
      <c r="U82" s="5">
        <v>0</v>
      </c>
      <c r="V82" s="5">
        <v>0</v>
      </c>
      <c r="W82" s="3" t="s">
        <v>68</v>
      </c>
      <c r="X82" s="3">
        <v>0</v>
      </c>
      <c r="Y82" s="4">
        <v>1</v>
      </c>
      <c r="Z82" s="5">
        <v>0</v>
      </c>
      <c r="AA82" s="5">
        <v>0</v>
      </c>
      <c r="AB82" s="5">
        <v>0</v>
      </c>
      <c r="AC82" s="3" t="s">
        <v>83</v>
      </c>
      <c r="AD82" s="3">
        <v>2</v>
      </c>
      <c r="AE82" s="4">
        <v>0</v>
      </c>
      <c r="AF82" s="5">
        <v>1</v>
      </c>
      <c r="AG82" s="5">
        <v>0</v>
      </c>
      <c r="AH82" s="5">
        <v>0</v>
      </c>
      <c r="AI82" s="5">
        <v>0</v>
      </c>
      <c r="AJ82" s="5">
        <v>0</v>
      </c>
      <c r="AK82" s="47">
        <v>101</v>
      </c>
      <c r="AL82" s="47">
        <v>-101</v>
      </c>
      <c r="AM82" s="6">
        <v>319</v>
      </c>
      <c r="AN82" s="6">
        <v>0.68338557993730409</v>
      </c>
      <c r="AO82" s="6">
        <v>7</v>
      </c>
      <c r="AP82" s="6">
        <v>0</v>
      </c>
      <c r="AQ82" s="6">
        <v>3.34</v>
      </c>
      <c r="AR82" s="6">
        <v>25</v>
      </c>
      <c r="AS82" s="6">
        <v>24</v>
      </c>
      <c r="AT82" s="6">
        <v>26</v>
      </c>
      <c r="AU82" s="6">
        <v>28</v>
      </c>
      <c r="AV82" s="6">
        <v>26</v>
      </c>
      <c r="AW82" s="48">
        <v>1979</v>
      </c>
      <c r="AX82" s="4">
        <v>3.5979999999999999</v>
      </c>
      <c r="AY82" s="7">
        <v>0</v>
      </c>
      <c r="AZ82" s="7">
        <v>1</v>
      </c>
      <c r="BA82" s="7">
        <v>0</v>
      </c>
      <c r="BB82" s="8">
        <v>0</v>
      </c>
      <c r="BC82" s="12" t="s">
        <v>65</v>
      </c>
      <c r="BD82" s="8" t="s">
        <v>71</v>
      </c>
      <c r="BE82" s="8">
        <v>3</v>
      </c>
      <c r="BF82" s="9" t="s">
        <v>77</v>
      </c>
      <c r="BG82" s="49" t="s">
        <v>224</v>
      </c>
      <c r="BH82" s="2" t="s">
        <v>189</v>
      </c>
      <c r="BI82" s="11" t="s">
        <v>175</v>
      </c>
      <c r="BJ82" s="25"/>
    </row>
    <row r="83" spans="1:62" x14ac:dyDescent="0.25">
      <c r="A83" s="2">
        <v>91</v>
      </c>
      <c r="B83" s="2">
        <v>2016</v>
      </c>
      <c r="C83" s="2" t="s">
        <v>144</v>
      </c>
      <c r="D83" s="2" t="s">
        <v>222</v>
      </c>
      <c r="E83" s="2" t="s">
        <v>74</v>
      </c>
      <c r="F83" s="2" t="s">
        <v>81</v>
      </c>
      <c r="G83" s="1" t="s">
        <v>65</v>
      </c>
      <c r="H83" s="1" t="s">
        <v>66</v>
      </c>
      <c r="I83" s="3">
        <v>1</v>
      </c>
      <c r="J83" s="4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3" t="s">
        <v>67</v>
      </c>
      <c r="R83">
        <v>1</v>
      </c>
      <c r="S83" s="46">
        <v>1</v>
      </c>
      <c r="T83" s="5">
        <v>0</v>
      </c>
      <c r="U83" s="5">
        <v>0</v>
      </c>
      <c r="V83" s="5">
        <v>0</v>
      </c>
      <c r="W83" s="3" t="s">
        <v>123</v>
      </c>
      <c r="X83" s="3">
        <v>2</v>
      </c>
      <c r="Y83" s="4">
        <v>0</v>
      </c>
      <c r="Z83" s="5">
        <v>0</v>
      </c>
      <c r="AA83" s="5">
        <v>1</v>
      </c>
      <c r="AB83" s="5">
        <v>0</v>
      </c>
      <c r="AC83" s="3" t="s">
        <v>91</v>
      </c>
      <c r="AD83" s="3">
        <v>5</v>
      </c>
      <c r="AE83" s="4">
        <v>0</v>
      </c>
      <c r="AF83" s="5">
        <v>0</v>
      </c>
      <c r="AG83" s="5">
        <v>0</v>
      </c>
      <c r="AH83" s="5">
        <v>0</v>
      </c>
      <c r="AI83" s="5">
        <v>1</v>
      </c>
      <c r="AJ83" s="5">
        <v>0</v>
      </c>
      <c r="AK83" s="47">
        <v>69</v>
      </c>
      <c r="AL83" s="47">
        <v>-69</v>
      </c>
      <c r="AM83" s="6">
        <v>361</v>
      </c>
      <c r="AN83" s="6">
        <v>0.80886426592797789</v>
      </c>
      <c r="AO83" s="6">
        <v>8</v>
      </c>
      <c r="AP83" s="6">
        <v>7.5714285714285712</v>
      </c>
      <c r="AQ83" s="6">
        <v>3.94</v>
      </c>
      <c r="AR83" s="6">
        <v>25</v>
      </c>
      <c r="AS83" s="6">
        <v>27</v>
      </c>
      <c r="AT83" s="6">
        <v>25</v>
      </c>
      <c r="AU83" s="6">
        <v>25</v>
      </c>
      <c r="AV83" s="6">
        <v>23</v>
      </c>
      <c r="AW83" s="48">
        <v>88</v>
      </c>
      <c r="AX83" s="4"/>
      <c r="AY83" s="7">
        <v>0</v>
      </c>
      <c r="AZ83" s="7">
        <v>1</v>
      </c>
      <c r="BA83" s="7">
        <v>1</v>
      </c>
      <c r="BB83" s="8">
        <v>1</v>
      </c>
      <c r="BC83" s="12" t="s">
        <v>70</v>
      </c>
      <c r="BD83" s="8" t="s">
        <v>112</v>
      </c>
      <c r="BE83" s="8">
        <v>1</v>
      </c>
      <c r="BF83" s="9" t="s">
        <v>113</v>
      </c>
      <c r="BG83" s="45"/>
      <c r="BH83" s="2" t="s">
        <v>222</v>
      </c>
      <c r="BI83" s="10"/>
      <c r="BJ83" s="25"/>
    </row>
    <row r="84" spans="1:62" x14ac:dyDescent="0.25">
      <c r="A84" s="2">
        <v>200</v>
      </c>
      <c r="B84" s="2">
        <v>2016</v>
      </c>
      <c r="C84" s="2" t="s">
        <v>213</v>
      </c>
      <c r="D84" s="2" t="s">
        <v>214</v>
      </c>
      <c r="E84" s="2" t="s">
        <v>63</v>
      </c>
      <c r="F84" s="2" t="s">
        <v>215</v>
      </c>
      <c r="G84" s="1" t="s">
        <v>65</v>
      </c>
      <c r="H84" s="1" t="s">
        <v>66</v>
      </c>
      <c r="I84" s="3">
        <v>1</v>
      </c>
      <c r="J84" s="4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3" t="s">
        <v>101</v>
      </c>
      <c r="R84">
        <v>2</v>
      </c>
      <c r="S84" s="46">
        <v>0</v>
      </c>
      <c r="T84" s="5">
        <v>1</v>
      </c>
      <c r="U84" s="5">
        <v>0</v>
      </c>
      <c r="V84" s="5">
        <v>0</v>
      </c>
      <c r="W84" s="3" t="s">
        <v>68</v>
      </c>
      <c r="X84" s="3">
        <v>0</v>
      </c>
      <c r="Y84" s="4">
        <v>1</v>
      </c>
      <c r="Z84" s="5">
        <v>0</v>
      </c>
      <c r="AA84" s="5">
        <v>0</v>
      </c>
      <c r="AB84" s="5">
        <v>0</v>
      </c>
      <c r="AC84" s="3" t="s">
        <v>69</v>
      </c>
      <c r="AD84" s="3">
        <v>1</v>
      </c>
      <c r="AE84" s="4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47">
        <v>1</v>
      </c>
      <c r="AL84" s="47">
        <v>-1</v>
      </c>
      <c r="AM84" s="6">
        <v>84</v>
      </c>
      <c r="AN84" s="6">
        <v>0.98809523809523814</v>
      </c>
      <c r="AO84" s="6">
        <v>8</v>
      </c>
      <c r="AP84" s="6">
        <v>15</v>
      </c>
      <c r="AQ84" s="6">
        <v>3.9216000000000002</v>
      </c>
      <c r="AR84" s="6">
        <v>25</v>
      </c>
      <c r="AS84" s="6">
        <v>26</v>
      </c>
      <c r="AT84" s="6">
        <v>24</v>
      </c>
      <c r="AU84" s="6">
        <v>26</v>
      </c>
      <c r="AV84" s="6">
        <v>26</v>
      </c>
      <c r="AW84" s="48">
        <v>9951</v>
      </c>
      <c r="AX84" s="4"/>
      <c r="AY84" s="7">
        <v>0</v>
      </c>
      <c r="AZ84" s="7">
        <v>0</v>
      </c>
      <c r="BA84" s="7">
        <v>1</v>
      </c>
      <c r="BB84" s="8">
        <v>1</v>
      </c>
      <c r="BC84" s="12" t="s">
        <v>70</v>
      </c>
      <c r="BD84" s="8" t="s">
        <v>112</v>
      </c>
      <c r="BE84" s="8">
        <v>1</v>
      </c>
      <c r="BF84" s="9" t="s">
        <v>113</v>
      </c>
      <c r="BG84" s="45"/>
      <c r="BH84" s="2" t="s">
        <v>214</v>
      </c>
      <c r="BI84" s="11"/>
      <c r="BJ84" s="25"/>
    </row>
    <row r="85" spans="1:62" x14ac:dyDescent="0.25">
      <c r="A85" s="2">
        <v>47</v>
      </c>
      <c r="B85" s="2">
        <v>2016</v>
      </c>
      <c r="C85" s="2" t="s">
        <v>217</v>
      </c>
      <c r="D85" s="2" t="s">
        <v>214</v>
      </c>
      <c r="E85" s="2" t="s">
        <v>63</v>
      </c>
      <c r="F85" s="2" t="s">
        <v>64</v>
      </c>
      <c r="G85" s="1" t="s">
        <v>65</v>
      </c>
      <c r="H85" s="1" t="s">
        <v>66</v>
      </c>
      <c r="I85" s="3">
        <v>1</v>
      </c>
      <c r="J85" s="4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3" t="s">
        <v>67</v>
      </c>
      <c r="R85">
        <v>1</v>
      </c>
      <c r="S85" s="46">
        <v>1</v>
      </c>
      <c r="T85" s="5">
        <v>0</v>
      </c>
      <c r="U85" s="5">
        <v>0</v>
      </c>
      <c r="V85" s="5">
        <v>0</v>
      </c>
      <c r="W85" s="3" t="s">
        <v>68</v>
      </c>
      <c r="X85" s="3">
        <v>0</v>
      </c>
      <c r="Y85" s="4">
        <v>1</v>
      </c>
      <c r="Z85" s="5">
        <v>0</v>
      </c>
      <c r="AA85" s="5">
        <v>0</v>
      </c>
      <c r="AB85" s="5">
        <v>0</v>
      </c>
      <c r="AC85" s="3" t="s">
        <v>69</v>
      </c>
      <c r="AD85" s="3">
        <v>1</v>
      </c>
      <c r="AE85" s="4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47">
        <v>8</v>
      </c>
      <c r="AL85" s="47">
        <v>-8</v>
      </c>
      <c r="AM85" s="6">
        <v>17</v>
      </c>
      <c r="AN85" s="6">
        <v>0.52941176470588236</v>
      </c>
      <c r="AO85" s="6">
        <v>9</v>
      </c>
      <c r="AP85" s="6">
        <v>29</v>
      </c>
      <c r="AQ85" s="6">
        <v>3.26</v>
      </c>
      <c r="AR85" s="6">
        <v>25</v>
      </c>
      <c r="AS85" s="6">
        <v>24</v>
      </c>
      <c r="AT85" s="6">
        <v>24</v>
      </c>
      <c r="AU85" s="6">
        <v>28</v>
      </c>
      <c r="AV85" s="6">
        <v>25</v>
      </c>
      <c r="AW85" s="48">
        <v>593</v>
      </c>
      <c r="AX85" s="4"/>
      <c r="AY85" s="7">
        <v>0</v>
      </c>
      <c r="AZ85" s="7">
        <v>0</v>
      </c>
      <c r="BA85" s="7">
        <v>1</v>
      </c>
      <c r="BB85" s="8">
        <v>1</v>
      </c>
      <c r="BC85" s="12" t="s">
        <v>70</v>
      </c>
      <c r="BD85" s="8" t="s">
        <v>112</v>
      </c>
      <c r="BE85" s="8">
        <v>1</v>
      </c>
      <c r="BF85" s="9" t="s">
        <v>113</v>
      </c>
      <c r="BG85" s="45"/>
      <c r="BH85" s="2" t="s">
        <v>214</v>
      </c>
      <c r="BI85" s="11"/>
      <c r="BJ85" s="25"/>
    </row>
    <row r="86" spans="1:62" x14ac:dyDescent="0.25">
      <c r="A86" s="2">
        <v>153</v>
      </c>
      <c r="B86" s="2">
        <v>2015</v>
      </c>
      <c r="C86" s="2" t="s">
        <v>221</v>
      </c>
      <c r="D86" s="2" t="s">
        <v>93</v>
      </c>
      <c r="E86" s="2" t="s">
        <v>63</v>
      </c>
      <c r="F86" s="2" t="s">
        <v>90</v>
      </c>
      <c r="G86" s="1" t="s">
        <v>65</v>
      </c>
      <c r="H86" s="1" t="s">
        <v>66</v>
      </c>
      <c r="I86" s="3">
        <v>1</v>
      </c>
      <c r="J86" s="4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" t="s">
        <v>67</v>
      </c>
      <c r="R86">
        <v>1</v>
      </c>
      <c r="S86" s="46">
        <v>1</v>
      </c>
      <c r="T86" s="5">
        <v>0</v>
      </c>
      <c r="U86" s="5">
        <v>0</v>
      </c>
      <c r="V86" s="5">
        <v>0</v>
      </c>
      <c r="W86" s="3" t="s">
        <v>68</v>
      </c>
      <c r="X86" s="3">
        <v>0</v>
      </c>
      <c r="Y86" s="4">
        <v>1</v>
      </c>
      <c r="Z86" s="5">
        <v>0</v>
      </c>
      <c r="AA86" s="5">
        <v>0</v>
      </c>
      <c r="AB86" s="5">
        <v>0</v>
      </c>
      <c r="AC86" s="3" t="s">
        <v>128</v>
      </c>
      <c r="AD86" s="3">
        <v>3</v>
      </c>
      <c r="AE86" s="4">
        <v>0</v>
      </c>
      <c r="AF86" s="5">
        <v>0</v>
      </c>
      <c r="AG86" s="5">
        <v>1</v>
      </c>
      <c r="AH86" s="5">
        <v>0</v>
      </c>
      <c r="AI86" s="5">
        <v>0</v>
      </c>
      <c r="AJ86" s="5">
        <v>0</v>
      </c>
      <c r="AK86" s="47">
        <v>39</v>
      </c>
      <c r="AL86" s="47">
        <v>-39</v>
      </c>
      <c r="AM86" s="6">
        <v>65</v>
      </c>
      <c r="AN86" s="6">
        <v>0.4</v>
      </c>
      <c r="AO86" s="6">
        <v>8</v>
      </c>
      <c r="AP86" s="6">
        <v>7.5714285714285712</v>
      </c>
      <c r="AQ86" s="6">
        <v>2.81</v>
      </c>
      <c r="AR86" s="6">
        <v>25</v>
      </c>
      <c r="AS86" s="6">
        <v>21</v>
      </c>
      <c r="AT86" s="6">
        <v>23</v>
      </c>
      <c r="AU86" s="6">
        <v>31</v>
      </c>
      <c r="AV86" s="6">
        <v>28</v>
      </c>
      <c r="AW86" s="48">
        <v>3388</v>
      </c>
      <c r="AX86" s="4"/>
      <c r="AY86" s="7">
        <v>0</v>
      </c>
      <c r="AZ86" s="7">
        <v>0</v>
      </c>
      <c r="BA86" s="7">
        <v>0</v>
      </c>
      <c r="BB86" s="8">
        <v>1</v>
      </c>
      <c r="BC86" s="12" t="s">
        <v>70</v>
      </c>
      <c r="BD86" s="8" t="s">
        <v>112</v>
      </c>
      <c r="BE86" s="8">
        <v>1</v>
      </c>
      <c r="BF86" s="9" t="s">
        <v>113</v>
      </c>
      <c r="BG86" s="45"/>
      <c r="BH86" s="2" t="s">
        <v>93</v>
      </c>
      <c r="BI86" s="11"/>
      <c r="BJ86" s="25"/>
    </row>
    <row r="87" spans="1:62" x14ac:dyDescent="0.25">
      <c r="A87" s="2">
        <v>98</v>
      </c>
      <c r="B87" s="2">
        <v>2016</v>
      </c>
      <c r="C87" s="2" t="s">
        <v>232</v>
      </c>
      <c r="D87" s="2" t="s">
        <v>93</v>
      </c>
      <c r="E87" s="2" t="s">
        <v>63</v>
      </c>
      <c r="F87" s="2" t="s">
        <v>81</v>
      </c>
      <c r="G87" s="1" t="s">
        <v>65</v>
      </c>
      <c r="H87" s="1" t="s">
        <v>66</v>
      </c>
      <c r="I87" s="3">
        <v>1</v>
      </c>
      <c r="J87" s="4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3" t="s">
        <v>67</v>
      </c>
      <c r="R87">
        <v>1</v>
      </c>
      <c r="S87" s="46">
        <v>1</v>
      </c>
      <c r="T87" s="5">
        <v>0</v>
      </c>
      <c r="U87" s="5">
        <v>0</v>
      </c>
      <c r="V87" s="5">
        <v>0</v>
      </c>
      <c r="W87" s="3" t="s">
        <v>68</v>
      </c>
      <c r="X87" s="3">
        <v>0</v>
      </c>
      <c r="Y87" s="4">
        <v>1</v>
      </c>
      <c r="Z87" s="5">
        <v>0</v>
      </c>
      <c r="AA87" s="5">
        <v>0</v>
      </c>
      <c r="AB87" s="5">
        <v>0</v>
      </c>
      <c r="AC87" s="3" t="s">
        <v>128</v>
      </c>
      <c r="AD87" s="3">
        <v>3</v>
      </c>
      <c r="AE87" s="4">
        <v>0</v>
      </c>
      <c r="AF87" s="5">
        <v>0</v>
      </c>
      <c r="AG87" s="5">
        <v>1</v>
      </c>
      <c r="AH87" s="5">
        <v>0</v>
      </c>
      <c r="AI87" s="5">
        <v>0</v>
      </c>
      <c r="AJ87" s="5">
        <v>0</v>
      </c>
      <c r="AK87" s="50">
        <v>86.08</v>
      </c>
      <c r="AL87" s="47">
        <v>-86.08</v>
      </c>
      <c r="AM87" s="48">
        <v>315.70588235294116</v>
      </c>
      <c r="AN87" s="6">
        <v>0.66946152412893611</v>
      </c>
      <c r="AO87" s="6">
        <v>4</v>
      </c>
      <c r="AP87" s="6">
        <v>23</v>
      </c>
      <c r="AQ87" s="6">
        <v>3.84</v>
      </c>
      <c r="AR87" s="6">
        <v>25</v>
      </c>
      <c r="AS87" s="6">
        <v>25</v>
      </c>
      <c r="AT87" s="6">
        <v>28</v>
      </c>
      <c r="AU87" s="6">
        <v>20</v>
      </c>
      <c r="AV87" s="6">
        <v>30</v>
      </c>
      <c r="AW87" s="48">
        <v>1741</v>
      </c>
      <c r="AX87" s="4"/>
      <c r="AY87" s="7">
        <v>0</v>
      </c>
      <c r="AZ87" s="7">
        <v>0</v>
      </c>
      <c r="BA87" s="7">
        <v>1</v>
      </c>
      <c r="BB87" s="8">
        <v>1</v>
      </c>
      <c r="BC87" s="12" t="s">
        <v>70</v>
      </c>
      <c r="BD87" s="8" t="s">
        <v>112</v>
      </c>
      <c r="BE87" s="8">
        <v>1</v>
      </c>
      <c r="BF87" s="9" t="s">
        <v>113</v>
      </c>
      <c r="BG87" s="45"/>
      <c r="BH87" s="2" t="s">
        <v>93</v>
      </c>
      <c r="BI87" s="11"/>
      <c r="BJ87" s="25"/>
    </row>
    <row r="88" spans="1:62" x14ac:dyDescent="0.25">
      <c r="A88" s="2">
        <v>96</v>
      </c>
      <c r="B88" s="2">
        <v>2015</v>
      </c>
      <c r="C88" s="2" t="s">
        <v>233</v>
      </c>
      <c r="D88" s="2" t="s">
        <v>99</v>
      </c>
      <c r="E88" s="2" t="s">
        <v>63</v>
      </c>
      <c r="F88" s="2" t="s">
        <v>234</v>
      </c>
      <c r="G88" s="1" t="s">
        <v>65</v>
      </c>
      <c r="H88" s="1" t="s">
        <v>76</v>
      </c>
      <c r="I88" s="3">
        <v>2</v>
      </c>
      <c r="J88" s="4">
        <v>0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" t="s">
        <v>67</v>
      </c>
      <c r="R88">
        <v>1</v>
      </c>
      <c r="S88" s="46">
        <v>1</v>
      </c>
      <c r="T88" s="5">
        <v>0</v>
      </c>
      <c r="U88" s="5">
        <v>0</v>
      </c>
      <c r="V88" s="5">
        <v>0</v>
      </c>
      <c r="W88" s="3" t="s">
        <v>68</v>
      </c>
      <c r="X88" s="3">
        <v>0</v>
      </c>
      <c r="Y88" s="4">
        <v>1</v>
      </c>
      <c r="Z88" s="5">
        <v>0</v>
      </c>
      <c r="AA88" s="5">
        <v>0</v>
      </c>
      <c r="AB88" s="5">
        <v>0</v>
      </c>
      <c r="AC88" s="3" t="s">
        <v>91</v>
      </c>
      <c r="AD88" s="3">
        <v>5</v>
      </c>
      <c r="AE88" s="4">
        <v>0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0">
        <v>86.08</v>
      </c>
      <c r="AL88" s="47">
        <v>-86.08</v>
      </c>
      <c r="AM88" s="48">
        <v>315.70588235294116</v>
      </c>
      <c r="AN88" s="6">
        <v>0.66946152412893611</v>
      </c>
      <c r="AO88" s="6">
        <v>7.78</v>
      </c>
      <c r="AP88" s="6">
        <v>7.5714285714285712</v>
      </c>
      <c r="AQ88" s="6">
        <v>4.18</v>
      </c>
      <c r="AR88" s="6">
        <v>25</v>
      </c>
      <c r="AS88" s="6">
        <v>23.3</v>
      </c>
      <c r="AT88" s="6">
        <v>25.1</v>
      </c>
      <c r="AU88" s="6">
        <v>26.3</v>
      </c>
      <c r="AV88" s="6">
        <v>26.5</v>
      </c>
      <c r="AW88" s="48">
        <v>16839</v>
      </c>
      <c r="AX88" s="4"/>
      <c r="AY88" s="7">
        <v>0</v>
      </c>
      <c r="AZ88" s="7">
        <v>0</v>
      </c>
      <c r="BA88" s="7">
        <v>0</v>
      </c>
      <c r="BB88" s="8">
        <v>1</v>
      </c>
      <c r="BC88" s="12" t="s">
        <v>70</v>
      </c>
      <c r="BD88" s="8" t="s">
        <v>112</v>
      </c>
      <c r="BE88" s="8">
        <v>1</v>
      </c>
      <c r="BF88" s="9" t="s">
        <v>113</v>
      </c>
      <c r="BG88" s="45"/>
      <c r="BH88" s="2" t="s">
        <v>99</v>
      </c>
      <c r="BI88" s="11"/>
      <c r="BJ88" s="25"/>
    </row>
    <row r="89" spans="1:62" x14ac:dyDescent="0.25">
      <c r="A89" s="2">
        <v>105</v>
      </c>
      <c r="B89" s="2">
        <v>2016</v>
      </c>
      <c r="C89" s="2" t="s">
        <v>127</v>
      </c>
      <c r="D89" s="2" t="s">
        <v>93</v>
      </c>
      <c r="E89" s="2" t="s">
        <v>74</v>
      </c>
      <c r="F89" s="2" t="s">
        <v>90</v>
      </c>
      <c r="G89" s="1" t="s">
        <v>65</v>
      </c>
      <c r="H89" s="1" t="s">
        <v>82</v>
      </c>
      <c r="I89" s="3">
        <v>4</v>
      </c>
      <c r="J89" s="4">
        <v>0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3" t="s">
        <v>67</v>
      </c>
      <c r="R89">
        <v>1</v>
      </c>
      <c r="S89" s="46">
        <v>1</v>
      </c>
      <c r="T89" s="5">
        <v>0</v>
      </c>
      <c r="U89" s="5">
        <v>0</v>
      </c>
      <c r="V89" s="5">
        <v>0</v>
      </c>
      <c r="W89" s="3" t="s">
        <v>68</v>
      </c>
      <c r="X89" s="3">
        <v>0</v>
      </c>
      <c r="Y89" s="4">
        <v>1</v>
      </c>
      <c r="Z89" s="5">
        <v>0</v>
      </c>
      <c r="AA89" s="5">
        <v>0</v>
      </c>
      <c r="AB89" s="5">
        <v>0</v>
      </c>
      <c r="AC89" s="3" t="s">
        <v>128</v>
      </c>
      <c r="AD89" s="3">
        <v>3</v>
      </c>
      <c r="AE89" s="4">
        <v>0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47">
        <v>127</v>
      </c>
      <c r="AL89" s="47">
        <v>-127</v>
      </c>
      <c r="AM89" s="6">
        <v>343</v>
      </c>
      <c r="AN89" s="6">
        <v>0.629737609329446</v>
      </c>
      <c r="AO89" s="6">
        <v>8</v>
      </c>
      <c r="AP89" s="6">
        <v>0</v>
      </c>
      <c r="AQ89" s="6">
        <v>3.27</v>
      </c>
      <c r="AR89" s="6">
        <v>25</v>
      </c>
      <c r="AS89" s="6">
        <v>20</v>
      </c>
      <c r="AT89" s="6">
        <v>25</v>
      </c>
      <c r="AU89" s="6">
        <v>25</v>
      </c>
      <c r="AV89" s="6">
        <v>30</v>
      </c>
      <c r="AW89" s="48">
        <v>49</v>
      </c>
      <c r="AX89" s="4"/>
      <c r="AY89" s="7">
        <v>0</v>
      </c>
      <c r="AZ89" s="7">
        <v>1</v>
      </c>
      <c r="BA89" s="7">
        <v>1</v>
      </c>
      <c r="BB89" s="8">
        <v>1</v>
      </c>
      <c r="BC89" s="12" t="s">
        <v>70</v>
      </c>
      <c r="BD89" s="8" t="s">
        <v>112</v>
      </c>
      <c r="BE89" s="8">
        <v>1</v>
      </c>
      <c r="BF89" s="9" t="s">
        <v>113</v>
      </c>
      <c r="BG89" s="45"/>
      <c r="BH89" s="2" t="s">
        <v>93</v>
      </c>
      <c r="BI89" s="11"/>
      <c r="BJ89" s="25"/>
    </row>
    <row r="90" spans="1:62" x14ac:dyDescent="0.25">
      <c r="A90" s="2">
        <v>29</v>
      </c>
      <c r="B90" s="2">
        <v>2015</v>
      </c>
      <c r="C90" s="2" t="s">
        <v>177</v>
      </c>
      <c r="D90" s="2" t="s">
        <v>104</v>
      </c>
      <c r="E90" s="2" t="s">
        <v>74</v>
      </c>
      <c r="F90" s="2" t="s">
        <v>108</v>
      </c>
      <c r="G90" s="1" t="s">
        <v>65</v>
      </c>
      <c r="H90" s="1" t="s">
        <v>227</v>
      </c>
      <c r="I90" s="3">
        <v>6</v>
      </c>
      <c r="J90" s="4">
        <v>0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0</v>
      </c>
      <c r="Q90" s="3" t="s">
        <v>67</v>
      </c>
      <c r="R90">
        <v>1</v>
      </c>
      <c r="S90" s="46">
        <v>1</v>
      </c>
      <c r="T90" s="5">
        <v>0</v>
      </c>
      <c r="U90" s="5">
        <v>0</v>
      </c>
      <c r="V90" s="5">
        <v>0</v>
      </c>
      <c r="W90" s="3" t="s">
        <v>68</v>
      </c>
      <c r="X90" s="3">
        <v>0</v>
      </c>
      <c r="Y90" s="4">
        <v>1</v>
      </c>
      <c r="Z90" s="5">
        <v>0</v>
      </c>
      <c r="AA90" s="5">
        <v>0</v>
      </c>
      <c r="AB90" s="5">
        <v>0</v>
      </c>
      <c r="AC90" s="3" t="s">
        <v>104</v>
      </c>
      <c r="AD90" s="3">
        <v>4</v>
      </c>
      <c r="AE90" s="4">
        <v>0</v>
      </c>
      <c r="AF90" s="5">
        <v>0</v>
      </c>
      <c r="AG90" s="5">
        <v>0</v>
      </c>
      <c r="AH90" s="5">
        <v>1</v>
      </c>
      <c r="AI90" s="5">
        <v>0</v>
      </c>
      <c r="AJ90" s="5">
        <v>0</v>
      </c>
      <c r="AK90" s="47">
        <v>173</v>
      </c>
      <c r="AL90" s="47">
        <v>-173</v>
      </c>
      <c r="AM90" s="6">
        <v>359</v>
      </c>
      <c r="AN90" s="6">
        <v>0.51810584958217265</v>
      </c>
      <c r="AO90" s="6">
        <v>18</v>
      </c>
      <c r="AP90" s="6">
        <v>7.5714285714285712</v>
      </c>
      <c r="AQ90" s="6">
        <v>3.34</v>
      </c>
      <c r="AR90" s="6">
        <v>25</v>
      </c>
      <c r="AS90" s="6">
        <v>28</v>
      </c>
      <c r="AT90" s="6">
        <v>26</v>
      </c>
      <c r="AU90" s="6">
        <v>25</v>
      </c>
      <c r="AV90" s="6">
        <v>21</v>
      </c>
      <c r="AW90" s="48">
        <v>82</v>
      </c>
      <c r="AX90" s="4"/>
      <c r="AY90" s="7">
        <v>0</v>
      </c>
      <c r="AZ90" s="7">
        <v>1</v>
      </c>
      <c r="BA90" s="7">
        <v>0</v>
      </c>
      <c r="BB90" s="8">
        <v>1</v>
      </c>
      <c r="BC90" s="12" t="s">
        <v>70</v>
      </c>
      <c r="BD90" s="8" t="s">
        <v>112</v>
      </c>
      <c r="BE90" s="8">
        <v>1</v>
      </c>
      <c r="BF90" s="9" t="s">
        <v>113</v>
      </c>
      <c r="BG90" s="45"/>
      <c r="BH90" s="2" t="s">
        <v>104</v>
      </c>
      <c r="BI90" s="11"/>
      <c r="BJ90" s="25"/>
    </row>
    <row r="91" spans="1:62" x14ac:dyDescent="0.25">
      <c r="A91" s="2">
        <v>148</v>
      </c>
      <c r="B91" s="2">
        <v>2016</v>
      </c>
      <c r="C91" s="2" t="s">
        <v>121</v>
      </c>
      <c r="D91" s="2" t="s">
        <v>93</v>
      </c>
      <c r="E91" s="2" t="s">
        <v>63</v>
      </c>
      <c r="F91" s="2" t="s">
        <v>64</v>
      </c>
      <c r="G91" s="1" t="s">
        <v>65</v>
      </c>
      <c r="H91" s="1" t="s">
        <v>109</v>
      </c>
      <c r="I91" s="3">
        <v>7</v>
      </c>
      <c r="J91" s="4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  <c r="Q91" s="3" t="s">
        <v>67</v>
      </c>
      <c r="R91">
        <v>1</v>
      </c>
      <c r="S91" s="46">
        <v>1</v>
      </c>
      <c r="T91" s="5">
        <v>0</v>
      </c>
      <c r="U91" s="5">
        <v>0</v>
      </c>
      <c r="V91" s="5">
        <v>0</v>
      </c>
      <c r="W91" s="3" t="s">
        <v>68</v>
      </c>
      <c r="X91" s="3">
        <v>0</v>
      </c>
      <c r="Y91" s="4">
        <v>1</v>
      </c>
      <c r="Z91" s="5">
        <v>0</v>
      </c>
      <c r="AA91" s="5">
        <v>0</v>
      </c>
      <c r="AB91" s="5">
        <v>0</v>
      </c>
      <c r="AC91" s="3" t="s">
        <v>128</v>
      </c>
      <c r="AD91" s="3">
        <v>3</v>
      </c>
      <c r="AE91" s="4">
        <v>0</v>
      </c>
      <c r="AF91" s="5">
        <v>0</v>
      </c>
      <c r="AG91" s="5">
        <v>1</v>
      </c>
      <c r="AH91" s="5">
        <v>0</v>
      </c>
      <c r="AI91" s="5">
        <v>0</v>
      </c>
      <c r="AJ91" s="5">
        <v>0</v>
      </c>
      <c r="AK91" s="47">
        <v>12</v>
      </c>
      <c r="AL91" s="47">
        <v>-12</v>
      </c>
      <c r="AM91" s="6">
        <v>213</v>
      </c>
      <c r="AN91" s="6">
        <v>0.94366197183098588</v>
      </c>
      <c r="AO91" s="6">
        <v>7</v>
      </c>
      <c r="AP91" s="6">
        <v>26</v>
      </c>
      <c r="AQ91" s="6">
        <v>3.93</v>
      </c>
      <c r="AR91" s="6">
        <v>25</v>
      </c>
      <c r="AS91" s="6">
        <v>22</v>
      </c>
      <c r="AT91" s="6">
        <v>25</v>
      </c>
      <c r="AU91" s="6">
        <v>24</v>
      </c>
      <c r="AV91" s="6">
        <v>30</v>
      </c>
      <c r="AW91" s="48">
        <v>1272</v>
      </c>
      <c r="AX91" s="4">
        <v>3.6989999999999998</v>
      </c>
      <c r="AY91" s="7">
        <v>0</v>
      </c>
      <c r="AZ91" s="7">
        <v>0</v>
      </c>
      <c r="BA91" s="7">
        <v>1</v>
      </c>
      <c r="BB91" s="8">
        <v>0</v>
      </c>
      <c r="BC91" s="12" t="s">
        <v>65</v>
      </c>
      <c r="BD91" s="8" t="s">
        <v>71</v>
      </c>
      <c r="BE91" s="8">
        <v>3</v>
      </c>
      <c r="BF91" s="9" t="s">
        <v>77</v>
      </c>
      <c r="BG91" s="49" t="s">
        <v>218</v>
      </c>
      <c r="BH91" s="2" t="s">
        <v>93</v>
      </c>
      <c r="BI91" s="11" t="s">
        <v>219</v>
      </c>
      <c r="BJ91" s="25"/>
    </row>
    <row r="92" spans="1:62" x14ac:dyDescent="0.25">
      <c r="A92" s="2">
        <v>199</v>
      </c>
      <c r="B92" s="2">
        <v>2015</v>
      </c>
      <c r="C92" s="2" t="s">
        <v>103</v>
      </c>
      <c r="D92" s="2" t="s">
        <v>140</v>
      </c>
      <c r="E92" s="2" t="s">
        <v>63</v>
      </c>
      <c r="F92" s="2" t="s">
        <v>108</v>
      </c>
      <c r="G92" s="1" t="s">
        <v>65</v>
      </c>
      <c r="H92" s="1" t="s">
        <v>109</v>
      </c>
      <c r="I92" s="3">
        <v>7</v>
      </c>
      <c r="J92" s="4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3" t="s">
        <v>67</v>
      </c>
      <c r="R92">
        <v>1</v>
      </c>
      <c r="S92" s="46">
        <v>1</v>
      </c>
      <c r="T92" s="5">
        <v>0</v>
      </c>
      <c r="U92" s="5">
        <v>0</v>
      </c>
      <c r="V92" s="5">
        <v>0</v>
      </c>
      <c r="W92" s="3" t="s">
        <v>68</v>
      </c>
      <c r="X92" s="3">
        <v>0</v>
      </c>
      <c r="Y92" s="4">
        <v>1</v>
      </c>
      <c r="Z92" s="5">
        <v>0</v>
      </c>
      <c r="AA92" s="5">
        <v>0</v>
      </c>
      <c r="AB92" s="5">
        <v>0</v>
      </c>
      <c r="AC92" s="3" t="s">
        <v>83</v>
      </c>
      <c r="AD92" s="3">
        <v>2</v>
      </c>
      <c r="AE92" s="4">
        <v>0</v>
      </c>
      <c r="AF92" s="5">
        <v>1</v>
      </c>
      <c r="AG92" s="5">
        <v>0</v>
      </c>
      <c r="AH92" s="5">
        <v>0</v>
      </c>
      <c r="AI92" s="5">
        <v>0</v>
      </c>
      <c r="AJ92" s="5">
        <v>0</v>
      </c>
      <c r="AK92" s="47">
        <v>55.2</v>
      </c>
      <c r="AL92" s="47">
        <v>-55.2</v>
      </c>
      <c r="AM92" s="6">
        <v>294</v>
      </c>
      <c r="AN92" s="6">
        <v>0.81224489795918364</v>
      </c>
      <c r="AO92" s="6">
        <v>7.6</v>
      </c>
      <c r="AP92" s="6">
        <v>20</v>
      </c>
      <c r="AQ92" s="6">
        <v>4.21</v>
      </c>
      <c r="AR92" s="6">
        <v>25</v>
      </c>
      <c r="AS92" s="6">
        <v>25.784172661870503</v>
      </c>
      <c r="AT92" s="6">
        <v>26.956834532374103</v>
      </c>
      <c r="AU92" s="6">
        <v>28.021582733812949</v>
      </c>
      <c r="AV92" s="6">
        <v>28.489208633093522</v>
      </c>
      <c r="AW92" s="48">
        <v>13</v>
      </c>
      <c r="AX92" s="4">
        <v>3.7919999999999998</v>
      </c>
      <c r="AY92" s="7">
        <v>0</v>
      </c>
      <c r="AZ92" s="7">
        <v>0</v>
      </c>
      <c r="BA92" s="7">
        <v>0</v>
      </c>
      <c r="BB92" s="8">
        <v>0</v>
      </c>
      <c r="BC92" s="12" t="s">
        <v>65</v>
      </c>
      <c r="BD92" s="8" t="s">
        <v>71</v>
      </c>
      <c r="BE92" s="8">
        <v>3</v>
      </c>
      <c r="BF92" s="9" t="s">
        <v>77</v>
      </c>
      <c r="BG92" s="49" t="s">
        <v>185</v>
      </c>
      <c r="BH92" s="2" t="s">
        <v>140</v>
      </c>
      <c r="BI92" s="11" t="s">
        <v>143</v>
      </c>
      <c r="BJ92" s="25"/>
    </row>
    <row r="93" spans="1:62" x14ac:dyDescent="0.25">
      <c r="A93" s="2">
        <v>244</v>
      </c>
      <c r="B93" s="2">
        <v>2015</v>
      </c>
      <c r="C93" s="2" t="s">
        <v>248</v>
      </c>
      <c r="D93" s="2" t="s">
        <v>99</v>
      </c>
      <c r="E93" s="2"/>
      <c r="F93" s="2" t="s">
        <v>81</v>
      </c>
      <c r="G93" s="1" t="s">
        <v>65</v>
      </c>
      <c r="H93" s="1" t="s">
        <v>82</v>
      </c>
      <c r="I93" s="3">
        <v>4</v>
      </c>
      <c r="J93" s="4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3" t="s">
        <v>249</v>
      </c>
      <c r="R93">
        <v>3</v>
      </c>
      <c r="S93" s="46">
        <v>0</v>
      </c>
      <c r="T93" s="5">
        <v>0</v>
      </c>
      <c r="U93" s="5">
        <v>1</v>
      </c>
      <c r="V93" s="5">
        <v>0</v>
      </c>
      <c r="W93" s="3" t="s">
        <v>68</v>
      </c>
      <c r="X93" s="3">
        <v>0</v>
      </c>
      <c r="Y93" s="4">
        <v>1</v>
      </c>
      <c r="Z93" s="5">
        <v>0</v>
      </c>
      <c r="AA93" s="5">
        <v>0</v>
      </c>
      <c r="AB93" s="5">
        <v>0</v>
      </c>
      <c r="AC93" s="3" t="s">
        <v>91</v>
      </c>
      <c r="AD93" s="3">
        <v>5</v>
      </c>
      <c r="AE93" s="4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0">
        <v>86.08</v>
      </c>
      <c r="AL93" s="47">
        <v>-86.08</v>
      </c>
      <c r="AM93" s="48">
        <v>315.70588235294116</v>
      </c>
      <c r="AN93" s="6">
        <v>0.66946152412893611</v>
      </c>
      <c r="AO93" s="6">
        <v>7.78</v>
      </c>
      <c r="AP93" s="6">
        <v>16</v>
      </c>
      <c r="AQ93" s="6">
        <v>3.57</v>
      </c>
      <c r="AR93" s="6">
        <v>25.47</v>
      </c>
      <c r="AS93" s="6">
        <v>23.3</v>
      </c>
      <c r="AT93" s="6">
        <v>25.1</v>
      </c>
      <c r="AU93" s="6">
        <v>26.3</v>
      </c>
      <c r="AV93" s="6">
        <v>26.5</v>
      </c>
      <c r="AW93" s="48">
        <v>64068</v>
      </c>
      <c r="AX93" s="4"/>
      <c r="AY93" s="7">
        <v>0</v>
      </c>
      <c r="AZ93" s="7">
        <v>1</v>
      </c>
      <c r="BA93" s="7">
        <v>0</v>
      </c>
      <c r="BB93" s="8">
        <v>1</v>
      </c>
      <c r="BC93" s="12" t="s">
        <v>70</v>
      </c>
      <c r="BD93" s="8" t="s">
        <v>112</v>
      </c>
      <c r="BE93" s="8">
        <v>1</v>
      </c>
      <c r="BF93" s="9" t="s">
        <v>113</v>
      </c>
      <c r="BG93" s="45"/>
      <c r="BH93" s="2" t="s">
        <v>99</v>
      </c>
      <c r="BI93" s="11"/>
      <c r="BJ93" s="25"/>
    </row>
    <row r="94" spans="1:62" x14ac:dyDescent="0.25">
      <c r="A94" s="2">
        <v>82</v>
      </c>
      <c r="B94" s="2">
        <v>2015</v>
      </c>
      <c r="C94" s="2" t="s">
        <v>248</v>
      </c>
      <c r="D94" s="2" t="s">
        <v>124</v>
      </c>
      <c r="E94" s="2" t="s">
        <v>74</v>
      </c>
      <c r="F94" s="2" t="s">
        <v>141</v>
      </c>
      <c r="G94" s="1" t="s">
        <v>65</v>
      </c>
      <c r="H94" s="1" t="s">
        <v>227</v>
      </c>
      <c r="I94" s="3">
        <v>6</v>
      </c>
      <c r="J94" s="4">
        <v>0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0</v>
      </c>
      <c r="Q94" s="3" t="s">
        <v>249</v>
      </c>
      <c r="R94">
        <v>3</v>
      </c>
      <c r="S94" s="46">
        <v>0</v>
      </c>
      <c r="T94" s="5">
        <v>0</v>
      </c>
      <c r="U94" s="5">
        <v>1</v>
      </c>
      <c r="V94" s="5">
        <v>0</v>
      </c>
      <c r="W94" s="3" t="s">
        <v>68</v>
      </c>
      <c r="X94" s="3">
        <v>0</v>
      </c>
      <c r="Y94" s="4">
        <v>1</v>
      </c>
      <c r="Z94" s="5">
        <v>0</v>
      </c>
      <c r="AA94" s="5">
        <v>0</v>
      </c>
      <c r="AB94" s="5">
        <v>0</v>
      </c>
      <c r="AC94" s="3" t="s">
        <v>83</v>
      </c>
      <c r="AD94" s="3">
        <v>2</v>
      </c>
      <c r="AE94" s="4">
        <v>0</v>
      </c>
      <c r="AF94" s="5">
        <v>1</v>
      </c>
      <c r="AG94" s="5">
        <v>0</v>
      </c>
      <c r="AH94" s="5">
        <v>0</v>
      </c>
      <c r="AI94" s="5">
        <v>0</v>
      </c>
      <c r="AJ94" s="5">
        <v>0</v>
      </c>
      <c r="AK94" s="50">
        <v>148.19999999999999</v>
      </c>
      <c r="AL94" s="47">
        <v>-148.19999999999999</v>
      </c>
      <c r="AM94" s="48">
        <v>315.70588235294116</v>
      </c>
      <c r="AN94" s="6">
        <v>0.66946152412893611</v>
      </c>
      <c r="AO94" s="6">
        <v>7.78</v>
      </c>
      <c r="AP94" s="6">
        <v>7.5714285714285712</v>
      </c>
      <c r="AQ94" s="6">
        <v>3.57</v>
      </c>
      <c r="AR94" s="6">
        <v>25.47</v>
      </c>
      <c r="AS94" s="6">
        <v>23.3</v>
      </c>
      <c r="AT94" s="6">
        <v>25.1</v>
      </c>
      <c r="AU94" s="6">
        <v>26.3</v>
      </c>
      <c r="AV94" s="6">
        <v>26.5</v>
      </c>
      <c r="AW94" s="48">
        <v>64068</v>
      </c>
      <c r="AX94" s="4">
        <v>3.23</v>
      </c>
      <c r="AY94" s="7">
        <v>0</v>
      </c>
      <c r="AZ94" s="7">
        <v>1</v>
      </c>
      <c r="BA94" s="7">
        <v>0</v>
      </c>
      <c r="BB94" s="8">
        <v>1</v>
      </c>
      <c r="BC94" s="12" t="s">
        <v>70</v>
      </c>
      <c r="BD94" s="8" t="s">
        <v>71</v>
      </c>
      <c r="BE94" s="8">
        <v>2</v>
      </c>
      <c r="BF94" s="9" t="s">
        <v>72</v>
      </c>
      <c r="BG94" s="45"/>
      <c r="BH94" s="2" t="s">
        <v>124</v>
      </c>
      <c r="BI94" s="11"/>
      <c r="BJ94" s="25"/>
    </row>
    <row r="95" spans="1:62" x14ac:dyDescent="0.25">
      <c r="A95" s="2">
        <v>164</v>
      </c>
      <c r="B95" s="2">
        <v>2015</v>
      </c>
      <c r="C95" s="2" t="s">
        <v>403</v>
      </c>
      <c r="D95" s="2" t="s">
        <v>204</v>
      </c>
      <c r="E95" s="2" t="s">
        <v>63</v>
      </c>
      <c r="F95" s="2" t="s">
        <v>119</v>
      </c>
      <c r="G95" s="1" t="s">
        <v>65</v>
      </c>
      <c r="H95" s="1" t="s">
        <v>109</v>
      </c>
      <c r="I95" s="3">
        <v>7</v>
      </c>
      <c r="J95" s="4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  <c r="Q95" s="3" t="s">
        <v>67</v>
      </c>
      <c r="R95">
        <v>1</v>
      </c>
      <c r="S95" s="46">
        <v>1</v>
      </c>
      <c r="T95" s="5">
        <v>0</v>
      </c>
      <c r="U95" s="5">
        <v>0</v>
      </c>
      <c r="V95" s="5">
        <v>0</v>
      </c>
      <c r="W95" s="3" t="s">
        <v>68</v>
      </c>
      <c r="X95" s="3">
        <v>0</v>
      </c>
      <c r="Y95" s="4">
        <v>1</v>
      </c>
      <c r="Z95" s="5">
        <v>0</v>
      </c>
      <c r="AA95" s="5">
        <v>0</v>
      </c>
      <c r="AB95" s="5">
        <v>0</v>
      </c>
      <c r="AC95" s="3" t="s">
        <v>128</v>
      </c>
      <c r="AD95" s="3">
        <v>3</v>
      </c>
      <c r="AE95" s="4">
        <v>0</v>
      </c>
      <c r="AF95" s="5">
        <v>0</v>
      </c>
      <c r="AG95" s="5">
        <v>1</v>
      </c>
      <c r="AH95" s="5">
        <v>0</v>
      </c>
      <c r="AI95" s="5">
        <v>0</v>
      </c>
      <c r="AJ95" s="5">
        <v>0</v>
      </c>
      <c r="AK95" s="50">
        <v>86.08</v>
      </c>
      <c r="AL95" s="47">
        <v>-86.08</v>
      </c>
      <c r="AM95" s="48">
        <v>315.70588235294116</v>
      </c>
      <c r="AN95" s="6">
        <v>0.66946152412893611</v>
      </c>
      <c r="AO95" s="6">
        <v>7.78</v>
      </c>
      <c r="AP95" s="6">
        <v>7.5714285714285712</v>
      </c>
      <c r="AQ95" s="6">
        <v>4.13</v>
      </c>
      <c r="AR95" s="6">
        <v>25.47</v>
      </c>
      <c r="AS95" s="6">
        <v>23.3</v>
      </c>
      <c r="AT95" s="6">
        <v>25.1</v>
      </c>
      <c r="AU95" s="6">
        <v>26.3</v>
      </c>
      <c r="AV95" s="6">
        <v>26.5</v>
      </c>
      <c r="AW95" s="48">
        <v>768</v>
      </c>
      <c r="AX95" s="4"/>
      <c r="AY95" s="7">
        <v>0</v>
      </c>
      <c r="AZ95" s="7">
        <v>0</v>
      </c>
      <c r="BA95" s="7">
        <v>0</v>
      </c>
      <c r="BB95" s="8">
        <v>1</v>
      </c>
      <c r="BC95" s="12" t="s">
        <v>70</v>
      </c>
      <c r="BD95" s="8" t="s">
        <v>112</v>
      </c>
      <c r="BE95" s="8">
        <v>1</v>
      </c>
      <c r="BF95" s="9" t="s">
        <v>113</v>
      </c>
      <c r="BG95" s="45"/>
      <c r="BH95" s="2" t="s">
        <v>204</v>
      </c>
      <c r="BI95" s="11"/>
      <c r="BJ95" s="25"/>
    </row>
    <row r="96" spans="1:62" x14ac:dyDescent="0.25">
      <c r="A96" s="2">
        <v>121</v>
      </c>
      <c r="B96" s="2">
        <v>2015</v>
      </c>
      <c r="C96" s="2" t="s">
        <v>244</v>
      </c>
      <c r="D96" s="2" t="s">
        <v>111</v>
      </c>
      <c r="E96" s="2" t="s">
        <v>63</v>
      </c>
      <c r="F96" s="2" t="s">
        <v>108</v>
      </c>
      <c r="G96" s="1" t="s">
        <v>65</v>
      </c>
      <c r="H96" s="1" t="s">
        <v>66</v>
      </c>
      <c r="I96" s="3">
        <v>1</v>
      </c>
      <c r="J96" s="4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3" t="s">
        <v>67</v>
      </c>
      <c r="R96">
        <v>1</v>
      </c>
      <c r="S96" s="46">
        <v>1</v>
      </c>
      <c r="T96" s="5">
        <v>0</v>
      </c>
      <c r="U96" s="5">
        <v>0</v>
      </c>
      <c r="V96" s="5">
        <v>0</v>
      </c>
      <c r="W96" s="3" t="s">
        <v>123</v>
      </c>
      <c r="X96" s="3">
        <v>2</v>
      </c>
      <c r="Y96" s="4">
        <v>0</v>
      </c>
      <c r="Z96" s="5">
        <v>0</v>
      </c>
      <c r="AA96" s="5">
        <v>1</v>
      </c>
      <c r="AB96" s="5">
        <v>0</v>
      </c>
      <c r="AC96" s="3" t="s">
        <v>83</v>
      </c>
      <c r="AD96" s="3">
        <v>2</v>
      </c>
      <c r="AE96" s="4">
        <v>0</v>
      </c>
      <c r="AF96" s="5">
        <v>1</v>
      </c>
      <c r="AG96" s="5">
        <v>0</v>
      </c>
      <c r="AH96" s="5">
        <v>0</v>
      </c>
      <c r="AI96" s="5">
        <v>0</v>
      </c>
      <c r="AJ96" s="5">
        <v>0</v>
      </c>
      <c r="AK96" s="47">
        <v>71</v>
      </c>
      <c r="AL96" s="47">
        <v>-71</v>
      </c>
      <c r="AM96" s="6">
        <v>394</v>
      </c>
      <c r="AN96" s="6">
        <v>0.81979695431472077</v>
      </c>
      <c r="AO96" s="6">
        <v>6</v>
      </c>
      <c r="AP96" s="6">
        <v>8</v>
      </c>
      <c r="AQ96" s="6">
        <v>3.94</v>
      </c>
      <c r="AR96" s="6">
        <v>26</v>
      </c>
      <c r="AS96" s="6">
        <v>26</v>
      </c>
      <c r="AT96" s="6">
        <v>28</v>
      </c>
      <c r="AU96" s="6">
        <v>23</v>
      </c>
      <c r="AV96" s="6">
        <v>30</v>
      </c>
      <c r="AW96" s="48">
        <v>1047</v>
      </c>
      <c r="AX96" s="4">
        <v>3.3959999999999999</v>
      </c>
      <c r="AY96" s="7">
        <v>0</v>
      </c>
      <c r="AZ96" s="7">
        <v>0</v>
      </c>
      <c r="BA96" s="7">
        <v>0</v>
      </c>
      <c r="BB96" s="8">
        <v>0</v>
      </c>
      <c r="BC96" s="12" t="s">
        <v>65</v>
      </c>
      <c r="BD96" s="8" t="s">
        <v>71</v>
      </c>
      <c r="BE96" s="8">
        <v>3</v>
      </c>
      <c r="BF96" s="9" t="s">
        <v>77</v>
      </c>
      <c r="BG96" s="49" t="s">
        <v>245</v>
      </c>
      <c r="BH96" s="2" t="s">
        <v>111</v>
      </c>
      <c r="BI96" s="11"/>
      <c r="BJ96" s="25"/>
    </row>
    <row r="97" spans="1:62" x14ac:dyDescent="0.25">
      <c r="A97" s="2">
        <v>15</v>
      </c>
      <c r="B97" s="2">
        <v>2015</v>
      </c>
      <c r="C97" s="2" t="s">
        <v>235</v>
      </c>
      <c r="D97" s="2" t="s">
        <v>104</v>
      </c>
      <c r="E97" s="2" t="s">
        <v>63</v>
      </c>
      <c r="F97" s="2" t="s">
        <v>108</v>
      </c>
      <c r="G97" s="1" t="s">
        <v>65</v>
      </c>
      <c r="H97" s="1" t="s">
        <v>66</v>
      </c>
      <c r="I97" s="3">
        <v>1</v>
      </c>
      <c r="J97" s="4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 t="s">
        <v>67</v>
      </c>
      <c r="R97">
        <v>1</v>
      </c>
      <c r="S97" s="46">
        <v>1</v>
      </c>
      <c r="T97" s="5">
        <v>0</v>
      </c>
      <c r="U97" s="5">
        <v>0</v>
      </c>
      <c r="V97" s="5">
        <v>0</v>
      </c>
      <c r="W97" s="3" t="s">
        <v>68</v>
      </c>
      <c r="X97" s="3">
        <v>0</v>
      </c>
      <c r="Y97" s="4">
        <v>1</v>
      </c>
      <c r="Z97" s="5">
        <v>0</v>
      </c>
      <c r="AA97" s="5">
        <v>0</v>
      </c>
      <c r="AB97" s="5">
        <v>0</v>
      </c>
      <c r="AC97" s="3" t="s">
        <v>104</v>
      </c>
      <c r="AD97" s="3">
        <v>4</v>
      </c>
      <c r="AE97" s="4">
        <v>0</v>
      </c>
      <c r="AF97" s="5">
        <v>0</v>
      </c>
      <c r="AG97" s="5">
        <v>0</v>
      </c>
      <c r="AH97" s="5">
        <v>1</v>
      </c>
      <c r="AI97" s="5">
        <v>0</v>
      </c>
      <c r="AJ97" s="5">
        <v>0</v>
      </c>
      <c r="AK97" s="47">
        <v>1</v>
      </c>
      <c r="AL97" s="47">
        <v>-1</v>
      </c>
      <c r="AM97" s="6">
        <v>9</v>
      </c>
      <c r="AN97" s="6">
        <v>0.88888888888888884</v>
      </c>
      <c r="AO97" s="6">
        <v>4</v>
      </c>
      <c r="AP97" s="6">
        <v>19</v>
      </c>
      <c r="AQ97" s="6">
        <v>3.98</v>
      </c>
      <c r="AR97" s="6">
        <v>26</v>
      </c>
      <c r="AS97" s="6">
        <v>24</v>
      </c>
      <c r="AT97" s="6">
        <v>26</v>
      </c>
      <c r="AU97" s="6">
        <v>26</v>
      </c>
      <c r="AV97" s="6">
        <v>28</v>
      </c>
      <c r="AW97" s="48">
        <v>383</v>
      </c>
      <c r="AX97" s="4">
        <v>3.895</v>
      </c>
      <c r="AY97" s="7">
        <v>0</v>
      </c>
      <c r="AZ97" s="7">
        <v>0</v>
      </c>
      <c r="BA97" s="7">
        <v>0</v>
      </c>
      <c r="BB97" s="8">
        <v>0</v>
      </c>
      <c r="BC97" s="12" t="s">
        <v>65</v>
      </c>
      <c r="BD97" s="8" t="s">
        <v>71</v>
      </c>
      <c r="BE97" s="8">
        <v>3</v>
      </c>
      <c r="BF97" s="9" t="s">
        <v>77</v>
      </c>
      <c r="BG97" s="49" t="s">
        <v>105</v>
      </c>
      <c r="BH97" s="2" t="s">
        <v>104</v>
      </c>
      <c r="BI97" s="11"/>
      <c r="BJ97" s="25"/>
    </row>
    <row r="98" spans="1:62" x14ac:dyDescent="0.25">
      <c r="A98" s="2">
        <v>216</v>
      </c>
      <c r="B98" s="2">
        <v>2016</v>
      </c>
      <c r="C98" s="2" t="s">
        <v>236</v>
      </c>
      <c r="D98" s="2" t="s">
        <v>93</v>
      </c>
      <c r="E98" s="2" t="s">
        <v>63</v>
      </c>
      <c r="F98" s="2" t="s">
        <v>64</v>
      </c>
      <c r="G98" s="1" t="s">
        <v>65</v>
      </c>
      <c r="H98" s="1" t="s">
        <v>66</v>
      </c>
      <c r="I98" s="3">
        <v>1</v>
      </c>
      <c r="J98" s="4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3" t="s">
        <v>67</v>
      </c>
      <c r="R98">
        <v>1</v>
      </c>
      <c r="S98" s="46">
        <v>1</v>
      </c>
      <c r="T98" s="5">
        <v>0</v>
      </c>
      <c r="U98" s="5">
        <v>0</v>
      </c>
      <c r="V98" s="5">
        <v>0</v>
      </c>
      <c r="W98" s="3" t="s">
        <v>68</v>
      </c>
      <c r="X98" s="3">
        <v>0</v>
      </c>
      <c r="Y98" s="4">
        <v>1</v>
      </c>
      <c r="Z98" s="5">
        <v>0</v>
      </c>
      <c r="AA98" s="5">
        <v>0</v>
      </c>
      <c r="AB98" s="5">
        <v>0</v>
      </c>
      <c r="AC98" s="3" t="s">
        <v>128</v>
      </c>
      <c r="AD98" s="3">
        <v>3</v>
      </c>
      <c r="AE98" s="4">
        <v>0</v>
      </c>
      <c r="AF98" s="5">
        <v>0</v>
      </c>
      <c r="AG98" s="5">
        <v>1</v>
      </c>
      <c r="AH98" s="5">
        <v>0</v>
      </c>
      <c r="AI98" s="5">
        <v>0</v>
      </c>
      <c r="AJ98" s="5">
        <v>0</v>
      </c>
      <c r="AK98" s="47">
        <v>5</v>
      </c>
      <c r="AL98" s="47">
        <v>-5</v>
      </c>
      <c r="AM98" s="6">
        <v>48</v>
      </c>
      <c r="AN98" s="6">
        <v>0.89583333333333337</v>
      </c>
      <c r="AO98" s="6">
        <v>8</v>
      </c>
      <c r="AP98" s="6">
        <v>21</v>
      </c>
      <c r="AQ98" s="6">
        <v>3.82</v>
      </c>
      <c r="AR98" s="6">
        <v>26</v>
      </c>
      <c r="AS98" s="6">
        <v>25</v>
      </c>
      <c r="AT98" s="6">
        <v>23</v>
      </c>
      <c r="AU98" s="6">
        <v>30</v>
      </c>
      <c r="AV98" s="6">
        <v>33</v>
      </c>
      <c r="AW98" s="48">
        <v>3486</v>
      </c>
      <c r="AX98" s="4">
        <v>3.51</v>
      </c>
      <c r="AY98" s="7">
        <v>0</v>
      </c>
      <c r="AZ98" s="7">
        <v>0</v>
      </c>
      <c r="BA98" s="7">
        <v>1</v>
      </c>
      <c r="BB98" s="8">
        <v>0</v>
      </c>
      <c r="BC98" s="12" t="s">
        <v>65</v>
      </c>
      <c r="BD98" s="8" t="s">
        <v>71</v>
      </c>
      <c r="BE98" s="8">
        <v>3</v>
      </c>
      <c r="BF98" s="9" t="s">
        <v>77</v>
      </c>
      <c r="BG98" s="49" t="s">
        <v>207</v>
      </c>
      <c r="BH98" s="2" t="s">
        <v>93</v>
      </c>
      <c r="BI98" s="11" t="s">
        <v>237</v>
      </c>
      <c r="BJ98" s="25"/>
    </row>
    <row r="99" spans="1:62" x14ac:dyDescent="0.25">
      <c r="A99" s="2">
        <v>218</v>
      </c>
      <c r="B99" s="2">
        <v>2015</v>
      </c>
      <c r="C99" s="2" t="s">
        <v>238</v>
      </c>
      <c r="D99" s="2" t="s">
        <v>204</v>
      </c>
      <c r="E99" s="2" t="s">
        <v>63</v>
      </c>
      <c r="F99" s="2" t="s">
        <v>119</v>
      </c>
      <c r="G99" s="1" t="s">
        <v>65</v>
      </c>
      <c r="H99" s="1" t="s">
        <v>66</v>
      </c>
      <c r="I99" s="3">
        <v>1</v>
      </c>
      <c r="J99" s="4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" t="s">
        <v>67</v>
      </c>
      <c r="R99">
        <v>1</v>
      </c>
      <c r="S99" s="46">
        <v>1</v>
      </c>
      <c r="T99" s="5">
        <v>0</v>
      </c>
      <c r="U99" s="5">
        <v>0</v>
      </c>
      <c r="V99" s="5">
        <v>0</v>
      </c>
      <c r="W99" s="3" t="s">
        <v>68</v>
      </c>
      <c r="X99" s="3">
        <v>0</v>
      </c>
      <c r="Y99" s="4">
        <v>1</v>
      </c>
      <c r="Z99" s="5">
        <v>0</v>
      </c>
      <c r="AA99" s="5">
        <v>0</v>
      </c>
      <c r="AB99" s="5">
        <v>0</v>
      </c>
      <c r="AC99" s="3" t="s">
        <v>128</v>
      </c>
      <c r="AD99" s="3">
        <v>3</v>
      </c>
      <c r="AE99" s="4">
        <v>0</v>
      </c>
      <c r="AF99" s="5">
        <v>0</v>
      </c>
      <c r="AG99" s="5">
        <v>1</v>
      </c>
      <c r="AH99" s="5">
        <v>0</v>
      </c>
      <c r="AI99" s="5">
        <v>0</v>
      </c>
      <c r="AJ99" s="5">
        <v>0</v>
      </c>
      <c r="AK99" s="47">
        <v>19</v>
      </c>
      <c r="AL99" s="47">
        <v>-19</v>
      </c>
      <c r="AM99" s="6">
        <v>182</v>
      </c>
      <c r="AN99" s="6">
        <v>0.89560439560439564</v>
      </c>
      <c r="AO99" s="6">
        <v>8</v>
      </c>
      <c r="AP99" s="6">
        <v>10</v>
      </c>
      <c r="AQ99" s="6">
        <v>3.98</v>
      </c>
      <c r="AR99" s="6">
        <v>26</v>
      </c>
      <c r="AS99" s="6">
        <v>23</v>
      </c>
      <c r="AT99" s="6">
        <v>24</v>
      </c>
      <c r="AU99" s="6">
        <v>28</v>
      </c>
      <c r="AV99" s="6">
        <v>30</v>
      </c>
      <c r="AW99" s="48">
        <v>2694</v>
      </c>
      <c r="AX99" s="4">
        <v>3.7429999999999999</v>
      </c>
      <c r="AY99" s="7">
        <v>0</v>
      </c>
      <c r="AZ99" s="7">
        <v>0</v>
      </c>
      <c r="BA99" s="7">
        <v>0</v>
      </c>
      <c r="BB99" s="8">
        <v>0</v>
      </c>
      <c r="BC99" s="12" t="s">
        <v>65</v>
      </c>
      <c r="BD99" s="8" t="s">
        <v>71</v>
      </c>
      <c r="BE99" s="8">
        <v>3</v>
      </c>
      <c r="BF99" s="9" t="s">
        <v>77</v>
      </c>
      <c r="BG99" s="49" t="s">
        <v>239</v>
      </c>
      <c r="BH99" s="2" t="s">
        <v>204</v>
      </c>
      <c r="BI99" s="11"/>
      <c r="BJ99" s="25"/>
    </row>
    <row r="100" spans="1:62" x14ac:dyDescent="0.25">
      <c r="A100" s="2">
        <v>162</v>
      </c>
      <c r="B100" s="2">
        <v>2016</v>
      </c>
      <c r="C100" s="2" t="s">
        <v>240</v>
      </c>
      <c r="D100" s="2" t="s">
        <v>148</v>
      </c>
      <c r="E100" s="2" t="s">
        <v>63</v>
      </c>
      <c r="F100" s="2" t="s">
        <v>64</v>
      </c>
      <c r="G100" s="1" t="s">
        <v>65</v>
      </c>
      <c r="H100" s="1" t="s">
        <v>66</v>
      </c>
      <c r="I100" s="3">
        <v>1</v>
      </c>
      <c r="J100" s="4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 t="s">
        <v>67</v>
      </c>
      <c r="R100">
        <v>1</v>
      </c>
      <c r="S100" s="46">
        <v>1</v>
      </c>
      <c r="T100" s="5">
        <v>0</v>
      </c>
      <c r="U100" s="5">
        <v>0</v>
      </c>
      <c r="V100" s="5">
        <v>0</v>
      </c>
      <c r="W100" s="3" t="s">
        <v>68</v>
      </c>
      <c r="X100" s="3">
        <v>0</v>
      </c>
      <c r="Y100" s="4">
        <v>1</v>
      </c>
      <c r="Z100" s="5">
        <v>0</v>
      </c>
      <c r="AA100" s="5">
        <v>0</v>
      </c>
      <c r="AB100" s="5">
        <v>0</v>
      </c>
      <c r="AC100" s="3" t="s">
        <v>83</v>
      </c>
      <c r="AD100" s="3">
        <v>2</v>
      </c>
      <c r="AE100" s="4">
        <v>0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47">
        <v>22</v>
      </c>
      <c r="AL100" s="47">
        <v>-22</v>
      </c>
      <c r="AM100" s="6">
        <v>126</v>
      </c>
      <c r="AN100" s="6">
        <v>0.82539682539682535</v>
      </c>
      <c r="AO100" s="6">
        <v>8</v>
      </c>
      <c r="AP100" s="6">
        <v>0</v>
      </c>
      <c r="AQ100" s="6">
        <v>3.98</v>
      </c>
      <c r="AR100" s="6">
        <v>26</v>
      </c>
      <c r="AS100" s="6">
        <v>23</v>
      </c>
      <c r="AT100" s="6">
        <v>26</v>
      </c>
      <c r="AU100" s="6">
        <v>27</v>
      </c>
      <c r="AV100" s="6">
        <v>32</v>
      </c>
      <c r="AW100" s="48">
        <v>2041</v>
      </c>
      <c r="AX100" s="4">
        <v>3.649</v>
      </c>
      <c r="AY100" s="7">
        <v>0</v>
      </c>
      <c r="AZ100" s="7">
        <v>0</v>
      </c>
      <c r="BA100" s="7">
        <v>1</v>
      </c>
      <c r="BB100" s="8">
        <v>0</v>
      </c>
      <c r="BC100" s="12" t="s">
        <v>65</v>
      </c>
      <c r="BD100" s="8" t="s">
        <v>71</v>
      </c>
      <c r="BE100" s="8">
        <v>3</v>
      </c>
      <c r="BF100" s="9" t="s">
        <v>77</v>
      </c>
      <c r="BG100" s="49" t="s">
        <v>241</v>
      </c>
      <c r="BH100" s="2" t="s">
        <v>148</v>
      </c>
      <c r="BI100" s="11"/>
      <c r="BJ100" s="25"/>
    </row>
    <row r="101" spans="1:62" x14ac:dyDescent="0.25">
      <c r="A101" s="2">
        <v>49</v>
      </c>
      <c r="B101" s="2">
        <v>2016</v>
      </c>
      <c r="C101" s="2" t="s">
        <v>251</v>
      </c>
      <c r="D101" s="2" t="s">
        <v>204</v>
      </c>
      <c r="E101" s="2" t="s">
        <v>74</v>
      </c>
      <c r="F101" s="2" t="s">
        <v>94</v>
      </c>
      <c r="G101" s="1" t="s">
        <v>65</v>
      </c>
      <c r="H101" s="1" t="s">
        <v>66</v>
      </c>
      <c r="I101" s="3">
        <v>1</v>
      </c>
      <c r="J101" s="4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3" t="s">
        <v>67</v>
      </c>
      <c r="R101">
        <v>1</v>
      </c>
      <c r="S101" s="46">
        <v>1</v>
      </c>
      <c r="T101" s="5">
        <v>0</v>
      </c>
      <c r="U101" s="5">
        <v>0</v>
      </c>
      <c r="V101" s="5">
        <v>0</v>
      </c>
      <c r="W101" s="3" t="s">
        <v>68</v>
      </c>
      <c r="X101" s="3">
        <v>0</v>
      </c>
      <c r="Y101" s="4">
        <v>1</v>
      </c>
      <c r="Z101" s="5">
        <v>0</v>
      </c>
      <c r="AA101" s="5">
        <v>0</v>
      </c>
      <c r="AB101" s="5">
        <v>0</v>
      </c>
      <c r="AC101" s="3" t="s">
        <v>128</v>
      </c>
      <c r="AD101" s="3">
        <v>3</v>
      </c>
      <c r="AE101" s="4">
        <v>0</v>
      </c>
      <c r="AF101" s="5">
        <v>0</v>
      </c>
      <c r="AG101" s="5">
        <v>1</v>
      </c>
      <c r="AH101" s="5">
        <v>0</v>
      </c>
      <c r="AI101" s="5">
        <v>0</v>
      </c>
      <c r="AJ101" s="5">
        <v>0</v>
      </c>
      <c r="AK101" s="47">
        <v>55.2</v>
      </c>
      <c r="AL101" s="47">
        <v>-55.2</v>
      </c>
      <c r="AM101" s="6">
        <v>294</v>
      </c>
      <c r="AN101" s="6">
        <v>0.81224489795918364</v>
      </c>
      <c r="AO101" s="6">
        <v>8</v>
      </c>
      <c r="AP101" s="6">
        <v>24</v>
      </c>
      <c r="AQ101" s="6">
        <v>3.24</v>
      </c>
      <c r="AR101" s="6">
        <v>26</v>
      </c>
      <c r="AS101" s="6">
        <v>23</v>
      </c>
      <c r="AT101" s="6">
        <v>26</v>
      </c>
      <c r="AU101" s="6">
        <v>27</v>
      </c>
      <c r="AV101" s="6">
        <v>27</v>
      </c>
      <c r="AW101" s="48">
        <v>2148</v>
      </c>
      <c r="AX101" s="4">
        <v>3.1480000000000001</v>
      </c>
      <c r="AY101" s="7">
        <v>0</v>
      </c>
      <c r="AZ101" s="7">
        <v>1</v>
      </c>
      <c r="BA101" s="7">
        <v>1</v>
      </c>
      <c r="BB101" s="8">
        <v>0</v>
      </c>
      <c r="BC101" s="12" t="s">
        <v>65</v>
      </c>
      <c r="BD101" s="8" t="s">
        <v>71</v>
      </c>
      <c r="BE101" s="8">
        <v>3</v>
      </c>
      <c r="BF101" s="9" t="s">
        <v>77</v>
      </c>
      <c r="BG101" s="49" t="s">
        <v>252</v>
      </c>
      <c r="BH101" s="2" t="s">
        <v>204</v>
      </c>
      <c r="BI101" s="11"/>
      <c r="BJ101" s="25"/>
    </row>
    <row r="102" spans="1:62" x14ac:dyDescent="0.25">
      <c r="A102" s="2">
        <v>109</v>
      </c>
      <c r="B102" s="2">
        <v>2015</v>
      </c>
      <c r="C102" s="2" t="s">
        <v>168</v>
      </c>
      <c r="D102" s="2" t="s">
        <v>254</v>
      </c>
      <c r="E102" s="2" t="s">
        <v>63</v>
      </c>
      <c r="F102" s="2" t="s">
        <v>108</v>
      </c>
      <c r="G102" s="1" t="s">
        <v>65</v>
      </c>
      <c r="H102" s="1" t="s">
        <v>66</v>
      </c>
      <c r="I102" s="3">
        <v>1</v>
      </c>
      <c r="J102" s="4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3" t="s">
        <v>67</v>
      </c>
      <c r="R102">
        <v>1</v>
      </c>
      <c r="S102" s="46">
        <v>1</v>
      </c>
      <c r="T102" s="5">
        <v>0</v>
      </c>
      <c r="U102" s="5">
        <v>0</v>
      </c>
      <c r="V102" s="5">
        <v>0</v>
      </c>
      <c r="W102" s="3" t="s">
        <v>68</v>
      </c>
      <c r="X102" s="3">
        <v>0</v>
      </c>
      <c r="Y102" s="4">
        <v>1</v>
      </c>
      <c r="Z102" s="5">
        <v>0</v>
      </c>
      <c r="AA102" s="5">
        <v>0</v>
      </c>
      <c r="AB102" s="5">
        <v>0</v>
      </c>
      <c r="AC102" s="3" t="s">
        <v>104</v>
      </c>
      <c r="AD102" s="3">
        <v>4</v>
      </c>
      <c r="AE102" s="4">
        <v>0</v>
      </c>
      <c r="AF102" s="5">
        <v>0</v>
      </c>
      <c r="AG102" s="5">
        <v>0</v>
      </c>
      <c r="AH102" s="5">
        <v>1</v>
      </c>
      <c r="AI102" s="5">
        <v>0</v>
      </c>
      <c r="AJ102" s="5">
        <v>0</v>
      </c>
      <c r="AK102" s="47">
        <v>55.2</v>
      </c>
      <c r="AL102" s="47">
        <v>-55.2</v>
      </c>
      <c r="AM102" s="6">
        <v>294</v>
      </c>
      <c r="AN102" s="6">
        <v>0.81224489795918364</v>
      </c>
      <c r="AO102" s="6">
        <v>7</v>
      </c>
      <c r="AP102" s="6">
        <v>20</v>
      </c>
      <c r="AQ102" s="6">
        <v>4</v>
      </c>
      <c r="AR102" s="6">
        <v>26</v>
      </c>
      <c r="AS102" s="6">
        <v>22</v>
      </c>
      <c r="AT102" s="6">
        <v>31</v>
      </c>
      <c r="AU102" s="6">
        <v>26</v>
      </c>
      <c r="AV102" s="6">
        <v>31</v>
      </c>
      <c r="AW102" s="48">
        <v>11</v>
      </c>
      <c r="AX102" s="4">
        <v>3.4489999999999998</v>
      </c>
      <c r="AY102" s="7">
        <v>0</v>
      </c>
      <c r="AZ102" s="7">
        <v>0</v>
      </c>
      <c r="BA102" s="7">
        <v>0</v>
      </c>
      <c r="BB102" s="8">
        <v>0</v>
      </c>
      <c r="BC102" s="12" t="s">
        <v>65</v>
      </c>
      <c r="BD102" s="8" t="s">
        <v>71</v>
      </c>
      <c r="BE102" s="8">
        <v>3</v>
      </c>
      <c r="BF102" s="9" t="s">
        <v>77</v>
      </c>
      <c r="BG102" s="49" t="s">
        <v>105</v>
      </c>
      <c r="BH102" s="2" t="s">
        <v>254</v>
      </c>
      <c r="BI102" s="11" t="s">
        <v>150</v>
      </c>
      <c r="BJ102" s="25"/>
    </row>
    <row r="103" spans="1:62" x14ac:dyDescent="0.25">
      <c r="A103" s="2">
        <v>224</v>
      </c>
      <c r="B103" s="2">
        <v>2015</v>
      </c>
      <c r="C103" s="2" t="s">
        <v>248</v>
      </c>
      <c r="D103" s="2" t="s">
        <v>111</v>
      </c>
      <c r="E103" s="2" t="s">
        <v>63</v>
      </c>
      <c r="F103" s="2" t="s">
        <v>81</v>
      </c>
      <c r="G103" s="1" t="s">
        <v>65</v>
      </c>
      <c r="H103" s="1" t="s">
        <v>66</v>
      </c>
      <c r="I103" s="3">
        <v>1</v>
      </c>
      <c r="J103" s="4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 t="s">
        <v>249</v>
      </c>
      <c r="R103">
        <v>3</v>
      </c>
      <c r="S103" s="46">
        <v>0</v>
      </c>
      <c r="T103" s="5">
        <v>0</v>
      </c>
      <c r="U103" s="5">
        <v>1</v>
      </c>
      <c r="V103" s="5">
        <v>0</v>
      </c>
      <c r="W103" s="3" t="s">
        <v>68</v>
      </c>
      <c r="X103" s="3">
        <v>0</v>
      </c>
      <c r="Y103" s="4">
        <v>1</v>
      </c>
      <c r="Z103" s="5">
        <v>0</v>
      </c>
      <c r="AA103" s="5">
        <v>0</v>
      </c>
      <c r="AB103" s="5">
        <v>0</v>
      </c>
      <c r="AC103" s="3" t="s">
        <v>83</v>
      </c>
      <c r="AD103" s="3">
        <v>2</v>
      </c>
      <c r="AE103" s="4">
        <v>0</v>
      </c>
      <c r="AF103" s="5">
        <v>1</v>
      </c>
      <c r="AG103" s="5">
        <v>0</v>
      </c>
      <c r="AH103" s="5">
        <v>0</v>
      </c>
      <c r="AI103" s="5">
        <v>0</v>
      </c>
      <c r="AJ103" s="5">
        <v>0</v>
      </c>
      <c r="AK103" s="47">
        <v>55.2</v>
      </c>
      <c r="AL103" s="47">
        <v>-55.2</v>
      </c>
      <c r="AM103" s="6">
        <v>294</v>
      </c>
      <c r="AN103" s="6">
        <v>0.81224489795918364</v>
      </c>
      <c r="AO103" s="6">
        <v>7.6</v>
      </c>
      <c r="AP103" s="6">
        <v>0</v>
      </c>
      <c r="AQ103" s="6">
        <v>3.5</v>
      </c>
      <c r="AR103" s="6">
        <v>26</v>
      </c>
      <c r="AS103" s="6">
        <v>25.784172661870503</v>
      </c>
      <c r="AT103" s="6">
        <v>26.956834532374099</v>
      </c>
      <c r="AU103" s="6">
        <v>28.021582733812949</v>
      </c>
      <c r="AV103" s="6">
        <v>28.489208633093526</v>
      </c>
      <c r="AW103" s="48">
        <v>64068</v>
      </c>
      <c r="AX103" s="4">
        <v>3.7109999999999999</v>
      </c>
      <c r="AY103" s="7">
        <v>0</v>
      </c>
      <c r="AZ103" s="7">
        <v>0</v>
      </c>
      <c r="BA103" s="7">
        <v>0</v>
      </c>
      <c r="BB103" s="8">
        <v>0</v>
      </c>
      <c r="BC103" s="12" t="s">
        <v>65</v>
      </c>
      <c r="BD103" s="8" t="s">
        <v>71</v>
      </c>
      <c r="BE103" s="8">
        <v>3</v>
      </c>
      <c r="BF103" s="9" t="s">
        <v>77</v>
      </c>
      <c r="BG103" s="49" t="s">
        <v>250</v>
      </c>
      <c r="BH103" s="2" t="s">
        <v>111</v>
      </c>
      <c r="BI103" s="11"/>
      <c r="BJ103" s="25"/>
    </row>
    <row r="104" spans="1:62" x14ac:dyDescent="0.25">
      <c r="A104" s="2">
        <v>196</v>
      </c>
      <c r="B104" s="2">
        <v>2016</v>
      </c>
      <c r="C104" s="2" t="s">
        <v>178</v>
      </c>
      <c r="D104" s="2" t="s">
        <v>161</v>
      </c>
      <c r="E104" s="2" t="s">
        <v>74</v>
      </c>
      <c r="F104" s="2" t="s">
        <v>243</v>
      </c>
      <c r="G104" s="1" t="s">
        <v>65</v>
      </c>
      <c r="H104" s="1" t="s">
        <v>66</v>
      </c>
      <c r="I104" s="3">
        <v>1</v>
      </c>
      <c r="J104" s="4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3" t="s">
        <v>67</v>
      </c>
      <c r="R104">
        <v>1</v>
      </c>
      <c r="S104" s="46">
        <v>1</v>
      </c>
      <c r="T104" s="5">
        <v>0</v>
      </c>
      <c r="U104" s="5">
        <v>0</v>
      </c>
      <c r="V104" s="5">
        <v>0</v>
      </c>
      <c r="W104" s="3" t="s">
        <v>68</v>
      </c>
      <c r="X104" s="3">
        <v>0</v>
      </c>
      <c r="Y104" s="4">
        <v>1</v>
      </c>
      <c r="Z104" s="5">
        <v>0</v>
      </c>
      <c r="AA104" s="5">
        <v>0</v>
      </c>
      <c r="AB104" s="5">
        <v>0</v>
      </c>
      <c r="AC104" s="3" t="s">
        <v>91</v>
      </c>
      <c r="AD104" s="3">
        <v>5</v>
      </c>
      <c r="AE104" s="4">
        <v>0</v>
      </c>
      <c r="AF104" s="5">
        <v>0</v>
      </c>
      <c r="AG104" s="5">
        <v>0</v>
      </c>
      <c r="AH104" s="5">
        <v>0</v>
      </c>
      <c r="AI104" s="5">
        <v>1</v>
      </c>
      <c r="AJ104" s="5">
        <v>0</v>
      </c>
      <c r="AK104" s="47">
        <v>60</v>
      </c>
      <c r="AL104" s="47">
        <v>-60</v>
      </c>
      <c r="AM104" s="6">
        <v>390</v>
      </c>
      <c r="AN104" s="6">
        <v>0.84615384615384615</v>
      </c>
      <c r="AO104" s="6">
        <v>8</v>
      </c>
      <c r="AP104" s="6">
        <v>22</v>
      </c>
      <c r="AQ104" s="6">
        <v>3.83</v>
      </c>
      <c r="AR104" s="6">
        <v>26</v>
      </c>
      <c r="AS104" s="6">
        <v>30</v>
      </c>
      <c r="AT104" s="6">
        <v>28</v>
      </c>
      <c r="AU104" s="6">
        <v>25</v>
      </c>
      <c r="AV104" s="6">
        <v>23</v>
      </c>
      <c r="AW104" s="48">
        <v>8</v>
      </c>
      <c r="AX104" s="4">
        <v>3.6120000000000001</v>
      </c>
      <c r="AY104" s="7">
        <v>0</v>
      </c>
      <c r="AZ104" s="7">
        <v>1</v>
      </c>
      <c r="BA104" s="7">
        <v>1</v>
      </c>
      <c r="BB104" s="8">
        <v>0</v>
      </c>
      <c r="BC104" s="12" t="s">
        <v>65</v>
      </c>
      <c r="BD104" s="8" t="s">
        <v>71</v>
      </c>
      <c r="BE104" s="8">
        <v>3</v>
      </c>
      <c r="BF104" s="9" t="s">
        <v>77</v>
      </c>
      <c r="BG104" s="49" t="s">
        <v>102</v>
      </c>
      <c r="BH104" s="2" t="s">
        <v>161</v>
      </c>
      <c r="BI104" s="11"/>
      <c r="BJ104" s="25"/>
    </row>
    <row r="105" spans="1:62" x14ac:dyDescent="0.25">
      <c r="A105" s="2">
        <v>182</v>
      </c>
      <c r="B105" s="2">
        <v>2015</v>
      </c>
      <c r="C105" s="2" t="s">
        <v>144</v>
      </c>
      <c r="D105" s="2" t="s">
        <v>93</v>
      </c>
      <c r="E105" s="2" t="s">
        <v>74</v>
      </c>
      <c r="F105" s="2" t="s">
        <v>64</v>
      </c>
      <c r="G105" s="1" t="s">
        <v>65</v>
      </c>
      <c r="H105" s="1" t="s">
        <v>66</v>
      </c>
      <c r="I105" s="3">
        <v>1</v>
      </c>
      <c r="J105" s="4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" t="s">
        <v>67</v>
      </c>
      <c r="R105">
        <v>1</v>
      </c>
      <c r="S105" s="46">
        <v>1</v>
      </c>
      <c r="T105" s="5">
        <v>0</v>
      </c>
      <c r="U105" s="5">
        <v>0</v>
      </c>
      <c r="V105" s="5">
        <v>0</v>
      </c>
      <c r="W105" s="3" t="s">
        <v>68</v>
      </c>
      <c r="X105" s="3">
        <v>0</v>
      </c>
      <c r="Y105" s="4">
        <v>1</v>
      </c>
      <c r="Z105" s="5">
        <v>0</v>
      </c>
      <c r="AA105" s="5">
        <v>0</v>
      </c>
      <c r="AB105" s="5">
        <v>0</v>
      </c>
      <c r="AC105" s="3" t="s">
        <v>128</v>
      </c>
      <c r="AD105" s="3">
        <v>3</v>
      </c>
      <c r="AE105" s="4">
        <v>0</v>
      </c>
      <c r="AF105" s="5">
        <v>0</v>
      </c>
      <c r="AG105" s="5">
        <v>1</v>
      </c>
      <c r="AH105" s="5">
        <v>0</v>
      </c>
      <c r="AI105" s="5">
        <v>0</v>
      </c>
      <c r="AJ105" s="5">
        <v>0</v>
      </c>
      <c r="AK105" s="47">
        <v>94</v>
      </c>
      <c r="AL105" s="47">
        <v>-94</v>
      </c>
      <c r="AM105" s="6">
        <v>307</v>
      </c>
      <c r="AN105" s="6">
        <v>0.69381107491856675</v>
      </c>
      <c r="AO105" s="6">
        <v>8</v>
      </c>
      <c r="AP105" s="6">
        <v>19</v>
      </c>
      <c r="AQ105" s="6">
        <v>3.71</v>
      </c>
      <c r="AR105" s="6">
        <v>26</v>
      </c>
      <c r="AS105" s="6">
        <v>27</v>
      </c>
      <c r="AT105" s="6">
        <v>26</v>
      </c>
      <c r="AU105" s="6">
        <v>26</v>
      </c>
      <c r="AV105" s="6">
        <v>26</v>
      </c>
      <c r="AW105" s="48">
        <v>10</v>
      </c>
      <c r="AX105" s="4">
        <v>3.2069999999999999</v>
      </c>
      <c r="AY105" s="7">
        <v>0</v>
      </c>
      <c r="AZ105" s="7">
        <v>1</v>
      </c>
      <c r="BA105" s="7">
        <v>0</v>
      </c>
      <c r="BB105" s="8">
        <v>0</v>
      </c>
      <c r="BC105" s="12" t="s">
        <v>65</v>
      </c>
      <c r="BD105" s="8" t="s">
        <v>71</v>
      </c>
      <c r="BE105" s="8">
        <v>3</v>
      </c>
      <c r="BF105" s="9" t="s">
        <v>77</v>
      </c>
      <c r="BG105" s="49" t="s">
        <v>246</v>
      </c>
      <c r="BH105" s="2" t="s">
        <v>93</v>
      </c>
      <c r="BI105" s="11"/>
      <c r="BJ105" s="25"/>
    </row>
    <row r="106" spans="1:62" x14ac:dyDescent="0.25">
      <c r="A106" s="2">
        <v>23</v>
      </c>
      <c r="B106" s="2">
        <v>2016</v>
      </c>
      <c r="C106" s="2" t="s">
        <v>242</v>
      </c>
      <c r="D106" s="2" t="s">
        <v>148</v>
      </c>
      <c r="E106" s="2" t="s">
        <v>63</v>
      </c>
      <c r="F106" s="2" t="s">
        <v>64</v>
      </c>
      <c r="G106" s="1" t="s">
        <v>65</v>
      </c>
      <c r="H106" s="1" t="s">
        <v>66</v>
      </c>
      <c r="I106" s="3">
        <v>1</v>
      </c>
      <c r="J106" s="4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3" t="s">
        <v>67</v>
      </c>
      <c r="R106">
        <v>1</v>
      </c>
      <c r="S106" s="46">
        <v>1</v>
      </c>
      <c r="T106" s="5">
        <v>0</v>
      </c>
      <c r="U106" s="5">
        <v>0</v>
      </c>
      <c r="V106" s="5">
        <v>0</v>
      </c>
      <c r="W106" s="3" t="s">
        <v>68</v>
      </c>
      <c r="X106" s="3">
        <v>0</v>
      </c>
      <c r="Y106" s="4">
        <v>1</v>
      </c>
      <c r="Z106" s="5">
        <v>0</v>
      </c>
      <c r="AA106" s="5">
        <v>0</v>
      </c>
      <c r="AB106" s="5">
        <v>0</v>
      </c>
      <c r="AC106" s="3" t="s">
        <v>128</v>
      </c>
      <c r="AD106" s="3">
        <v>3</v>
      </c>
      <c r="AE106" s="4">
        <v>0</v>
      </c>
      <c r="AF106" s="5">
        <v>0</v>
      </c>
      <c r="AG106" s="5">
        <v>1</v>
      </c>
      <c r="AH106" s="5">
        <v>0</v>
      </c>
      <c r="AI106" s="5">
        <v>0</v>
      </c>
      <c r="AJ106" s="5">
        <v>0</v>
      </c>
      <c r="AK106" s="47">
        <v>22</v>
      </c>
      <c r="AL106" s="47">
        <v>-22</v>
      </c>
      <c r="AM106" s="6">
        <v>48</v>
      </c>
      <c r="AN106" s="6">
        <v>0.54166666666666674</v>
      </c>
      <c r="AO106" s="6">
        <v>8</v>
      </c>
      <c r="AP106" s="6">
        <v>9</v>
      </c>
      <c r="AQ106" s="6">
        <v>3.23</v>
      </c>
      <c r="AR106" s="6">
        <v>26</v>
      </c>
      <c r="AS106" s="6">
        <v>21</v>
      </c>
      <c r="AT106" s="6">
        <v>25</v>
      </c>
      <c r="AU106" s="6">
        <v>27</v>
      </c>
      <c r="AV106" s="6">
        <v>31</v>
      </c>
      <c r="AW106" s="48">
        <v>401</v>
      </c>
      <c r="AX106" s="4"/>
      <c r="AY106" s="7">
        <v>0</v>
      </c>
      <c r="AZ106" s="7">
        <v>0</v>
      </c>
      <c r="BA106" s="7">
        <v>1</v>
      </c>
      <c r="BB106" s="8">
        <v>1</v>
      </c>
      <c r="BC106" s="12" t="s">
        <v>70</v>
      </c>
      <c r="BD106" s="8" t="s">
        <v>112</v>
      </c>
      <c r="BE106" s="8">
        <v>1</v>
      </c>
      <c r="BF106" s="9" t="s">
        <v>113</v>
      </c>
      <c r="BG106" s="45"/>
      <c r="BH106" s="2" t="s">
        <v>148</v>
      </c>
      <c r="BI106" s="11"/>
      <c r="BJ106" s="25"/>
    </row>
    <row r="107" spans="1:62" x14ac:dyDescent="0.25">
      <c r="A107" s="2">
        <v>204</v>
      </c>
      <c r="B107" s="2">
        <v>2016</v>
      </c>
      <c r="C107" s="2" t="s">
        <v>255</v>
      </c>
      <c r="D107" s="2" t="s">
        <v>104</v>
      </c>
      <c r="E107" s="2" t="s">
        <v>63</v>
      </c>
      <c r="F107" s="2" t="s">
        <v>136</v>
      </c>
      <c r="G107" s="1" t="s">
        <v>65</v>
      </c>
      <c r="H107" s="1" t="s">
        <v>66</v>
      </c>
      <c r="I107" s="3">
        <v>1</v>
      </c>
      <c r="J107" s="4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3" t="s">
        <v>67</v>
      </c>
      <c r="R107">
        <v>1</v>
      </c>
      <c r="S107" s="46">
        <v>1</v>
      </c>
      <c r="T107" s="5">
        <v>0</v>
      </c>
      <c r="U107" s="5">
        <v>0</v>
      </c>
      <c r="V107" s="5">
        <v>0</v>
      </c>
      <c r="W107" s="3" t="s">
        <v>68</v>
      </c>
      <c r="X107" s="3">
        <v>0</v>
      </c>
      <c r="Y107" s="4">
        <v>1</v>
      </c>
      <c r="Z107" s="5">
        <v>0</v>
      </c>
      <c r="AA107" s="5">
        <v>0</v>
      </c>
      <c r="AB107" s="5">
        <v>0</v>
      </c>
      <c r="AC107" s="3" t="s">
        <v>104</v>
      </c>
      <c r="AD107" s="3">
        <v>4</v>
      </c>
      <c r="AE107" s="4">
        <v>0</v>
      </c>
      <c r="AF107" s="5">
        <v>0</v>
      </c>
      <c r="AG107" s="5">
        <v>0</v>
      </c>
      <c r="AH107" s="5">
        <v>1</v>
      </c>
      <c r="AI107" s="5">
        <v>0</v>
      </c>
      <c r="AJ107" s="5">
        <v>0</v>
      </c>
      <c r="AK107" s="50">
        <v>86.08</v>
      </c>
      <c r="AL107" s="47">
        <v>-86.08</v>
      </c>
      <c r="AM107" s="48">
        <v>315.70588235294116</v>
      </c>
      <c r="AN107" s="6">
        <v>0.66946152412893611</v>
      </c>
      <c r="AO107" s="6">
        <v>7.78</v>
      </c>
      <c r="AP107" s="6">
        <v>7.5714285714285712</v>
      </c>
      <c r="AQ107" s="6">
        <v>3.84</v>
      </c>
      <c r="AR107" s="6">
        <v>26</v>
      </c>
      <c r="AS107" s="6">
        <v>27</v>
      </c>
      <c r="AT107" s="6">
        <v>24</v>
      </c>
      <c r="AU107" s="6">
        <v>28</v>
      </c>
      <c r="AV107" s="6">
        <v>23</v>
      </c>
      <c r="AW107" s="48">
        <v>65</v>
      </c>
      <c r="AX107" s="4"/>
      <c r="AY107" s="7">
        <v>0</v>
      </c>
      <c r="AZ107" s="7">
        <v>0</v>
      </c>
      <c r="BA107" s="7">
        <v>1</v>
      </c>
      <c r="BB107" s="8">
        <v>1</v>
      </c>
      <c r="BC107" s="12" t="s">
        <v>70</v>
      </c>
      <c r="BD107" s="8" t="s">
        <v>112</v>
      </c>
      <c r="BE107" s="8">
        <v>1</v>
      </c>
      <c r="BF107" s="9" t="s">
        <v>113</v>
      </c>
      <c r="BG107" s="45"/>
      <c r="BH107" s="2" t="s">
        <v>104</v>
      </c>
      <c r="BI107" s="11"/>
      <c r="BJ107" s="25"/>
    </row>
    <row r="108" spans="1:62" x14ac:dyDescent="0.25">
      <c r="A108" s="2">
        <v>13</v>
      </c>
      <c r="B108" s="2">
        <v>2016</v>
      </c>
      <c r="C108" s="2" t="s">
        <v>256</v>
      </c>
      <c r="D108" s="2" t="s">
        <v>99</v>
      </c>
      <c r="E108" s="2" t="s">
        <v>74</v>
      </c>
      <c r="F108" s="2" t="s">
        <v>136</v>
      </c>
      <c r="G108" s="1" t="s">
        <v>65</v>
      </c>
      <c r="H108" s="1" t="s">
        <v>66</v>
      </c>
      <c r="I108" s="3">
        <v>1</v>
      </c>
      <c r="J108" s="4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3" t="s">
        <v>101</v>
      </c>
      <c r="R108">
        <v>2</v>
      </c>
      <c r="S108" s="46">
        <v>0</v>
      </c>
      <c r="T108" s="5">
        <v>1</v>
      </c>
      <c r="U108" s="5">
        <v>0</v>
      </c>
      <c r="V108" s="5">
        <v>0</v>
      </c>
      <c r="W108" s="3" t="s">
        <v>68</v>
      </c>
      <c r="X108" s="3">
        <v>0</v>
      </c>
      <c r="Y108" s="4">
        <v>1</v>
      </c>
      <c r="Z108" s="5">
        <v>0</v>
      </c>
      <c r="AA108" s="5">
        <v>0</v>
      </c>
      <c r="AB108" s="5">
        <v>0</v>
      </c>
      <c r="AC108" s="3" t="s">
        <v>91</v>
      </c>
      <c r="AD108" s="3">
        <v>5</v>
      </c>
      <c r="AE108" s="4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0">
        <v>86.08</v>
      </c>
      <c r="AL108" s="47">
        <v>-86.08</v>
      </c>
      <c r="AM108" s="48">
        <v>315.70588235294116</v>
      </c>
      <c r="AN108" s="6">
        <v>0.66946152412893611</v>
      </c>
      <c r="AO108" s="6">
        <v>7</v>
      </c>
      <c r="AP108" s="6">
        <v>6</v>
      </c>
      <c r="AQ108" s="6">
        <v>3.75</v>
      </c>
      <c r="AR108" s="6">
        <v>26</v>
      </c>
      <c r="AS108" s="6">
        <v>25</v>
      </c>
      <c r="AT108" s="6">
        <v>24</v>
      </c>
      <c r="AU108" s="6">
        <v>29</v>
      </c>
      <c r="AV108" s="6">
        <v>30</v>
      </c>
      <c r="AW108" s="48">
        <v>1962</v>
      </c>
      <c r="AX108" s="4"/>
      <c r="AY108" s="7">
        <v>0</v>
      </c>
      <c r="AZ108" s="7">
        <v>1</v>
      </c>
      <c r="BA108" s="7">
        <v>1</v>
      </c>
      <c r="BB108" s="8">
        <v>1</v>
      </c>
      <c r="BC108" s="12" t="s">
        <v>70</v>
      </c>
      <c r="BD108" s="8" t="s">
        <v>112</v>
      </c>
      <c r="BE108" s="8">
        <v>1</v>
      </c>
      <c r="BF108" s="9" t="s">
        <v>113</v>
      </c>
      <c r="BG108" s="45"/>
      <c r="BH108" s="2" t="s">
        <v>99</v>
      </c>
      <c r="BI108" s="11"/>
      <c r="BJ108" s="25"/>
    </row>
    <row r="109" spans="1:62" x14ac:dyDescent="0.25">
      <c r="A109" s="2">
        <v>184</v>
      </c>
      <c r="B109" s="2">
        <v>2016</v>
      </c>
      <c r="C109" s="2" t="s">
        <v>88</v>
      </c>
      <c r="D109" s="2" t="s">
        <v>111</v>
      </c>
      <c r="E109" s="2" t="s">
        <v>63</v>
      </c>
      <c r="F109" s="2" t="s">
        <v>136</v>
      </c>
      <c r="G109" s="1" t="s">
        <v>65</v>
      </c>
      <c r="H109" s="1" t="s">
        <v>76</v>
      </c>
      <c r="I109" s="3">
        <v>2</v>
      </c>
      <c r="J109" s="4">
        <v>0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3" t="s">
        <v>67</v>
      </c>
      <c r="R109">
        <v>1</v>
      </c>
      <c r="S109" s="46">
        <v>1</v>
      </c>
      <c r="T109" s="5">
        <v>0</v>
      </c>
      <c r="U109" s="5">
        <v>0</v>
      </c>
      <c r="V109" s="5">
        <v>0</v>
      </c>
      <c r="W109" s="3" t="s">
        <v>68</v>
      </c>
      <c r="X109" s="3">
        <v>0</v>
      </c>
      <c r="Y109" s="4">
        <v>1</v>
      </c>
      <c r="Z109" s="5">
        <v>0</v>
      </c>
      <c r="AA109" s="5">
        <v>0</v>
      </c>
      <c r="AB109" s="5">
        <v>0</v>
      </c>
      <c r="AC109" s="3" t="s">
        <v>128</v>
      </c>
      <c r="AD109" s="3">
        <v>3</v>
      </c>
      <c r="AE109" s="4">
        <v>0</v>
      </c>
      <c r="AF109" s="5">
        <v>0</v>
      </c>
      <c r="AG109" s="5">
        <v>1</v>
      </c>
      <c r="AH109" s="5">
        <v>0</v>
      </c>
      <c r="AI109" s="5">
        <v>0</v>
      </c>
      <c r="AJ109" s="5">
        <v>0</v>
      </c>
      <c r="AK109" s="47">
        <v>139</v>
      </c>
      <c r="AL109" s="47">
        <v>-139</v>
      </c>
      <c r="AM109" s="6">
        <v>414</v>
      </c>
      <c r="AN109" s="6">
        <v>0.66425120772946866</v>
      </c>
      <c r="AO109" s="6">
        <v>8</v>
      </c>
      <c r="AP109" s="6">
        <v>0</v>
      </c>
      <c r="AQ109" s="6">
        <v>3.6</v>
      </c>
      <c r="AR109" s="6">
        <v>26</v>
      </c>
      <c r="AS109" s="6">
        <v>26</v>
      </c>
      <c r="AT109" s="6">
        <v>24</v>
      </c>
      <c r="AU109" s="6">
        <v>30</v>
      </c>
      <c r="AV109" s="6">
        <v>24</v>
      </c>
      <c r="AW109" s="48">
        <v>0</v>
      </c>
      <c r="AX109" s="4">
        <v>3.64</v>
      </c>
      <c r="AY109" s="7">
        <v>0</v>
      </c>
      <c r="AZ109" s="7">
        <v>0</v>
      </c>
      <c r="BA109" s="7">
        <v>1</v>
      </c>
      <c r="BB109" s="8">
        <v>0</v>
      </c>
      <c r="BC109" s="12" t="s">
        <v>65</v>
      </c>
      <c r="BD109" s="8" t="s">
        <v>71</v>
      </c>
      <c r="BE109" s="8">
        <v>3</v>
      </c>
      <c r="BF109" s="9" t="s">
        <v>77</v>
      </c>
      <c r="BG109" s="49" t="s">
        <v>207</v>
      </c>
      <c r="BH109" s="2" t="s">
        <v>111</v>
      </c>
      <c r="BI109" s="11"/>
      <c r="BJ109" s="25"/>
    </row>
    <row r="110" spans="1:62" x14ac:dyDescent="0.25">
      <c r="A110" s="2">
        <v>126</v>
      </c>
      <c r="B110" s="2">
        <v>2016</v>
      </c>
      <c r="C110" s="2" t="s">
        <v>247</v>
      </c>
      <c r="D110" s="2" t="s">
        <v>124</v>
      </c>
      <c r="E110" s="2" t="s">
        <v>63</v>
      </c>
      <c r="F110" s="2" t="s">
        <v>100</v>
      </c>
      <c r="G110" s="1" t="s">
        <v>65</v>
      </c>
      <c r="H110" s="1" t="s">
        <v>86</v>
      </c>
      <c r="I110" s="3">
        <v>3</v>
      </c>
      <c r="J110" s="4">
        <v>0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3" t="s">
        <v>67</v>
      </c>
      <c r="R110">
        <v>1</v>
      </c>
      <c r="S110" s="46">
        <v>1</v>
      </c>
      <c r="T110" s="5">
        <v>0</v>
      </c>
      <c r="U110" s="5">
        <v>0</v>
      </c>
      <c r="V110" s="5">
        <v>0</v>
      </c>
      <c r="W110" s="3" t="s">
        <v>110</v>
      </c>
      <c r="X110" s="3">
        <v>1</v>
      </c>
      <c r="Y110" s="4">
        <v>0</v>
      </c>
      <c r="Z110" s="5">
        <v>1</v>
      </c>
      <c r="AA110" s="5">
        <v>0</v>
      </c>
      <c r="AB110" s="5">
        <v>0</v>
      </c>
      <c r="AC110" s="3" t="s">
        <v>83</v>
      </c>
      <c r="AD110" s="3">
        <v>2</v>
      </c>
      <c r="AE110" s="4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47">
        <v>119</v>
      </c>
      <c r="AL110" s="47">
        <v>-119</v>
      </c>
      <c r="AM110" s="6">
        <v>397</v>
      </c>
      <c r="AN110" s="6">
        <v>0.70025188916876568</v>
      </c>
      <c r="AO110" s="6">
        <v>8</v>
      </c>
      <c r="AP110" s="6">
        <v>14</v>
      </c>
      <c r="AQ110" s="6">
        <v>3.9</v>
      </c>
      <c r="AR110" s="6">
        <v>26</v>
      </c>
      <c r="AS110" s="6">
        <v>26</v>
      </c>
      <c r="AT110" s="6">
        <v>24</v>
      </c>
      <c r="AU110" s="6">
        <v>29</v>
      </c>
      <c r="AV110" s="6">
        <v>24</v>
      </c>
      <c r="AW110" s="48">
        <v>2156</v>
      </c>
      <c r="AX110" s="4"/>
      <c r="AY110" s="7">
        <v>0</v>
      </c>
      <c r="AZ110" s="7">
        <v>0</v>
      </c>
      <c r="BA110" s="7">
        <v>1</v>
      </c>
      <c r="BB110" s="8">
        <v>1</v>
      </c>
      <c r="BC110" s="12" t="s">
        <v>70</v>
      </c>
      <c r="BD110" s="8" t="s">
        <v>112</v>
      </c>
      <c r="BE110" s="8">
        <v>1</v>
      </c>
      <c r="BF110" s="9" t="s">
        <v>113</v>
      </c>
      <c r="BG110" s="45"/>
      <c r="BH110" s="2" t="s">
        <v>124</v>
      </c>
      <c r="BI110" s="11"/>
      <c r="BJ110" s="25"/>
    </row>
    <row r="111" spans="1:62" x14ac:dyDescent="0.25">
      <c r="A111" s="2">
        <v>117</v>
      </c>
      <c r="B111" s="2">
        <v>2015</v>
      </c>
      <c r="C111" s="2" t="s">
        <v>178</v>
      </c>
      <c r="D111" s="2" t="s">
        <v>124</v>
      </c>
      <c r="E111" s="2" t="s">
        <v>63</v>
      </c>
      <c r="F111" s="2" t="s">
        <v>195</v>
      </c>
      <c r="G111" s="1" t="s">
        <v>65</v>
      </c>
      <c r="H111" s="1" t="s">
        <v>109</v>
      </c>
      <c r="I111" s="3">
        <v>7</v>
      </c>
      <c r="J111" s="4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 s="3" t="s">
        <v>67</v>
      </c>
      <c r="R111">
        <v>1</v>
      </c>
      <c r="S111" s="46">
        <v>1</v>
      </c>
      <c r="T111" s="5">
        <v>0</v>
      </c>
      <c r="U111" s="5">
        <v>0</v>
      </c>
      <c r="V111" s="5">
        <v>0</v>
      </c>
      <c r="W111" s="3" t="s">
        <v>110</v>
      </c>
      <c r="X111" s="3">
        <v>1</v>
      </c>
      <c r="Y111" s="4">
        <v>0</v>
      </c>
      <c r="Z111" s="5">
        <v>1</v>
      </c>
      <c r="AA111" s="5">
        <v>0</v>
      </c>
      <c r="AB111" s="5">
        <v>0</v>
      </c>
      <c r="AC111" s="3" t="s">
        <v>104</v>
      </c>
      <c r="AD111" s="3">
        <v>4</v>
      </c>
      <c r="AE111" s="4">
        <v>0</v>
      </c>
      <c r="AF111" s="5">
        <v>0</v>
      </c>
      <c r="AG111" s="5">
        <v>0</v>
      </c>
      <c r="AH111" s="5">
        <v>1</v>
      </c>
      <c r="AI111" s="5">
        <v>0</v>
      </c>
      <c r="AJ111" s="5">
        <v>0</v>
      </c>
      <c r="AK111" s="47">
        <v>21</v>
      </c>
      <c r="AL111" s="47">
        <v>-21</v>
      </c>
      <c r="AM111" s="6">
        <v>323</v>
      </c>
      <c r="AN111" s="6">
        <v>0.93498452012383904</v>
      </c>
      <c r="AO111" s="6">
        <v>8</v>
      </c>
      <c r="AP111" s="6">
        <v>13</v>
      </c>
      <c r="AQ111" s="6">
        <v>3.95</v>
      </c>
      <c r="AR111" s="6">
        <v>26</v>
      </c>
      <c r="AS111" s="6">
        <v>26</v>
      </c>
      <c r="AT111" s="6">
        <v>26</v>
      </c>
      <c r="AU111" s="6">
        <v>26</v>
      </c>
      <c r="AV111" s="6">
        <v>31</v>
      </c>
      <c r="AW111" s="48">
        <v>0</v>
      </c>
      <c r="AX111" s="4">
        <v>3.8769999999999998</v>
      </c>
      <c r="AY111" s="7">
        <v>0</v>
      </c>
      <c r="AZ111" s="7">
        <v>0</v>
      </c>
      <c r="BA111" s="7">
        <v>0</v>
      </c>
      <c r="BB111" s="8">
        <v>0</v>
      </c>
      <c r="BC111" s="12" t="s">
        <v>65</v>
      </c>
      <c r="BD111" s="8" t="s">
        <v>71</v>
      </c>
      <c r="BE111" s="8">
        <v>3</v>
      </c>
      <c r="BF111" s="9" t="s">
        <v>77</v>
      </c>
      <c r="BG111" s="49" t="s">
        <v>105</v>
      </c>
      <c r="BH111" s="2" t="s">
        <v>124</v>
      </c>
      <c r="BI111" s="11"/>
      <c r="BJ111" s="25"/>
    </row>
    <row r="112" spans="1:62" x14ac:dyDescent="0.25">
      <c r="A112" s="2">
        <v>111</v>
      </c>
      <c r="B112" s="2">
        <v>2016</v>
      </c>
      <c r="C112" s="2" t="s">
        <v>178</v>
      </c>
      <c r="D112" s="2" t="s">
        <v>93</v>
      </c>
      <c r="E112" s="2" t="s">
        <v>63</v>
      </c>
      <c r="F112" s="2" t="s">
        <v>81</v>
      </c>
      <c r="G112" s="1" t="s">
        <v>65</v>
      </c>
      <c r="H112" s="1" t="s">
        <v>109</v>
      </c>
      <c r="I112" s="3">
        <v>7</v>
      </c>
      <c r="J112" s="4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</v>
      </c>
      <c r="Q112" s="3" t="s">
        <v>67</v>
      </c>
      <c r="R112">
        <v>1</v>
      </c>
      <c r="S112" s="46">
        <v>1</v>
      </c>
      <c r="T112" s="5">
        <v>0</v>
      </c>
      <c r="U112" s="5">
        <v>0</v>
      </c>
      <c r="V112" s="5">
        <v>0</v>
      </c>
      <c r="W112" s="3" t="s">
        <v>110</v>
      </c>
      <c r="X112" s="3">
        <v>1</v>
      </c>
      <c r="Y112" s="4">
        <v>0</v>
      </c>
      <c r="Z112" s="5">
        <v>1</v>
      </c>
      <c r="AA112" s="5">
        <v>0</v>
      </c>
      <c r="AB112" s="5">
        <v>0</v>
      </c>
      <c r="AC112" s="3" t="s">
        <v>128</v>
      </c>
      <c r="AD112" s="3">
        <v>3</v>
      </c>
      <c r="AE112" s="4">
        <v>0</v>
      </c>
      <c r="AF112" s="5">
        <v>0</v>
      </c>
      <c r="AG112" s="5">
        <v>1</v>
      </c>
      <c r="AH112" s="5">
        <v>0</v>
      </c>
      <c r="AI112" s="5">
        <v>0</v>
      </c>
      <c r="AJ112" s="5">
        <v>0</v>
      </c>
      <c r="AK112" s="47">
        <v>190</v>
      </c>
      <c r="AL112" s="47">
        <v>-190</v>
      </c>
      <c r="AM112" s="6">
        <v>387</v>
      </c>
      <c r="AN112" s="6">
        <v>0.50904392764857875</v>
      </c>
      <c r="AO112" s="6">
        <v>7</v>
      </c>
      <c r="AP112" s="6">
        <v>0</v>
      </c>
      <c r="AQ112" s="6">
        <v>3.16</v>
      </c>
      <c r="AR112" s="6">
        <v>26</v>
      </c>
      <c r="AS112" s="6">
        <v>18</v>
      </c>
      <c r="AT112" s="6">
        <v>22</v>
      </c>
      <c r="AU112" s="6">
        <v>22</v>
      </c>
      <c r="AV112" s="6">
        <v>21</v>
      </c>
      <c r="AW112" s="48">
        <v>89</v>
      </c>
      <c r="AX112" s="4">
        <v>2.875</v>
      </c>
      <c r="AY112" s="7">
        <v>0</v>
      </c>
      <c r="AZ112" s="7">
        <v>0</v>
      </c>
      <c r="BA112" s="7">
        <v>1</v>
      </c>
      <c r="BB112" s="8">
        <v>0</v>
      </c>
      <c r="BC112" s="12" t="s">
        <v>65</v>
      </c>
      <c r="BD112" s="8" t="s">
        <v>71</v>
      </c>
      <c r="BE112" s="8">
        <v>3</v>
      </c>
      <c r="BF112" s="9" t="s">
        <v>77</v>
      </c>
      <c r="BG112" s="49" t="s">
        <v>146</v>
      </c>
      <c r="BH112" s="2" t="s">
        <v>93</v>
      </c>
      <c r="BI112" s="11" t="s">
        <v>62</v>
      </c>
      <c r="BJ112" s="25"/>
    </row>
    <row r="113" spans="1:62" x14ac:dyDescent="0.25">
      <c r="A113" s="2">
        <v>108</v>
      </c>
      <c r="B113" s="2">
        <v>2016</v>
      </c>
      <c r="C113" s="2" t="s">
        <v>197</v>
      </c>
      <c r="D113" s="2" t="s">
        <v>154</v>
      </c>
      <c r="E113" s="2" t="s">
        <v>74</v>
      </c>
      <c r="F113" s="2" t="s">
        <v>253</v>
      </c>
      <c r="G113" s="1" t="s">
        <v>65</v>
      </c>
      <c r="H113" s="1" t="s">
        <v>109</v>
      </c>
      <c r="I113" s="3">
        <v>7</v>
      </c>
      <c r="J113" s="4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3" t="s">
        <v>67</v>
      </c>
      <c r="R113">
        <v>1</v>
      </c>
      <c r="S113" s="46">
        <v>1</v>
      </c>
      <c r="T113" s="5">
        <v>0</v>
      </c>
      <c r="U113" s="5">
        <v>0</v>
      </c>
      <c r="V113" s="5">
        <v>0</v>
      </c>
      <c r="W113" s="3" t="s">
        <v>68</v>
      </c>
      <c r="X113" s="3">
        <v>0</v>
      </c>
      <c r="Y113" s="4">
        <v>1</v>
      </c>
      <c r="Z113" s="5">
        <v>0</v>
      </c>
      <c r="AA113" s="5">
        <v>0</v>
      </c>
      <c r="AB113" s="5">
        <v>0</v>
      </c>
      <c r="AC113" s="3" t="s">
        <v>128</v>
      </c>
      <c r="AD113" s="3">
        <v>3</v>
      </c>
      <c r="AE113" s="4">
        <v>0</v>
      </c>
      <c r="AF113" s="5">
        <v>0</v>
      </c>
      <c r="AG113" s="5">
        <v>1</v>
      </c>
      <c r="AH113" s="5">
        <v>0</v>
      </c>
      <c r="AI113" s="5">
        <v>0</v>
      </c>
      <c r="AJ113" s="5">
        <v>0</v>
      </c>
      <c r="AK113" s="47">
        <v>55.2</v>
      </c>
      <c r="AL113" s="47">
        <v>-55.2</v>
      </c>
      <c r="AM113" s="6">
        <v>294</v>
      </c>
      <c r="AN113" s="6">
        <v>0.81224489795918364</v>
      </c>
      <c r="AO113" s="6">
        <v>8</v>
      </c>
      <c r="AP113" s="6">
        <v>3</v>
      </c>
      <c r="AQ113" s="6">
        <v>3.26</v>
      </c>
      <c r="AR113" s="6">
        <v>26</v>
      </c>
      <c r="AS113" s="6">
        <v>25.7841726618705</v>
      </c>
      <c r="AT113" s="6">
        <v>26.956834532374103</v>
      </c>
      <c r="AU113" s="6">
        <v>28.021582733812949</v>
      </c>
      <c r="AV113" s="6">
        <v>28.489208633093522</v>
      </c>
      <c r="AW113" s="48">
        <v>13</v>
      </c>
      <c r="AX113" s="4">
        <v>3.3849999999999998</v>
      </c>
      <c r="AY113" s="7">
        <v>0</v>
      </c>
      <c r="AZ113" s="7">
        <v>1</v>
      </c>
      <c r="BA113" s="7">
        <v>1</v>
      </c>
      <c r="BB113" s="8">
        <v>0</v>
      </c>
      <c r="BC113" s="12" t="s">
        <v>65</v>
      </c>
      <c r="BD113" s="8" t="s">
        <v>71</v>
      </c>
      <c r="BE113" s="8">
        <v>3</v>
      </c>
      <c r="BF113" s="9" t="s">
        <v>77</v>
      </c>
      <c r="BG113" s="49" t="s">
        <v>205</v>
      </c>
      <c r="BH113" s="2" t="s">
        <v>154</v>
      </c>
      <c r="BI113" s="11"/>
      <c r="BJ113" s="25"/>
    </row>
    <row r="114" spans="1:62" x14ac:dyDescent="0.25">
      <c r="A114" s="2">
        <v>163</v>
      </c>
      <c r="B114" s="2">
        <v>2016</v>
      </c>
      <c r="C114" s="2" t="s">
        <v>266</v>
      </c>
      <c r="D114" s="2" t="s">
        <v>189</v>
      </c>
      <c r="E114" s="2" t="s">
        <v>63</v>
      </c>
      <c r="F114" s="2" t="s">
        <v>90</v>
      </c>
      <c r="G114" s="1" t="s">
        <v>65</v>
      </c>
      <c r="H114" s="1" t="s">
        <v>66</v>
      </c>
      <c r="I114" s="3">
        <v>1</v>
      </c>
      <c r="J114" s="4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3" t="s">
        <v>67</v>
      </c>
      <c r="R114">
        <v>1</v>
      </c>
      <c r="S114" s="46">
        <v>1</v>
      </c>
      <c r="T114" s="5">
        <v>0</v>
      </c>
      <c r="U114" s="5">
        <v>0</v>
      </c>
      <c r="V114" s="5">
        <v>0</v>
      </c>
      <c r="W114" s="3" t="s">
        <v>110</v>
      </c>
      <c r="X114" s="3">
        <v>1</v>
      </c>
      <c r="Y114" s="4">
        <v>0</v>
      </c>
      <c r="Z114" s="5">
        <v>1</v>
      </c>
      <c r="AA114" s="5">
        <v>0</v>
      </c>
      <c r="AB114" s="5">
        <v>0</v>
      </c>
      <c r="AC114" s="3" t="s">
        <v>83</v>
      </c>
      <c r="AD114" s="3">
        <v>2</v>
      </c>
      <c r="AE114" s="4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0</v>
      </c>
      <c r="AK114" s="47">
        <v>240</v>
      </c>
      <c r="AL114" s="47">
        <v>-240</v>
      </c>
      <c r="AM114" s="6">
        <v>392</v>
      </c>
      <c r="AN114" s="6">
        <v>0.38775510204081631</v>
      </c>
      <c r="AO114" s="6">
        <v>8</v>
      </c>
      <c r="AP114" s="6">
        <v>8</v>
      </c>
      <c r="AQ114" s="6">
        <v>3.44</v>
      </c>
      <c r="AR114" s="6">
        <v>27</v>
      </c>
      <c r="AS114" s="6">
        <v>29</v>
      </c>
      <c r="AT114" s="6">
        <v>30</v>
      </c>
      <c r="AU114" s="6">
        <v>29</v>
      </c>
      <c r="AV114" s="6">
        <v>25</v>
      </c>
      <c r="AW114" s="48">
        <v>2153</v>
      </c>
      <c r="AX114" s="4">
        <v>3.5760000000000001</v>
      </c>
      <c r="AY114" s="7">
        <v>0</v>
      </c>
      <c r="AZ114" s="7">
        <v>0</v>
      </c>
      <c r="BA114" s="7">
        <v>1</v>
      </c>
      <c r="BB114" s="8">
        <v>0</v>
      </c>
      <c r="BC114" s="12" t="s">
        <v>65</v>
      </c>
      <c r="BD114" s="8" t="s">
        <v>71</v>
      </c>
      <c r="BE114" s="8">
        <v>3</v>
      </c>
      <c r="BF114" s="9" t="s">
        <v>77</v>
      </c>
      <c r="BG114" s="49" t="s">
        <v>267</v>
      </c>
      <c r="BH114" s="2" t="s">
        <v>189</v>
      </c>
      <c r="BI114" s="11"/>
      <c r="BJ114" s="25"/>
    </row>
    <row r="115" spans="1:62" x14ac:dyDescent="0.25">
      <c r="A115" s="2">
        <v>171</v>
      </c>
      <c r="B115" s="2">
        <v>2015</v>
      </c>
      <c r="C115" s="2" t="s">
        <v>122</v>
      </c>
      <c r="D115" s="2" t="s">
        <v>124</v>
      </c>
      <c r="E115" s="2" t="s">
        <v>74</v>
      </c>
      <c r="F115" s="2" t="s">
        <v>119</v>
      </c>
      <c r="G115" s="1" t="s">
        <v>65</v>
      </c>
      <c r="H115" s="1" t="s">
        <v>66</v>
      </c>
      <c r="I115" s="3">
        <v>1</v>
      </c>
      <c r="J115" s="4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3" t="s">
        <v>67</v>
      </c>
      <c r="R115">
        <v>1</v>
      </c>
      <c r="S115" s="46">
        <v>1</v>
      </c>
      <c r="T115" s="5">
        <v>0</v>
      </c>
      <c r="U115" s="5">
        <v>0</v>
      </c>
      <c r="V115" s="5">
        <v>0</v>
      </c>
      <c r="W115" s="3" t="s">
        <v>123</v>
      </c>
      <c r="X115" s="3">
        <v>2</v>
      </c>
      <c r="Y115" s="4">
        <v>0</v>
      </c>
      <c r="Z115" s="5">
        <v>0</v>
      </c>
      <c r="AA115" s="5">
        <v>1</v>
      </c>
      <c r="AB115" s="5">
        <v>0</v>
      </c>
      <c r="AC115" s="3" t="s">
        <v>83</v>
      </c>
      <c r="AD115" s="3">
        <v>2</v>
      </c>
      <c r="AE115" s="4">
        <v>0</v>
      </c>
      <c r="AF115" s="5">
        <v>1</v>
      </c>
      <c r="AG115" s="5">
        <v>0</v>
      </c>
      <c r="AH115" s="5">
        <v>0</v>
      </c>
      <c r="AI115" s="5">
        <v>0</v>
      </c>
      <c r="AJ115" s="5">
        <v>0</v>
      </c>
      <c r="AK115" s="47">
        <v>16</v>
      </c>
      <c r="AL115" s="47">
        <v>-16</v>
      </c>
      <c r="AM115" s="6">
        <v>103</v>
      </c>
      <c r="AN115" s="6">
        <v>0.84466019417475735</v>
      </c>
      <c r="AO115" s="6">
        <v>8</v>
      </c>
      <c r="AP115" s="6">
        <v>15</v>
      </c>
      <c r="AQ115" s="6">
        <v>4.08</v>
      </c>
      <c r="AR115" s="6">
        <v>27</v>
      </c>
      <c r="AS115" s="6">
        <v>29</v>
      </c>
      <c r="AT115" s="6">
        <v>27</v>
      </c>
      <c r="AU115" s="6">
        <v>25</v>
      </c>
      <c r="AV115" s="6">
        <v>28</v>
      </c>
      <c r="AW115" s="48">
        <v>6</v>
      </c>
      <c r="AX115" s="4">
        <v>3.6360000000000001</v>
      </c>
      <c r="AY115" s="7">
        <v>0</v>
      </c>
      <c r="AZ115" s="7">
        <v>1</v>
      </c>
      <c r="BA115" s="7">
        <v>0</v>
      </c>
      <c r="BB115" s="8">
        <v>0</v>
      </c>
      <c r="BC115" s="12" t="s">
        <v>65</v>
      </c>
      <c r="BD115" s="8" t="s">
        <v>71</v>
      </c>
      <c r="BE115" s="8">
        <v>3</v>
      </c>
      <c r="BF115" s="9" t="s">
        <v>77</v>
      </c>
      <c r="BG115" s="49" t="s">
        <v>166</v>
      </c>
      <c r="BH115" s="2" t="s">
        <v>124</v>
      </c>
      <c r="BI115" s="11" t="s">
        <v>259</v>
      </c>
      <c r="BJ115" s="25"/>
    </row>
    <row r="116" spans="1:62" x14ac:dyDescent="0.25">
      <c r="A116" s="2">
        <v>235</v>
      </c>
      <c r="B116" s="2">
        <v>2016</v>
      </c>
      <c r="C116" s="2" t="s">
        <v>257</v>
      </c>
      <c r="D116" s="2" t="s">
        <v>222</v>
      </c>
      <c r="E116" s="2" t="s">
        <v>63</v>
      </c>
      <c r="F116" s="2" t="s">
        <v>64</v>
      </c>
      <c r="G116" s="1" t="s">
        <v>65</v>
      </c>
      <c r="H116" s="1" t="s">
        <v>66</v>
      </c>
      <c r="I116" s="3">
        <v>1</v>
      </c>
      <c r="J116" s="4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3" t="s">
        <v>67</v>
      </c>
      <c r="R116">
        <v>1</v>
      </c>
      <c r="S116" s="46">
        <v>1</v>
      </c>
      <c r="T116" s="5">
        <v>0</v>
      </c>
      <c r="U116" s="5">
        <v>0</v>
      </c>
      <c r="V116" s="5">
        <v>0</v>
      </c>
      <c r="W116" s="3" t="s">
        <v>68</v>
      </c>
      <c r="X116" s="3">
        <v>0</v>
      </c>
      <c r="Y116" s="4">
        <v>1</v>
      </c>
      <c r="Z116" s="5">
        <v>0</v>
      </c>
      <c r="AA116" s="5">
        <v>0</v>
      </c>
      <c r="AB116" s="5">
        <v>0</v>
      </c>
      <c r="AC116" s="3" t="s">
        <v>69</v>
      </c>
      <c r="AD116" s="3">
        <v>1</v>
      </c>
      <c r="AE116" s="4">
        <v>1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47">
        <v>1</v>
      </c>
      <c r="AL116" s="47">
        <v>-1</v>
      </c>
      <c r="AM116" s="6">
        <v>42</v>
      </c>
      <c r="AN116" s="6">
        <v>0.97619047619047616</v>
      </c>
      <c r="AO116" s="6">
        <v>7</v>
      </c>
      <c r="AP116" s="6">
        <v>10</v>
      </c>
      <c r="AQ116" s="6">
        <v>3.91</v>
      </c>
      <c r="AR116" s="6">
        <v>27</v>
      </c>
      <c r="AS116" s="6">
        <v>25</v>
      </c>
      <c r="AT116" s="6">
        <v>24</v>
      </c>
      <c r="AU116" s="6">
        <v>32</v>
      </c>
      <c r="AV116" s="6">
        <v>28</v>
      </c>
      <c r="AW116" s="48">
        <v>3969</v>
      </c>
      <c r="AX116" s="4">
        <v>3.2669999999999999</v>
      </c>
      <c r="AY116" s="7">
        <v>0</v>
      </c>
      <c r="AZ116" s="7">
        <v>0</v>
      </c>
      <c r="BA116" s="7">
        <v>1</v>
      </c>
      <c r="BB116" s="8">
        <v>0</v>
      </c>
      <c r="BC116" s="12" t="s">
        <v>65</v>
      </c>
      <c r="BD116" s="8" t="s">
        <v>71</v>
      </c>
      <c r="BE116" s="8">
        <v>3</v>
      </c>
      <c r="BF116" s="9" t="s">
        <v>77</v>
      </c>
      <c r="BG116" s="49" t="s">
        <v>258</v>
      </c>
      <c r="BH116" s="2" t="s">
        <v>222</v>
      </c>
      <c r="BI116" s="11"/>
      <c r="BJ116" s="25"/>
    </row>
    <row r="117" spans="1:62" x14ac:dyDescent="0.25">
      <c r="A117" s="2">
        <v>140</v>
      </c>
      <c r="B117" s="2">
        <v>2015</v>
      </c>
      <c r="C117" s="2" t="s">
        <v>260</v>
      </c>
      <c r="D117" s="2" t="s">
        <v>254</v>
      </c>
      <c r="E117" s="2" t="s">
        <v>63</v>
      </c>
      <c r="F117" s="2" t="s">
        <v>141</v>
      </c>
      <c r="G117" s="1" t="s">
        <v>65</v>
      </c>
      <c r="H117" s="1" t="s">
        <v>66</v>
      </c>
      <c r="I117" s="3">
        <v>1</v>
      </c>
      <c r="J117" s="4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 t="s">
        <v>67</v>
      </c>
      <c r="R117">
        <v>1</v>
      </c>
      <c r="S117" s="46">
        <v>1</v>
      </c>
      <c r="T117" s="5">
        <v>0</v>
      </c>
      <c r="U117" s="5">
        <v>0</v>
      </c>
      <c r="V117" s="5">
        <v>0</v>
      </c>
      <c r="W117" s="3" t="s">
        <v>68</v>
      </c>
      <c r="X117" s="3">
        <v>0</v>
      </c>
      <c r="Y117" s="4">
        <v>1</v>
      </c>
      <c r="Z117" s="5">
        <v>0</v>
      </c>
      <c r="AA117" s="5">
        <v>0</v>
      </c>
      <c r="AB117" s="5">
        <v>0</v>
      </c>
      <c r="AC117" s="3" t="s">
        <v>128</v>
      </c>
      <c r="AD117" s="3">
        <v>3</v>
      </c>
      <c r="AE117" s="4">
        <v>0</v>
      </c>
      <c r="AF117" s="5">
        <v>0</v>
      </c>
      <c r="AG117" s="5">
        <v>1</v>
      </c>
      <c r="AH117" s="5">
        <v>0</v>
      </c>
      <c r="AI117" s="5">
        <v>0</v>
      </c>
      <c r="AJ117" s="5">
        <v>0</v>
      </c>
      <c r="AK117" s="47">
        <v>17</v>
      </c>
      <c r="AL117" s="47">
        <v>-17</v>
      </c>
      <c r="AM117" s="6">
        <v>294</v>
      </c>
      <c r="AN117" s="6">
        <v>0.94217687074829937</v>
      </c>
      <c r="AO117" s="6">
        <v>8</v>
      </c>
      <c r="AP117" s="6">
        <v>12</v>
      </c>
      <c r="AQ117" s="6">
        <v>3.93</v>
      </c>
      <c r="AR117" s="6">
        <v>27</v>
      </c>
      <c r="AS117" s="6">
        <v>25</v>
      </c>
      <c r="AT117" s="6">
        <v>29</v>
      </c>
      <c r="AU117" s="6">
        <v>27</v>
      </c>
      <c r="AV117" s="6">
        <v>29</v>
      </c>
      <c r="AW117" s="48">
        <v>1468</v>
      </c>
      <c r="AX117" s="4">
        <v>3.7360000000000002</v>
      </c>
      <c r="AY117" s="7">
        <v>0</v>
      </c>
      <c r="AZ117" s="7">
        <v>0</v>
      </c>
      <c r="BA117" s="7">
        <v>0</v>
      </c>
      <c r="BB117" s="8">
        <v>0</v>
      </c>
      <c r="BC117" s="12" t="s">
        <v>65</v>
      </c>
      <c r="BD117" s="8" t="s">
        <v>71</v>
      </c>
      <c r="BE117" s="8">
        <v>3</v>
      </c>
      <c r="BF117" s="9" t="s">
        <v>77</v>
      </c>
      <c r="BG117" s="49" t="s">
        <v>261</v>
      </c>
      <c r="BH117" s="2" t="s">
        <v>254</v>
      </c>
      <c r="BI117" s="11" t="s">
        <v>143</v>
      </c>
      <c r="BJ117" s="25"/>
    </row>
    <row r="118" spans="1:62" x14ac:dyDescent="0.25">
      <c r="A118" s="2">
        <v>210</v>
      </c>
      <c r="B118" s="2">
        <v>2016</v>
      </c>
      <c r="C118" s="2" t="s">
        <v>262</v>
      </c>
      <c r="D118" s="2" t="s">
        <v>93</v>
      </c>
      <c r="E118" s="2" t="s">
        <v>63</v>
      </c>
      <c r="F118" s="2" t="s">
        <v>136</v>
      </c>
      <c r="G118" s="1" t="s">
        <v>65</v>
      </c>
      <c r="H118" s="1" t="s">
        <v>66</v>
      </c>
      <c r="I118" s="3">
        <v>1</v>
      </c>
      <c r="J118" s="4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3" t="s">
        <v>67</v>
      </c>
      <c r="R118">
        <v>1</v>
      </c>
      <c r="S118" s="46">
        <v>1</v>
      </c>
      <c r="T118" s="5">
        <v>0</v>
      </c>
      <c r="U118" s="5">
        <v>0</v>
      </c>
      <c r="V118" s="5">
        <v>0</v>
      </c>
      <c r="W118" s="3" t="s">
        <v>68</v>
      </c>
      <c r="X118" s="3">
        <v>0</v>
      </c>
      <c r="Y118" s="4">
        <v>1</v>
      </c>
      <c r="Z118" s="5">
        <v>0</v>
      </c>
      <c r="AA118" s="5">
        <v>0</v>
      </c>
      <c r="AB118" s="5">
        <v>0</v>
      </c>
      <c r="AC118" s="3" t="s">
        <v>128</v>
      </c>
      <c r="AD118" s="3">
        <v>3</v>
      </c>
      <c r="AE118" s="4">
        <v>0</v>
      </c>
      <c r="AF118" s="5">
        <v>0</v>
      </c>
      <c r="AG118" s="5">
        <v>1</v>
      </c>
      <c r="AH118" s="5">
        <v>0</v>
      </c>
      <c r="AI118" s="5">
        <v>0</v>
      </c>
      <c r="AJ118" s="5">
        <v>0</v>
      </c>
      <c r="AK118" s="47">
        <v>29</v>
      </c>
      <c r="AL118" s="47">
        <v>-29</v>
      </c>
      <c r="AM118" s="6">
        <v>244</v>
      </c>
      <c r="AN118" s="6">
        <v>0.88114754098360659</v>
      </c>
      <c r="AO118" s="6">
        <v>8</v>
      </c>
      <c r="AP118" s="6">
        <v>40</v>
      </c>
      <c r="AQ118" s="6">
        <v>3.91</v>
      </c>
      <c r="AR118" s="6">
        <v>27</v>
      </c>
      <c r="AS118" s="6">
        <v>27</v>
      </c>
      <c r="AT118" s="6">
        <v>26</v>
      </c>
      <c r="AU118" s="6">
        <v>27</v>
      </c>
      <c r="AV118" s="6">
        <v>28</v>
      </c>
      <c r="AW118" s="48">
        <v>766</v>
      </c>
      <c r="AX118" s="4">
        <v>3.85</v>
      </c>
      <c r="AY118" s="7">
        <v>0</v>
      </c>
      <c r="AZ118" s="7">
        <v>0</v>
      </c>
      <c r="BA118" s="7">
        <v>1</v>
      </c>
      <c r="BB118" s="8">
        <v>0</v>
      </c>
      <c r="BC118" s="12" t="s">
        <v>65</v>
      </c>
      <c r="BD118" s="8" t="s">
        <v>71</v>
      </c>
      <c r="BE118" s="8">
        <v>3</v>
      </c>
      <c r="BF118" s="9" t="s">
        <v>77</v>
      </c>
      <c r="BG118" s="49" t="s">
        <v>263</v>
      </c>
      <c r="BH118" s="2" t="s">
        <v>93</v>
      </c>
      <c r="BI118" s="11" t="s">
        <v>106</v>
      </c>
      <c r="BJ118" s="25"/>
    </row>
    <row r="119" spans="1:62" x14ac:dyDescent="0.25">
      <c r="A119" s="2">
        <v>118</v>
      </c>
      <c r="B119" s="2">
        <v>2016</v>
      </c>
      <c r="C119" s="2" t="s">
        <v>132</v>
      </c>
      <c r="D119" s="2" t="s">
        <v>269</v>
      </c>
      <c r="E119" s="2" t="s">
        <v>63</v>
      </c>
      <c r="F119" s="2" t="s">
        <v>64</v>
      </c>
      <c r="G119" s="1" t="s">
        <v>65</v>
      </c>
      <c r="H119" s="1" t="s">
        <v>66</v>
      </c>
      <c r="I119" s="3">
        <v>1</v>
      </c>
      <c r="J119" s="4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3" t="s">
        <v>67</v>
      </c>
      <c r="R119">
        <v>1</v>
      </c>
      <c r="S119" s="46">
        <v>1</v>
      </c>
      <c r="T119" s="5">
        <v>0</v>
      </c>
      <c r="U119" s="5">
        <v>0</v>
      </c>
      <c r="V119" s="5">
        <v>0</v>
      </c>
      <c r="W119" s="3" t="s">
        <v>68</v>
      </c>
      <c r="X119" s="3">
        <v>0</v>
      </c>
      <c r="Y119" s="4">
        <v>1</v>
      </c>
      <c r="Z119" s="5">
        <v>0</v>
      </c>
      <c r="AA119" s="5">
        <v>0</v>
      </c>
      <c r="AB119" s="5">
        <v>0</v>
      </c>
      <c r="AC119" s="3" t="s">
        <v>83</v>
      </c>
      <c r="AD119" s="3">
        <v>2</v>
      </c>
      <c r="AE119" s="4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47">
        <v>55.2</v>
      </c>
      <c r="AL119" s="47">
        <v>-55.2</v>
      </c>
      <c r="AM119" s="6">
        <v>294</v>
      </c>
      <c r="AN119" s="6">
        <v>0.81224489795918364</v>
      </c>
      <c r="AO119" s="6">
        <v>6</v>
      </c>
      <c r="AP119" s="6">
        <v>24</v>
      </c>
      <c r="AQ119" s="6">
        <v>4.13</v>
      </c>
      <c r="AR119" s="6">
        <v>27</v>
      </c>
      <c r="AS119" s="6">
        <v>30</v>
      </c>
      <c r="AT119" s="6">
        <v>30</v>
      </c>
      <c r="AU119" s="6">
        <v>27</v>
      </c>
      <c r="AV119" s="6">
        <v>28</v>
      </c>
      <c r="AW119" s="48">
        <v>1047</v>
      </c>
      <c r="AX119" s="4">
        <v>3.7149999999999999</v>
      </c>
      <c r="AY119" s="7">
        <v>0</v>
      </c>
      <c r="AZ119" s="7">
        <v>0</v>
      </c>
      <c r="BA119" s="7">
        <v>1</v>
      </c>
      <c r="BB119" s="8">
        <v>0</v>
      </c>
      <c r="BC119" s="12" t="s">
        <v>65</v>
      </c>
      <c r="BD119" s="8" t="s">
        <v>71</v>
      </c>
      <c r="BE119" s="8">
        <v>3</v>
      </c>
      <c r="BF119" s="9" t="s">
        <v>77</v>
      </c>
      <c r="BG119" s="49" t="s">
        <v>270</v>
      </c>
      <c r="BH119" s="2" t="s">
        <v>269</v>
      </c>
      <c r="BI119" s="11"/>
      <c r="BJ119" s="25"/>
    </row>
    <row r="120" spans="1:62" x14ac:dyDescent="0.25">
      <c r="A120" s="2">
        <v>211</v>
      </c>
      <c r="B120" s="2">
        <v>2015</v>
      </c>
      <c r="C120" s="2" t="s">
        <v>271</v>
      </c>
      <c r="D120" s="2" t="s">
        <v>131</v>
      </c>
      <c r="E120" s="2" t="s">
        <v>63</v>
      </c>
      <c r="F120" s="2" t="s">
        <v>94</v>
      </c>
      <c r="G120" s="1" t="s">
        <v>65</v>
      </c>
      <c r="H120" s="1" t="s">
        <v>66</v>
      </c>
      <c r="I120" s="3">
        <v>1</v>
      </c>
      <c r="J120" s="4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3" t="s">
        <v>101</v>
      </c>
      <c r="R120">
        <v>2</v>
      </c>
      <c r="S120" s="46">
        <v>0</v>
      </c>
      <c r="T120" s="5">
        <v>1</v>
      </c>
      <c r="U120" s="5">
        <v>0</v>
      </c>
      <c r="V120" s="5">
        <v>0</v>
      </c>
      <c r="W120" s="3" t="s">
        <v>68</v>
      </c>
      <c r="X120" s="3">
        <v>0</v>
      </c>
      <c r="Y120" s="4">
        <v>1</v>
      </c>
      <c r="Z120" s="5">
        <v>0</v>
      </c>
      <c r="AA120" s="5">
        <v>0</v>
      </c>
      <c r="AB120" s="5">
        <v>0</v>
      </c>
      <c r="AC120" s="3" t="s">
        <v>69</v>
      </c>
      <c r="AD120" s="3">
        <v>1</v>
      </c>
      <c r="AE120" s="4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0">
        <v>86.08</v>
      </c>
      <c r="AL120" s="47">
        <v>-86.08</v>
      </c>
      <c r="AM120" s="48">
        <v>315.70588235294116</v>
      </c>
      <c r="AN120" s="6">
        <v>0.66946152412893611</v>
      </c>
      <c r="AO120" s="6">
        <v>8</v>
      </c>
      <c r="AP120" s="6">
        <v>7.5714285714285712</v>
      </c>
      <c r="AQ120" s="6">
        <v>3.74</v>
      </c>
      <c r="AR120" s="6">
        <v>27</v>
      </c>
      <c r="AS120" s="6">
        <v>21</v>
      </c>
      <c r="AT120" s="6">
        <v>25</v>
      </c>
      <c r="AU120" s="6">
        <v>30</v>
      </c>
      <c r="AV120" s="6">
        <v>33</v>
      </c>
      <c r="AW120" s="48">
        <v>8764</v>
      </c>
      <c r="AX120" s="4"/>
      <c r="AY120" s="7">
        <v>0</v>
      </c>
      <c r="AZ120" s="7">
        <v>0</v>
      </c>
      <c r="BA120" s="7">
        <v>0</v>
      </c>
      <c r="BB120" s="8">
        <v>1</v>
      </c>
      <c r="BC120" s="12" t="s">
        <v>70</v>
      </c>
      <c r="BD120" s="8" t="s">
        <v>112</v>
      </c>
      <c r="BE120" s="8">
        <v>1</v>
      </c>
      <c r="BF120" s="9" t="s">
        <v>113</v>
      </c>
      <c r="BG120" s="45"/>
      <c r="BH120" s="2" t="s">
        <v>131</v>
      </c>
      <c r="BI120" s="11"/>
      <c r="BJ120" s="25"/>
    </row>
    <row r="121" spans="1:62" x14ac:dyDescent="0.25">
      <c r="A121" s="2">
        <v>97</v>
      </c>
      <c r="B121" s="2">
        <v>2016</v>
      </c>
      <c r="C121" s="2" t="s">
        <v>268</v>
      </c>
      <c r="D121" s="2" t="s">
        <v>143</v>
      </c>
      <c r="E121" s="2" t="s">
        <v>63</v>
      </c>
      <c r="F121" s="2" t="s">
        <v>81</v>
      </c>
      <c r="G121" s="1" t="s">
        <v>65</v>
      </c>
      <c r="H121" s="1" t="s">
        <v>66</v>
      </c>
      <c r="I121" s="3">
        <v>1</v>
      </c>
      <c r="J121" s="4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3" t="s">
        <v>67</v>
      </c>
      <c r="R121">
        <v>1</v>
      </c>
      <c r="S121" s="46">
        <v>1</v>
      </c>
      <c r="T121" s="5">
        <v>0</v>
      </c>
      <c r="U121" s="5">
        <v>0</v>
      </c>
      <c r="V121" s="5">
        <v>0</v>
      </c>
      <c r="W121" s="3" t="s">
        <v>68</v>
      </c>
      <c r="X121" s="3">
        <v>0</v>
      </c>
      <c r="Y121" s="4">
        <v>1</v>
      </c>
      <c r="Z121" s="5">
        <v>0</v>
      </c>
      <c r="AA121" s="5">
        <v>0</v>
      </c>
      <c r="AB121" s="5">
        <v>0</v>
      </c>
      <c r="AC121" s="3" t="s">
        <v>128</v>
      </c>
      <c r="AD121" s="3">
        <v>3</v>
      </c>
      <c r="AE121" s="4">
        <v>0</v>
      </c>
      <c r="AF121" s="5">
        <v>0</v>
      </c>
      <c r="AG121" s="5">
        <v>1</v>
      </c>
      <c r="AH121" s="5">
        <v>0</v>
      </c>
      <c r="AI121" s="5">
        <v>0</v>
      </c>
      <c r="AJ121" s="5">
        <v>0</v>
      </c>
      <c r="AK121" s="47">
        <v>252</v>
      </c>
      <c r="AL121" s="47">
        <v>-252</v>
      </c>
      <c r="AM121" s="6">
        <v>473</v>
      </c>
      <c r="AN121" s="6">
        <v>0.46723044397462998</v>
      </c>
      <c r="AO121" s="6">
        <v>8</v>
      </c>
      <c r="AP121" s="6">
        <v>3</v>
      </c>
      <c r="AQ121" s="6">
        <v>3.14</v>
      </c>
      <c r="AR121" s="6">
        <v>27</v>
      </c>
      <c r="AS121" s="6">
        <v>23</v>
      </c>
      <c r="AT121" s="6">
        <v>24</v>
      </c>
      <c r="AU121" s="6">
        <v>29</v>
      </c>
      <c r="AV121" s="6">
        <v>31</v>
      </c>
      <c r="AW121" s="48">
        <v>945</v>
      </c>
      <c r="AX121" s="4"/>
      <c r="AY121" s="7">
        <v>0</v>
      </c>
      <c r="AZ121" s="7">
        <v>0</v>
      </c>
      <c r="BA121" s="7">
        <v>1</v>
      </c>
      <c r="BB121" s="8">
        <v>1</v>
      </c>
      <c r="BC121" s="12" t="s">
        <v>70</v>
      </c>
      <c r="BD121" s="8" t="s">
        <v>112</v>
      </c>
      <c r="BE121" s="8">
        <v>1</v>
      </c>
      <c r="BF121" s="9" t="s">
        <v>113</v>
      </c>
      <c r="BG121" s="45"/>
      <c r="BH121" s="2" t="s">
        <v>143</v>
      </c>
      <c r="BI121" s="11"/>
      <c r="BJ121" s="25"/>
    </row>
    <row r="122" spans="1:62" x14ac:dyDescent="0.25">
      <c r="A122" s="2">
        <v>69</v>
      </c>
      <c r="B122" s="2">
        <v>2016</v>
      </c>
      <c r="C122" s="2" t="s">
        <v>197</v>
      </c>
      <c r="D122" s="2" t="s">
        <v>228</v>
      </c>
      <c r="E122" s="2" t="s">
        <v>74</v>
      </c>
      <c r="F122" s="2" t="s">
        <v>64</v>
      </c>
      <c r="G122" s="1" t="s">
        <v>65</v>
      </c>
      <c r="H122" s="1" t="s">
        <v>86</v>
      </c>
      <c r="I122" s="3">
        <v>3</v>
      </c>
      <c r="J122" s="4">
        <v>0</v>
      </c>
      <c r="K122" s="5">
        <v>0</v>
      </c>
      <c r="L122" s="5">
        <v>1</v>
      </c>
      <c r="M122" s="5">
        <v>0</v>
      </c>
      <c r="N122" s="5">
        <v>0</v>
      </c>
      <c r="O122" s="5">
        <v>0</v>
      </c>
      <c r="P122" s="5">
        <v>0</v>
      </c>
      <c r="Q122" s="3" t="s">
        <v>67</v>
      </c>
      <c r="R122">
        <v>1</v>
      </c>
      <c r="S122" s="46">
        <v>1</v>
      </c>
      <c r="T122" s="5">
        <v>0</v>
      </c>
      <c r="U122" s="5">
        <v>0</v>
      </c>
      <c r="V122" s="5">
        <v>0</v>
      </c>
      <c r="W122" s="3" t="s">
        <v>68</v>
      </c>
      <c r="X122" s="3">
        <v>0</v>
      </c>
      <c r="Y122" s="4">
        <v>1</v>
      </c>
      <c r="Z122" s="5">
        <v>0</v>
      </c>
      <c r="AA122" s="5">
        <v>0</v>
      </c>
      <c r="AB122" s="5">
        <v>0</v>
      </c>
      <c r="AC122" s="3" t="s">
        <v>69</v>
      </c>
      <c r="AD122" s="3">
        <v>1</v>
      </c>
      <c r="AE122" s="4">
        <v>1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47">
        <v>219</v>
      </c>
      <c r="AL122" s="47">
        <v>-219</v>
      </c>
      <c r="AM122" s="6">
        <v>445</v>
      </c>
      <c r="AN122" s="6">
        <v>0.50786516853932584</v>
      </c>
      <c r="AO122" s="6">
        <v>8</v>
      </c>
      <c r="AP122" s="6">
        <v>0</v>
      </c>
      <c r="AQ122" s="6">
        <v>3.09</v>
      </c>
      <c r="AR122" s="6">
        <v>27</v>
      </c>
      <c r="AS122" s="6">
        <v>27</v>
      </c>
      <c r="AT122" s="6">
        <v>27</v>
      </c>
      <c r="AU122" s="6">
        <v>28</v>
      </c>
      <c r="AV122" s="6">
        <v>25</v>
      </c>
      <c r="AW122" s="48">
        <v>5</v>
      </c>
      <c r="AX122" s="4">
        <v>3.4510000000000001</v>
      </c>
      <c r="AY122" s="7">
        <v>0</v>
      </c>
      <c r="AZ122" s="7">
        <v>1</v>
      </c>
      <c r="BA122" s="7">
        <v>1</v>
      </c>
      <c r="BB122" s="8">
        <v>0</v>
      </c>
      <c r="BC122" s="12" t="s">
        <v>65</v>
      </c>
      <c r="BD122" s="8" t="s">
        <v>71</v>
      </c>
      <c r="BE122" s="8">
        <v>3</v>
      </c>
      <c r="BF122" s="9" t="s">
        <v>77</v>
      </c>
      <c r="BG122" s="49" t="s">
        <v>265</v>
      </c>
      <c r="BH122" s="2" t="s">
        <v>228</v>
      </c>
      <c r="BI122" s="11" t="s">
        <v>150</v>
      </c>
      <c r="BJ122" s="25"/>
    </row>
    <row r="123" spans="1:62" x14ac:dyDescent="0.25">
      <c r="A123" s="2">
        <v>100</v>
      </c>
      <c r="B123" s="2">
        <v>2015</v>
      </c>
      <c r="C123" s="2" t="s">
        <v>264</v>
      </c>
      <c r="D123" s="2" t="s">
        <v>148</v>
      </c>
      <c r="E123" s="2" t="s">
        <v>63</v>
      </c>
      <c r="F123" s="2" t="s">
        <v>136</v>
      </c>
      <c r="G123" s="1" t="s">
        <v>65</v>
      </c>
      <c r="H123" s="1" t="s">
        <v>86</v>
      </c>
      <c r="I123" s="3">
        <v>3</v>
      </c>
      <c r="J123" s="4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3" t="s">
        <v>101</v>
      </c>
      <c r="R123">
        <v>2</v>
      </c>
      <c r="S123" s="46">
        <v>0</v>
      </c>
      <c r="T123" s="5">
        <v>1</v>
      </c>
      <c r="U123" s="5">
        <v>0</v>
      </c>
      <c r="V123" s="5">
        <v>0</v>
      </c>
      <c r="W123" s="3" t="s">
        <v>68</v>
      </c>
      <c r="X123" s="3">
        <v>0</v>
      </c>
      <c r="Y123" s="4">
        <v>1</v>
      </c>
      <c r="Z123" s="5">
        <v>0</v>
      </c>
      <c r="AA123" s="5">
        <v>0</v>
      </c>
      <c r="AB123" s="5">
        <v>0</v>
      </c>
      <c r="AC123" s="3" t="s">
        <v>128</v>
      </c>
      <c r="AD123" s="3">
        <v>3</v>
      </c>
      <c r="AE123" s="4">
        <v>0</v>
      </c>
      <c r="AF123" s="5">
        <v>0</v>
      </c>
      <c r="AG123" s="5">
        <v>1</v>
      </c>
      <c r="AH123" s="5">
        <v>0</v>
      </c>
      <c r="AI123" s="5">
        <v>0</v>
      </c>
      <c r="AJ123" s="5">
        <v>0</v>
      </c>
      <c r="AK123" s="47">
        <v>80</v>
      </c>
      <c r="AL123" s="47">
        <v>-80</v>
      </c>
      <c r="AM123" s="6">
        <v>161</v>
      </c>
      <c r="AN123" s="6">
        <v>0.50310559006211175</v>
      </c>
      <c r="AO123" s="6">
        <v>9</v>
      </c>
      <c r="AP123" s="6">
        <v>7.5714285714285712</v>
      </c>
      <c r="AQ123" s="6">
        <v>3.65</v>
      </c>
      <c r="AR123" s="6">
        <v>27</v>
      </c>
      <c r="AS123" s="6">
        <v>24</v>
      </c>
      <c r="AT123" s="6">
        <v>25</v>
      </c>
      <c r="AU123" s="6">
        <v>25</v>
      </c>
      <c r="AV123" s="6">
        <v>34</v>
      </c>
      <c r="AW123" s="48">
        <v>1041</v>
      </c>
      <c r="AX123" s="4"/>
      <c r="AY123" s="7">
        <v>0</v>
      </c>
      <c r="AZ123" s="7">
        <v>0</v>
      </c>
      <c r="BA123" s="7">
        <v>0</v>
      </c>
      <c r="BB123" s="8">
        <v>1</v>
      </c>
      <c r="BC123" s="12" t="s">
        <v>70</v>
      </c>
      <c r="BD123" s="8" t="s">
        <v>112</v>
      </c>
      <c r="BE123" s="8">
        <v>1</v>
      </c>
      <c r="BF123" s="9" t="s">
        <v>113</v>
      </c>
      <c r="BG123" s="45"/>
      <c r="BH123" s="2" t="s">
        <v>148</v>
      </c>
      <c r="BI123" s="11"/>
      <c r="BJ123" s="25"/>
    </row>
    <row r="124" spans="1:62" x14ac:dyDescent="0.25">
      <c r="A124" s="2">
        <v>209</v>
      </c>
      <c r="B124" s="2">
        <v>2016</v>
      </c>
      <c r="C124" s="2" t="s">
        <v>272</v>
      </c>
      <c r="D124" s="2" t="s">
        <v>111</v>
      </c>
      <c r="E124" s="2" t="s">
        <v>63</v>
      </c>
      <c r="F124" s="2" t="s">
        <v>81</v>
      </c>
      <c r="G124" s="1" t="s">
        <v>65</v>
      </c>
      <c r="H124" s="1" t="s">
        <v>109</v>
      </c>
      <c r="I124" s="3">
        <v>7</v>
      </c>
      <c r="J124" s="4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</v>
      </c>
      <c r="Q124" s="3" t="s">
        <v>101</v>
      </c>
      <c r="R124">
        <v>2</v>
      </c>
      <c r="S124" s="46">
        <v>0</v>
      </c>
      <c r="T124" s="5">
        <v>1</v>
      </c>
      <c r="U124" s="5">
        <v>0</v>
      </c>
      <c r="V124" s="5">
        <v>0</v>
      </c>
      <c r="W124" s="3" t="s">
        <v>68</v>
      </c>
      <c r="X124" s="3">
        <v>0</v>
      </c>
      <c r="Y124" s="4">
        <v>1</v>
      </c>
      <c r="Z124" s="5">
        <v>0</v>
      </c>
      <c r="AA124" s="5">
        <v>0</v>
      </c>
      <c r="AB124" s="5">
        <v>0</v>
      </c>
      <c r="AC124" s="3" t="s">
        <v>111</v>
      </c>
      <c r="AD124" s="3">
        <v>6</v>
      </c>
      <c r="AE124" s="4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1</v>
      </c>
      <c r="AK124" s="50">
        <v>86.08</v>
      </c>
      <c r="AL124" s="47">
        <v>-86.08</v>
      </c>
      <c r="AM124" s="48">
        <v>315.70588235294116</v>
      </c>
      <c r="AN124" s="6">
        <v>0.66946152412893611</v>
      </c>
      <c r="AO124" s="6">
        <v>7.78</v>
      </c>
      <c r="AP124" s="6">
        <v>7.5714285714285712</v>
      </c>
      <c r="AQ124" s="6">
        <v>4</v>
      </c>
      <c r="AR124" s="6">
        <v>27</v>
      </c>
      <c r="AS124" s="6">
        <v>23.3</v>
      </c>
      <c r="AT124" s="6">
        <v>25.1</v>
      </c>
      <c r="AU124" s="6">
        <v>26.3</v>
      </c>
      <c r="AV124" s="6">
        <v>26.5</v>
      </c>
      <c r="AW124" s="48">
        <v>10665</v>
      </c>
      <c r="AX124" s="4"/>
      <c r="AY124" s="7">
        <v>0</v>
      </c>
      <c r="AZ124" s="7">
        <v>0</v>
      </c>
      <c r="BA124" s="7">
        <v>1</v>
      </c>
      <c r="BB124" s="8">
        <v>1</v>
      </c>
      <c r="BC124" s="12" t="s">
        <v>70</v>
      </c>
      <c r="BD124" s="8" t="s">
        <v>112</v>
      </c>
      <c r="BE124" s="8">
        <v>1</v>
      </c>
      <c r="BF124" s="9" t="s">
        <v>113</v>
      </c>
      <c r="BG124" s="45"/>
      <c r="BH124" s="2" t="s">
        <v>111</v>
      </c>
      <c r="BI124" s="11"/>
      <c r="BJ124" s="25"/>
    </row>
    <row r="125" spans="1:62" x14ac:dyDescent="0.25">
      <c r="A125" s="2">
        <v>88</v>
      </c>
      <c r="B125" s="2">
        <v>2016</v>
      </c>
      <c r="C125" s="2" t="s">
        <v>394</v>
      </c>
      <c r="D125" s="2" t="s">
        <v>143</v>
      </c>
      <c r="E125" s="2" t="s">
        <v>63</v>
      </c>
      <c r="F125" s="2" t="s">
        <v>395</v>
      </c>
      <c r="G125" s="1" t="s">
        <v>65</v>
      </c>
      <c r="H125" s="1" t="s">
        <v>66</v>
      </c>
      <c r="I125" s="3">
        <v>1</v>
      </c>
      <c r="J125" s="4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 t="s">
        <v>67</v>
      </c>
      <c r="R125">
        <v>1</v>
      </c>
      <c r="S125" s="46">
        <v>1</v>
      </c>
      <c r="T125" s="5">
        <v>0</v>
      </c>
      <c r="U125" s="5">
        <v>0</v>
      </c>
      <c r="V125" s="5">
        <v>0</v>
      </c>
      <c r="W125" s="3" t="s">
        <v>352</v>
      </c>
      <c r="X125" s="3">
        <v>3</v>
      </c>
      <c r="Y125" s="4">
        <v>0</v>
      </c>
      <c r="Z125" s="5">
        <v>0</v>
      </c>
      <c r="AA125" s="5">
        <v>0</v>
      </c>
      <c r="AB125" s="5">
        <v>1</v>
      </c>
      <c r="AC125" s="3" t="s">
        <v>69</v>
      </c>
      <c r="AD125" s="3">
        <v>1</v>
      </c>
      <c r="AE125" s="4">
        <v>1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47">
        <v>9</v>
      </c>
      <c r="AL125" s="47">
        <v>-9</v>
      </c>
      <c r="AM125" s="6">
        <v>108</v>
      </c>
      <c r="AN125" s="6">
        <v>0.91666666666666663</v>
      </c>
      <c r="AO125" s="6">
        <v>8</v>
      </c>
      <c r="AP125" s="6">
        <v>15</v>
      </c>
      <c r="AQ125" s="6">
        <v>3.9</v>
      </c>
      <c r="AR125" s="6">
        <v>27.139860139860136</v>
      </c>
      <c r="AS125" s="6">
        <v>25.7841726618705</v>
      </c>
      <c r="AT125" s="6">
        <v>26.956834532374103</v>
      </c>
      <c r="AU125" s="6">
        <v>28.021582733812945</v>
      </c>
      <c r="AV125" s="6">
        <v>28.489208633093515</v>
      </c>
      <c r="AW125" s="48">
        <v>46291</v>
      </c>
      <c r="AX125" s="4">
        <v>3.6379999999999999</v>
      </c>
      <c r="AY125" s="7">
        <v>0</v>
      </c>
      <c r="AZ125" s="7">
        <v>0</v>
      </c>
      <c r="BA125" s="7">
        <v>1</v>
      </c>
      <c r="BB125" s="8">
        <v>0</v>
      </c>
      <c r="BC125" s="12" t="s">
        <v>65</v>
      </c>
      <c r="BD125" s="8" t="s">
        <v>71</v>
      </c>
      <c r="BE125" s="8">
        <v>3</v>
      </c>
      <c r="BF125" s="9" t="s">
        <v>77</v>
      </c>
      <c r="BG125" s="49" t="s">
        <v>396</v>
      </c>
      <c r="BH125" s="2" t="s">
        <v>143</v>
      </c>
      <c r="BI125" s="11" t="s">
        <v>397</v>
      </c>
      <c r="BJ125" s="25"/>
    </row>
    <row r="126" spans="1:62" x14ac:dyDescent="0.25">
      <c r="A126" s="2">
        <v>89</v>
      </c>
      <c r="B126" s="2">
        <v>2015</v>
      </c>
      <c r="C126" s="2" t="s">
        <v>394</v>
      </c>
      <c r="D126" s="2" t="s">
        <v>214</v>
      </c>
      <c r="E126" s="2" t="s">
        <v>74</v>
      </c>
      <c r="F126" s="2" t="s">
        <v>398</v>
      </c>
      <c r="G126" s="1" t="s">
        <v>65</v>
      </c>
      <c r="H126" s="1" t="s">
        <v>66</v>
      </c>
      <c r="I126" s="3">
        <v>1</v>
      </c>
      <c r="J126" s="4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 t="s">
        <v>67</v>
      </c>
      <c r="R126">
        <v>1</v>
      </c>
      <c r="S126" s="46">
        <v>1</v>
      </c>
      <c r="T126" s="5">
        <v>0</v>
      </c>
      <c r="U126" s="5">
        <v>0</v>
      </c>
      <c r="V126" s="5">
        <v>0</v>
      </c>
      <c r="W126" s="3" t="s">
        <v>352</v>
      </c>
      <c r="X126" s="3">
        <v>3</v>
      </c>
      <c r="Y126" s="4">
        <v>0</v>
      </c>
      <c r="Z126" s="5">
        <v>0</v>
      </c>
      <c r="AA126" s="5">
        <v>0</v>
      </c>
      <c r="AB126" s="5">
        <v>1</v>
      </c>
      <c r="AC126" s="3" t="s">
        <v>69</v>
      </c>
      <c r="AD126" s="3">
        <v>1</v>
      </c>
      <c r="AE126" s="4">
        <v>1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47">
        <v>66</v>
      </c>
      <c r="AL126" s="47">
        <v>-66</v>
      </c>
      <c r="AM126" s="6">
        <v>125</v>
      </c>
      <c r="AN126" s="6">
        <v>0.47199999999999998</v>
      </c>
      <c r="AO126" s="6">
        <v>8</v>
      </c>
      <c r="AP126" s="6">
        <v>0</v>
      </c>
      <c r="AQ126" s="6">
        <v>3.45</v>
      </c>
      <c r="AR126" s="6">
        <v>27.139860139860136</v>
      </c>
      <c r="AS126" s="6">
        <v>25.7841726618705</v>
      </c>
      <c r="AT126" s="6">
        <v>26.956834532374103</v>
      </c>
      <c r="AU126" s="6">
        <v>28.021582733812949</v>
      </c>
      <c r="AV126" s="6">
        <v>28.489208633093515</v>
      </c>
      <c r="AW126" s="48">
        <v>46291</v>
      </c>
      <c r="AX126" s="4">
        <v>2.8130000000000002</v>
      </c>
      <c r="AY126" s="7">
        <v>0</v>
      </c>
      <c r="AZ126" s="7">
        <v>1</v>
      </c>
      <c r="BA126" s="7">
        <v>0</v>
      </c>
      <c r="BB126" s="8">
        <v>0</v>
      </c>
      <c r="BC126" s="12" t="s">
        <v>65</v>
      </c>
      <c r="BD126" s="8" t="s">
        <v>71</v>
      </c>
      <c r="BE126" s="8">
        <v>3</v>
      </c>
      <c r="BF126" s="9" t="s">
        <v>77</v>
      </c>
      <c r="BG126" s="49" t="s">
        <v>284</v>
      </c>
      <c r="BH126" s="2" t="s">
        <v>214</v>
      </c>
      <c r="BI126" s="11"/>
      <c r="BJ126" s="25"/>
    </row>
    <row r="127" spans="1:62" x14ac:dyDescent="0.25">
      <c r="A127" s="2">
        <v>103</v>
      </c>
      <c r="B127" s="2">
        <v>2015</v>
      </c>
      <c r="C127" s="2" t="s">
        <v>400</v>
      </c>
      <c r="D127" s="2" t="s">
        <v>104</v>
      </c>
      <c r="E127" s="2" t="s">
        <v>63</v>
      </c>
      <c r="F127" s="2" t="s">
        <v>136</v>
      </c>
      <c r="G127" s="1" t="s">
        <v>65</v>
      </c>
      <c r="H127" s="1" t="s">
        <v>66</v>
      </c>
      <c r="I127" s="3">
        <v>1</v>
      </c>
      <c r="J127" s="4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 t="s">
        <v>67</v>
      </c>
      <c r="R127">
        <v>1</v>
      </c>
      <c r="S127" s="46">
        <v>1</v>
      </c>
      <c r="T127" s="5">
        <v>0</v>
      </c>
      <c r="U127" s="5">
        <v>0</v>
      </c>
      <c r="V127" s="5">
        <v>0</v>
      </c>
      <c r="W127" s="3" t="s">
        <v>68</v>
      </c>
      <c r="X127" s="3">
        <v>0</v>
      </c>
      <c r="Y127" s="4">
        <v>1</v>
      </c>
      <c r="Z127" s="5">
        <v>0</v>
      </c>
      <c r="AA127" s="5">
        <v>0</v>
      </c>
      <c r="AB127" s="5">
        <v>0</v>
      </c>
      <c r="AC127" s="3" t="s">
        <v>104</v>
      </c>
      <c r="AD127" s="3">
        <v>4</v>
      </c>
      <c r="AE127" s="4">
        <v>0</v>
      </c>
      <c r="AF127" s="5">
        <v>0</v>
      </c>
      <c r="AG127" s="5">
        <v>0</v>
      </c>
      <c r="AH127" s="5">
        <v>1</v>
      </c>
      <c r="AI127" s="5">
        <v>0</v>
      </c>
      <c r="AJ127" s="5">
        <v>0</v>
      </c>
      <c r="AK127" s="47">
        <v>120</v>
      </c>
      <c r="AL127" s="47">
        <v>-120</v>
      </c>
      <c r="AM127" s="6">
        <v>509</v>
      </c>
      <c r="AN127" s="6">
        <v>0.76424361493123771</v>
      </c>
      <c r="AO127" s="6">
        <v>8</v>
      </c>
      <c r="AP127" s="6">
        <v>51</v>
      </c>
      <c r="AQ127" s="6">
        <v>4.03</v>
      </c>
      <c r="AR127" s="6">
        <v>27.139860139860136</v>
      </c>
      <c r="AS127" s="6">
        <v>25.784172661870503</v>
      </c>
      <c r="AT127" s="6">
        <v>26.956834532374106</v>
      </c>
      <c r="AU127" s="6">
        <v>28.021582733812949</v>
      </c>
      <c r="AV127" s="6">
        <v>28.489208633093519</v>
      </c>
      <c r="AW127" s="48">
        <v>10964</v>
      </c>
      <c r="AX127" s="4">
        <v>3.3769999999999998</v>
      </c>
      <c r="AY127" s="7">
        <v>0</v>
      </c>
      <c r="AZ127" s="7">
        <v>0</v>
      </c>
      <c r="BA127" s="7">
        <v>0</v>
      </c>
      <c r="BB127" s="8">
        <v>0</v>
      </c>
      <c r="BC127" s="12" t="s">
        <v>65</v>
      </c>
      <c r="BD127" s="8" t="s">
        <v>71</v>
      </c>
      <c r="BE127" s="8">
        <v>3</v>
      </c>
      <c r="BF127" s="9" t="s">
        <v>77</v>
      </c>
      <c r="BG127" s="49" t="s">
        <v>105</v>
      </c>
      <c r="BH127" s="2" t="s">
        <v>104</v>
      </c>
      <c r="BI127" s="11"/>
      <c r="BJ127" s="25"/>
    </row>
    <row r="128" spans="1:62" x14ac:dyDescent="0.25">
      <c r="A128" s="2">
        <v>128</v>
      </c>
      <c r="B128" s="2">
        <v>2015</v>
      </c>
      <c r="C128" s="2" t="s">
        <v>248</v>
      </c>
      <c r="D128" s="2" t="s">
        <v>89</v>
      </c>
      <c r="E128" s="2" t="s">
        <v>74</v>
      </c>
      <c r="F128" s="2" t="s">
        <v>81</v>
      </c>
      <c r="G128" s="1" t="s">
        <v>65</v>
      </c>
      <c r="H128" s="1" t="s">
        <v>82</v>
      </c>
      <c r="I128" s="3">
        <v>4</v>
      </c>
      <c r="J128" s="4">
        <v>0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  <c r="P128" s="5">
        <v>0</v>
      </c>
      <c r="Q128" s="3" t="s">
        <v>249</v>
      </c>
      <c r="R128">
        <v>3</v>
      </c>
      <c r="S128" s="46">
        <v>0</v>
      </c>
      <c r="T128" s="5">
        <v>0</v>
      </c>
      <c r="U128" s="5">
        <v>1</v>
      </c>
      <c r="V128" s="5">
        <v>0</v>
      </c>
      <c r="W128" s="3" t="s">
        <v>68</v>
      </c>
      <c r="X128" s="3">
        <v>0</v>
      </c>
      <c r="Y128" s="4">
        <v>1</v>
      </c>
      <c r="Z128" s="5">
        <v>0</v>
      </c>
      <c r="AA128" s="5">
        <v>0</v>
      </c>
      <c r="AB128" s="5">
        <v>0</v>
      </c>
      <c r="AC128" s="3" t="s">
        <v>83</v>
      </c>
      <c r="AD128" s="3">
        <v>2</v>
      </c>
      <c r="AE128" s="4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0</v>
      </c>
      <c r="AK128" s="47">
        <v>55.2</v>
      </c>
      <c r="AL128" s="47">
        <v>-55.2</v>
      </c>
      <c r="AM128" s="6">
        <v>294</v>
      </c>
      <c r="AN128" s="6">
        <v>0.81224489795918364</v>
      </c>
      <c r="AO128" s="6">
        <v>7.6</v>
      </c>
      <c r="AP128" s="6">
        <v>0</v>
      </c>
      <c r="AQ128" s="6">
        <v>3.8712</v>
      </c>
      <c r="AR128" s="6">
        <v>27.139860139860136</v>
      </c>
      <c r="AS128" s="6">
        <v>25.7841726618705</v>
      </c>
      <c r="AT128" s="6">
        <v>26.956834532374103</v>
      </c>
      <c r="AU128" s="6">
        <v>28.021582733812949</v>
      </c>
      <c r="AV128" s="6">
        <v>28.489208633093519</v>
      </c>
      <c r="AW128" s="48">
        <v>64068</v>
      </c>
      <c r="AX128" s="4">
        <v>3.3370000000000002</v>
      </c>
      <c r="AY128" s="7">
        <v>0</v>
      </c>
      <c r="AZ128" s="7">
        <v>1</v>
      </c>
      <c r="BA128" s="7">
        <v>0</v>
      </c>
      <c r="BB128" s="8">
        <v>0</v>
      </c>
      <c r="BC128" s="12" t="s">
        <v>65</v>
      </c>
      <c r="BD128" s="8" t="s">
        <v>71</v>
      </c>
      <c r="BE128" s="8">
        <v>3</v>
      </c>
      <c r="BF128" s="9" t="s">
        <v>77</v>
      </c>
      <c r="BG128" s="49" t="s">
        <v>401</v>
      </c>
      <c r="BH128" s="2" t="s">
        <v>89</v>
      </c>
      <c r="BI128" s="11"/>
      <c r="BJ128" s="25"/>
    </row>
    <row r="129" spans="1:62" x14ac:dyDescent="0.25">
      <c r="A129" s="2">
        <v>4</v>
      </c>
      <c r="B129" s="2">
        <v>2016</v>
      </c>
      <c r="C129" s="2" t="s">
        <v>248</v>
      </c>
      <c r="D129" s="2" t="s">
        <v>107</v>
      </c>
      <c r="E129" s="2" t="s">
        <v>63</v>
      </c>
      <c r="F129" s="2" t="s">
        <v>297</v>
      </c>
      <c r="G129" s="1" t="s">
        <v>65</v>
      </c>
      <c r="H129" s="1" t="s">
        <v>227</v>
      </c>
      <c r="I129" s="3">
        <v>6</v>
      </c>
      <c r="J129" s="4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  <c r="Q129" s="3" t="s">
        <v>249</v>
      </c>
      <c r="R129">
        <v>3</v>
      </c>
      <c r="S129" s="46">
        <v>0</v>
      </c>
      <c r="T129" s="5">
        <v>0</v>
      </c>
      <c r="U129" s="5">
        <v>1</v>
      </c>
      <c r="V129" s="5">
        <v>0</v>
      </c>
      <c r="W129" s="3" t="s">
        <v>68</v>
      </c>
      <c r="X129" s="3">
        <v>0</v>
      </c>
      <c r="Y129" s="4">
        <v>1</v>
      </c>
      <c r="Z129" s="5">
        <v>0</v>
      </c>
      <c r="AA129" s="5">
        <v>0</v>
      </c>
      <c r="AB129" s="5">
        <v>0</v>
      </c>
      <c r="AC129" s="3" t="s">
        <v>91</v>
      </c>
      <c r="AD129" s="3">
        <v>5</v>
      </c>
      <c r="AE129" s="4">
        <v>0</v>
      </c>
      <c r="AF129" s="5">
        <v>0</v>
      </c>
      <c r="AG129" s="5">
        <v>0</v>
      </c>
      <c r="AH129" s="5">
        <v>0</v>
      </c>
      <c r="AI129" s="5">
        <v>1</v>
      </c>
      <c r="AJ129" s="5">
        <v>0</v>
      </c>
      <c r="AK129" s="47">
        <v>55.2</v>
      </c>
      <c r="AL129" s="47">
        <v>-55.2</v>
      </c>
      <c r="AM129" s="6">
        <v>294</v>
      </c>
      <c r="AN129" s="6">
        <v>0.81224489795918364</v>
      </c>
      <c r="AO129" s="6">
        <v>3</v>
      </c>
      <c r="AP129" s="6">
        <v>31</v>
      </c>
      <c r="AQ129" s="6">
        <v>3.92</v>
      </c>
      <c r="AR129" s="6">
        <v>27.139860139860136</v>
      </c>
      <c r="AS129" s="6">
        <v>25.7841726618705</v>
      </c>
      <c r="AT129" s="6">
        <v>26.956834532374106</v>
      </c>
      <c r="AU129" s="6">
        <v>28.021582733812952</v>
      </c>
      <c r="AV129" s="6">
        <v>28.489208633093519</v>
      </c>
      <c r="AW129" s="48">
        <v>64068</v>
      </c>
      <c r="AX129" s="4">
        <v>3.8780000000000001</v>
      </c>
      <c r="AY129" s="7">
        <v>0</v>
      </c>
      <c r="AZ129" s="7">
        <v>0</v>
      </c>
      <c r="BA129" s="7">
        <v>1</v>
      </c>
      <c r="BB129" s="8">
        <v>0</v>
      </c>
      <c r="BC129" s="12" t="s">
        <v>65</v>
      </c>
      <c r="BD129" s="8" t="s">
        <v>71</v>
      </c>
      <c r="BE129" s="8">
        <v>3</v>
      </c>
      <c r="BF129" s="9" t="s">
        <v>77</v>
      </c>
      <c r="BG129" s="49" t="s">
        <v>402</v>
      </c>
      <c r="BH129" s="2" t="s">
        <v>107</v>
      </c>
      <c r="BI129" s="11"/>
      <c r="BJ129" s="25"/>
    </row>
    <row r="130" spans="1:62" x14ac:dyDescent="0.25">
      <c r="A130" s="2">
        <v>160</v>
      </c>
      <c r="B130" s="2">
        <v>2016</v>
      </c>
      <c r="C130" s="2" t="s">
        <v>200</v>
      </c>
      <c r="D130" s="2" t="s">
        <v>214</v>
      </c>
      <c r="E130" s="2" t="s">
        <v>63</v>
      </c>
      <c r="F130" s="2" t="s">
        <v>119</v>
      </c>
      <c r="G130" s="1" t="s">
        <v>65</v>
      </c>
      <c r="H130" s="1" t="s">
        <v>66</v>
      </c>
      <c r="I130" s="3">
        <v>1</v>
      </c>
      <c r="J130" s="4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3" t="s">
        <v>67</v>
      </c>
      <c r="R130">
        <v>1</v>
      </c>
      <c r="S130" s="46">
        <v>1</v>
      </c>
      <c r="T130" s="5">
        <v>0</v>
      </c>
      <c r="U130" s="5">
        <v>0</v>
      </c>
      <c r="V130" s="5">
        <v>0</v>
      </c>
      <c r="W130" s="3" t="s">
        <v>68</v>
      </c>
      <c r="X130" s="3">
        <v>0</v>
      </c>
      <c r="Y130" s="4">
        <v>1</v>
      </c>
      <c r="Z130" s="5">
        <v>0</v>
      </c>
      <c r="AA130" s="5">
        <v>0</v>
      </c>
      <c r="AB130" s="5">
        <v>0</v>
      </c>
      <c r="AC130" s="3" t="s">
        <v>69</v>
      </c>
      <c r="AD130" s="3">
        <v>1</v>
      </c>
      <c r="AE130" s="4">
        <v>1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47">
        <v>91</v>
      </c>
      <c r="AL130" s="47">
        <v>-91</v>
      </c>
      <c r="AM130" s="6">
        <v>558</v>
      </c>
      <c r="AN130" s="6">
        <v>0.8369175627240143</v>
      </c>
      <c r="AO130" s="6">
        <v>8</v>
      </c>
      <c r="AP130" s="6">
        <v>10</v>
      </c>
      <c r="AQ130" s="6">
        <v>4.21</v>
      </c>
      <c r="AR130" s="6">
        <v>27.13986013986014</v>
      </c>
      <c r="AS130" s="6">
        <v>25.7841726618705</v>
      </c>
      <c r="AT130" s="6">
        <v>26.956834532374103</v>
      </c>
      <c r="AU130" s="6">
        <v>28.021582733812949</v>
      </c>
      <c r="AV130" s="6">
        <v>28.489208633093522</v>
      </c>
      <c r="AW130" s="48">
        <v>2145</v>
      </c>
      <c r="AX130" s="4">
        <v>3.7309999999999999</v>
      </c>
      <c r="AY130" s="7">
        <v>0</v>
      </c>
      <c r="AZ130" s="7">
        <v>0</v>
      </c>
      <c r="BA130" s="7">
        <v>1</v>
      </c>
      <c r="BB130" s="8">
        <v>0</v>
      </c>
      <c r="BC130" s="12" t="s">
        <v>65</v>
      </c>
      <c r="BD130" s="8" t="s">
        <v>71</v>
      </c>
      <c r="BE130" s="8">
        <v>3</v>
      </c>
      <c r="BF130" s="9" t="s">
        <v>77</v>
      </c>
      <c r="BG130" s="49" t="s">
        <v>399</v>
      </c>
      <c r="BH130" s="2" t="s">
        <v>214</v>
      </c>
      <c r="BI130" s="11"/>
      <c r="BJ130" s="25"/>
    </row>
    <row r="131" spans="1:62" x14ac:dyDescent="0.25">
      <c r="A131" s="2">
        <v>197</v>
      </c>
      <c r="B131" s="2">
        <v>2015</v>
      </c>
      <c r="C131" s="2" t="s">
        <v>88</v>
      </c>
      <c r="D131" s="2" t="s">
        <v>124</v>
      </c>
      <c r="E131" s="2" t="s">
        <v>74</v>
      </c>
      <c r="F131" s="2" t="s">
        <v>234</v>
      </c>
      <c r="G131" s="1" t="s">
        <v>65</v>
      </c>
      <c r="H131" s="1" t="s">
        <v>86</v>
      </c>
      <c r="I131" s="3">
        <v>3</v>
      </c>
      <c r="J131" s="4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3" t="s">
        <v>67</v>
      </c>
      <c r="R131">
        <v>1</v>
      </c>
      <c r="S131" s="46">
        <v>1</v>
      </c>
      <c r="T131" s="5">
        <v>0</v>
      </c>
      <c r="U131" s="5">
        <v>0</v>
      </c>
      <c r="V131" s="5">
        <v>0</v>
      </c>
      <c r="W131" s="3" t="s">
        <v>123</v>
      </c>
      <c r="X131" s="3">
        <v>2</v>
      </c>
      <c r="Y131" s="4">
        <v>0</v>
      </c>
      <c r="Z131" s="5">
        <v>0</v>
      </c>
      <c r="AA131" s="5">
        <v>1</v>
      </c>
      <c r="AB131" s="5">
        <v>0</v>
      </c>
      <c r="AC131" s="3" t="s">
        <v>128</v>
      </c>
      <c r="AD131" s="3">
        <v>3</v>
      </c>
      <c r="AE131" s="4">
        <v>0</v>
      </c>
      <c r="AF131" s="5">
        <v>0</v>
      </c>
      <c r="AG131" s="5">
        <v>1</v>
      </c>
      <c r="AH131" s="5">
        <v>0</v>
      </c>
      <c r="AI131" s="5">
        <v>0</v>
      </c>
      <c r="AJ131" s="5">
        <v>0</v>
      </c>
      <c r="AK131" s="47">
        <v>357</v>
      </c>
      <c r="AL131" s="47">
        <v>-357</v>
      </c>
      <c r="AM131" s="6">
        <v>546</v>
      </c>
      <c r="AN131" s="6">
        <v>0.34615384615384615</v>
      </c>
      <c r="AO131" s="6">
        <v>8</v>
      </c>
      <c r="AP131" s="6">
        <v>11</v>
      </c>
      <c r="AQ131" s="6">
        <v>2.6</v>
      </c>
      <c r="AR131" s="6">
        <v>27.13986013986014</v>
      </c>
      <c r="AS131" s="6">
        <v>25.784172661870503</v>
      </c>
      <c r="AT131" s="6">
        <v>26.956834532374103</v>
      </c>
      <c r="AU131" s="6">
        <v>28.021582733812949</v>
      </c>
      <c r="AV131" s="6">
        <v>28.489208633093522</v>
      </c>
      <c r="AW131" s="48">
        <v>0</v>
      </c>
      <c r="AX131" s="4">
        <v>2.359</v>
      </c>
      <c r="AY131" s="7">
        <v>0</v>
      </c>
      <c r="AZ131" s="7">
        <v>1</v>
      </c>
      <c r="BA131" s="7">
        <v>0</v>
      </c>
      <c r="BB131" s="8">
        <v>0</v>
      </c>
      <c r="BC131" s="12" t="s">
        <v>65</v>
      </c>
      <c r="BD131" s="8" t="s">
        <v>71</v>
      </c>
      <c r="BE131" s="8">
        <v>3</v>
      </c>
      <c r="BF131" s="9" t="s">
        <v>77</v>
      </c>
      <c r="BG131" s="49" t="s">
        <v>263</v>
      </c>
      <c r="BH131" s="2" t="s">
        <v>124</v>
      </c>
      <c r="BI131" s="11"/>
      <c r="BJ131" s="25"/>
    </row>
    <row r="132" spans="1:62" x14ac:dyDescent="0.25">
      <c r="A132" s="2">
        <v>175</v>
      </c>
      <c r="B132" s="2">
        <v>2015</v>
      </c>
      <c r="C132" s="2" t="s">
        <v>248</v>
      </c>
      <c r="D132" s="2" t="s">
        <v>254</v>
      </c>
      <c r="E132" s="2" t="s">
        <v>63</v>
      </c>
      <c r="F132" s="2" t="s">
        <v>170</v>
      </c>
      <c r="G132" s="1" t="s">
        <v>65</v>
      </c>
      <c r="H132" s="1" t="s">
        <v>109</v>
      </c>
      <c r="I132" s="3">
        <v>7</v>
      </c>
      <c r="J132" s="4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</v>
      </c>
      <c r="Q132" s="3" t="s">
        <v>249</v>
      </c>
      <c r="R132">
        <v>3</v>
      </c>
      <c r="S132" s="46">
        <v>0</v>
      </c>
      <c r="T132" s="5">
        <v>0</v>
      </c>
      <c r="U132" s="5">
        <v>1</v>
      </c>
      <c r="V132" s="5">
        <v>0</v>
      </c>
      <c r="W132" s="3" t="s">
        <v>68</v>
      </c>
      <c r="X132" s="3">
        <v>0</v>
      </c>
      <c r="Y132" s="4">
        <v>1</v>
      </c>
      <c r="Z132" s="5">
        <v>0</v>
      </c>
      <c r="AA132" s="5">
        <v>0</v>
      </c>
      <c r="AB132" s="5">
        <v>0</v>
      </c>
      <c r="AC132" s="3" t="s">
        <v>69</v>
      </c>
      <c r="AD132" s="3">
        <v>1</v>
      </c>
      <c r="AE132" s="4">
        <v>1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47">
        <v>1</v>
      </c>
      <c r="AL132" s="47">
        <v>-1</v>
      </c>
      <c r="AM132" s="6">
        <v>173</v>
      </c>
      <c r="AN132" s="6">
        <v>0.9942196531791907</v>
      </c>
      <c r="AO132" s="6">
        <v>7.6</v>
      </c>
      <c r="AP132" s="6">
        <v>4.5</v>
      </c>
      <c r="AQ132" s="6">
        <v>3.8712</v>
      </c>
      <c r="AR132" s="6">
        <v>27.13986013986014</v>
      </c>
      <c r="AS132" s="6">
        <v>25.7841726618705</v>
      </c>
      <c r="AT132" s="6">
        <v>26.956834532374103</v>
      </c>
      <c r="AU132" s="6">
        <v>28.021582733812949</v>
      </c>
      <c r="AV132" s="6">
        <v>28.489208633093522</v>
      </c>
      <c r="AW132" s="48">
        <v>64068</v>
      </c>
      <c r="AX132" s="4">
        <v>3.8250000000000002</v>
      </c>
      <c r="AY132" s="7">
        <v>0</v>
      </c>
      <c r="AZ132" s="7">
        <v>0</v>
      </c>
      <c r="BA132" s="7">
        <v>0</v>
      </c>
      <c r="BB132" s="8">
        <v>0</v>
      </c>
      <c r="BC132" s="12" t="s">
        <v>65</v>
      </c>
      <c r="BD132" s="8" t="s">
        <v>71</v>
      </c>
      <c r="BE132" s="8">
        <v>3</v>
      </c>
      <c r="BF132" s="9" t="s">
        <v>77</v>
      </c>
      <c r="BG132" s="49" t="s">
        <v>393</v>
      </c>
      <c r="BH132" s="2" t="s">
        <v>254</v>
      </c>
      <c r="BI132" s="11"/>
      <c r="BJ132" s="25"/>
    </row>
    <row r="133" spans="1:62" x14ac:dyDescent="0.25">
      <c r="A133" s="2">
        <v>12</v>
      </c>
      <c r="B133" s="2">
        <v>2016</v>
      </c>
      <c r="C133" s="2" t="s">
        <v>276</v>
      </c>
      <c r="D133" s="2" t="s">
        <v>80</v>
      </c>
      <c r="E133" s="2" t="s">
        <v>74</v>
      </c>
      <c r="F133" s="2" t="s">
        <v>64</v>
      </c>
      <c r="G133" s="1" t="s">
        <v>65</v>
      </c>
      <c r="H133" s="1" t="s">
        <v>66</v>
      </c>
      <c r="I133" s="3">
        <v>1</v>
      </c>
      <c r="J133" s="4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3" t="s">
        <v>67</v>
      </c>
      <c r="R133">
        <v>1</v>
      </c>
      <c r="S133" s="46">
        <v>1</v>
      </c>
      <c r="T133" s="5">
        <v>0</v>
      </c>
      <c r="U133" s="5">
        <v>0</v>
      </c>
      <c r="V133" s="5">
        <v>0</v>
      </c>
      <c r="W133" s="3" t="s">
        <v>68</v>
      </c>
      <c r="X133" s="3">
        <v>0</v>
      </c>
      <c r="Y133" s="4">
        <v>1</v>
      </c>
      <c r="Z133" s="5">
        <v>0</v>
      </c>
      <c r="AA133" s="5">
        <v>0</v>
      </c>
      <c r="AB133" s="5">
        <v>0</v>
      </c>
      <c r="AC133" s="3" t="s">
        <v>83</v>
      </c>
      <c r="AD133" s="3">
        <v>2</v>
      </c>
      <c r="AE133" s="4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47">
        <v>4</v>
      </c>
      <c r="AL133" s="47">
        <v>-4</v>
      </c>
      <c r="AM133" s="6">
        <v>87</v>
      </c>
      <c r="AN133" s="6">
        <v>0.95402298850574718</v>
      </c>
      <c r="AO133" s="6">
        <v>6</v>
      </c>
      <c r="AP133" s="6">
        <v>9</v>
      </c>
      <c r="AQ133" s="6">
        <v>4.1399999999999997</v>
      </c>
      <c r="AR133" s="6">
        <v>28</v>
      </c>
      <c r="AS133" s="6">
        <v>26</v>
      </c>
      <c r="AT133" s="6">
        <v>28</v>
      </c>
      <c r="AU133" s="6">
        <v>26</v>
      </c>
      <c r="AV133" s="6">
        <v>32</v>
      </c>
      <c r="AW133" s="48">
        <v>17</v>
      </c>
      <c r="AX133" s="4">
        <v>2.9630000000000001</v>
      </c>
      <c r="AY133" s="7">
        <v>0</v>
      </c>
      <c r="AZ133" s="7">
        <v>1</v>
      </c>
      <c r="BA133" s="7">
        <v>1</v>
      </c>
      <c r="BB133" s="8">
        <v>1</v>
      </c>
      <c r="BC133" s="12" t="s">
        <v>70</v>
      </c>
      <c r="BD133" s="8" t="s">
        <v>71</v>
      </c>
      <c r="BE133" s="8">
        <v>2</v>
      </c>
      <c r="BF133" s="9" t="s">
        <v>72</v>
      </c>
      <c r="BG133" s="45"/>
      <c r="BH133" s="2" t="s">
        <v>80</v>
      </c>
      <c r="BI133" s="11"/>
      <c r="BJ133" s="25"/>
    </row>
    <row r="134" spans="1:62" x14ac:dyDescent="0.25">
      <c r="A134" s="2">
        <v>84</v>
      </c>
      <c r="B134" s="2">
        <v>2016</v>
      </c>
      <c r="C134" s="2" t="s">
        <v>287</v>
      </c>
      <c r="D134" s="2" t="s">
        <v>111</v>
      </c>
      <c r="E134" s="2" t="s">
        <v>74</v>
      </c>
      <c r="F134" s="2" t="s">
        <v>75</v>
      </c>
      <c r="G134" s="1" t="s">
        <v>65</v>
      </c>
      <c r="H134" s="1" t="s">
        <v>66</v>
      </c>
      <c r="I134" s="3">
        <v>1</v>
      </c>
      <c r="J134" s="4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3" t="s">
        <v>67</v>
      </c>
      <c r="R134">
        <v>1</v>
      </c>
      <c r="S134" s="46">
        <v>1</v>
      </c>
      <c r="T134" s="5">
        <v>0</v>
      </c>
      <c r="U134" s="5">
        <v>0</v>
      </c>
      <c r="V134" s="5">
        <v>0</v>
      </c>
      <c r="W134" s="3" t="s">
        <v>68</v>
      </c>
      <c r="X134" s="3">
        <v>0</v>
      </c>
      <c r="Y134" s="4">
        <v>1</v>
      </c>
      <c r="Z134" s="5">
        <v>0</v>
      </c>
      <c r="AA134" s="5">
        <v>0</v>
      </c>
      <c r="AB134" s="5">
        <v>0</v>
      </c>
      <c r="AC134" s="3" t="s">
        <v>111</v>
      </c>
      <c r="AD134" s="24">
        <v>6</v>
      </c>
      <c r="AE134" s="4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1</v>
      </c>
      <c r="AK134" s="47">
        <v>77</v>
      </c>
      <c r="AL134" s="47">
        <v>-77</v>
      </c>
      <c r="AM134" s="6">
        <v>161</v>
      </c>
      <c r="AN134" s="6">
        <v>0.52173913043478259</v>
      </c>
      <c r="AO134" s="6">
        <v>8</v>
      </c>
      <c r="AP134" s="6">
        <v>6</v>
      </c>
      <c r="AQ134" s="6">
        <v>3.2</v>
      </c>
      <c r="AR134" s="6">
        <v>28</v>
      </c>
      <c r="AS134" s="6">
        <v>22</v>
      </c>
      <c r="AT134" s="6">
        <v>29</v>
      </c>
      <c r="AU134" s="6">
        <v>27</v>
      </c>
      <c r="AV134" s="6">
        <v>34</v>
      </c>
      <c r="AW134" s="48">
        <v>2015</v>
      </c>
      <c r="AX134" s="4">
        <v>3.2029999999999998</v>
      </c>
      <c r="AY134" s="7">
        <v>0</v>
      </c>
      <c r="AZ134" s="7">
        <v>1</v>
      </c>
      <c r="BA134" s="7">
        <v>1</v>
      </c>
      <c r="BB134" s="8">
        <v>1</v>
      </c>
      <c r="BC134" s="12" t="s">
        <v>70</v>
      </c>
      <c r="BD134" s="8" t="s">
        <v>71</v>
      </c>
      <c r="BE134" s="8">
        <v>2</v>
      </c>
      <c r="BF134" s="9" t="s">
        <v>72</v>
      </c>
      <c r="BG134" s="45"/>
      <c r="BH134" s="2" t="s">
        <v>111</v>
      </c>
      <c r="BI134" s="10"/>
      <c r="BJ134" s="25"/>
    </row>
    <row r="135" spans="1:62" x14ac:dyDescent="0.25">
      <c r="A135" s="2">
        <v>161</v>
      </c>
      <c r="B135" s="2">
        <v>2015</v>
      </c>
      <c r="C135" s="2" t="s">
        <v>167</v>
      </c>
      <c r="D135" s="2" t="s">
        <v>254</v>
      </c>
      <c r="E135" s="2" t="s">
        <v>74</v>
      </c>
      <c r="F135" s="2" t="s">
        <v>290</v>
      </c>
      <c r="G135" s="1" t="s">
        <v>65</v>
      </c>
      <c r="H135" s="1" t="s">
        <v>66</v>
      </c>
      <c r="I135" s="3">
        <v>1</v>
      </c>
      <c r="J135" s="4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3" t="s">
        <v>67</v>
      </c>
      <c r="R135">
        <v>1</v>
      </c>
      <c r="S135" s="46">
        <v>1</v>
      </c>
      <c r="T135" s="5">
        <v>0</v>
      </c>
      <c r="U135" s="5">
        <v>0</v>
      </c>
      <c r="V135" s="5">
        <v>0</v>
      </c>
      <c r="W135" s="3" t="s">
        <v>68</v>
      </c>
      <c r="X135" s="3">
        <v>0</v>
      </c>
      <c r="Y135" s="4">
        <v>1</v>
      </c>
      <c r="Z135" s="5">
        <v>0</v>
      </c>
      <c r="AA135" s="5">
        <v>0</v>
      </c>
      <c r="AB135" s="5">
        <v>0</v>
      </c>
      <c r="AC135" s="3" t="s">
        <v>128</v>
      </c>
      <c r="AD135" s="3">
        <v>3</v>
      </c>
      <c r="AE135" s="4">
        <v>0</v>
      </c>
      <c r="AF135" s="5">
        <v>0</v>
      </c>
      <c r="AG135" s="5">
        <v>1</v>
      </c>
      <c r="AH135" s="5">
        <v>0</v>
      </c>
      <c r="AI135" s="5">
        <v>0</v>
      </c>
      <c r="AJ135" s="5">
        <v>0</v>
      </c>
      <c r="AK135" s="47">
        <v>258</v>
      </c>
      <c r="AL135" s="47">
        <v>-258</v>
      </c>
      <c r="AM135" s="6">
        <v>441</v>
      </c>
      <c r="AN135" s="6">
        <v>0.41496598639455784</v>
      </c>
      <c r="AO135" s="6">
        <v>6</v>
      </c>
      <c r="AP135" s="6">
        <v>0</v>
      </c>
      <c r="AQ135" s="6">
        <v>3.06</v>
      </c>
      <c r="AR135" s="6">
        <v>28</v>
      </c>
      <c r="AS135" s="6">
        <v>25</v>
      </c>
      <c r="AT135" s="6">
        <v>31</v>
      </c>
      <c r="AU135" s="6">
        <v>29</v>
      </c>
      <c r="AV135" s="6">
        <v>32</v>
      </c>
      <c r="AW135" s="48">
        <v>18</v>
      </c>
      <c r="AX135" s="4">
        <v>2.5819999999999999</v>
      </c>
      <c r="AY135" s="7">
        <v>0</v>
      </c>
      <c r="AZ135" s="7">
        <v>1</v>
      </c>
      <c r="BA135" s="7">
        <v>0</v>
      </c>
      <c r="BB135" s="8">
        <v>1</v>
      </c>
      <c r="BC135" s="12" t="s">
        <v>70</v>
      </c>
      <c r="BD135" s="8" t="s">
        <v>71</v>
      </c>
      <c r="BE135" s="8">
        <v>2</v>
      </c>
      <c r="BF135" s="9" t="s">
        <v>72</v>
      </c>
      <c r="BG135" s="45"/>
      <c r="BH135" s="2" t="s">
        <v>254</v>
      </c>
      <c r="BI135" s="11"/>
      <c r="BJ135" s="25"/>
    </row>
    <row r="136" spans="1:62" x14ac:dyDescent="0.25">
      <c r="A136" s="2">
        <v>156</v>
      </c>
      <c r="B136" s="2">
        <v>2016</v>
      </c>
      <c r="C136" s="2" t="s">
        <v>178</v>
      </c>
      <c r="D136" s="2" t="s">
        <v>143</v>
      </c>
      <c r="E136" s="2" t="s">
        <v>63</v>
      </c>
      <c r="F136" s="2" t="s">
        <v>90</v>
      </c>
      <c r="G136" s="1" t="s">
        <v>65</v>
      </c>
      <c r="H136" s="1" t="s">
        <v>66</v>
      </c>
      <c r="I136" s="3">
        <v>1</v>
      </c>
      <c r="J136" s="4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3" t="s">
        <v>67</v>
      </c>
      <c r="R136">
        <v>1</v>
      </c>
      <c r="S136" s="46">
        <v>1</v>
      </c>
      <c r="T136" s="5">
        <v>0</v>
      </c>
      <c r="U136" s="5">
        <v>0</v>
      </c>
      <c r="V136" s="5">
        <v>0</v>
      </c>
      <c r="W136" s="3" t="s">
        <v>110</v>
      </c>
      <c r="X136" s="3">
        <v>1</v>
      </c>
      <c r="Y136" s="4">
        <v>0</v>
      </c>
      <c r="Z136" s="5">
        <v>1</v>
      </c>
      <c r="AA136" s="5">
        <v>0</v>
      </c>
      <c r="AB136" s="5">
        <v>0</v>
      </c>
      <c r="AC136" s="3" t="s">
        <v>128</v>
      </c>
      <c r="AD136" s="3">
        <v>3</v>
      </c>
      <c r="AE136" s="4">
        <v>0</v>
      </c>
      <c r="AF136" s="5">
        <v>0</v>
      </c>
      <c r="AG136" s="5">
        <v>1</v>
      </c>
      <c r="AH136" s="5">
        <v>0</v>
      </c>
      <c r="AI136" s="5">
        <v>0</v>
      </c>
      <c r="AJ136" s="5">
        <v>0</v>
      </c>
      <c r="AK136" s="47">
        <v>57</v>
      </c>
      <c r="AL136" s="47">
        <v>-57</v>
      </c>
      <c r="AM136" s="6">
        <v>390</v>
      </c>
      <c r="AN136" s="6">
        <v>0.85384615384615381</v>
      </c>
      <c r="AO136" s="6">
        <v>7</v>
      </c>
      <c r="AP136" s="6">
        <v>21</v>
      </c>
      <c r="AQ136" s="6">
        <v>3.88</v>
      </c>
      <c r="AR136" s="6">
        <v>28</v>
      </c>
      <c r="AS136" s="6">
        <v>26</v>
      </c>
      <c r="AT136" s="6">
        <v>31</v>
      </c>
      <c r="AU136" s="6">
        <v>34</v>
      </c>
      <c r="AV136" s="6">
        <v>26</v>
      </c>
      <c r="AW136" s="48">
        <v>0</v>
      </c>
      <c r="AX136" s="4">
        <v>3.7890000000000001</v>
      </c>
      <c r="AY136" s="7">
        <v>0</v>
      </c>
      <c r="AZ136" s="7">
        <v>0</v>
      </c>
      <c r="BA136" s="7">
        <v>1</v>
      </c>
      <c r="BB136" s="8">
        <v>0</v>
      </c>
      <c r="BC136" s="12" t="s">
        <v>65</v>
      </c>
      <c r="BD136" s="8" t="s">
        <v>71</v>
      </c>
      <c r="BE136" s="8">
        <v>3</v>
      </c>
      <c r="BF136" s="9" t="s">
        <v>77</v>
      </c>
      <c r="BG136" s="49" t="s">
        <v>286</v>
      </c>
      <c r="BH136" s="2" t="s">
        <v>143</v>
      </c>
      <c r="BI136" s="11"/>
      <c r="BJ136" s="25"/>
    </row>
    <row r="137" spans="1:62" x14ac:dyDescent="0.25">
      <c r="A137" s="2">
        <v>10</v>
      </c>
      <c r="B137" s="2">
        <v>2016</v>
      </c>
      <c r="C137" s="2" t="s">
        <v>273</v>
      </c>
      <c r="D137" s="2" t="s">
        <v>204</v>
      </c>
      <c r="E137" s="2" t="s">
        <v>63</v>
      </c>
      <c r="F137" s="2" t="s">
        <v>94</v>
      </c>
      <c r="G137" s="1" t="s">
        <v>65</v>
      </c>
      <c r="H137" s="1" t="s">
        <v>66</v>
      </c>
      <c r="I137" s="3">
        <v>1</v>
      </c>
      <c r="J137" s="4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3" t="s">
        <v>67</v>
      </c>
      <c r="R137">
        <v>1</v>
      </c>
      <c r="S137" s="46">
        <v>1</v>
      </c>
      <c r="T137" s="5">
        <v>0</v>
      </c>
      <c r="U137" s="5">
        <v>0</v>
      </c>
      <c r="V137" s="5">
        <v>0</v>
      </c>
      <c r="W137" s="3" t="s">
        <v>68</v>
      </c>
      <c r="X137" s="3">
        <v>0</v>
      </c>
      <c r="Y137" s="4">
        <v>1</v>
      </c>
      <c r="Z137" s="5">
        <v>0</v>
      </c>
      <c r="AA137" s="5">
        <v>0</v>
      </c>
      <c r="AB137" s="5">
        <v>0</v>
      </c>
      <c r="AC137" s="3" t="s">
        <v>128</v>
      </c>
      <c r="AD137" s="3">
        <v>3</v>
      </c>
      <c r="AE137" s="4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47">
        <v>1</v>
      </c>
      <c r="AL137" s="47">
        <v>-1</v>
      </c>
      <c r="AM137" s="6">
        <v>181</v>
      </c>
      <c r="AN137" s="6">
        <v>0.99447513812154698</v>
      </c>
      <c r="AO137" s="6">
        <v>12</v>
      </c>
      <c r="AP137" s="6">
        <v>20</v>
      </c>
      <c r="AQ137" s="6">
        <v>4</v>
      </c>
      <c r="AR137" s="6">
        <v>28</v>
      </c>
      <c r="AS137" s="6">
        <v>22</v>
      </c>
      <c r="AT137" s="6">
        <v>29</v>
      </c>
      <c r="AU137" s="6">
        <v>31</v>
      </c>
      <c r="AV137" s="6">
        <v>29</v>
      </c>
      <c r="AW137" s="48">
        <v>1944</v>
      </c>
      <c r="AX137" s="4">
        <v>3.702</v>
      </c>
      <c r="AY137" s="7">
        <v>0</v>
      </c>
      <c r="AZ137" s="7">
        <v>0</v>
      </c>
      <c r="BA137" s="7">
        <v>1</v>
      </c>
      <c r="BB137" s="8">
        <v>0</v>
      </c>
      <c r="BC137" s="12" t="s">
        <v>65</v>
      </c>
      <c r="BD137" s="8" t="s">
        <v>71</v>
      </c>
      <c r="BE137" s="8">
        <v>3</v>
      </c>
      <c r="BF137" s="9" t="s">
        <v>77</v>
      </c>
      <c r="BG137" s="49" t="s">
        <v>274</v>
      </c>
      <c r="BH137" s="2" t="s">
        <v>204</v>
      </c>
      <c r="BI137" s="11" t="s">
        <v>275</v>
      </c>
      <c r="BJ137" s="25"/>
    </row>
    <row r="138" spans="1:62" x14ac:dyDescent="0.25">
      <c r="A138" s="2">
        <v>16</v>
      </c>
      <c r="B138" s="2">
        <v>2016</v>
      </c>
      <c r="C138" s="2" t="s">
        <v>173</v>
      </c>
      <c r="D138" s="2" t="s">
        <v>89</v>
      </c>
      <c r="E138" s="2" t="s">
        <v>63</v>
      </c>
      <c r="F138" s="2" t="s">
        <v>64</v>
      </c>
      <c r="G138" s="1" t="s">
        <v>65</v>
      </c>
      <c r="H138" s="1" t="s">
        <v>66</v>
      </c>
      <c r="I138" s="3">
        <v>1</v>
      </c>
      <c r="J138" s="4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3" t="s">
        <v>67</v>
      </c>
      <c r="R138">
        <v>1</v>
      </c>
      <c r="S138" s="46">
        <v>1</v>
      </c>
      <c r="T138" s="5">
        <v>0</v>
      </c>
      <c r="U138" s="5">
        <v>0</v>
      </c>
      <c r="V138" s="5">
        <v>0</v>
      </c>
      <c r="W138" s="3" t="s">
        <v>68</v>
      </c>
      <c r="X138" s="3">
        <v>0</v>
      </c>
      <c r="Y138" s="4">
        <v>1</v>
      </c>
      <c r="Z138" s="5">
        <v>0</v>
      </c>
      <c r="AA138" s="5">
        <v>0</v>
      </c>
      <c r="AB138" s="5">
        <v>0</v>
      </c>
      <c r="AC138" s="3" t="s">
        <v>83</v>
      </c>
      <c r="AD138" s="3">
        <v>2</v>
      </c>
      <c r="AE138" s="4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47">
        <v>5</v>
      </c>
      <c r="AL138" s="47">
        <v>-5</v>
      </c>
      <c r="AM138" s="6">
        <v>280</v>
      </c>
      <c r="AN138" s="6">
        <v>0.9821428571428571</v>
      </c>
      <c r="AO138" s="6">
        <v>8</v>
      </c>
      <c r="AP138" s="6">
        <v>4</v>
      </c>
      <c r="AQ138" s="6">
        <v>4.3600000000000003</v>
      </c>
      <c r="AR138" s="6">
        <v>28</v>
      </c>
      <c r="AS138" s="6">
        <v>30</v>
      </c>
      <c r="AT138" s="6">
        <v>30</v>
      </c>
      <c r="AU138" s="6">
        <v>25</v>
      </c>
      <c r="AV138" s="6">
        <v>27</v>
      </c>
      <c r="AW138" s="48">
        <v>997</v>
      </c>
      <c r="AX138" s="4">
        <v>3.6640000000000001</v>
      </c>
      <c r="AY138" s="7">
        <v>0</v>
      </c>
      <c r="AZ138" s="7">
        <v>0</v>
      </c>
      <c r="BA138" s="7">
        <v>1</v>
      </c>
      <c r="BB138" s="8">
        <v>0</v>
      </c>
      <c r="BC138" s="12" t="s">
        <v>65</v>
      </c>
      <c r="BD138" s="8" t="s">
        <v>71</v>
      </c>
      <c r="BE138" s="8">
        <v>3</v>
      </c>
      <c r="BF138" s="9" t="s">
        <v>77</v>
      </c>
      <c r="BG138" s="49" t="s">
        <v>277</v>
      </c>
      <c r="BH138" s="2" t="s">
        <v>89</v>
      </c>
      <c r="BI138" s="11"/>
      <c r="BJ138" s="25"/>
    </row>
    <row r="139" spans="1:62" x14ac:dyDescent="0.25">
      <c r="A139" s="2">
        <v>149</v>
      </c>
      <c r="B139" s="2">
        <v>2016</v>
      </c>
      <c r="C139" s="2" t="s">
        <v>280</v>
      </c>
      <c r="D139" s="2" t="s">
        <v>104</v>
      </c>
      <c r="E139" s="2" t="s">
        <v>63</v>
      </c>
      <c r="F139" s="2" t="s">
        <v>64</v>
      </c>
      <c r="G139" s="1" t="s">
        <v>65</v>
      </c>
      <c r="H139" s="1" t="s">
        <v>66</v>
      </c>
      <c r="I139" s="3">
        <v>1</v>
      </c>
      <c r="J139" s="4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3" t="s">
        <v>101</v>
      </c>
      <c r="R139">
        <v>2</v>
      </c>
      <c r="S139" s="46">
        <v>0</v>
      </c>
      <c r="T139" s="5">
        <v>1</v>
      </c>
      <c r="U139" s="5">
        <v>0</v>
      </c>
      <c r="V139" s="5">
        <v>0</v>
      </c>
      <c r="W139" s="3" t="s">
        <v>68</v>
      </c>
      <c r="X139" s="3">
        <v>0</v>
      </c>
      <c r="Y139" s="4">
        <v>1</v>
      </c>
      <c r="Z139" s="5">
        <v>0</v>
      </c>
      <c r="AA139" s="5">
        <v>0</v>
      </c>
      <c r="AB139" s="5">
        <v>0</v>
      </c>
      <c r="AC139" s="3" t="s">
        <v>104</v>
      </c>
      <c r="AD139" s="3">
        <v>4</v>
      </c>
      <c r="AE139" s="4">
        <v>0</v>
      </c>
      <c r="AF139" s="5">
        <v>0</v>
      </c>
      <c r="AG139" s="5">
        <v>0</v>
      </c>
      <c r="AH139" s="5">
        <v>1</v>
      </c>
      <c r="AI139" s="5">
        <v>0</v>
      </c>
      <c r="AJ139" s="5">
        <v>0</v>
      </c>
      <c r="AK139" s="47">
        <v>9</v>
      </c>
      <c r="AL139" s="47">
        <v>-9</v>
      </c>
      <c r="AM139" s="6">
        <v>108</v>
      </c>
      <c r="AN139" s="6">
        <v>0.91666666666666663</v>
      </c>
      <c r="AO139" s="6">
        <v>8</v>
      </c>
      <c r="AP139" s="6">
        <v>34</v>
      </c>
      <c r="AQ139" s="6">
        <v>4</v>
      </c>
      <c r="AR139" s="6">
        <v>28</v>
      </c>
      <c r="AS139" s="6">
        <v>27</v>
      </c>
      <c r="AT139" s="6">
        <v>26</v>
      </c>
      <c r="AU139" s="6">
        <v>28</v>
      </c>
      <c r="AV139" s="6">
        <v>30</v>
      </c>
      <c r="AW139" s="48">
        <v>940</v>
      </c>
      <c r="AX139" s="4">
        <v>3.6560000000000001</v>
      </c>
      <c r="AY139" s="7">
        <v>0</v>
      </c>
      <c r="AZ139" s="7">
        <v>0</v>
      </c>
      <c r="BA139" s="7">
        <v>1</v>
      </c>
      <c r="BB139" s="8">
        <v>0</v>
      </c>
      <c r="BC139" s="12" t="s">
        <v>65</v>
      </c>
      <c r="BD139" s="8" t="s">
        <v>71</v>
      </c>
      <c r="BE139" s="8">
        <v>3</v>
      </c>
      <c r="BF139" s="9" t="s">
        <v>77</v>
      </c>
      <c r="BG139" s="49" t="s">
        <v>126</v>
      </c>
      <c r="BH139" s="2" t="s">
        <v>104</v>
      </c>
      <c r="BI139" s="11"/>
      <c r="BJ139" s="25"/>
    </row>
    <row r="140" spans="1:62" x14ac:dyDescent="0.25">
      <c r="A140" s="2">
        <v>87</v>
      </c>
      <c r="B140" s="2">
        <v>2015</v>
      </c>
      <c r="C140" s="2" t="s">
        <v>238</v>
      </c>
      <c r="D140" s="2" t="s">
        <v>204</v>
      </c>
      <c r="E140" s="2" t="s">
        <v>74</v>
      </c>
      <c r="F140" s="2" t="s">
        <v>119</v>
      </c>
      <c r="G140" s="1" t="s">
        <v>65</v>
      </c>
      <c r="H140" s="1" t="s">
        <v>66</v>
      </c>
      <c r="I140" s="3">
        <v>1</v>
      </c>
      <c r="J140" s="4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3" t="s">
        <v>67</v>
      </c>
      <c r="R140">
        <v>1</v>
      </c>
      <c r="S140" s="46">
        <v>1</v>
      </c>
      <c r="T140" s="5">
        <v>0</v>
      </c>
      <c r="U140" s="5">
        <v>0</v>
      </c>
      <c r="V140" s="5">
        <v>0</v>
      </c>
      <c r="W140" s="3" t="s">
        <v>68</v>
      </c>
      <c r="X140" s="3">
        <v>0</v>
      </c>
      <c r="Y140" s="4">
        <v>1</v>
      </c>
      <c r="Z140" s="5">
        <v>0</v>
      </c>
      <c r="AA140" s="5">
        <v>0</v>
      </c>
      <c r="AB140" s="5">
        <v>0</v>
      </c>
      <c r="AC140" s="3" t="s">
        <v>128</v>
      </c>
      <c r="AD140" s="3">
        <v>3</v>
      </c>
      <c r="AE140" s="4">
        <v>0</v>
      </c>
      <c r="AF140" s="5">
        <v>0</v>
      </c>
      <c r="AG140" s="5">
        <v>1</v>
      </c>
      <c r="AH140" s="5">
        <v>0</v>
      </c>
      <c r="AI140" s="5">
        <v>0</v>
      </c>
      <c r="AJ140" s="5">
        <v>0</v>
      </c>
      <c r="AK140" s="47">
        <v>11</v>
      </c>
      <c r="AL140" s="47">
        <v>-11</v>
      </c>
      <c r="AM140" s="6">
        <v>181</v>
      </c>
      <c r="AN140" s="6">
        <v>0.93922651933701662</v>
      </c>
      <c r="AO140" s="6">
        <v>8</v>
      </c>
      <c r="AP140" s="6">
        <v>21</v>
      </c>
      <c r="AQ140" s="6">
        <v>4.05</v>
      </c>
      <c r="AR140" s="6">
        <v>28</v>
      </c>
      <c r="AS140" s="6">
        <v>25</v>
      </c>
      <c r="AT140" s="6">
        <v>24</v>
      </c>
      <c r="AU140" s="6">
        <v>32</v>
      </c>
      <c r="AV140" s="6">
        <v>32</v>
      </c>
      <c r="AW140" s="48">
        <v>2694</v>
      </c>
      <c r="AX140" s="4">
        <v>3.7530000000000001</v>
      </c>
      <c r="AY140" s="7">
        <v>0</v>
      </c>
      <c r="AZ140" s="7">
        <v>1</v>
      </c>
      <c r="BA140" s="7">
        <v>0</v>
      </c>
      <c r="BB140" s="8">
        <v>0</v>
      </c>
      <c r="BC140" s="12" t="s">
        <v>65</v>
      </c>
      <c r="BD140" s="8" t="s">
        <v>71</v>
      </c>
      <c r="BE140" s="8">
        <v>3</v>
      </c>
      <c r="BF140" s="9" t="s">
        <v>77</v>
      </c>
      <c r="BG140" s="49" t="s">
        <v>281</v>
      </c>
      <c r="BH140" s="2" t="s">
        <v>204</v>
      </c>
      <c r="BI140" s="11"/>
      <c r="BJ140" s="25"/>
    </row>
    <row r="141" spans="1:62" x14ac:dyDescent="0.25">
      <c r="A141" s="2">
        <v>167</v>
      </c>
      <c r="B141" s="2">
        <v>2015</v>
      </c>
      <c r="C141" s="2" t="s">
        <v>171</v>
      </c>
      <c r="D141" s="2" t="s">
        <v>214</v>
      </c>
      <c r="E141" s="2" t="s">
        <v>63</v>
      </c>
      <c r="F141" s="2" t="s">
        <v>136</v>
      </c>
      <c r="G141" s="1" t="s">
        <v>65</v>
      </c>
      <c r="H141" s="1" t="s">
        <v>66</v>
      </c>
      <c r="I141" s="3">
        <v>1</v>
      </c>
      <c r="J141" s="4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3" t="s">
        <v>67</v>
      </c>
      <c r="R141">
        <v>1</v>
      </c>
      <c r="S141" s="46">
        <v>1</v>
      </c>
      <c r="T141" s="5">
        <v>0</v>
      </c>
      <c r="U141" s="5">
        <v>0</v>
      </c>
      <c r="V141" s="5">
        <v>0</v>
      </c>
      <c r="W141" s="3" t="s">
        <v>68</v>
      </c>
      <c r="X141" s="3">
        <v>0</v>
      </c>
      <c r="Y141" s="4">
        <v>1</v>
      </c>
      <c r="Z141" s="5">
        <v>0</v>
      </c>
      <c r="AA141" s="5">
        <v>0</v>
      </c>
      <c r="AB141" s="5">
        <v>0</v>
      </c>
      <c r="AC141" s="3" t="s">
        <v>69</v>
      </c>
      <c r="AD141" s="3">
        <v>1</v>
      </c>
      <c r="AE141" s="4">
        <v>1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47">
        <v>26</v>
      </c>
      <c r="AL141" s="47">
        <v>-26</v>
      </c>
      <c r="AM141" s="6">
        <v>284</v>
      </c>
      <c r="AN141" s="6">
        <v>0.90845070422535212</v>
      </c>
      <c r="AO141" s="6">
        <v>8</v>
      </c>
      <c r="AP141" s="6">
        <v>15</v>
      </c>
      <c r="AQ141" s="6">
        <v>3.8</v>
      </c>
      <c r="AR141" s="6">
        <v>28</v>
      </c>
      <c r="AS141" s="6">
        <v>22</v>
      </c>
      <c r="AT141" s="6">
        <v>27</v>
      </c>
      <c r="AU141" s="6">
        <v>31</v>
      </c>
      <c r="AV141" s="6">
        <v>33</v>
      </c>
      <c r="AW141" s="48">
        <v>49</v>
      </c>
      <c r="AX141" s="4">
        <v>3.53</v>
      </c>
      <c r="AY141" s="7">
        <v>0</v>
      </c>
      <c r="AZ141" s="7">
        <v>0</v>
      </c>
      <c r="BA141" s="7">
        <v>0</v>
      </c>
      <c r="BB141" s="8">
        <v>0</v>
      </c>
      <c r="BC141" s="12" t="s">
        <v>65</v>
      </c>
      <c r="BD141" s="8" t="s">
        <v>71</v>
      </c>
      <c r="BE141" s="8">
        <v>3</v>
      </c>
      <c r="BF141" s="9" t="s">
        <v>77</v>
      </c>
      <c r="BG141" s="49" t="s">
        <v>284</v>
      </c>
      <c r="BH141" s="2" t="s">
        <v>214</v>
      </c>
      <c r="BI141" s="11" t="s">
        <v>285</v>
      </c>
      <c r="BJ141" s="25"/>
    </row>
    <row r="142" spans="1:62" x14ac:dyDescent="0.25">
      <c r="A142" s="2">
        <v>229</v>
      </c>
      <c r="B142" s="2">
        <v>2015</v>
      </c>
      <c r="C142" s="2" t="s">
        <v>291</v>
      </c>
      <c r="D142" s="2" t="s">
        <v>269</v>
      </c>
      <c r="E142" s="2" t="s">
        <v>63</v>
      </c>
      <c r="F142" s="2" t="s">
        <v>81</v>
      </c>
      <c r="G142" s="1" t="s">
        <v>65</v>
      </c>
      <c r="H142" s="1" t="s">
        <v>66</v>
      </c>
      <c r="I142" s="3">
        <v>1</v>
      </c>
      <c r="J142" s="4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3" t="s">
        <v>101</v>
      </c>
      <c r="R142">
        <v>2</v>
      </c>
      <c r="S142" s="46">
        <v>0</v>
      </c>
      <c r="T142" s="5">
        <v>1</v>
      </c>
      <c r="U142" s="5">
        <v>0</v>
      </c>
      <c r="V142" s="5">
        <v>0</v>
      </c>
      <c r="W142" s="3" t="s">
        <v>68</v>
      </c>
      <c r="X142" s="3">
        <v>0</v>
      </c>
      <c r="Y142" s="4">
        <v>1</v>
      </c>
      <c r="Z142" s="5">
        <v>0</v>
      </c>
      <c r="AA142" s="5">
        <v>0</v>
      </c>
      <c r="AB142" s="5">
        <v>0</v>
      </c>
      <c r="AC142" s="3" t="s">
        <v>83</v>
      </c>
      <c r="AD142" s="3">
        <v>2</v>
      </c>
      <c r="AE142" s="4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47">
        <v>55.2</v>
      </c>
      <c r="AL142" s="47">
        <v>-55.2</v>
      </c>
      <c r="AM142" s="6">
        <v>294</v>
      </c>
      <c r="AN142" s="6">
        <v>0.81224489795918364</v>
      </c>
      <c r="AO142" s="6">
        <v>5</v>
      </c>
      <c r="AP142" s="6">
        <v>0</v>
      </c>
      <c r="AQ142" s="6">
        <v>2.69</v>
      </c>
      <c r="AR142" s="6">
        <v>28</v>
      </c>
      <c r="AS142" s="6">
        <v>26</v>
      </c>
      <c r="AT142" s="6">
        <v>26</v>
      </c>
      <c r="AU142" s="6">
        <v>28</v>
      </c>
      <c r="AV142" s="6">
        <v>33</v>
      </c>
      <c r="AW142" s="48">
        <v>692</v>
      </c>
      <c r="AX142" s="4">
        <v>3.5030000000000001</v>
      </c>
      <c r="AY142" s="7">
        <v>0</v>
      </c>
      <c r="AZ142" s="7">
        <v>0</v>
      </c>
      <c r="BA142" s="7">
        <v>0</v>
      </c>
      <c r="BB142" s="8">
        <v>0</v>
      </c>
      <c r="BC142" s="12" t="s">
        <v>65</v>
      </c>
      <c r="BD142" s="8" t="s">
        <v>71</v>
      </c>
      <c r="BE142" s="8">
        <v>3</v>
      </c>
      <c r="BF142" s="9" t="s">
        <v>77</v>
      </c>
      <c r="BG142" s="49" t="s">
        <v>292</v>
      </c>
      <c r="BH142" s="2" t="s">
        <v>269</v>
      </c>
      <c r="BI142" s="11"/>
      <c r="BJ142" s="25"/>
    </row>
    <row r="143" spans="1:62" x14ac:dyDescent="0.25">
      <c r="A143" s="2">
        <v>63</v>
      </c>
      <c r="B143" s="2">
        <v>2015</v>
      </c>
      <c r="C143" s="2" t="s">
        <v>288</v>
      </c>
      <c r="D143" s="2" t="s">
        <v>214</v>
      </c>
      <c r="E143" s="2" t="s">
        <v>63</v>
      </c>
      <c r="F143" s="2" t="s">
        <v>75</v>
      </c>
      <c r="G143" s="1" t="s">
        <v>65</v>
      </c>
      <c r="H143" s="1" t="s">
        <v>66</v>
      </c>
      <c r="I143" s="3">
        <v>1</v>
      </c>
      <c r="J143" s="4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3" t="s">
        <v>67</v>
      </c>
      <c r="R143">
        <v>1</v>
      </c>
      <c r="S143" s="46">
        <v>1</v>
      </c>
      <c r="T143" s="5">
        <v>0</v>
      </c>
      <c r="U143" s="5">
        <v>0</v>
      </c>
      <c r="V143" s="5">
        <v>0</v>
      </c>
      <c r="W143" s="3" t="s">
        <v>68</v>
      </c>
      <c r="X143" s="3">
        <v>0</v>
      </c>
      <c r="Y143" s="4">
        <v>1</v>
      </c>
      <c r="Z143" s="5">
        <v>0</v>
      </c>
      <c r="AA143" s="5">
        <v>0</v>
      </c>
      <c r="AB143" s="5">
        <v>0</v>
      </c>
      <c r="AC143" s="3" t="s">
        <v>83</v>
      </c>
      <c r="AD143" s="3">
        <v>2</v>
      </c>
      <c r="AE143" s="4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47">
        <v>107</v>
      </c>
      <c r="AL143" s="47">
        <v>-107</v>
      </c>
      <c r="AM143" s="6">
        <v>397</v>
      </c>
      <c r="AN143" s="6">
        <v>0.73047858942065491</v>
      </c>
      <c r="AO143" s="6">
        <v>9</v>
      </c>
      <c r="AP143" s="6">
        <v>9</v>
      </c>
      <c r="AQ143" s="6">
        <v>3.82</v>
      </c>
      <c r="AR143" s="6">
        <v>28</v>
      </c>
      <c r="AS143" s="6">
        <v>28</v>
      </c>
      <c r="AT143" s="6">
        <v>27</v>
      </c>
      <c r="AU143" s="6">
        <v>31</v>
      </c>
      <c r="AV143" s="6">
        <v>29</v>
      </c>
      <c r="AW143" s="48">
        <v>2434</v>
      </c>
      <c r="AX143" s="4">
        <v>3.4620000000000002</v>
      </c>
      <c r="AY143" s="7">
        <v>0</v>
      </c>
      <c r="AZ143" s="7">
        <v>0</v>
      </c>
      <c r="BA143" s="7">
        <v>0</v>
      </c>
      <c r="BB143" s="8">
        <v>0</v>
      </c>
      <c r="BC143" s="12" t="s">
        <v>65</v>
      </c>
      <c r="BD143" s="8" t="s">
        <v>71</v>
      </c>
      <c r="BE143" s="8">
        <v>3</v>
      </c>
      <c r="BF143" s="9" t="s">
        <v>77</v>
      </c>
      <c r="BG143" s="49" t="s">
        <v>289</v>
      </c>
      <c r="BH143" s="2" t="s">
        <v>214</v>
      </c>
      <c r="BI143" s="11"/>
      <c r="BJ143" s="25"/>
    </row>
    <row r="144" spans="1:62" x14ac:dyDescent="0.25">
      <c r="A144" s="2">
        <v>78</v>
      </c>
      <c r="B144" s="2">
        <v>2015</v>
      </c>
      <c r="C144" s="2" t="s">
        <v>164</v>
      </c>
      <c r="D144" s="2" t="s">
        <v>93</v>
      </c>
      <c r="E144" s="2" t="s">
        <v>63</v>
      </c>
      <c r="F144" s="2" t="s">
        <v>141</v>
      </c>
      <c r="G144" s="1" t="s">
        <v>65</v>
      </c>
      <c r="H144" s="1" t="s">
        <v>66</v>
      </c>
      <c r="I144" s="3">
        <v>1</v>
      </c>
      <c r="J144" s="4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3" t="s">
        <v>67</v>
      </c>
      <c r="R144">
        <v>1</v>
      </c>
      <c r="S144" s="46">
        <v>1</v>
      </c>
      <c r="T144" s="5">
        <v>0</v>
      </c>
      <c r="U144" s="5">
        <v>0</v>
      </c>
      <c r="V144" s="5">
        <v>0</v>
      </c>
      <c r="W144" s="3" t="s">
        <v>68</v>
      </c>
      <c r="X144" s="3">
        <v>0</v>
      </c>
      <c r="Y144" s="4">
        <v>1</v>
      </c>
      <c r="Z144" s="5">
        <v>0</v>
      </c>
      <c r="AA144" s="5">
        <v>0</v>
      </c>
      <c r="AB144" s="5">
        <v>0</v>
      </c>
      <c r="AC144" s="3" t="s">
        <v>128</v>
      </c>
      <c r="AD144" s="3">
        <v>3</v>
      </c>
      <c r="AE144" s="4">
        <v>0</v>
      </c>
      <c r="AF144" s="5">
        <v>0</v>
      </c>
      <c r="AG144" s="5">
        <v>1</v>
      </c>
      <c r="AH144" s="5">
        <v>0</v>
      </c>
      <c r="AI144" s="5">
        <v>0</v>
      </c>
      <c r="AJ144" s="5">
        <v>0</v>
      </c>
      <c r="AK144" s="47">
        <v>122</v>
      </c>
      <c r="AL144" s="47">
        <v>-122</v>
      </c>
      <c r="AM144" s="6">
        <v>291</v>
      </c>
      <c r="AN144" s="6">
        <v>0.5807560137457044</v>
      </c>
      <c r="AO144" s="6">
        <v>8</v>
      </c>
      <c r="AP144" s="6">
        <v>18</v>
      </c>
      <c r="AQ144" s="6">
        <v>3.55</v>
      </c>
      <c r="AR144" s="6">
        <v>28</v>
      </c>
      <c r="AS144" s="6">
        <v>26</v>
      </c>
      <c r="AT144" s="6">
        <v>24</v>
      </c>
      <c r="AU144" s="6">
        <v>32</v>
      </c>
      <c r="AV144" s="6">
        <v>33</v>
      </c>
      <c r="AW144" s="48">
        <v>8</v>
      </c>
      <c r="AX144" s="4">
        <v>3.4079999999999999</v>
      </c>
      <c r="AY144" s="7">
        <v>0</v>
      </c>
      <c r="AZ144" s="7">
        <v>0</v>
      </c>
      <c r="BA144" s="7">
        <v>0</v>
      </c>
      <c r="BB144" s="8">
        <v>0</v>
      </c>
      <c r="BC144" s="12" t="s">
        <v>65</v>
      </c>
      <c r="BD144" s="8" t="s">
        <v>71</v>
      </c>
      <c r="BE144" s="8">
        <v>3</v>
      </c>
      <c r="BF144" s="9" t="s">
        <v>77</v>
      </c>
      <c r="BG144" s="49" t="s">
        <v>129</v>
      </c>
      <c r="BH144" s="2" t="s">
        <v>93</v>
      </c>
      <c r="BI144" s="11"/>
      <c r="BJ144" s="25"/>
    </row>
    <row r="145" spans="1:62" x14ac:dyDescent="0.25">
      <c r="A145" s="2">
        <v>5</v>
      </c>
      <c r="B145" s="2">
        <v>2016</v>
      </c>
      <c r="C145" s="2" t="s">
        <v>177</v>
      </c>
      <c r="D145" s="2" t="s">
        <v>99</v>
      </c>
      <c r="E145" s="2" t="s">
        <v>63</v>
      </c>
      <c r="F145" s="2" t="s">
        <v>136</v>
      </c>
      <c r="G145" s="1" t="s">
        <v>65</v>
      </c>
      <c r="H145" s="1" t="s">
        <v>66</v>
      </c>
      <c r="I145" s="3">
        <v>1</v>
      </c>
      <c r="J145" s="4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3" t="s">
        <v>67</v>
      </c>
      <c r="R145">
        <v>1</v>
      </c>
      <c r="S145" s="46">
        <v>1</v>
      </c>
      <c r="T145" s="5">
        <v>0</v>
      </c>
      <c r="U145" s="5">
        <v>0</v>
      </c>
      <c r="V145" s="5">
        <v>0</v>
      </c>
      <c r="W145" s="3" t="s">
        <v>68</v>
      </c>
      <c r="X145" s="3">
        <v>0</v>
      </c>
      <c r="Y145" s="4">
        <v>1</v>
      </c>
      <c r="Z145" s="5">
        <v>0</v>
      </c>
      <c r="AA145" s="5">
        <v>0</v>
      </c>
      <c r="AB145" s="5">
        <v>0</v>
      </c>
      <c r="AC145" s="3" t="s">
        <v>83</v>
      </c>
      <c r="AD145" s="3">
        <v>2</v>
      </c>
      <c r="AE145" s="4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47">
        <v>150</v>
      </c>
      <c r="AL145" s="47">
        <v>-150</v>
      </c>
      <c r="AM145" s="6">
        <v>370</v>
      </c>
      <c r="AN145" s="6">
        <v>0.59459459459459452</v>
      </c>
      <c r="AO145" s="6">
        <v>4</v>
      </c>
      <c r="AP145" s="6">
        <v>8</v>
      </c>
      <c r="AQ145" s="6">
        <v>3.31</v>
      </c>
      <c r="AR145" s="6">
        <v>28</v>
      </c>
      <c r="AS145" s="6">
        <v>23</v>
      </c>
      <c r="AT145" s="6">
        <v>27</v>
      </c>
      <c r="AU145" s="6">
        <v>23</v>
      </c>
      <c r="AV145" s="6">
        <v>31</v>
      </c>
      <c r="AW145" s="48">
        <v>84</v>
      </c>
      <c r="AX145" s="4">
        <v>3.6110000000000002</v>
      </c>
      <c r="AY145" s="7">
        <v>0</v>
      </c>
      <c r="AZ145" s="7">
        <v>0</v>
      </c>
      <c r="BA145" s="7">
        <v>1</v>
      </c>
      <c r="BB145" s="8">
        <v>0</v>
      </c>
      <c r="BC145" s="12" t="s">
        <v>65</v>
      </c>
      <c r="BD145" s="8" t="s">
        <v>71</v>
      </c>
      <c r="BE145" s="8">
        <v>3</v>
      </c>
      <c r="BF145" s="9" t="s">
        <v>77</v>
      </c>
      <c r="BG145" s="49" t="s">
        <v>224</v>
      </c>
      <c r="BH145" s="2" t="s">
        <v>99</v>
      </c>
      <c r="BI145" s="11"/>
      <c r="BJ145" s="25"/>
    </row>
    <row r="146" spans="1:62" x14ac:dyDescent="0.25">
      <c r="A146" s="2">
        <v>104</v>
      </c>
      <c r="B146" s="2">
        <v>2015</v>
      </c>
      <c r="C146" s="2" t="s">
        <v>167</v>
      </c>
      <c r="D146" s="2" t="s">
        <v>154</v>
      </c>
      <c r="E146" s="2" t="s">
        <v>74</v>
      </c>
      <c r="F146" s="2" t="s">
        <v>215</v>
      </c>
      <c r="G146" s="1" t="s">
        <v>65</v>
      </c>
      <c r="H146" s="1" t="s">
        <v>66</v>
      </c>
      <c r="I146" s="3">
        <v>1</v>
      </c>
      <c r="J146" s="4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3" t="s">
        <v>67</v>
      </c>
      <c r="R146">
        <v>1</v>
      </c>
      <c r="S146" s="46">
        <v>1</v>
      </c>
      <c r="T146" s="5">
        <v>0</v>
      </c>
      <c r="U146" s="5">
        <v>0</v>
      </c>
      <c r="V146" s="5">
        <v>0</v>
      </c>
      <c r="W146" s="3" t="s">
        <v>68</v>
      </c>
      <c r="X146" s="3">
        <v>0</v>
      </c>
      <c r="Y146" s="4">
        <v>1</v>
      </c>
      <c r="Z146" s="5">
        <v>0</v>
      </c>
      <c r="AA146" s="5">
        <v>0</v>
      </c>
      <c r="AB146" s="5">
        <v>0</v>
      </c>
      <c r="AC146" s="3" t="s">
        <v>83</v>
      </c>
      <c r="AD146" s="3">
        <v>2</v>
      </c>
      <c r="AE146" s="4">
        <v>0</v>
      </c>
      <c r="AF146" s="5">
        <v>1</v>
      </c>
      <c r="AG146" s="5">
        <v>0</v>
      </c>
      <c r="AH146" s="5">
        <v>0</v>
      </c>
      <c r="AI146" s="5">
        <v>0</v>
      </c>
      <c r="AJ146" s="5">
        <v>0</v>
      </c>
      <c r="AK146" s="47">
        <v>13</v>
      </c>
      <c r="AL146" s="47">
        <v>-13</v>
      </c>
      <c r="AM146" s="6">
        <v>453</v>
      </c>
      <c r="AN146" s="6">
        <v>0.9713024282560706</v>
      </c>
      <c r="AO146" s="6">
        <v>8</v>
      </c>
      <c r="AP146" s="6">
        <v>7.5714285714285712</v>
      </c>
      <c r="AQ146" s="6">
        <v>4.3</v>
      </c>
      <c r="AR146" s="6">
        <v>28</v>
      </c>
      <c r="AS146" s="6">
        <v>27</v>
      </c>
      <c r="AT146" s="6">
        <v>26</v>
      </c>
      <c r="AU146" s="6">
        <v>35</v>
      </c>
      <c r="AV146" s="6">
        <v>28</v>
      </c>
      <c r="AW146" s="48">
        <v>18</v>
      </c>
      <c r="AX146" s="4"/>
      <c r="AY146" s="7">
        <v>0</v>
      </c>
      <c r="AZ146" s="7">
        <v>1</v>
      </c>
      <c r="BA146" s="7">
        <v>0</v>
      </c>
      <c r="BB146" s="8">
        <v>1</v>
      </c>
      <c r="BC146" s="12" t="s">
        <v>70</v>
      </c>
      <c r="BD146" s="8" t="s">
        <v>112</v>
      </c>
      <c r="BE146" s="8">
        <v>1</v>
      </c>
      <c r="BF146" s="9" t="s">
        <v>113</v>
      </c>
      <c r="BG146" s="45"/>
      <c r="BH146" s="2" t="s">
        <v>154</v>
      </c>
      <c r="BI146" s="11"/>
      <c r="BJ146" s="25"/>
    </row>
    <row r="147" spans="1:62" x14ac:dyDescent="0.25">
      <c r="A147" s="2">
        <v>189</v>
      </c>
      <c r="B147" s="2">
        <v>2016</v>
      </c>
      <c r="C147" s="2" t="s">
        <v>295</v>
      </c>
      <c r="D147" s="2" t="s">
        <v>93</v>
      </c>
      <c r="E147" s="2" t="s">
        <v>63</v>
      </c>
      <c r="F147" s="2" t="s">
        <v>94</v>
      </c>
      <c r="G147" s="1" t="s">
        <v>65</v>
      </c>
      <c r="H147" s="1" t="s">
        <v>66</v>
      </c>
      <c r="I147" s="3">
        <v>1</v>
      </c>
      <c r="J147" s="4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3" t="s">
        <v>67</v>
      </c>
      <c r="R147">
        <v>1</v>
      </c>
      <c r="S147" s="46">
        <v>1</v>
      </c>
      <c r="T147" s="5">
        <v>0</v>
      </c>
      <c r="U147" s="5">
        <v>0</v>
      </c>
      <c r="V147" s="5">
        <v>0</v>
      </c>
      <c r="W147" s="3" t="s">
        <v>68</v>
      </c>
      <c r="X147" s="3">
        <v>0</v>
      </c>
      <c r="Y147" s="4">
        <v>1</v>
      </c>
      <c r="Z147" s="5">
        <v>0</v>
      </c>
      <c r="AA147" s="5">
        <v>0</v>
      </c>
      <c r="AB147" s="5">
        <v>0</v>
      </c>
      <c r="AC147" s="3" t="s">
        <v>128</v>
      </c>
      <c r="AD147" s="3">
        <v>3</v>
      </c>
      <c r="AE147" s="4">
        <v>0</v>
      </c>
      <c r="AF147" s="5">
        <v>0</v>
      </c>
      <c r="AG147" s="5">
        <v>1</v>
      </c>
      <c r="AH147" s="5">
        <v>0</v>
      </c>
      <c r="AI147" s="5">
        <v>0</v>
      </c>
      <c r="AJ147" s="5">
        <v>0</v>
      </c>
      <c r="AK147" s="50">
        <v>86.08</v>
      </c>
      <c r="AL147" s="47">
        <v>-86.08</v>
      </c>
      <c r="AM147" s="48">
        <v>315.70588235294116</v>
      </c>
      <c r="AN147" s="6">
        <v>0.66946152412893611</v>
      </c>
      <c r="AO147" s="6">
        <v>8</v>
      </c>
      <c r="AP147" s="6">
        <v>6</v>
      </c>
      <c r="AQ147" s="6">
        <v>3.28</v>
      </c>
      <c r="AR147" s="6">
        <v>28</v>
      </c>
      <c r="AS147" s="6">
        <v>27</v>
      </c>
      <c r="AT147" s="6">
        <v>29</v>
      </c>
      <c r="AU147" s="6">
        <v>32</v>
      </c>
      <c r="AV147" s="6">
        <v>27</v>
      </c>
      <c r="AW147" s="48">
        <v>1741</v>
      </c>
      <c r="AX147" s="4"/>
      <c r="AY147" s="7">
        <v>0</v>
      </c>
      <c r="AZ147" s="7">
        <v>0</v>
      </c>
      <c r="BA147" s="7">
        <v>1</v>
      </c>
      <c r="BB147" s="8">
        <v>1</v>
      </c>
      <c r="BC147" s="12" t="s">
        <v>70</v>
      </c>
      <c r="BD147" s="8" t="s">
        <v>112</v>
      </c>
      <c r="BE147" s="8">
        <v>1</v>
      </c>
      <c r="BF147" s="9" t="s">
        <v>113</v>
      </c>
      <c r="BG147" s="45"/>
      <c r="BH147" s="2" t="s">
        <v>93</v>
      </c>
      <c r="BI147" s="11"/>
      <c r="BJ147" s="25"/>
    </row>
    <row r="148" spans="1:62" x14ac:dyDescent="0.25">
      <c r="A148" s="2">
        <v>226</v>
      </c>
      <c r="B148" s="2">
        <v>2016</v>
      </c>
      <c r="C148" s="2" t="s">
        <v>298</v>
      </c>
      <c r="D148" s="2" t="s">
        <v>99</v>
      </c>
      <c r="E148" s="2" t="s">
        <v>63</v>
      </c>
      <c r="F148" s="2" t="s">
        <v>136</v>
      </c>
      <c r="G148" s="1" t="s">
        <v>65</v>
      </c>
      <c r="H148" s="1" t="s">
        <v>66</v>
      </c>
      <c r="I148" s="3">
        <v>1</v>
      </c>
      <c r="J148" s="4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3" t="s">
        <v>67</v>
      </c>
      <c r="R148">
        <v>1</v>
      </c>
      <c r="S148" s="46">
        <v>1</v>
      </c>
      <c r="T148" s="5">
        <v>0</v>
      </c>
      <c r="U148" s="5">
        <v>0</v>
      </c>
      <c r="V148" s="5">
        <v>0</v>
      </c>
      <c r="W148" s="3" t="s">
        <v>68</v>
      </c>
      <c r="X148" s="3">
        <v>0</v>
      </c>
      <c r="Y148" s="4">
        <v>1</v>
      </c>
      <c r="Z148" s="5">
        <v>0</v>
      </c>
      <c r="AA148" s="5">
        <v>0</v>
      </c>
      <c r="AB148" s="5">
        <v>0</v>
      </c>
      <c r="AC148" s="3" t="s">
        <v>91</v>
      </c>
      <c r="AD148" s="3">
        <v>5</v>
      </c>
      <c r="AE148" s="4">
        <v>0</v>
      </c>
      <c r="AF148" s="5">
        <v>0</v>
      </c>
      <c r="AG148" s="5">
        <v>0</v>
      </c>
      <c r="AH148" s="5">
        <v>0</v>
      </c>
      <c r="AI148" s="5">
        <v>1</v>
      </c>
      <c r="AJ148" s="5">
        <v>0</v>
      </c>
      <c r="AK148" s="50">
        <v>86.08</v>
      </c>
      <c r="AL148" s="47">
        <v>-86.08</v>
      </c>
      <c r="AM148" s="48">
        <v>315.70588235294116</v>
      </c>
      <c r="AN148" s="6">
        <v>0.66946152412893611</v>
      </c>
      <c r="AO148" s="6">
        <v>4</v>
      </c>
      <c r="AP148" s="6">
        <v>7.5714285714285712</v>
      </c>
      <c r="AQ148" s="6">
        <v>4.26</v>
      </c>
      <c r="AR148" s="6">
        <v>28</v>
      </c>
      <c r="AS148" s="6">
        <v>28</v>
      </c>
      <c r="AT148" s="6">
        <v>27</v>
      </c>
      <c r="AU148" s="6">
        <v>28</v>
      </c>
      <c r="AV148" s="6">
        <v>28</v>
      </c>
      <c r="AW148" s="48">
        <v>3591</v>
      </c>
      <c r="AX148" s="4"/>
      <c r="AY148" s="7">
        <v>0</v>
      </c>
      <c r="AZ148" s="7">
        <v>0</v>
      </c>
      <c r="BA148" s="7">
        <v>1</v>
      </c>
      <c r="BB148" s="8">
        <v>1</v>
      </c>
      <c r="BC148" s="12" t="s">
        <v>70</v>
      </c>
      <c r="BD148" s="8" t="s">
        <v>112</v>
      </c>
      <c r="BE148" s="8">
        <v>1</v>
      </c>
      <c r="BF148" s="9" t="s">
        <v>113</v>
      </c>
      <c r="BG148" s="45"/>
      <c r="BH148" s="2" t="s">
        <v>99</v>
      </c>
      <c r="BI148" s="10"/>
      <c r="BJ148" s="25"/>
    </row>
    <row r="149" spans="1:62" x14ac:dyDescent="0.25">
      <c r="A149" s="2">
        <v>124</v>
      </c>
      <c r="B149" s="2">
        <v>2016</v>
      </c>
      <c r="C149" s="2" t="s">
        <v>296</v>
      </c>
      <c r="D149" s="2" t="s">
        <v>254</v>
      </c>
      <c r="E149" s="2" t="s">
        <v>74</v>
      </c>
      <c r="F149" s="2" t="s">
        <v>297</v>
      </c>
      <c r="G149" s="1" t="s">
        <v>65</v>
      </c>
      <c r="H149" s="1" t="s">
        <v>66</v>
      </c>
      <c r="I149" s="3">
        <v>1</v>
      </c>
      <c r="J149" s="4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3" t="s">
        <v>101</v>
      </c>
      <c r="R149">
        <v>2</v>
      </c>
      <c r="S149" s="46">
        <v>0</v>
      </c>
      <c r="T149" s="5">
        <v>1</v>
      </c>
      <c r="U149" s="5">
        <v>0</v>
      </c>
      <c r="V149" s="5">
        <v>0</v>
      </c>
      <c r="W149" s="3" t="s">
        <v>68</v>
      </c>
      <c r="X149" s="3">
        <v>0</v>
      </c>
      <c r="Y149" s="4">
        <v>1</v>
      </c>
      <c r="Z149" s="5">
        <v>0</v>
      </c>
      <c r="AA149" s="5">
        <v>0</v>
      </c>
      <c r="AB149" s="5">
        <v>0</v>
      </c>
      <c r="AC149" s="3" t="s">
        <v>128</v>
      </c>
      <c r="AD149" s="3">
        <v>3</v>
      </c>
      <c r="AE149" s="4">
        <v>0</v>
      </c>
      <c r="AF149" s="5">
        <v>0</v>
      </c>
      <c r="AG149" s="5">
        <v>1</v>
      </c>
      <c r="AH149" s="5">
        <v>0</v>
      </c>
      <c r="AI149" s="5">
        <v>0</v>
      </c>
      <c r="AJ149" s="5">
        <v>0</v>
      </c>
      <c r="AK149" s="50">
        <v>86.08</v>
      </c>
      <c r="AL149" s="47">
        <v>-86.08</v>
      </c>
      <c r="AM149" s="48">
        <v>315.70588235294116</v>
      </c>
      <c r="AN149" s="6">
        <v>0.66946152412893611</v>
      </c>
      <c r="AO149" s="6">
        <v>7.78</v>
      </c>
      <c r="AP149" s="6">
        <v>7.5714285714285712</v>
      </c>
      <c r="AQ149" s="6">
        <v>2.95</v>
      </c>
      <c r="AR149" s="6">
        <v>28</v>
      </c>
      <c r="AS149" s="6">
        <v>23.3</v>
      </c>
      <c r="AT149" s="6">
        <v>25.1</v>
      </c>
      <c r="AU149" s="6">
        <v>26.3</v>
      </c>
      <c r="AV149" s="6">
        <v>26.5</v>
      </c>
      <c r="AW149" s="48">
        <v>4046</v>
      </c>
      <c r="AX149" s="4"/>
      <c r="AY149" s="7">
        <v>0</v>
      </c>
      <c r="AZ149" s="7">
        <v>1</v>
      </c>
      <c r="BA149" s="7">
        <v>1</v>
      </c>
      <c r="BB149" s="8">
        <v>1</v>
      </c>
      <c r="BC149" s="12" t="s">
        <v>70</v>
      </c>
      <c r="BD149" s="8" t="s">
        <v>112</v>
      </c>
      <c r="BE149" s="8">
        <v>1</v>
      </c>
      <c r="BF149" s="9" t="s">
        <v>113</v>
      </c>
      <c r="BG149" s="45"/>
      <c r="BH149" s="2" t="s">
        <v>254</v>
      </c>
      <c r="BI149" s="11"/>
      <c r="BJ149" s="25"/>
    </row>
    <row r="150" spans="1:62" x14ac:dyDescent="0.25">
      <c r="A150" s="2">
        <v>129</v>
      </c>
      <c r="B150" s="2">
        <v>2016</v>
      </c>
      <c r="C150" s="2" t="s">
        <v>299</v>
      </c>
      <c r="D150" s="2" t="s">
        <v>111</v>
      </c>
      <c r="E150" s="2" t="s">
        <v>74</v>
      </c>
      <c r="F150" s="2" t="s">
        <v>64</v>
      </c>
      <c r="G150" s="1" t="s">
        <v>65</v>
      </c>
      <c r="H150" s="1" t="s">
        <v>66</v>
      </c>
      <c r="I150" s="3">
        <v>1</v>
      </c>
      <c r="J150" s="4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3" t="s">
        <v>101</v>
      </c>
      <c r="R150">
        <v>2</v>
      </c>
      <c r="S150" s="46">
        <v>0</v>
      </c>
      <c r="T150" s="5">
        <v>1</v>
      </c>
      <c r="U150" s="5">
        <v>0</v>
      </c>
      <c r="V150" s="5">
        <v>0</v>
      </c>
      <c r="W150" s="3" t="s">
        <v>68</v>
      </c>
      <c r="X150" s="3">
        <v>0</v>
      </c>
      <c r="Y150" s="4">
        <v>1</v>
      </c>
      <c r="Z150" s="5">
        <v>0</v>
      </c>
      <c r="AA150" s="5">
        <v>0</v>
      </c>
      <c r="AB150" s="5">
        <v>0</v>
      </c>
      <c r="AC150" s="3" t="s">
        <v>111</v>
      </c>
      <c r="AD150" s="3">
        <v>6</v>
      </c>
      <c r="AE150" s="4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1</v>
      </c>
      <c r="AK150" s="50">
        <v>86.08</v>
      </c>
      <c r="AL150" s="47">
        <v>-86.08</v>
      </c>
      <c r="AM150" s="48">
        <v>315.70588235294116</v>
      </c>
      <c r="AN150" s="6">
        <v>0.66946152412893611</v>
      </c>
      <c r="AO150" s="6">
        <v>7.78</v>
      </c>
      <c r="AP150" s="6">
        <v>7.5714285714285712</v>
      </c>
      <c r="AQ150" s="6">
        <v>3.67</v>
      </c>
      <c r="AR150" s="6">
        <v>28</v>
      </c>
      <c r="AS150" s="6">
        <v>27</v>
      </c>
      <c r="AT150" s="6">
        <v>24</v>
      </c>
      <c r="AU150" s="6">
        <v>32</v>
      </c>
      <c r="AV150" s="6">
        <v>28</v>
      </c>
      <c r="AW150" s="48">
        <v>1047</v>
      </c>
      <c r="AX150" s="4"/>
      <c r="AY150" s="7">
        <v>0</v>
      </c>
      <c r="AZ150" s="7">
        <v>1</v>
      </c>
      <c r="BA150" s="7">
        <v>1</v>
      </c>
      <c r="BB150" s="8">
        <v>1</v>
      </c>
      <c r="BC150" s="12" t="s">
        <v>70</v>
      </c>
      <c r="BD150" s="8" t="s">
        <v>112</v>
      </c>
      <c r="BE150" s="8">
        <v>1</v>
      </c>
      <c r="BF150" s="9" t="s">
        <v>113</v>
      </c>
      <c r="BG150" s="45"/>
      <c r="BH150" s="2" t="s">
        <v>111</v>
      </c>
      <c r="BI150" s="11"/>
      <c r="BJ150" s="25"/>
    </row>
    <row r="151" spans="1:62" x14ac:dyDescent="0.25">
      <c r="A151" s="2">
        <v>236</v>
      </c>
      <c r="B151" s="2">
        <v>2016</v>
      </c>
      <c r="C151" s="2" t="s">
        <v>278</v>
      </c>
      <c r="D151" s="2" t="s">
        <v>99</v>
      </c>
      <c r="E151" s="2" t="s">
        <v>63</v>
      </c>
      <c r="F151" s="2" t="s">
        <v>75</v>
      </c>
      <c r="G151" s="1" t="s">
        <v>65</v>
      </c>
      <c r="H151" s="1" t="s">
        <v>76</v>
      </c>
      <c r="I151" s="3">
        <v>2</v>
      </c>
      <c r="J151" s="4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3" t="s">
        <v>101</v>
      </c>
      <c r="R151">
        <v>2</v>
      </c>
      <c r="S151" s="46">
        <v>0</v>
      </c>
      <c r="T151" s="5">
        <v>1</v>
      </c>
      <c r="U151" s="5">
        <v>0</v>
      </c>
      <c r="V151" s="5">
        <v>0</v>
      </c>
      <c r="W151" s="3" t="s">
        <v>68</v>
      </c>
      <c r="X151" s="3">
        <v>0</v>
      </c>
      <c r="Y151" s="4">
        <v>1</v>
      </c>
      <c r="Z151" s="5">
        <v>0</v>
      </c>
      <c r="AA151" s="5">
        <v>0</v>
      </c>
      <c r="AB151" s="5">
        <v>0</v>
      </c>
      <c r="AC151" s="3" t="s">
        <v>91</v>
      </c>
      <c r="AD151" s="3">
        <v>5</v>
      </c>
      <c r="AE151" s="4">
        <v>0</v>
      </c>
      <c r="AF151" s="5">
        <v>0</v>
      </c>
      <c r="AG151" s="5">
        <v>0</v>
      </c>
      <c r="AH151" s="5">
        <v>0</v>
      </c>
      <c r="AI151" s="5">
        <v>1</v>
      </c>
      <c r="AJ151" s="5">
        <v>0</v>
      </c>
      <c r="AK151" s="47">
        <v>5</v>
      </c>
      <c r="AL151" s="47">
        <v>-5</v>
      </c>
      <c r="AM151" s="6">
        <v>140</v>
      </c>
      <c r="AN151" s="6">
        <v>0.9642857142857143</v>
      </c>
      <c r="AO151" s="6">
        <v>8</v>
      </c>
      <c r="AP151" s="6">
        <v>4</v>
      </c>
      <c r="AQ151" s="6">
        <v>3.74</v>
      </c>
      <c r="AR151" s="6">
        <v>28</v>
      </c>
      <c r="AS151" s="6">
        <v>25</v>
      </c>
      <c r="AT151" s="6">
        <v>28</v>
      </c>
      <c r="AU151" s="6">
        <v>30</v>
      </c>
      <c r="AV151" s="6">
        <v>32</v>
      </c>
      <c r="AW151" s="48">
        <v>956</v>
      </c>
      <c r="AX151" s="4">
        <v>3.4980000000000002</v>
      </c>
      <c r="AY151" s="7">
        <v>0</v>
      </c>
      <c r="AZ151" s="7">
        <v>0</v>
      </c>
      <c r="BA151" s="7">
        <v>1</v>
      </c>
      <c r="BB151" s="8">
        <v>0</v>
      </c>
      <c r="BC151" s="12" t="s">
        <v>65</v>
      </c>
      <c r="BD151" s="8" t="s">
        <v>71</v>
      </c>
      <c r="BE151" s="8">
        <v>3</v>
      </c>
      <c r="BF151" s="9" t="s">
        <v>77</v>
      </c>
      <c r="BG151" s="49" t="s">
        <v>279</v>
      </c>
      <c r="BH151" s="2" t="s">
        <v>99</v>
      </c>
      <c r="BI151" s="11"/>
      <c r="BJ151" s="25"/>
    </row>
    <row r="152" spans="1:62" x14ac:dyDescent="0.25">
      <c r="A152" s="2">
        <v>183</v>
      </c>
      <c r="B152" s="2">
        <v>2016</v>
      </c>
      <c r="C152" s="2" t="s">
        <v>167</v>
      </c>
      <c r="D152" s="2" t="s">
        <v>228</v>
      </c>
      <c r="E152" s="2" t="s">
        <v>63</v>
      </c>
      <c r="F152" s="2" t="s">
        <v>64</v>
      </c>
      <c r="G152" s="1" t="s">
        <v>65</v>
      </c>
      <c r="H152" s="1" t="s">
        <v>115</v>
      </c>
      <c r="I152" s="3">
        <v>5</v>
      </c>
      <c r="J152" s="4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3" t="s">
        <v>67</v>
      </c>
      <c r="R152">
        <v>1</v>
      </c>
      <c r="S152" s="46">
        <v>1</v>
      </c>
      <c r="T152" s="5">
        <v>0</v>
      </c>
      <c r="U152" s="5">
        <v>0</v>
      </c>
      <c r="V152" s="5">
        <v>0</v>
      </c>
      <c r="W152" s="3" t="s">
        <v>68</v>
      </c>
      <c r="X152" s="3">
        <v>0</v>
      </c>
      <c r="Y152" s="4">
        <v>1</v>
      </c>
      <c r="Z152" s="5">
        <v>0</v>
      </c>
      <c r="AA152" s="5">
        <v>0</v>
      </c>
      <c r="AB152" s="5">
        <v>0</v>
      </c>
      <c r="AC152" s="3" t="s">
        <v>69</v>
      </c>
      <c r="AD152" s="3">
        <v>1</v>
      </c>
      <c r="AE152" s="4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47">
        <v>221</v>
      </c>
      <c r="AL152" s="47">
        <v>-221</v>
      </c>
      <c r="AM152" s="6">
        <v>438</v>
      </c>
      <c r="AN152" s="6">
        <v>0.49543378995433784</v>
      </c>
      <c r="AO152" s="6">
        <v>8</v>
      </c>
      <c r="AP152" s="6">
        <v>0</v>
      </c>
      <c r="AQ152" s="6">
        <v>3.23</v>
      </c>
      <c r="AR152" s="6">
        <v>28</v>
      </c>
      <c r="AS152" s="6">
        <v>25</v>
      </c>
      <c r="AT152" s="6">
        <v>30</v>
      </c>
      <c r="AU152" s="6">
        <v>30</v>
      </c>
      <c r="AV152" s="6">
        <v>28</v>
      </c>
      <c r="AW152" s="48">
        <v>18</v>
      </c>
      <c r="AX152" s="4">
        <v>3.2090000000000001</v>
      </c>
      <c r="AY152" s="7">
        <v>0</v>
      </c>
      <c r="AZ152" s="7">
        <v>0</v>
      </c>
      <c r="BA152" s="7">
        <v>1</v>
      </c>
      <c r="BB152" s="8">
        <v>1</v>
      </c>
      <c r="BC152" s="12" t="s">
        <v>70</v>
      </c>
      <c r="BD152" s="8" t="s">
        <v>71</v>
      </c>
      <c r="BE152" s="8">
        <v>2</v>
      </c>
      <c r="BF152" s="9" t="s">
        <v>72</v>
      </c>
      <c r="BG152" s="45"/>
      <c r="BH152" s="2" t="s">
        <v>228</v>
      </c>
      <c r="BI152" s="11"/>
    </row>
    <row r="153" spans="1:62" x14ac:dyDescent="0.25">
      <c r="A153" s="2">
        <v>127</v>
      </c>
      <c r="B153" s="2">
        <v>2015</v>
      </c>
      <c r="C153" s="2" t="s">
        <v>92</v>
      </c>
      <c r="D153" s="2" t="s">
        <v>282</v>
      </c>
      <c r="E153" s="2" t="s">
        <v>63</v>
      </c>
      <c r="F153" s="2" t="s">
        <v>64</v>
      </c>
      <c r="G153" s="1" t="s">
        <v>65</v>
      </c>
      <c r="H153" s="1" t="s">
        <v>115</v>
      </c>
      <c r="I153" s="3">
        <v>5</v>
      </c>
      <c r="J153" s="4">
        <v>0</v>
      </c>
      <c r="K153" s="5">
        <v>0</v>
      </c>
      <c r="L153" s="5">
        <v>0</v>
      </c>
      <c r="M153" s="5">
        <v>0</v>
      </c>
      <c r="N153" s="5">
        <v>1</v>
      </c>
      <c r="O153" s="5">
        <v>0</v>
      </c>
      <c r="P153" s="5">
        <v>0</v>
      </c>
      <c r="Q153" s="3" t="s">
        <v>95</v>
      </c>
      <c r="R153">
        <v>4</v>
      </c>
      <c r="S153" s="46">
        <v>0</v>
      </c>
      <c r="T153" s="5">
        <v>0</v>
      </c>
      <c r="U153" s="5">
        <v>0</v>
      </c>
      <c r="V153" s="5">
        <v>1</v>
      </c>
      <c r="W153" s="3" t="s">
        <v>68</v>
      </c>
      <c r="X153" s="3">
        <v>0</v>
      </c>
      <c r="Y153" s="4">
        <v>1</v>
      </c>
      <c r="Z153" s="5">
        <v>0</v>
      </c>
      <c r="AA153" s="5">
        <v>0</v>
      </c>
      <c r="AB153" s="5">
        <v>0</v>
      </c>
      <c r="AC153" s="3" t="s">
        <v>69</v>
      </c>
      <c r="AD153" s="3">
        <v>1</v>
      </c>
      <c r="AE153" s="4">
        <v>1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47">
        <v>13</v>
      </c>
      <c r="AL153" s="47">
        <v>-13</v>
      </c>
      <c r="AM153" s="6">
        <v>280</v>
      </c>
      <c r="AN153" s="6">
        <v>0.95357142857142851</v>
      </c>
      <c r="AO153" s="6">
        <v>7.6</v>
      </c>
      <c r="AP153" s="6">
        <v>0</v>
      </c>
      <c r="AQ153" s="6">
        <v>3.93</v>
      </c>
      <c r="AR153" s="6">
        <v>28</v>
      </c>
      <c r="AS153" s="6">
        <v>27</v>
      </c>
      <c r="AT153" s="6">
        <v>26</v>
      </c>
      <c r="AU153" s="6">
        <v>27</v>
      </c>
      <c r="AV153" s="6">
        <v>33</v>
      </c>
      <c r="AW153" s="48">
        <v>70</v>
      </c>
      <c r="AX153" s="4">
        <v>3.5329999999999999</v>
      </c>
      <c r="AY153" s="7">
        <v>0</v>
      </c>
      <c r="AZ153" s="7">
        <v>0</v>
      </c>
      <c r="BA153" s="7">
        <v>0</v>
      </c>
      <c r="BB153" s="8">
        <v>0</v>
      </c>
      <c r="BC153" s="12" t="s">
        <v>65</v>
      </c>
      <c r="BD153" s="8" t="s">
        <v>71</v>
      </c>
      <c r="BE153" s="8">
        <v>3</v>
      </c>
      <c r="BF153" s="9" t="s">
        <v>77</v>
      </c>
      <c r="BG153" s="49" t="s">
        <v>283</v>
      </c>
      <c r="BH153" s="2" t="s">
        <v>282</v>
      </c>
      <c r="BI153" s="11"/>
    </row>
    <row r="154" spans="1:62" x14ac:dyDescent="0.25">
      <c r="A154" s="2">
        <v>79</v>
      </c>
      <c r="B154" s="2">
        <v>2016</v>
      </c>
      <c r="C154" s="2" t="s">
        <v>291</v>
      </c>
      <c r="D154" s="2" t="s">
        <v>269</v>
      </c>
      <c r="E154" s="2" t="s">
        <v>63</v>
      </c>
      <c r="F154" s="2" t="s">
        <v>293</v>
      </c>
      <c r="G154" s="1" t="s">
        <v>65</v>
      </c>
      <c r="H154" s="1" t="s">
        <v>109</v>
      </c>
      <c r="I154" s="3">
        <v>7</v>
      </c>
      <c r="J154" s="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3" t="s">
        <v>101</v>
      </c>
      <c r="R154">
        <v>2</v>
      </c>
      <c r="S154" s="46">
        <v>0</v>
      </c>
      <c r="T154" s="5">
        <v>1</v>
      </c>
      <c r="U154" s="5">
        <v>0</v>
      </c>
      <c r="V154" s="5">
        <v>0</v>
      </c>
      <c r="W154" s="3" t="s">
        <v>68</v>
      </c>
      <c r="X154" s="3">
        <v>0</v>
      </c>
      <c r="Y154" s="4">
        <v>1</v>
      </c>
      <c r="Z154" s="5">
        <v>0</v>
      </c>
      <c r="AA154" s="5">
        <v>0</v>
      </c>
      <c r="AB154" s="5">
        <v>0</v>
      </c>
      <c r="AC154" s="3" t="s">
        <v>83</v>
      </c>
      <c r="AD154" s="3">
        <v>2</v>
      </c>
      <c r="AE154" s="4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47">
        <v>55.2</v>
      </c>
      <c r="AL154" s="47">
        <v>-55.2</v>
      </c>
      <c r="AM154" s="6">
        <v>294</v>
      </c>
      <c r="AN154" s="6">
        <v>0.81224489795918364</v>
      </c>
      <c r="AO154" s="6">
        <v>6</v>
      </c>
      <c r="AP154" s="6">
        <v>18</v>
      </c>
      <c r="AQ154" s="6">
        <v>3.83</v>
      </c>
      <c r="AR154" s="6">
        <v>28</v>
      </c>
      <c r="AS154" s="6">
        <v>25</v>
      </c>
      <c r="AT154" s="6">
        <v>27</v>
      </c>
      <c r="AU154" s="6">
        <v>30</v>
      </c>
      <c r="AV154" s="6">
        <v>30</v>
      </c>
      <c r="AW154" s="48">
        <v>767</v>
      </c>
      <c r="AX154" s="4">
        <v>3.8540000000000001</v>
      </c>
      <c r="AY154" s="7">
        <v>0</v>
      </c>
      <c r="AZ154" s="7">
        <v>0</v>
      </c>
      <c r="BA154" s="7">
        <v>1</v>
      </c>
      <c r="BB154" s="8">
        <v>0</v>
      </c>
      <c r="BC154" s="12" t="s">
        <v>65</v>
      </c>
      <c r="BD154" s="8" t="s">
        <v>71</v>
      </c>
      <c r="BE154" s="8">
        <v>3</v>
      </c>
      <c r="BF154" s="9" t="s">
        <v>77</v>
      </c>
      <c r="BG154" s="49" t="s">
        <v>193</v>
      </c>
      <c r="BH154" s="2" t="s">
        <v>269</v>
      </c>
      <c r="BI154" s="11" t="s">
        <v>294</v>
      </c>
    </row>
    <row r="155" spans="1:62" x14ac:dyDescent="0.25">
      <c r="A155" s="2">
        <v>157</v>
      </c>
      <c r="B155" s="2">
        <v>2016</v>
      </c>
      <c r="C155" s="2" t="s">
        <v>260</v>
      </c>
      <c r="D155" s="2" t="s">
        <v>99</v>
      </c>
      <c r="E155" s="2" t="s">
        <v>63</v>
      </c>
      <c r="F155" s="2" t="s">
        <v>136</v>
      </c>
      <c r="G155" s="1" t="s">
        <v>65</v>
      </c>
      <c r="H155" s="1" t="s">
        <v>66</v>
      </c>
      <c r="I155" s="3">
        <v>1</v>
      </c>
      <c r="J155" s="4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3" t="s">
        <v>67</v>
      </c>
      <c r="R155">
        <v>1</v>
      </c>
      <c r="S155" s="46">
        <v>1</v>
      </c>
      <c r="T155" s="5">
        <v>0</v>
      </c>
      <c r="U155" s="5">
        <v>0</v>
      </c>
      <c r="V155" s="5">
        <v>0</v>
      </c>
      <c r="W155" s="3" t="s">
        <v>68</v>
      </c>
      <c r="X155" s="3">
        <v>0</v>
      </c>
      <c r="Y155" s="4">
        <v>1</v>
      </c>
      <c r="Z155" s="5">
        <v>0</v>
      </c>
      <c r="AA155" s="5">
        <v>0</v>
      </c>
      <c r="AB155" s="5">
        <v>0</v>
      </c>
      <c r="AC155" s="3" t="s">
        <v>91</v>
      </c>
      <c r="AD155" s="3">
        <v>5</v>
      </c>
      <c r="AE155" s="4">
        <v>0</v>
      </c>
      <c r="AF155" s="5">
        <v>0</v>
      </c>
      <c r="AG155" s="5">
        <v>0</v>
      </c>
      <c r="AH155" s="5">
        <v>0</v>
      </c>
      <c r="AI155" s="5">
        <v>1</v>
      </c>
      <c r="AJ155" s="5">
        <v>0</v>
      </c>
      <c r="AK155" s="47">
        <v>2</v>
      </c>
      <c r="AL155" s="47">
        <v>-2</v>
      </c>
      <c r="AM155" s="6">
        <v>362</v>
      </c>
      <c r="AN155" s="6">
        <v>0.99447513812154698</v>
      </c>
      <c r="AO155" s="6">
        <v>8</v>
      </c>
      <c r="AP155" s="6">
        <v>10</v>
      </c>
      <c r="AQ155" s="6">
        <v>4.18</v>
      </c>
      <c r="AR155" s="6">
        <v>29</v>
      </c>
      <c r="AS155" s="6">
        <v>28</v>
      </c>
      <c r="AT155" s="6">
        <v>28</v>
      </c>
      <c r="AU155" s="6">
        <v>29</v>
      </c>
      <c r="AV155" s="6">
        <v>33</v>
      </c>
      <c r="AW155" s="48">
        <v>1654</v>
      </c>
      <c r="AX155" s="4">
        <v>4</v>
      </c>
      <c r="AY155" s="7">
        <v>0</v>
      </c>
      <c r="AZ155" s="7">
        <v>0</v>
      </c>
      <c r="BA155" s="7">
        <v>1</v>
      </c>
      <c r="BB155" s="8">
        <v>0</v>
      </c>
      <c r="BC155" s="12" t="s">
        <v>65</v>
      </c>
      <c r="BD155" s="8" t="s">
        <v>71</v>
      </c>
      <c r="BE155" s="8">
        <v>3</v>
      </c>
      <c r="BF155" s="9" t="s">
        <v>77</v>
      </c>
      <c r="BG155" s="49" t="s">
        <v>279</v>
      </c>
      <c r="BH155" s="2" t="s">
        <v>99</v>
      </c>
      <c r="BI155" s="11" t="s">
        <v>300</v>
      </c>
    </row>
    <row r="156" spans="1:62" x14ac:dyDescent="0.25">
      <c r="A156" s="2">
        <v>1</v>
      </c>
      <c r="B156" s="2">
        <v>2015</v>
      </c>
      <c r="C156" s="2" t="s">
        <v>301</v>
      </c>
      <c r="D156" s="2" t="s">
        <v>124</v>
      </c>
      <c r="E156" s="2" t="s">
        <v>63</v>
      </c>
      <c r="F156" s="2" t="s">
        <v>64</v>
      </c>
      <c r="G156" s="1" t="s">
        <v>65</v>
      </c>
      <c r="H156" s="1" t="s">
        <v>66</v>
      </c>
      <c r="I156" s="3">
        <v>1</v>
      </c>
      <c r="J156" s="4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3" t="s">
        <v>67</v>
      </c>
      <c r="R156">
        <v>1</v>
      </c>
      <c r="S156" s="46">
        <v>1</v>
      </c>
      <c r="T156" s="5">
        <v>0</v>
      </c>
      <c r="U156" s="5">
        <v>0</v>
      </c>
      <c r="V156" s="5">
        <v>0</v>
      </c>
      <c r="W156" s="3" t="s">
        <v>68</v>
      </c>
      <c r="X156" s="3">
        <v>0</v>
      </c>
      <c r="Y156" s="4">
        <v>1</v>
      </c>
      <c r="Z156" s="5">
        <v>0</v>
      </c>
      <c r="AA156" s="5">
        <v>0</v>
      </c>
      <c r="AB156" s="5">
        <v>0</v>
      </c>
      <c r="AC156" s="3" t="s">
        <v>83</v>
      </c>
      <c r="AD156" s="3">
        <v>2</v>
      </c>
      <c r="AE156" s="4">
        <v>0</v>
      </c>
      <c r="AF156" s="5">
        <v>1</v>
      </c>
      <c r="AG156" s="5">
        <v>0</v>
      </c>
      <c r="AH156" s="5">
        <v>0</v>
      </c>
      <c r="AI156" s="5">
        <v>0</v>
      </c>
      <c r="AJ156" s="5">
        <v>0</v>
      </c>
      <c r="AK156" s="47">
        <v>4</v>
      </c>
      <c r="AL156" s="47">
        <v>-4</v>
      </c>
      <c r="AM156" s="6">
        <v>309</v>
      </c>
      <c r="AN156" s="6">
        <v>0.98705501618122982</v>
      </c>
      <c r="AO156" s="6">
        <v>4</v>
      </c>
      <c r="AP156" s="6">
        <v>44</v>
      </c>
      <c r="AQ156" s="6">
        <v>4.16</v>
      </c>
      <c r="AR156" s="6">
        <v>29</v>
      </c>
      <c r="AS156" s="6">
        <v>28</v>
      </c>
      <c r="AT156" s="6">
        <v>30</v>
      </c>
      <c r="AU156" s="6">
        <v>26</v>
      </c>
      <c r="AV156" s="6">
        <v>32</v>
      </c>
      <c r="AW156" s="48">
        <v>12</v>
      </c>
      <c r="AX156" s="4">
        <v>3.681</v>
      </c>
      <c r="AY156" s="7">
        <v>0</v>
      </c>
      <c r="AZ156" s="7">
        <v>0</v>
      </c>
      <c r="BA156" s="7">
        <v>0</v>
      </c>
      <c r="BB156" s="8">
        <v>0</v>
      </c>
      <c r="BC156" s="12" t="s">
        <v>65</v>
      </c>
      <c r="BD156" s="8" t="s">
        <v>71</v>
      </c>
      <c r="BE156" s="8">
        <v>3</v>
      </c>
      <c r="BF156" s="9" t="s">
        <v>77</v>
      </c>
      <c r="BG156" s="49" t="s">
        <v>302</v>
      </c>
      <c r="BH156" s="2" t="s">
        <v>124</v>
      </c>
      <c r="BI156" s="11" t="s">
        <v>183</v>
      </c>
    </row>
    <row r="157" spans="1:62" x14ac:dyDescent="0.25">
      <c r="A157" s="2">
        <v>138</v>
      </c>
      <c r="B157" s="2">
        <v>2016</v>
      </c>
      <c r="C157" s="2" t="s">
        <v>197</v>
      </c>
      <c r="D157" s="2" t="s">
        <v>303</v>
      </c>
      <c r="E157" s="2" t="s">
        <v>63</v>
      </c>
      <c r="F157" s="2" t="s">
        <v>136</v>
      </c>
      <c r="G157" s="1" t="s">
        <v>65</v>
      </c>
      <c r="H157" s="1" t="s">
        <v>66</v>
      </c>
      <c r="I157" s="3">
        <v>1</v>
      </c>
      <c r="J157" s="4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3" t="s">
        <v>67</v>
      </c>
      <c r="R157">
        <v>1</v>
      </c>
      <c r="S157" s="46">
        <v>1</v>
      </c>
      <c r="T157" s="5">
        <v>0</v>
      </c>
      <c r="U157" s="5">
        <v>0</v>
      </c>
      <c r="V157" s="5">
        <v>0</v>
      </c>
      <c r="W157" s="3" t="s">
        <v>68</v>
      </c>
      <c r="X157" s="3">
        <v>0</v>
      </c>
      <c r="Y157" s="4">
        <v>1</v>
      </c>
      <c r="Z157" s="5">
        <v>0</v>
      </c>
      <c r="AA157" s="5">
        <v>0</v>
      </c>
      <c r="AB157" s="5">
        <v>0</v>
      </c>
      <c r="AC157" s="3" t="s">
        <v>69</v>
      </c>
      <c r="AD157" s="3">
        <v>1</v>
      </c>
      <c r="AE157" s="4">
        <v>1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47">
        <v>12</v>
      </c>
      <c r="AL157" s="47">
        <v>-12</v>
      </c>
      <c r="AM157" s="6">
        <v>445</v>
      </c>
      <c r="AN157" s="6">
        <v>0.97303370786516852</v>
      </c>
      <c r="AO157" s="6">
        <v>8</v>
      </c>
      <c r="AP157" s="6">
        <v>17</v>
      </c>
      <c r="AQ157" s="6">
        <v>4.34</v>
      </c>
      <c r="AR157" s="6">
        <v>29</v>
      </c>
      <c r="AS157" s="6">
        <v>29</v>
      </c>
      <c r="AT157" s="6">
        <v>26</v>
      </c>
      <c r="AU157" s="6">
        <v>33</v>
      </c>
      <c r="AV157" s="6">
        <v>33</v>
      </c>
      <c r="AW157" s="48">
        <v>5</v>
      </c>
      <c r="AX157" s="4">
        <v>3.9529999999999998</v>
      </c>
      <c r="AY157" s="7">
        <v>0</v>
      </c>
      <c r="AZ157" s="7">
        <v>0</v>
      </c>
      <c r="BA157" s="7">
        <v>1</v>
      </c>
      <c r="BB157" s="8">
        <v>0</v>
      </c>
      <c r="BC157" s="12" t="s">
        <v>65</v>
      </c>
      <c r="BD157" s="8" t="s">
        <v>71</v>
      </c>
      <c r="BE157" s="8">
        <v>3</v>
      </c>
      <c r="BF157" s="9" t="s">
        <v>77</v>
      </c>
      <c r="BG157" s="49" t="s">
        <v>304</v>
      </c>
      <c r="BH157" s="2" t="s">
        <v>303</v>
      </c>
      <c r="BI157" s="11"/>
    </row>
    <row r="158" spans="1:62" x14ac:dyDescent="0.25">
      <c r="A158" s="2">
        <v>18</v>
      </c>
      <c r="B158" s="2">
        <v>2015</v>
      </c>
      <c r="C158" s="2" t="s">
        <v>305</v>
      </c>
      <c r="D158" s="2" t="s">
        <v>189</v>
      </c>
      <c r="E158" s="2" t="s">
        <v>74</v>
      </c>
      <c r="F158" s="2" t="s">
        <v>64</v>
      </c>
      <c r="G158" s="1" t="s">
        <v>65</v>
      </c>
      <c r="H158" s="1" t="s">
        <v>66</v>
      </c>
      <c r="I158" s="3">
        <v>1</v>
      </c>
      <c r="J158" s="4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3" t="s">
        <v>67</v>
      </c>
      <c r="R158">
        <v>1</v>
      </c>
      <c r="S158" s="46">
        <v>1</v>
      </c>
      <c r="T158" s="5">
        <v>0</v>
      </c>
      <c r="U158" s="5">
        <v>0</v>
      </c>
      <c r="V158" s="5">
        <v>0</v>
      </c>
      <c r="W158" s="3" t="s">
        <v>68</v>
      </c>
      <c r="X158" s="3">
        <v>0</v>
      </c>
      <c r="Y158" s="4">
        <v>1</v>
      </c>
      <c r="Z158" s="5">
        <v>0</v>
      </c>
      <c r="AA158" s="5">
        <v>0</v>
      </c>
      <c r="AB158" s="5">
        <v>0</v>
      </c>
      <c r="AC158" s="3" t="s">
        <v>83</v>
      </c>
      <c r="AD158" s="3">
        <v>2</v>
      </c>
      <c r="AE158" s="4">
        <v>0</v>
      </c>
      <c r="AF158" s="5">
        <v>1</v>
      </c>
      <c r="AG158" s="5">
        <v>0</v>
      </c>
      <c r="AH158" s="5">
        <v>0</v>
      </c>
      <c r="AI158" s="5">
        <v>0</v>
      </c>
      <c r="AJ158" s="5">
        <v>0</v>
      </c>
      <c r="AK158" s="47">
        <v>14</v>
      </c>
      <c r="AL158" s="47">
        <v>-14</v>
      </c>
      <c r="AM158" s="6">
        <v>118</v>
      </c>
      <c r="AN158" s="6">
        <v>0.88135593220338981</v>
      </c>
      <c r="AO158" s="6">
        <v>9</v>
      </c>
      <c r="AP158" s="6">
        <v>34</v>
      </c>
      <c r="AQ158" s="6">
        <v>3.92</v>
      </c>
      <c r="AR158" s="6">
        <v>29</v>
      </c>
      <c r="AS158" s="6">
        <v>26</v>
      </c>
      <c r="AT158" s="6">
        <v>29</v>
      </c>
      <c r="AU158" s="6">
        <v>30</v>
      </c>
      <c r="AV158" s="6">
        <v>34</v>
      </c>
      <c r="AW158" s="48">
        <v>981</v>
      </c>
      <c r="AX158" s="4">
        <v>3.681</v>
      </c>
      <c r="AY158" s="7">
        <v>0</v>
      </c>
      <c r="AZ158" s="7">
        <v>1</v>
      </c>
      <c r="BA158" s="7">
        <v>0</v>
      </c>
      <c r="BB158" s="8">
        <v>0</v>
      </c>
      <c r="BC158" s="12" t="s">
        <v>65</v>
      </c>
      <c r="BD158" s="8" t="s">
        <v>71</v>
      </c>
      <c r="BE158" s="8">
        <v>3</v>
      </c>
      <c r="BF158" s="9" t="s">
        <v>77</v>
      </c>
      <c r="BG158" s="49" t="s">
        <v>306</v>
      </c>
      <c r="BH158" s="2" t="s">
        <v>189</v>
      </c>
      <c r="BI158" s="11"/>
    </row>
    <row r="159" spans="1:62" x14ac:dyDescent="0.25">
      <c r="A159" s="2">
        <v>212</v>
      </c>
      <c r="B159" s="2">
        <v>2015</v>
      </c>
      <c r="C159" s="2" t="s">
        <v>130</v>
      </c>
      <c r="D159" s="2" t="s">
        <v>143</v>
      </c>
      <c r="E159" s="2" t="s">
        <v>63</v>
      </c>
      <c r="F159" s="2" t="s">
        <v>64</v>
      </c>
      <c r="G159" s="1" t="s">
        <v>65</v>
      </c>
      <c r="H159" s="1" t="s">
        <v>66</v>
      </c>
      <c r="I159" s="3">
        <v>1</v>
      </c>
      <c r="J159" s="4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3" t="s">
        <v>67</v>
      </c>
      <c r="R159">
        <v>1</v>
      </c>
      <c r="S159" s="46">
        <v>1</v>
      </c>
      <c r="T159" s="5">
        <v>0</v>
      </c>
      <c r="U159" s="5">
        <v>0</v>
      </c>
      <c r="V159" s="5">
        <v>0</v>
      </c>
      <c r="W159" s="3" t="s">
        <v>68</v>
      </c>
      <c r="X159" s="3">
        <v>0</v>
      </c>
      <c r="Y159" s="4">
        <v>1</v>
      </c>
      <c r="Z159" s="5">
        <v>0</v>
      </c>
      <c r="AA159" s="5">
        <v>0</v>
      </c>
      <c r="AB159" s="5">
        <v>0</v>
      </c>
      <c r="AC159" s="3" t="s">
        <v>128</v>
      </c>
      <c r="AD159" s="3">
        <v>3</v>
      </c>
      <c r="AE159" s="4">
        <v>0</v>
      </c>
      <c r="AF159" s="5">
        <v>0</v>
      </c>
      <c r="AG159" s="5">
        <v>1</v>
      </c>
      <c r="AH159" s="5">
        <v>0</v>
      </c>
      <c r="AI159" s="5">
        <v>0</v>
      </c>
      <c r="AJ159" s="5">
        <v>0</v>
      </c>
      <c r="AK159" s="47">
        <v>28</v>
      </c>
      <c r="AL159" s="47">
        <v>-28</v>
      </c>
      <c r="AM159" s="6">
        <v>591</v>
      </c>
      <c r="AN159" s="6">
        <v>0.95262267343485618</v>
      </c>
      <c r="AO159" s="6">
        <v>8</v>
      </c>
      <c r="AP159" s="6">
        <v>20</v>
      </c>
      <c r="AQ159" s="6">
        <v>4.04</v>
      </c>
      <c r="AR159" s="6">
        <v>29</v>
      </c>
      <c r="AS159" s="6">
        <v>28</v>
      </c>
      <c r="AT159" s="6">
        <v>26</v>
      </c>
      <c r="AU159" s="6">
        <v>29</v>
      </c>
      <c r="AV159" s="6">
        <v>32</v>
      </c>
      <c r="AW159" s="48">
        <v>54</v>
      </c>
      <c r="AX159" s="4">
        <v>2.8620000000000001</v>
      </c>
      <c r="AY159" s="7">
        <v>0</v>
      </c>
      <c r="AZ159" s="7">
        <v>0</v>
      </c>
      <c r="BA159" s="7">
        <v>0</v>
      </c>
      <c r="BB159" s="8">
        <v>0</v>
      </c>
      <c r="BC159" s="12" t="s">
        <v>65</v>
      </c>
      <c r="BD159" s="8" t="s">
        <v>71</v>
      </c>
      <c r="BE159" s="8">
        <v>3</v>
      </c>
      <c r="BF159" s="9" t="s">
        <v>77</v>
      </c>
      <c r="BG159" s="49" t="s">
        <v>286</v>
      </c>
      <c r="BH159" s="2" t="s">
        <v>143</v>
      </c>
      <c r="BI159" s="11" t="s">
        <v>309</v>
      </c>
    </row>
    <row r="160" spans="1:62" x14ac:dyDescent="0.25">
      <c r="A160" s="2">
        <v>27</v>
      </c>
      <c r="B160" s="2">
        <v>2016</v>
      </c>
      <c r="C160" s="2" t="s">
        <v>88</v>
      </c>
      <c r="D160" s="2" t="s">
        <v>99</v>
      </c>
      <c r="E160" s="2" t="s">
        <v>63</v>
      </c>
      <c r="F160" s="2" t="s">
        <v>310</v>
      </c>
      <c r="G160" s="1" t="s">
        <v>65</v>
      </c>
      <c r="H160" s="1" t="s">
        <v>66</v>
      </c>
      <c r="I160" s="3">
        <v>1</v>
      </c>
      <c r="J160" s="4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3" t="s">
        <v>67</v>
      </c>
      <c r="R160">
        <v>1</v>
      </c>
      <c r="S160" s="46">
        <v>1</v>
      </c>
      <c r="T160" s="5">
        <v>0</v>
      </c>
      <c r="U160" s="5">
        <v>0</v>
      </c>
      <c r="V160" s="5">
        <v>0</v>
      </c>
      <c r="W160" s="3" t="s">
        <v>68</v>
      </c>
      <c r="X160" s="3">
        <v>0</v>
      </c>
      <c r="Y160" s="4">
        <v>1</v>
      </c>
      <c r="Z160" s="5">
        <v>0</v>
      </c>
      <c r="AA160" s="5">
        <v>0</v>
      </c>
      <c r="AB160" s="5">
        <v>0</v>
      </c>
      <c r="AC160" s="3" t="s">
        <v>69</v>
      </c>
      <c r="AD160" s="3">
        <v>1</v>
      </c>
      <c r="AE160" s="4">
        <v>1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47">
        <v>74</v>
      </c>
      <c r="AL160" s="47">
        <v>-74</v>
      </c>
      <c r="AM160" s="6">
        <v>406</v>
      </c>
      <c r="AN160" s="6">
        <v>0.81773399014778325</v>
      </c>
      <c r="AO160" s="6">
        <v>8</v>
      </c>
      <c r="AP160" s="6">
        <v>17</v>
      </c>
      <c r="AQ160" s="6">
        <v>3.81</v>
      </c>
      <c r="AR160" s="6">
        <v>29</v>
      </c>
      <c r="AS160" s="6">
        <v>25</v>
      </c>
      <c r="AT160" s="6">
        <v>25</v>
      </c>
      <c r="AU160" s="6">
        <v>36</v>
      </c>
      <c r="AV160" s="6">
        <v>31</v>
      </c>
      <c r="AW160" s="48">
        <v>0</v>
      </c>
      <c r="AX160" s="4">
        <v>3.94</v>
      </c>
      <c r="AY160" s="7">
        <v>0</v>
      </c>
      <c r="AZ160" s="7">
        <v>0</v>
      </c>
      <c r="BA160" s="7">
        <v>1</v>
      </c>
      <c r="BB160" s="8">
        <v>0</v>
      </c>
      <c r="BC160" s="12" t="s">
        <v>65</v>
      </c>
      <c r="BD160" s="8" t="s">
        <v>71</v>
      </c>
      <c r="BE160" s="8">
        <v>3</v>
      </c>
      <c r="BF160" s="9" t="s">
        <v>77</v>
      </c>
      <c r="BG160" s="49" t="s">
        <v>311</v>
      </c>
      <c r="BH160" s="2" t="s">
        <v>99</v>
      </c>
      <c r="BI160" s="11"/>
    </row>
    <row r="161" spans="1:61" x14ac:dyDescent="0.25">
      <c r="A161" s="2">
        <v>168</v>
      </c>
      <c r="B161" s="2">
        <v>2015</v>
      </c>
      <c r="C161" s="2" t="s">
        <v>152</v>
      </c>
      <c r="D161" s="2" t="s">
        <v>93</v>
      </c>
      <c r="E161" s="2" t="s">
        <v>63</v>
      </c>
      <c r="F161" s="2" t="s">
        <v>94</v>
      </c>
      <c r="G161" s="1" t="s">
        <v>65</v>
      </c>
      <c r="H161" s="1" t="s">
        <v>66</v>
      </c>
      <c r="I161" s="3">
        <v>1</v>
      </c>
      <c r="J161" s="4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3" t="s">
        <v>67</v>
      </c>
      <c r="R161">
        <v>1</v>
      </c>
      <c r="S161" s="46">
        <v>1</v>
      </c>
      <c r="T161" s="5">
        <v>0</v>
      </c>
      <c r="U161" s="5">
        <v>0</v>
      </c>
      <c r="V161" s="5">
        <v>0</v>
      </c>
      <c r="W161" s="3" t="s">
        <v>68</v>
      </c>
      <c r="X161" s="3">
        <v>0</v>
      </c>
      <c r="Y161" s="4">
        <v>1</v>
      </c>
      <c r="Z161" s="5">
        <v>0</v>
      </c>
      <c r="AA161" s="5">
        <v>0</v>
      </c>
      <c r="AB161" s="5">
        <v>0</v>
      </c>
      <c r="AC161" s="3" t="s">
        <v>128</v>
      </c>
      <c r="AD161" s="3">
        <v>3</v>
      </c>
      <c r="AE161" s="4">
        <v>0</v>
      </c>
      <c r="AF161" s="5">
        <v>0</v>
      </c>
      <c r="AG161" s="5">
        <v>1</v>
      </c>
      <c r="AH161" s="5">
        <v>0</v>
      </c>
      <c r="AI161" s="5">
        <v>0</v>
      </c>
      <c r="AJ161" s="5">
        <v>0</v>
      </c>
      <c r="AK161" s="47">
        <v>99</v>
      </c>
      <c r="AL161" s="47">
        <v>-99</v>
      </c>
      <c r="AM161" s="6">
        <v>253</v>
      </c>
      <c r="AN161" s="6">
        <v>0.60869565217391308</v>
      </c>
      <c r="AO161" s="6">
        <v>8</v>
      </c>
      <c r="AP161" s="6">
        <v>11</v>
      </c>
      <c r="AQ161" s="6">
        <v>3.87</v>
      </c>
      <c r="AR161" s="6">
        <v>29</v>
      </c>
      <c r="AS161" s="6">
        <v>26</v>
      </c>
      <c r="AT161" s="6">
        <v>30</v>
      </c>
      <c r="AU161" s="6">
        <v>32</v>
      </c>
      <c r="AV161" s="6">
        <v>29</v>
      </c>
      <c r="AW161" s="48">
        <v>2142</v>
      </c>
      <c r="AX161" s="4">
        <v>3.621</v>
      </c>
      <c r="AY161" s="7">
        <v>0</v>
      </c>
      <c r="AZ161" s="7">
        <v>0</v>
      </c>
      <c r="BA161" s="7">
        <v>0</v>
      </c>
      <c r="BB161" s="8">
        <v>0</v>
      </c>
      <c r="BC161" s="12" t="s">
        <v>65</v>
      </c>
      <c r="BD161" s="8" t="s">
        <v>71</v>
      </c>
      <c r="BE161" s="8">
        <v>3</v>
      </c>
      <c r="BF161" s="9" t="s">
        <v>77</v>
      </c>
      <c r="BG161" s="49" t="s">
        <v>312</v>
      </c>
      <c r="BH161" s="2" t="s">
        <v>93</v>
      </c>
      <c r="BI161" s="11"/>
    </row>
    <row r="162" spans="1:61" x14ac:dyDescent="0.25">
      <c r="A162" s="2">
        <v>3</v>
      </c>
      <c r="B162" s="2">
        <v>2015</v>
      </c>
      <c r="C162" s="2" t="s">
        <v>178</v>
      </c>
      <c r="D162" s="2" t="s">
        <v>307</v>
      </c>
      <c r="E162" s="2" t="s">
        <v>63</v>
      </c>
      <c r="F162" s="2" t="s">
        <v>141</v>
      </c>
      <c r="G162" s="1" t="s">
        <v>65</v>
      </c>
      <c r="H162" s="1" t="s">
        <v>76</v>
      </c>
      <c r="I162" s="3">
        <v>2</v>
      </c>
      <c r="J162" s="4">
        <v>0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3" t="s">
        <v>67</v>
      </c>
      <c r="R162">
        <v>1</v>
      </c>
      <c r="S162" s="46">
        <v>1</v>
      </c>
      <c r="T162" s="5">
        <v>0</v>
      </c>
      <c r="U162" s="5">
        <v>0</v>
      </c>
      <c r="V162" s="5">
        <v>0</v>
      </c>
      <c r="W162" s="3" t="s">
        <v>110</v>
      </c>
      <c r="X162" s="3">
        <v>1</v>
      </c>
      <c r="Y162" s="4">
        <v>0</v>
      </c>
      <c r="Z162" s="5">
        <v>1</v>
      </c>
      <c r="AA162" s="5">
        <v>0</v>
      </c>
      <c r="AB162" s="5">
        <v>0</v>
      </c>
      <c r="AC162" s="3" t="s">
        <v>104</v>
      </c>
      <c r="AD162" s="3">
        <v>4</v>
      </c>
      <c r="AE162" s="4">
        <v>0</v>
      </c>
      <c r="AF162" s="5">
        <v>0</v>
      </c>
      <c r="AG162" s="5">
        <v>0</v>
      </c>
      <c r="AH162" s="5">
        <v>1</v>
      </c>
      <c r="AI162" s="5">
        <v>0</v>
      </c>
      <c r="AJ162" s="5">
        <v>0</v>
      </c>
      <c r="AK162" s="47">
        <v>18</v>
      </c>
      <c r="AL162" s="47">
        <v>-18</v>
      </c>
      <c r="AM162" s="6">
        <v>323</v>
      </c>
      <c r="AN162" s="6">
        <v>0.94427244582043346</v>
      </c>
      <c r="AO162" s="6">
        <v>5</v>
      </c>
      <c r="AP162" s="6">
        <v>23</v>
      </c>
      <c r="AQ162" s="6">
        <v>3.96</v>
      </c>
      <c r="AR162" s="6">
        <v>29</v>
      </c>
      <c r="AS162" s="6">
        <v>30</v>
      </c>
      <c r="AT162" s="6">
        <v>31</v>
      </c>
      <c r="AU162" s="6">
        <v>32</v>
      </c>
      <c r="AV162" s="6">
        <v>31</v>
      </c>
      <c r="AW162" s="48">
        <v>89</v>
      </c>
      <c r="AX162" s="4">
        <v>3.3809999999999998</v>
      </c>
      <c r="AY162" s="7">
        <v>0</v>
      </c>
      <c r="AZ162" s="7">
        <v>0</v>
      </c>
      <c r="BA162" s="7">
        <v>0</v>
      </c>
      <c r="BB162" s="8">
        <v>0</v>
      </c>
      <c r="BC162" s="12" t="s">
        <v>65</v>
      </c>
      <c r="BD162" s="8" t="s">
        <v>71</v>
      </c>
      <c r="BE162" s="8">
        <v>3</v>
      </c>
      <c r="BF162" s="9" t="s">
        <v>77</v>
      </c>
      <c r="BG162" s="49" t="s">
        <v>105</v>
      </c>
      <c r="BH162" s="2" t="s">
        <v>307</v>
      </c>
      <c r="BI162" s="11"/>
    </row>
    <row r="163" spans="1:61" x14ac:dyDescent="0.25">
      <c r="A163" s="2">
        <v>205</v>
      </c>
      <c r="B163" s="2">
        <v>2015</v>
      </c>
      <c r="C163" s="2" t="s">
        <v>202</v>
      </c>
      <c r="D163" s="2" t="s">
        <v>93</v>
      </c>
      <c r="E163" s="2" t="s">
        <v>63</v>
      </c>
      <c r="F163" s="2" t="s">
        <v>215</v>
      </c>
      <c r="G163" s="1" t="s">
        <v>65</v>
      </c>
      <c r="H163" s="1" t="s">
        <v>109</v>
      </c>
      <c r="I163" s="3">
        <v>7</v>
      </c>
      <c r="J163" s="4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</v>
      </c>
      <c r="Q163" s="3" t="s">
        <v>67</v>
      </c>
      <c r="R163">
        <v>1</v>
      </c>
      <c r="S163" s="46">
        <v>1</v>
      </c>
      <c r="T163" s="5">
        <v>0</v>
      </c>
      <c r="U163" s="5">
        <v>0</v>
      </c>
      <c r="V163" s="5">
        <v>0</v>
      </c>
      <c r="W163" s="3" t="s">
        <v>68</v>
      </c>
      <c r="X163" s="3">
        <v>0</v>
      </c>
      <c r="Y163" s="4">
        <v>1</v>
      </c>
      <c r="Z163" s="5">
        <v>0</v>
      </c>
      <c r="AA163" s="5">
        <v>0</v>
      </c>
      <c r="AB163" s="5">
        <v>0</v>
      </c>
      <c r="AC163" s="3" t="s">
        <v>128</v>
      </c>
      <c r="AD163" s="3">
        <v>3</v>
      </c>
      <c r="AE163" s="4">
        <v>0</v>
      </c>
      <c r="AF163" s="5">
        <v>0</v>
      </c>
      <c r="AG163" s="5">
        <v>1</v>
      </c>
      <c r="AH163" s="5">
        <v>0</v>
      </c>
      <c r="AI163" s="5">
        <v>0</v>
      </c>
      <c r="AJ163" s="5">
        <v>0</v>
      </c>
      <c r="AK163" s="47">
        <v>10</v>
      </c>
      <c r="AL163" s="47">
        <v>-10</v>
      </c>
      <c r="AM163" s="6">
        <v>212</v>
      </c>
      <c r="AN163" s="6">
        <v>0.95283018867924529</v>
      </c>
      <c r="AO163" s="6">
        <v>8</v>
      </c>
      <c r="AP163" s="6">
        <v>15</v>
      </c>
      <c r="AQ163" s="6">
        <v>4.0999999999999996</v>
      </c>
      <c r="AR163" s="6">
        <v>29</v>
      </c>
      <c r="AS163" s="6">
        <v>31</v>
      </c>
      <c r="AT163" s="6">
        <v>25</v>
      </c>
      <c r="AU163" s="6">
        <v>28</v>
      </c>
      <c r="AV163" s="6">
        <v>32</v>
      </c>
      <c r="AW163" s="48">
        <v>1980</v>
      </c>
      <c r="AX163" s="4">
        <v>3.44</v>
      </c>
      <c r="AY163" s="7">
        <v>0</v>
      </c>
      <c r="AZ163" s="7">
        <v>0</v>
      </c>
      <c r="BA163" s="7">
        <v>0</v>
      </c>
      <c r="BB163" s="8">
        <v>0</v>
      </c>
      <c r="BC163" s="12" t="s">
        <v>65</v>
      </c>
      <c r="BD163" s="8" t="s">
        <v>71</v>
      </c>
      <c r="BE163" s="8">
        <v>3</v>
      </c>
      <c r="BF163" s="9" t="s">
        <v>77</v>
      </c>
      <c r="BG163" s="49" t="s">
        <v>207</v>
      </c>
      <c r="BH163" s="2" t="s">
        <v>93</v>
      </c>
      <c r="BI163" s="11"/>
    </row>
    <row r="164" spans="1:61" x14ac:dyDescent="0.25">
      <c r="A164" s="2">
        <v>66</v>
      </c>
      <c r="B164" s="2">
        <v>2015</v>
      </c>
      <c r="C164" s="2" t="s">
        <v>209</v>
      </c>
      <c r="D164" s="2" t="s">
        <v>124</v>
      </c>
      <c r="E164" s="2" t="s">
        <v>63</v>
      </c>
      <c r="F164" s="2" t="s">
        <v>145</v>
      </c>
      <c r="G164" s="1" t="s">
        <v>65</v>
      </c>
      <c r="H164" s="1" t="s">
        <v>109</v>
      </c>
      <c r="I164" s="3">
        <v>7</v>
      </c>
      <c r="J164" s="4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3" t="s">
        <v>67</v>
      </c>
      <c r="R164">
        <v>1</v>
      </c>
      <c r="S164" s="46">
        <v>1</v>
      </c>
      <c r="T164" s="5">
        <v>0</v>
      </c>
      <c r="U164" s="5">
        <v>0</v>
      </c>
      <c r="V164" s="5">
        <v>0</v>
      </c>
      <c r="W164" s="3" t="s">
        <v>68</v>
      </c>
      <c r="X164" s="3">
        <v>0</v>
      </c>
      <c r="Y164" s="4">
        <v>1</v>
      </c>
      <c r="Z164" s="5">
        <v>0</v>
      </c>
      <c r="AA164" s="5">
        <v>0</v>
      </c>
      <c r="AB164" s="5">
        <v>0</v>
      </c>
      <c r="AC164" s="3" t="s">
        <v>83</v>
      </c>
      <c r="AD164" s="3">
        <v>2</v>
      </c>
      <c r="AE164" s="4">
        <v>0</v>
      </c>
      <c r="AF164" s="5">
        <v>1</v>
      </c>
      <c r="AG164" s="5">
        <v>0</v>
      </c>
      <c r="AH164" s="5">
        <v>0</v>
      </c>
      <c r="AI164" s="5">
        <v>0</v>
      </c>
      <c r="AJ164" s="5">
        <v>0</v>
      </c>
      <c r="AK164" s="47">
        <v>22</v>
      </c>
      <c r="AL164" s="47">
        <v>-22</v>
      </c>
      <c r="AM164" s="6">
        <v>310</v>
      </c>
      <c r="AN164" s="6">
        <v>0.92903225806451617</v>
      </c>
      <c r="AO164" s="6">
        <v>8</v>
      </c>
      <c r="AP164" s="6">
        <v>24</v>
      </c>
      <c r="AQ164" s="6">
        <v>4.3600000000000003</v>
      </c>
      <c r="AR164" s="6">
        <v>29</v>
      </c>
      <c r="AS164" s="6">
        <v>29</v>
      </c>
      <c r="AT164" s="6">
        <v>29</v>
      </c>
      <c r="AU164" s="6">
        <v>28</v>
      </c>
      <c r="AV164" s="6">
        <v>29</v>
      </c>
      <c r="AW164" s="48">
        <v>2155</v>
      </c>
      <c r="AX164" s="4">
        <v>3.992</v>
      </c>
      <c r="AY164" s="7">
        <v>0</v>
      </c>
      <c r="AZ164" s="7">
        <v>0</v>
      </c>
      <c r="BA164" s="7">
        <v>0</v>
      </c>
      <c r="BB164" s="8">
        <v>0</v>
      </c>
      <c r="BC164" s="12" t="s">
        <v>65</v>
      </c>
      <c r="BD164" s="8" t="s">
        <v>71</v>
      </c>
      <c r="BE164" s="8">
        <v>3</v>
      </c>
      <c r="BF164" s="9" t="s">
        <v>77</v>
      </c>
      <c r="BG164" s="49" t="s">
        <v>308</v>
      </c>
      <c r="BH164" s="2" t="s">
        <v>124</v>
      </c>
      <c r="BI164" s="11" t="s">
        <v>201</v>
      </c>
    </row>
    <row r="165" spans="1:61" x14ac:dyDescent="0.25">
      <c r="A165" s="2">
        <v>231</v>
      </c>
      <c r="B165" s="2">
        <v>2015</v>
      </c>
      <c r="C165" s="2" t="s">
        <v>313</v>
      </c>
      <c r="D165" s="2" t="s">
        <v>99</v>
      </c>
      <c r="E165" s="2" t="s">
        <v>63</v>
      </c>
      <c r="F165" s="2" t="s">
        <v>108</v>
      </c>
      <c r="G165" s="1" t="s">
        <v>65</v>
      </c>
      <c r="H165" s="1" t="s">
        <v>109</v>
      </c>
      <c r="I165" s="3">
        <v>7</v>
      </c>
      <c r="J165" s="4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</v>
      </c>
      <c r="Q165" s="3" t="s">
        <v>67</v>
      </c>
      <c r="R165">
        <v>1</v>
      </c>
      <c r="S165" s="46">
        <v>1</v>
      </c>
      <c r="T165" s="5">
        <v>0</v>
      </c>
      <c r="U165" s="5">
        <v>0</v>
      </c>
      <c r="V165" s="5">
        <v>0</v>
      </c>
      <c r="W165" s="3" t="s">
        <v>68</v>
      </c>
      <c r="X165" s="3">
        <v>0</v>
      </c>
      <c r="Y165" s="4">
        <v>1</v>
      </c>
      <c r="Z165" s="5">
        <v>0</v>
      </c>
      <c r="AA165" s="5">
        <v>0</v>
      </c>
      <c r="AB165" s="5">
        <v>0</v>
      </c>
      <c r="AC165" s="3" t="s">
        <v>91</v>
      </c>
      <c r="AD165" s="3">
        <v>5</v>
      </c>
      <c r="AE165" s="4">
        <v>0</v>
      </c>
      <c r="AF165" s="5">
        <v>0</v>
      </c>
      <c r="AG165" s="5">
        <v>0</v>
      </c>
      <c r="AH165" s="5">
        <v>0</v>
      </c>
      <c r="AI165" s="5">
        <v>1</v>
      </c>
      <c r="AJ165" s="5">
        <v>0</v>
      </c>
      <c r="AK165" s="50">
        <v>86.08</v>
      </c>
      <c r="AL165" s="47">
        <v>-86.08</v>
      </c>
      <c r="AM165" s="48">
        <v>315.70588235294116</v>
      </c>
      <c r="AN165" s="6">
        <v>0.66946152412893611</v>
      </c>
      <c r="AO165" s="6">
        <v>7.78</v>
      </c>
      <c r="AP165" s="6">
        <v>7.5714285714285712</v>
      </c>
      <c r="AQ165" s="6">
        <v>4.0999999999999996</v>
      </c>
      <c r="AR165" s="6">
        <v>29</v>
      </c>
      <c r="AS165" s="6">
        <v>23.3</v>
      </c>
      <c r="AT165" s="6">
        <v>25.1</v>
      </c>
      <c r="AU165" s="6">
        <v>26.3</v>
      </c>
      <c r="AV165" s="6">
        <v>26.5</v>
      </c>
      <c r="AW165" s="48">
        <v>667</v>
      </c>
      <c r="AX165" s="4"/>
      <c r="AY165" s="7">
        <v>0</v>
      </c>
      <c r="AZ165" s="7">
        <v>0</v>
      </c>
      <c r="BA165" s="7">
        <v>0</v>
      </c>
      <c r="BB165" s="8">
        <v>1</v>
      </c>
      <c r="BC165" s="12" t="s">
        <v>70</v>
      </c>
      <c r="BD165" s="8" t="s">
        <v>112</v>
      </c>
      <c r="BE165" s="8">
        <v>1</v>
      </c>
      <c r="BF165" s="9" t="s">
        <v>113</v>
      </c>
      <c r="BG165" s="45"/>
      <c r="BH165" s="2" t="s">
        <v>99</v>
      </c>
      <c r="BI165" s="11"/>
    </row>
    <row r="166" spans="1:61" x14ac:dyDescent="0.25">
      <c r="A166" s="2">
        <v>203</v>
      </c>
      <c r="B166" s="2">
        <v>2016</v>
      </c>
      <c r="C166" s="2" t="s">
        <v>322</v>
      </c>
      <c r="D166" s="2" t="s">
        <v>165</v>
      </c>
      <c r="E166" s="2" t="s">
        <v>74</v>
      </c>
      <c r="F166" s="2" t="s">
        <v>94</v>
      </c>
      <c r="G166" s="1" t="s">
        <v>65</v>
      </c>
      <c r="H166" s="1" t="s">
        <v>66</v>
      </c>
      <c r="I166" s="3">
        <v>1</v>
      </c>
      <c r="J166" s="4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3" t="s">
        <v>67</v>
      </c>
      <c r="R166">
        <v>1</v>
      </c>
      <c r="S166" s="46">
        <v>1</v>
      </c>
      <c r="T166" s="5">
        <v>0</v>
      </c>
      <c r="U166" s="5">
        <v>0</v>
      </c>
      <c r="V166" s="5">
        <v>0</v>
      </c>
      <c r="W166" s="3" t="s">
        <v>123</v>
      </c>
      <c r="X166" s="3">
        <v>2</v>
      </c>
      <c r="Y166" s="4">
        <v>0</v>
      </c>
      <c r="Z166" s="5">
        <v>0</v>
      </c>
      <c r="AA166" s="5">
        <v>1</v>
      </c>
      <c r="AB166" s="5">
        <v>0</v>
      </c>
      <c r="AC166" s="3" t="s">
        <v>69</v>
      </c>
      <c r="AD166" s="3">
        <v>1</v>
      </c>
      <c r="AE166" s="4">
        <v>1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47">
        <v>238</v>
      </c>
      <c r="AL166" s="47">
        <v>-238</v>
      </c>
      <c r="AM166" s="6">
        <v>357</v>
      </c>
      <c r="AN166" s="6">
        <v>0.33333333333333337</v>
      </c>
      <c r="AO166" s="6">
        <v>8</v>
      </c>
      <c r="AP166" s="6">
        <v>0</v>
      </c>
      <c r="AQ166" s="6">
        <v>3.26</v>
      </c>
      <c r="AR166" s="6">
        <v>30</v>
      </c>
      <c r="AS166" s="6">
        <v>26</v>
      </c>
      <c r="AT166" s="6">
        <v>26</v>
      </c>
      <c r="AU166" s="6">
        <v>32</v>
      </c>
      <c r="AV166" s="6">
        <v>35</v>
      </c>
      <c r="AW166" s="48">
        <v>2155</v>
      </c>
      <c r="AX166" s="4">
        <v>2.972</v>
      </c>
      <c r="AY166" s="7">
        <v>0</v>
      </c>
      <c r="AZ166" s="7">
        <v>1</v>
      </c>
      <c r="BA166" s="7">
        <v>1</v>
      </c>
      <c r="BB166" s="8">
        <v>1</v>
      </c>
      <c r="BC166" s="12" t="s">
        <v>70</v>
      </c>
      <c r="BD166" s="8" t="s">
        <v>71</v>
      </c>
      <c r="BE166" s="8">
        <v>2</v>
      </c>
      <c r="BF166" s="9" t="s">
        <v>72</v>
      </c>
      <c r="BG166" s="45"/>
      <c r="BH166" s="2" t="s">
        <v>165</v>
      </c>
      <c r="BI166" s="11"/>
    </row>
    <row r="167" spans="1:61" x14ac:dyDescent="0.25">
      <c r="A167" s="2">
        <v>68</v>
      </c>
      <c r="B167" s="2">
        <v>2015</v>
      </c>
      <c r="C167" s="2" t="s">
        <v>209</v>
      </c>
      <c r="D167" s="2" t="s">
        <v>93</v>
      </c>
      <c r="E167" s="2" t="s">
        <v>63</v>
      </c>
      <c r="F167" s="2" t="s">
        <v>119</v>
      </c>
      <c r="G167" s="1" t="s">
        <v>65</v>
      </c>
      <c r="H167" s="1" t="s">
        <v>66</v>
      </c>
      <c r="I167" s="3">
        <v>1</v>
      </c>
      <c r="J167" s="4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3" t="s">
        <v>67</v>
      </c>
      <c r="R167">
        <v>1</v>
      </c>
      <c r="S167" s="46">
        <v>1</v>
      </c>
      <c r="T167" s="5">
        <v>0</v>
      </c>
      <c r="U167" s="5">
        <v>0</v>
      </c>
      <c r="V167" s="5">
        <v>0</v>
      </c>
      <c r="W167" s="3" t="s">
        <v>68</v>
      </c>
      <c r="X167" s="3">
        <v>0</v>
      </c>
      <c r="Y167" s="4">
        <v>1</v>
      </c>
      <c r="Z167" s="5">
        <v>0</v>
      </c>
      <c r="AA167" s="5">
        <v>0</v>
      </c>
      <c r="AB167" s="5">
        <v>0</v>
      </c>
      <c r="AC167" s="3" t="s">
        <v>128</v>
      </c>
      <c r="AD167" s="3">
        <v>3</v>
      </c>
      <c r="AE167" s="4">
        <v>0</v>
      </c>
      <c r="AF167" s="5">
        <v>0</v>
      </c>
      <c r="AG167" s="5">
        <v>1</v>
      </c>
      <c r="AH167" s="5">
        <v>0</v>
      </c>
      <c r="AI167" s="5">
        <v>0</v>
      </c>
      <c r="AJ167" s="5">
        <v>0</v>
      </c>
      <c r="AK167" s="47">
        <v>34</v>
      </c>
      <c r="AL167" s="47">
        <v>-34</v>
      </c>
      <c r="AM167" s="6">
        <v>310</v>
      </c>
      <c r="AN167" s="6">
        <v>0.89032258064516134</v>
      </c>
      <c r="AO167" s="6">
        <v>8</v>
      </c>
      <c r="AP167" s="6">
        <v>8</v>
      </c>
      <c r="AQ167" s="6">
        <v>4.2699999999999996</v>
      </c>
      <c r="AR167" s="6">
        <v>30</v>
      </c>
      <c r="AS167" s="6">
        <v>27</v>
      </c>
      <c r="AT167" s="6">
        <v>28</v>
      </c>
      <c r="AU167" s="6">
        <v>34</v>
      </c>
      <c r="AV167" s="6">
        <v>32</v>
      </c>
      <c r="AW167" s="48">
        <v>2153</v>
      </c>
      <c r="AX167" s="4">
        <v>3.79</v>
      </c>
      <c r="AY167" s="7">
        <v>0</v>
      </c>
      <c r="AZ167" s="7">
        <v>0</v>
      </c>
      <c r="BA167" s="7">
        <v>0</v>
      </c>
      <c r="BB167" s="8">
        <v>1</v>
      </c>
      <c r="BC167" s="12" t="s">
        <v>70</v>
      </c>
      <c r="BD167" s="8" t="s">
        <v>71</v>
      </c>
      <c r="BE167" s="8">
        <v>2</v>
      </c>
      <c r="BF167" s="9" t="s">
        <v>72</v>
      </c>
      <c r="BG167" s="45"/>
      <c r="BH167" s="2" t="s">
        <v>93</v>
      </c>
      <c r="BI167" s="11"/>
    </row>
    <row r="168" spans="1:61" x14ac:dyDescent="0.25">
      <c r="A168" s="2">
        <v>19</v>
      </c>
      <c r="B168" s="2">
        <v>2015</v>
      </c>
      <c r="C168" s="2" t="s">
        <v>315</v>
      </c>
      <c r="D168" s="2" t="s">
        <v>214</v>
      </c>
      <c r="E168" s="2" t="s">
        <v>63</v>
      </c>
      <c r="F168" s="2" t="s">
        <v>119</v>
      </c>
      <c r="G168" s="1" t="s">
        <v>65</v>
      </c>
      <c r="H168" s="1" t="s">
        <v>66</v>
      </c>
      <c r="I168" s="3">
        <v>1</v>
      </c>
      <c r="J168" s="4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3" t="s">
        <v>101</v>
      </c>
      <c r="R168">
        <v>2</v>
      </c>
      <c r="S168" s="46">
        <v>0</v>
      </c>
      <c r="T168" s="5">
        <v>1</v>
      </c>
      <c r="U168" s="5">
        <v>0</v>
      </c>
      <c r="V168" s="5">
        <v>0</v>
      </c>
      <c r="W168" s="3" t="s">
        <v>68</v>
      </c>
      <c r="X168" s="3">
        <v>0</v>
      </c>
      <c r="Y168" s="4">
        <v>1</v>
      </c>
      <c r="Z168" s="5">
        <v>0</v>
      </c>
      <c r="AA168" s="5">
        <v>0</v>
      </c>
      <c r="AB168" s="5">
        <v>0</v>
      </c>
      <c r="AC168" s="3" t="s">
        <v>128</v>
      </c>
      <c r="AD168" s="3">
        <v>3</v>
      </c>
      <c r="AE168" s="4">
        <v>0</v>
      </c>
      <c r="AF168" s="5">
        <v>0</v>
      </c>
      <c r="AG168" s="5">
        <v>1</v>
      </c>
      <c r="AH168" s="5">
        <v>0</v>
      </c>
      <c r="AI168" s="5">
        <v>0</v>
      </c>
      <c r="AJ168" s="5">
        <v>0</v>
      </c>
      <c r="AK168" s="47">
        <v>1</v>
      </c>
      <c r="AL168" s="47">
        <v>-1</v>
      </c>
      <c r="AM168" s="6">
        <v>66</v>
      </c>
      <c r="AN168" s="6">
        <v>0.98484848484848486</v>
      </c>
      <c r="AO168" s="6">
        <v>8</v>
      </c>
      <c r="AP168" s="6">
        <v>6</v>
      </c>
      <c r="AQ168" s="6">
        <v>4</v>
      </c>
      <c r="AR168" s="6">
        <v>30</v>
      </c>
      <c r="AS168" s="6">
        <v>26</v>
      </c>
      <c r="AT168" s="6">
        <v>28</v>
      </c>
      <c r="AU168" s="6">
        <v>33</v>
      </c>
      <c r="AV168" s="6">
        <v>34</v>
      </c>
      <c r="AW168" s="48">
        <v>8939</v>
      </c>
      <c r="AX168" s="4">
        <v>3.8180000000000001</v>
      </c>
      <c r="AY168" s="7">
        <v>0</v>
      </c>
      <c r="AZ168" s="7">
        <v>0</v>
      </c>
      <c r="BA168" s="7">
        <v>0</v>
      </c>
      <c r="BB168" s="8">
        <v>0</v>
      </c>
      <c r="BC168" s="12" t="s">
        <v>65</v>
      </c>
      <c r="BD168" s="8" t="s">
        <v>71</v>
      </c>
      <c r="BE168" s="8">
        <v>3</v>
      </c>
      <c r="BF168" s="9" t="s">
        <v>77</v>
      </c>
      <c r="BG168" s="49" t="s">
        <v>316</v>
      </c>
      <c r="BH168" s="2" t="s">
        <v>214</v>
      </c>
      <c r="BI168" s="11"/>
    </row>
    <row r="169" spans="1:61" x14ac:dyDescent="0.25">
      <c r="A169" s="2">
        <v>73</v>
      </c>
      <c r="B169" s="2">
        <v>2016</v>
      </c>
      <c r="C169" s="2" t="s">
        <v>194</v>
      </c>
      <c r="D169" s="2" t="s">
        <v>124</v>
      </c>
      <c r="E169" s="2" t="s">
        <v>74</v>
      </c>
      <c r="F169" s="2" t="s">
        <v>64</v>
      </c>
      <c r="G169" s="1" t="s">
        <v>65</v>
      </c>
      <c r="H169" s="1" t="s">
        <v>66</v>
      </c>
      <c r="I169" s="3">
        <v>1</v>
      </c>
      <c r="J169" s="4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3" t="s">
        <v>67</v>
      </c>
      <c r="R169">
        <v>1</v>
      </c>
      <c r="S169" s="46">
        <v>1</v>
      </c>
      <c r="T169" s="5">
        <v>0</v>
      </c>
      <c r="U169" s="5">
        <v>0</v>
      </c>
      <c r="V169" s="5">
        <v>0</v>
      </c>
      <c r="W169" s="3" t="s">
        <v>68</v>
      </c>
      <c r="X169" s="3">
        <v>0</v>
      </c>
      <c r="Y169" s="4">
        <v>1</v>
      </c>
      <c r="Z169" s="5">
        <v>0</v>
      </c>
      <c r="AA169" s="5">
        <v>0</v>
      </c>
      <c r="AB169" s="5">
        <v>0</v>
      </c>
      <c r="AC169" s="3" t="s">
        <v>83</v>
      </c>
      <c r="AD169" s="3">
        <v>2</v>
      </c>
      <c r="AE169" s="4">
        <v>0</v>
      </c>
      <c r="AF169" s="5">
        <v>1</v>
      </c>
      <c r="AG169" s="5">
        <v>0</v>
      </c>
      <c r="AH169" s="5">
        <v>0</v>
      </c>
      <c r="AI169" s="5">
        <v>0</v>
      </c>
      <c r="AJ169" s="5">
        <v>0</v>
      </c>
      <c r="AK169" s="47">
        <v>1</v>
      </c>
      <c r="AL169" s="47">
        <v>-1</v>
      </c>
      <c r="AM169" s="6">
        <v>139</v>
      </c>
      <c r="AN169" s="6">
        <v>0.9928057553956835</v>
      </c>
      <c r="AO169" s="6">
        <v>8</v>
      </c>
      <c r="AP169" s="6">
        <v>17</v>
      </c>
      <c r="AQ169" s="6">
        <v>4.49</v>
      </c>
      <c r="AR169" s="6">
        <v>30</v>
      </c>
      <c r="AS169" s="6">
        <v>26</v>
      </c>
      <c r="AT169" s="6">
        <v>27</v>
      </c>
      <c r="AU169" s="6">
        <v>35</v>
      </c>
      <c r="AV169" s="6">
        <v>30</v>
      </c>
      <c r="AW169" s="48">
        <v>10286</v>
      </c>
      <c r="AX169" s="4">
        <v>3.9550000000000001</v>
      </c>
      <c r="AY169" s="7">
        <v>0</v>
      </c>
      <c r="AZ169" s="7">
        <v>1</v>
      </c>
      <c r="BA169" s="7">
        <v>1</v>
      </c>
      <c r="BB169" s="8">
        <v>0</v>
      </c>
      <c r="BC169" s="12" t="s">
        <v>65</v>
      </c>
      <c r="BD169" s="8" t="s">
        <v>71</v>
      </c>
      <c r="BE169" s="8">
        <v>3</v>
      </c>
      <c r="BF169" s="9" t="s">
        <v>77</v>
      </c>
      <c r="BG169" s="49" t="s">
        <v>314</v>
      </c>
      <c r="BH169" s="2" t="s">
        <v>124</v>
      </c>
      <c r="BI169" s="11"/>
    </row>
    <row r="170" spans="1:61" x14ac:dyDescent="0.25">
      <c r="A170" s="2">
        <v>106</v>
      </c>
      <c r="B170" s="2">
        <v>2016</v>
      </c>
      <c r="C170" s="2" t="s">
        <v>319</v>
      </c>
      <c r="D170" s="2" t="s">
        <v>214</v>
      </c>
      <c r="E170" s="2" t="s">
        <v>63</v>
      </c>
      <c r="F170" s="2" t="s">
        <v>75</v>
      </c>
      <c r="G170" s="1" t="s">
        <v>65</v>
      </c>
      <c r="H170" s="1" t="s">
        <v>66</v>
      </c>
      <c r="I170" s="3">
        <v>1</v>
      </c>
      <c r="J170" s="4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3" t="s">
        <v>67</v>
      </c>
      <c r="R170">
        <v>1</v>
      </c>
      <c r="S170" s="46">
        <v>1</v>
      </c>
      <c r="T170" s="5">
        <v>0</v>
      </c>
      <c r="U170" s="5">
        <v>0</v>
      </c>
      <c r="V170" s="5">
        <v>0</v>
      </c>
      <c r="W170" s="3" t="s">
        <v>68</v>
      </c>
      <c r="X170" s="3">
        <v>0</v>
      </c>
      <c r="Y170" s="4">
        <v>1</v>
      </c>
      <c r="Z170" s="5">
        <v>0</v>
      </c>
      <c r="AA170" s="5">
        <v>0</v>
      </c>
      <c r="AB170" s="5">
        <v>0</v>
      </c>
      <c r="AC170" s="3" t="s">
        <v>69</v>
      </c>
      <c r="AD170" s="3">
        <v>1</v>
      </c>
      <c r="AE170" s="4">
        <v>1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47">
        <v>37</v>
      </c>
      <c r="AL170" s="47">
        <v>-37</v>
      </c>
      <c r="AM170" s="6">
        <v>485</v>
      </c>
      <c r="AN170" s="6">
        <v>0.92371134020618562</v>
      </c>
      <c r="AO170" s="6">
        <v>8</v>
      </c>
      <c r="AP170" s="6">
        <v>21</v>
      </c>
      <c r="AQ170" s="6">
        <v>4.18</v>
      </c>
      <c r="AR170" s="6">
        <v>30</v>
      </c>
      <c r="AS170" s="6">
        <v>26</v>
      </c>
      <c r="AT170" s="6">
        <v>28</v>
      </c>
      <c r="AU170" s="6">
        <v>31</v>
      </c>
      <c r="AV170" s="6">
        <v>35</v>
      </c>
      <c r="AW170" s="48">
        <v>1994</v>
      </c>
      <c r="AX170" s="4">
        <v>3.8109999999999999</v>
      </c>
      <c r="AY170" s="7">
        <v>0</v>
      </c>
      <c r="AZ170" s="7">
        <v>0</v>
      </c>
      <c r="BA170" s="7">
        <v>1</v>
      </c>
      <c r="BB170" s="8">
        <v>0</v>
      </c>
      <c r="BC170" s="12" t="s">
        <v>65</v>
      </c>
      <c r="BD170" s="8" t="s">
        <v>71</v>
      </c>
      <c r="BE170" s="8">
        <v>3</v>
      </c>
      <c r="BF170" s="9" t="s">
        <v>77</v>
      </c>
      <c r="BG170" s="49" t="s">
        <v>320</v>
      </c>
      <c r="BH170" s="2" t="s">
        <v>214</v>
      </c>
      <c r="BI170" s="11" t="s">
        <v>131</v>
      </c>
    </row>
    <row r="171" spans="1:61" x14ac:dyDescent="0.25">
      <c r="A171" s="2">
        <v>241</v>
      </c>
      <c r="B171" s="2">
        <v>2015</v>
      </c>
      <c r="C171" s="2" t="s">
        <v>325</v>
      </c>
      <c r="D171" s="2" t="s">
        <v>204</v>
      </c>
      <c r="E171" s="2" t="s">
        <v>74</v>
      </c>
      <c r="F171" s="2" t="s">
        <v>94</v>
      </c>
      <c r="G171" s="1" t="s">
        <v>65</v>
      </c>
      <c r="H171" s="1" t="s">
        <v>66</v>
      </c>
      <c r="I171" s="3">
        <v>1</v>
      </c>
      <c r="J171" s="4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3" t="s">
        <v>101</v>
      </c>
      <c r="R171">
        <v>2</v>
      </c>
      <c r="S171" s="46">
        <v>0</v>
      </c>
      <c r="T171" s="5">
        <v>1</v>
      </c>
      <c r="U171" s="5">
        <v>0</v>
      </c>
      <c r="V171" s="5">
        <v>0</v>
      </c>
      <c r="W171" s="3" t="s">
        <v>68</v>
      </c>
      <c r="X171" s="3">
        <v>0</v>
      </c>
      <c r="Y171" s="4">
        <v>1</v>
      </c>
      <c r="Z171" s="5">
        <v>0</v>
      </c>
      <c r="AA171" s="5">
        <v>0</v>
      </c>
      <c r="AB171" s="5">
        <v>0</v>
      </c>
      <c r="AC171" s="3" t="s">
        <v>128</v>
      </c>
      <c r="AD171" s="3">
        <v>3</v>
      </c>
      <c r="AE171" s="4">
        <v>0</v>
      </c>
      <c r="AF171" s="5">
        <v>0</v>
      </c>
      <c r="AG171" s="5">
        <v>1</v>
      </c>
      <c r="AH171" s="5">
        <v>0</v>
      </c>
      <c r="AI171" s="5">
        <v>0</v>
      </c>
      <c r="AJ171" s="5">
        <v>0</v>
      </c>
      <c r="AK171" s="47">
        <v>55.2</v>
      </c>
      <c r="AL171" s="47">
        <v>-55.2</v>
      </c>
      <c r="AM171" s="6">
        <v>294</v>
      </c>
      <c r="AN171" s="6">
        <v>0.81224489795918364</v>
      </c>
      <c r="AO171" s="6">
        <v>8</v>
      </c>
      <c r="AP171" s="6">
        <v>35</v>
      </c>
      <c r="AQ171" s="6">
        <v>3.49</v>
      </c>
      <c r="AR171" s="6">
        <v>30</v>
      </c>
      <c r="AS171" s="6">
        <v>22</v>
      </c>
      <c r="AT171" s="6">
        <v>34</v>
      </c>
      <c r="AU171" s="6">
        <v>30</v>
      </c>
      <c r="AV171" s="6">
        <v>33</v>
      </c>
      <c r="AW171" s="48">
        <v>1047</v>
      </c>
      <c r="AX171" s="4">
        <v>2.7930000000000001</v>
      </c>
      <c r="AY171" s="7">
        <v>0</v>
      </c>
      <c r="AZ171" s="7">
        <v>1</v>
      </c>
      <c r="BA171" s="7">
        <v>0</v>
      </c>
      <c r="BB171" s="8">
        <v>0</v>
      </c>
      <c r="BC171" s="12" t="s">
        <v>65</v>
      </c>
      <c r="BD171" s="8" t="s">
        <v>71</v>
      </c>
      <c r="BE171" s="8">
        <v>3</v>
      </c>
      <c r="BF171" s="9" t="s">
        <v>77</v>
      </c>
      <c r="BG171" s="49" t="s">
        <v>205</v>
      </c>
      <c r="BH171" s="2" t="s">
        <v>204</v>
      </c>
      <c r="BI171" s="11"/>
    </row>
    <row r="172" spans="1:61" x14ac:dyDescent="0.25">
      <c r="A172" s="2">
        <v>227</v>
      </c>
      <c r="B172" s="2">
        <v>2015</v>
      </c>
      <c r="C172" s="2" t="s">
        <v>323</v>
      </c>
      <c r="D172" s="2" t="s">
        <v>214</v>
      </c>
      <c r="E172" s="2" t="s">
        <v>63</v>
      </c>
      <c r="F172" s="2" t="s">
        <v>215</v>
      </c>
      <c r="G172" s="1" t="s">
        <v>65</v>
      </c>
      <c r="H172" s="1" t="s">
        <v>66</v>
      </c>
      <c r="I172" s="3">
        <v>1</v>
      </c>
      <c r="J172" s="4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3" t="s">
        <v>101</v>
      </c>
      <c r="R172">
        <v>2</v>
      </c>
      <c r="S172" s="46">
        <v>0</v>
      </c>
      <c r="T172" s="5">
        <v>1</v>
      </c>
      <c r="U172" s="5">
        <v>0</v>
      </c>
      <c r="V172" s="5">
        <v>0</v>
      </c>
      <c r="W172" s="3" t="s">
        <v>68</v>
      </c>
      <c r="X172" s="3">
        <v>0</v>
      </c>
      <c r="Y172" s="4">
        <v>1</v>
      </c>
      <c r="Z172" s="5">
        <v>0</v>
      </c>
      <c r="AA172" s="5">
        <v>0</v>
      </c>
      <c r="AB172" s="5">
        <v>0</v>
      </c>
      <c r="AC172" s="3" t="s">
        <v>69</v>
      </c>
      <c r="AD172" s="3">
        <v>1</v>
      </c>
      <c r="AE172" s="4">
        <v>1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47">
        <v>55.2</v>
      </c>
      <c r="AL172" s="47">
        <v>-55.2</v>
      </c>
      <c r="AM172" s="6">
        <v>96</v>
      </c>
      <c r="AN172" s="6">
        <v>0.42499999999999993</v>
      </c>
      <c r="AO172" s="6">
        <v>8</v>
      </c>
      <c r="AP172" s="6">
        <v>8</v>
      </c>
      <c r="AQ172" s="6">
        <v>4.18</v>
      </c>
      <c r="AR172" s="6">
        <v>30</v>
      </c>
      <c r="AS172" s="6">
        <v>26</v>
      </c>
      <c r="AT172" s="6">
        <v>27</v>
      </c>
      <c r="AU172" s="6">
        <v>34</v>
      </c>
      <c r="AV172" s="6">
        <v>34</v>
      </c>
      <c r="AW172" s="48">
        <v>10069</v>
      </c>
      <c r="AX172" s="4">
        <v>3.4710000000000001</v>
      </c>
      <c r="AY172" s="7">
        <v>0</v>
      </c>
      <c r="AZ172" s="7">
        <v>0</v>
      </c>
      <c r="BA172" s="7">
        <v>0</v>
      </c>
      <c r="BB172" s="8">
        <v>0</v>
      </c>
      <c r="BC172" s="12" t="s">
        <v>65</v>
      </c>
      <c r="BD172" s="8" t="s">
        <v>71</v>
      </c>
      <c r="BE172" s="8">
        <v>3</v>
      </c>
      <c r="BF172" s="9" t="s">
        <v>77</v>
      </c>
      <c r="BG172" s="49" t="s">
        <v>324</v>
      </c>
      <c r="BH172" s="2" t="s">
        <v>214</v>
      </c>
      <c r="BI172" s="11"/>
    </row>
    <row r="173" spans="1:61" x14ac:dyDescent="0.25">
      <c r="A173" s="2">
        <v>93</v>
      </c>
      <c r="B173" s="2">
        <v>2016</v>
      </c>
      <c r="C173" s="2" t="s">
        <v>317</v>
      </c>
      <c r="D173" s="2" t="s">
        <v>111</v>
      </c>
      <c r="E173" s="2" t="s">
        <v>63</v>
      </c>
      <c r="F173" s="2" t="s">
        <v>136</v>
      </c>
      <c r="G173" s="1" t="s">
        <v>65</v>
      </c>
      <c r="H173" s="1" t="s">
        <v>66</v>
      </c>
      <c r="I173" s="3">
        <v>1</v>
      </c>
      <c r="J173" s="4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3" t="s">
        <v>67</v>
      </c>
      <c r="R173">
        <v>1</v>
      </c>
      <c r="S173" s="46">
        <v>1</v>
      </c>
      <c r="T173" s="5">
        <v>0</v>
      </c>
      <c r="U173" s="5">
        <v>0</v>
      </c>
      <c r="V173" s="5">
        <v>0</v>
      </c>
      <c r="W173" s="3" t="s">
        <v>68</v>
      </c>
      <c r="X173" s="3">
        <v>0</v>
      </c>
      <c r="Y173" s="4">
        <v>1</v>
      </c>
      <c r="Z173" s="5">
        <v>0</v>
      </c>
      <c r="AA173" s="5">
        <v>0</v>
      </c>
      <c r="AB173" s="5">
        <v>0</v>
      </c>
      <c r="AC173" s="3" t="s">
        <v>111</v>
      </c>
      <c r="AD173" s="3">
        <v>6</v>
      </c>
      <c r="AE173" s="4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1</v>
      </c>
      <c r="AK173" s="47">
        <v>12</v>
      </c>
      <c r="AL173" s="47">
        <v>-12</v>
      </c>
      <c r="AM173" s="6">
        <v>57</v>
      </c>
      <c r="AN173" s="6">
        <v>0.78947368421052633</v>
      </c>
      <c r="AO173" s="6">
        <v>10</v>
      </c>
      <c r="AP173" s="6">
        <v>4</v>
      </c>
      <c r="AQ173" s="6">
        <v>3.56</v>
      </c>
      <c r="AR173" s="6">
        <v>30</v>
      </c>
      <c r="AS173" s="6">
        <v>26</v>
      </c>
      <c r="AT173" s="6">
        <v>30</v>
      </c>
      <c r="AU173" s="6">
        <v>35</v>
      </c>
      <c r="AV173" s="6">
        <v>32</v>
      </c>
      <c r="AW173" s="48">
        <v>725</v>
      </c>
      <c r="AX173" s="4"/>
      <c r="AY173" s="7">
        <v>0</v>
      </c>
      <c r="AZ173" s="7">
        <v>0</v>
      </c>
      <c r="BA173" s="7">
        <v>1</v>
      </c>
      <c r="BB173" s="8">
        <v>1</v>
      </c>
      <c r="BC173" s="12" t="s">
        <v>70</v>
      </c>
      <c r="BD173" s="8" t="s">
        <v>112</v>
      </c>
      <c r="BE173" s="8">
        <v>1</v>
      </c>
      <c r="BF173" s="9" t="s">
        <v>113</v>
      </c>
      <c r="BG173" s="45"/>
      <c r="BH173" s="2" t="s">
        <v>111</v>
      </c>
      <c r="BI173" s="11"/>
    </row>
    <row r="174" spans="1:61" x14ac:dyDescent="0.25">
      <c r="A174" s="2">
        <v>208</v>
      </c>
      <c r="B174" s="2">
        <v>2015</v>
      </c>
      <c r="C174" s="2" t="s">
        <v>61</v>
      </c>
      <c r="D174" s="2" t="s">
        <v>269</v>
      </c>
      <c r="E174" s="2" t="s">
        <v>63</v>
      </c>
      <c r="F174" s="2" t="s">
        <v>94</v>
      </c>
      <c r="G174" s="1" t="s">
        <v>65</v>
      </c>
      <c r="H174" s="1" t="s">
        <v>109</v>
      </c>
      <c r="I174" s="3">
        <v>7</v>
      </c>
      <c r="J174" s="4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</v>
      </c>
      <c r="Q174" s="3" t="s">
        <v>67</v>
      </c>
      <c r="R174">
        <v>1</v>
      </c>
      <c r="S174" s="46">
        <v>1</v>
      </c>
      <c r="T174" s="5">
        <v>0</v>
      </c>
      <c r="U174" s="5">
        <v>0</v>
      </c>
      <c r="V174" s="5">
        <v>0</v>
      </c>
      <c r="W174" s="3" t="s">
        <v>68</v>
      </c>
      <c r="X174" s="3">
        <v>0</v>
      </c>
      <c r="Y174" s="4">
        <v>1</v>
      </c>
      <c r="Z174" s="5">
        <v>0</v>
      </c>
      <c r="AA174" s="5">
        <v>0</v>
      </c>
      <c r="AB174" s="5">
        <v>0</v>
      </c>
      <c r="AC174" s="3" t="s">
        <v>83</v>
      </c>
      <c r="AD174" s="3">
        <v>2</v>
      </c>
      <c r="AE174" s="4">
        <v>0</v>
      </c>
      <c r="AF174" s="5">
        <v>1</v>
      </c>
      <c r="AG174" s="5">
        <v>0</v>
      </c>
      <c r="AH174" s="5">
        <v>0</v>
      </c>
      <c r="AI174" s="5">
        <v>0</v>
      </c>
      <c r="AJ174" s="5">
        <v>0</v>
      </c>
      <c r="AK174" s="47">
        <v>31</v>
      </c>
      <c r="AL174" s="47">
        <v>-31</v>
      </c>
      <c r="AM174" s="6">
        <v>475</v>
      </c>
      <c r="AN174" s="6">
        <v>0.9347368421052632</v>
      </c>
      <c r="AO174" s="6">
        <v>8</v>
      </c>
      <c r="AP174" s="6">
        <v>36</v>
      </c>
      <c r="AQ174" s="6">
        <v>4.4000000000000004</v>
      </c>
      <c r="AR174" s="6">
        <v>30</v>
      </c>
      <c r="AS174" s="6">
        <v>29</v>
      </c>
      <c r="AT174" s="6">
        <v>32</v>
      </c>
      <c r="AU174" s="6">
        <v>32</v>
      </c>
      <c r="AV174" s="6">
        <v>32</v>
      </c>
      <c r="AW174" s="48">
        <v>2142</v>
      </c>
      <c r="AX174" s="4">
        <v>3.95</v>
      </c>
      <c r="AY174" s="7">
        <v>0</v>
      </c>
      <c r="AZ174" s="7">
        <v>0</v>
      </c>
      <c r="BA174" s="7">
        <v>0</v>
      </c>
      <c r="BB174" s="8">
        <v>0</v>
      </c>
      <c r="BC174" s="12" t="s">
        <v>65</v>
      </c>
      <c r="BD174" s="8" t="s">
        <v>71</v>
      </c>
      <c r="BE174" s="8">
        <v>3</v>
      </c>
      <c r="BF174" s="9" t="s">
        <v>77</v>
      </c>
      <c r="BG174" s="49" t="s">
        <v>318</v>
      </c>
      <c r="BH174" s="2" t="s">
        <v>269</v>
      </c>
      <c r="BI174" s="11" t="s">
        <v>219</v>
      </c>
    </row>
    <row r="175" spans="1:61" x14ac:dyDescent="0.25">
      <c r="A175" s="2">
        <v>178</v>
      </c>
      <c r="B175" s="2">
        <v>2015</v>
      </c>
      <c r="C175" s="2" t="s">
        <v>321</v>
      </c>
      <c r="D175" s="2" t="s">
        <v>104</v>
      </c>
      <c r="E175" s="2" t="s">
        <v>74</v>
      </c>
      <c r="F175" s="2" t="s">
        <v>136</v>
      </c>
      <c r="G175" s="1" t="s">
        <v>65</v>
      </c>
      <c r="H175" s="1" t="s">
        <v>109</v>
      </c>
      <c r="I175" s="3">
        <v>7</v>
      </c>
      <c r="J175" s="4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</v>
      </c>
      <c r="Q175" s="3" t="s">
        <v>67</v>
      </c>
      <c r="R175">
        <v>1</v>
      </c>
      <c r="S175" s="46">
        <v>1</v>
      </c>
      <c r="T175" s="5">
        <v>0</v>
      </c>
      <c r="U175" s="5">
        <v>0</v>
      </c>
      <c r="V175" s="5">
        <v>0</v>
      </c>
      <c r="W175" s="3" t="s">
        <v>68</v>
      </c>
      <c r="X175" s="3">
        <v>0</v>
      </c>
      <c r="Y175" s="4">
        <v>1</v>
      </c>
      <c r="Z175" s="5">
        <v>0</v>
      </c>
      <c r="AA175" s="5">
        <v>0</v>
      </c>
      <c r="AB175" s="5">
        <v>0</v>
      </c>
      <c r="AC175" s="3" t="s">
        <v>104</v>
      </c>
      <c r="AD175" s="3">
        <v>4</v>
      </c>
      <c r="AE175" s="4">
        <v>0</v>
      </c>
      <c r="AF175" s="5">
        <v>0</v>
      </c>
      <c r="AG175" s="5">
        <v>0</v>
      </c>
      <c r="AH175" s="5">
        <v>1</v>
      </c>
      <c r="AI175" s="5">
        <v>0</v>
      </c>
      <c r="AJ175" s="5">
        <v>0</v>
      </c>
      <c r="AK175" s="47">
        <v>168</v>
      </c>
      <c r="AL175" s="47">
        <v>-168</v>
      </c>
      <c r="AM175" s="6">
        <v>374</v>
      </c>
      <c r="AN175" s="6">
        <v>0.55080213903743314</v>
      </c>
      <c r="AO175" s="6">
        <v>8</v>
      </c>
      <c r="AP175" s="6">
        <v>11</v>
      </c>
      <c r="AQ175" s="6">
        <v>3.62</v>
      </c>
      <c r="AR175" s="6">
        <v>30</v>
      </c>
      <c r="AS175" s="6">
        <v>29</v>
      </c>
      <c r="AT175" s="6">
        <v>34</v>
      </c>
      <c r="AU175" s="6">
        <v>28</v>
      </c>
      <c r="AV175" s="6">
        <v>28</v>
      </c>
      <c r="AW175" s="48">
        <v>2140</v>
      </c>
      <c r="AX175" s="4">
        <v>3.3090000000000002</v>
      </c>
      <c r="AY175" s="7">
        <v>0</v>
      </c>
      <c r="AZ175" s="7">
        <v>1</v>
      </c>
      <c r="BA175" s="7">
        <v>0</v>
      </c>
      <c r="BB175" s="8">
        <v>0</v>
      </c>
      <c r="BC175" s="12" t="s">
        <v>65</v>
      </c>
      <c r="BD175" s="8" t="s">
        <v>71</v>
      </c>
      <c r="BE175" s="8">
        <v>3</v>
      </c>
      <c r="BF175" s="9" t="s">
        <v>77</v>
      </c>
      <c r="BG175" s="49" t="s">
        <v>126</v>
      </c>
      <c r="BH175" s="2" t="s">
        <v>104</v>
      </c>
      <c r="BI175" s="11"/>
    </row>
    <row r="176" spans="1:61" x14ac:dyDescent="0.25">
      <c r="A176" s="2">
        <v>57</v>
      </c>
      <c r="B176" s="2">
        <v>2016</v>
      </c>
      <c r="C176" s="2" t="s">
        <v>251</v>
      </c>
      <c r="D176" s="2" t="s">
        <v>104</v>
      </c>
      <c r="E176" s="2" t="s">
        <v>63</v>
      </c>
      <c r="F176" s="2" t="s">
        <v>136</v>
      </c>
      <c r="G176" s="1" t="s">
        <v>65</v>
      </c>
      <c r="H176" s="1" t="s">
        <v>66</v>
      </c>
      <c r="I176" s="3">
        <v>1</v>
      </c>
      <c r="J176" s="4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3" t="s">
        <v>67</v>
      </c>
      <c r="R176">
        <v>1</v>
      </c>
      <c r="S176" s="46">
        <v>1</v>
      </c>
      <c r="T176" s="5">
        <v>0</v>
      </c>
      <c r="U176" s="5">
        <v>0</v>
      </c>
      <c r="V176" s="5">
        <v>0</v>
      </c>
      <c r="W176" s="3" t="s">
        <v>68</v>
      </c>
      <c r="X176" s="3">
        <v>0</v>
      </c>
      <c r="Y176" s="4">
        <v>1</v>
      </c>
      <c r="Z176" s="5">
        <v>0</v>
      </c>
      <c r="AA176" s="5">
        <v>0</v>
      </c>
      <c r="AB176" s="5">
        <v>0</v>
      </c>
      <c r="AC176" s="3" t="s">
        <v>104</v>
      </c>
      <c r="AD176" s="3">
        <v>4</v>
      </c>
      <c r="AE176" s="4">
        <v>0</v>
      </c>
      <c r="AF176" s="5">
        <v>0</v>
      </c>
      <c r="AG176" s="5">
        <v>0</v>
      </c>
      <c r="AH176" s="5">
        <v>1</v>
      </c>
      <c r="AI176" s="5">
        <v>0</v>
      </c>
      <c r="AJ176" s="5">
        <v>0</v>
      </c>
      <c r="AK176" s="50">
        <v>148.19999999999999</v>
      </c>
      <c r="AL176" s="47">
        <v>-148.19999999999999</v>
      </c>
      <c r="AM176" s="48">
        <v>315.70588235294116</v>
      </c>
      <c r="AN176" s="6">
        <v>0.66946152412893611</v>
      </c>
      <c r="AO176" s="6">
        <v>8</v>
      </c>
      <c r="AP176" s="6">
        <v>4</v>
      </c>
      <c r="AQ176" s="6">
        <v>4.78</v>
      </c>
      <c r="AR176" s="6">
        <v>31</v>
      </c>
      <c r="AS176" s="6">
        <v>28</v>
      </c>
      <c r="AT176" s="6">
        <v>28</v>
      </c>
      <c r="AU176" s="6">
        <v>35</v>
      </c>
      <c r="AV176" s="6">
        <v>32</v>
      </c>
      <c r="AW176" s="48">
        <v>2148</v>
      </c>
      <c r="AX176" s="4">
        <v>3.266</v>
      </c>
      <c r="AY176" s="7">
        <v>0</v>
      </c>
      <c r="AZ176" s="7">
        <v>0</v>
      </c>
      <c r="BA176" s="7">
        <v>1</v>
      </c>
      <c r="BB176" s="8">
        <v>1</v>
      </c>
      <c r="BC176" s="12" t="s">
        <v>70</v>
      </c>
      <c r="BD176" s="8" t="s">
        <v>71</v>
      </c>
      <c r="BE176" s="8">
        <v>2</v>
      </c>
      <c r="BF176" s="9" t="s">
        <v>72</v>
      </c>
      <c r="BG176" s="45" t="s">
        <v>104</v>
      </c>
      <c r="BH176" s="2" t="s">
        <v>104</v>
      </c>
      <c r="BI176" s="11"/>
    </row>
    <row r="177" spans="1:61" x14ac:dyDescent="0.25">
      <c r="A177" s="2">
        <v>225</v>
      </c>
      <c r="B177" s="2">
        <v>2016</v>
      </c>
      <c r="C177" s="2" t="s">
        <v>188</v>
      </c>
      <c r="D177" s="2" t="s">
        <v>346</v>
      </c>
      <c r="E177" s="2" t="s">
        <v>74</v>
      </c>
      <c r="F177" s="2" t="s">
        <v>136</v>
      </c>
      <c r="G177" s="1" t="s">
        <v>65</v>
      </c>
      <c r="H177" s="1" t="s">
        <v>66</v>
      </c>
      <c r="I177" s="3">
        <v>1</v>
      </c>
      <c r="J177" s="4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3" t="s">
        <v>67</v>
      </c>
      <c r="R177">
        <v>1</v>
      </c>
      <c r="S177" s="46">
        <v>1</v>
      </c>
      <c r="T177" s="5">
        <v>0</v>
      </c>
      <c r="U177" s="5">
        <v>0</v>
      </c>
      <c r="V177" s="5">
        <v>0</v>
      </c>
      <c r="W177" s="3" t="s">
        <v>68</v>
      </c>
      <c r="X177" s="3">
        <v>0</v>
      </c>
      <c r="Y177" s="4">
        <v>1</v>
      </c>
      <c r="Z177" s="5">
        <v>0</v>
      </c>
      <c r="AA177" s="5">
        <v>0</v>
      </c>
      <c r="AB177" s="5">
        <v>0</v>
      </c>
      <c r="AC177" s="3" t="s">
        <v>69</v>
      </c>
      <c r="AD177" s="3">
        <v>1</v>
      </c>
      <c r="AE177" s="4">
        <v>1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47">
        <v>184</v>
      </c>
      <c r="AL177" s="47">
        <v>-184</v>
      </c>
      <c r="AM177" s="6">
        <v>424</v>
      </c>
      <c r="AN177" s="6">
        <v>0.56603773584905659</v>
      </c>
      <c r="AO177" s="6">
        <v>8</v>
      </c>
      <c r="AP177" s="6">
        <v>21</v>
      </c>
      <c r="AQ177" s="6">
        <v>3.2</v>
      </c>
      <c r="AR177" s="6">
        <v>31</v>
      </c>
      <c r="AS177" s="6">
        <v>28</v>
      </c>
      <c r="AT177" s="6">
        <v>30</v>
      </c>
      <c r="AU177" s="6">
        <v>27</v>
      </c>
      <c r="AV177" s="6">
        <v>33</v>
      </c>
      <c r="AW177" s="48">
        <v>85</v>
      </c>
      <c r="AX177" s="4">
        <v>2.88</v>
      </c>
      <c r="AY177" s="7">
        <v>0</v>
      </c>
      <c r="AZ177" s="7">
        <v>1</v>
      </c>
      <c r="BA177" s="7">
        <v>1</v>
      </c>
      <c r="BB177" s="8">
        <v>1</v>
      </c>
      <c r="BC177" s="12" t="s">
        <v>70</v>
      </c>
      <c r="BD177" s="8" t="s">
        <v>71</v>
      </c>
      <c r="BE177" s="8">
        <v>2</v>
      </c>
      <c r="BF177" s="9" t="s">
        <v>72</v>
      </c>
      <c r="BG177" s="45"/>
      <c r="BH177" s="2" t="s">
        <v>346</v>
      </c>
      <c r="BI177" s="11"/>
    </row>
    <row r="178" spans="1:61" x14ac:dyDescent="0.25">
      <c r="A178" s="2">
        <v>113</v>
      </c>
      <c r="B178" s="2">
        <v>2016</v>
      </c>
      <c r="C178" s="2" t="s">
        <v>240</v>
      </c>
      <c r="D178" s="2" t="s">
        <v>111</v>
      </c>
      <c r="E178" s="2" t="s">
        <v>63</v>
      </c>
      <c r="F178" s="2" t="s">
        <v>64</v>
      </c>
      <c r="G178" s="1" t="s">
        <v>65</v>
      </c>
      <c r="H178" s="1" t="s">
        <v>66</v>
      </c>
      <c r="I178" s="3">
        <v>1</v>
      </c>
      <c r="J178" s="4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3" t="s">
        <v>67</v>
      </c>
      <c r="R178">
        <v>1</v>
      </c>
      <c r="S178" s="46">
        <v>1</v>
      </c>
      <c r="T178" s="5">
        <v>0</v>
      </c>
      <c r="U178" s="5">
        <v>0</v>
      </c>
      <c r="V178" s="5">
        <v>0</v>
      </c>
      <c r="W178" s="3" t="s">
        <v>123</v>
      </c>
      <c r="X178" s="3">
        <v>2</v>
      </c>
      <c r="Y178" s="4">
        <v>0</v>
      </c>
      <c r="Z178" s="5">
        <v>0</v>
      </c>
      <c r="AA178" s="5">
        <v>1</v>
      </c>
      <c r="AB178" s="5">
        <v>0</v>
      </c>
      <c r="AC178" s="3" t="s">
        <v>91</v>
      </c>
      <c r="AD178" s="3">
        <v>5</v>
      </c>
      <c r="AE178" s="4">
        <v>0</v>
      </c>
      <c r="AF178" s="5">
        <v>0</v>
      </c>
      <c r="AG178" s="5">
        <v>0</v>
      </c>
      <c r="AH178" s="5">
        <v>0</v>
      </c>
      <c r="AI178" s="5">
        <v>1</v>
      </c>
      <c r="AJ178" s="5">
        <v>0</v>
      </c>
      <c r="AK178" s="47">
        <v>4</v>
      </c>
      <c r="AL178" s="47">
        <v>-4</v>
      </c>
      <c r="AM178" s="6">
        <v>118</v>
      </c>
      <c r="AN178" s="6">
        <v>0.96610169491525422</v>
      </c>
      <c r="AO178" s="6">
        <v>8</v>
      </c>
      <c r="AP178" s="6">
        <v>19</v>
      </c>
      <c r="AQ178" s="6">
        <v>4.22</v>
      </c>
      <c r="AR178" s="6">
        <v>31</v>
      </c>
      <c r="AS178" s="6">
        <v>30</v>
      </c>
      <c r="AT178" s="6">
        <v>31</v>
      </c>
      <c r="AU178" s="6">
        <v>35</v>
      </c>
      <c r="AV178" s="6">
        <v>31</v>
      </c>
      <c r="AW178" s="48">
        <v>2041</v>
      </c>
      <c r="AX178" s="4">
        <v>3.8170000000000002</v>
      </c>
      <c r="AY178" s="7">
        <v>0</v>
      </c>
      <c r="AZ178" s="7">
        <v>0</v>
      </c>
      <c r="BA178" s="7">
        <v>1</v>
      </c>
      <c r="BB178" s="8">
        <v>0</v>
      </c>
      <c r="BC178" s="12" t="s">
        <v>65</v>
      </c>
      <c r="BD178" s="8" t="s">
        <v>71</v>
      </c>
      <c r="BE178" s="8">
        <v>3</v>
      </c>
      <c r="BF178" s="9" t="s">
        <v>77</v>
      </c>
      <c r="BG178" s="49" t="s">
        <v>279</v>
      </c>
      <c r="BH178" s="2" t="s">
        <v>111</v>
      </c>
      <c r="BI178" s="11"/>
    </row>
    <row r="179" spans="1:61" x14ac:dyDescent="0.25">
      <c r="A179" s="2">
        <v>31</v>
      </c>
      <c r="B179" s="2">
        <v>2016</v>
      </c>
      <c r="C179" s="2" t="s">
        <v>329</v>
      </c>
      <c r="D179" s="2" t="s">
        <v>161</v>
      </c>
      <c r="E179" s="2" t="s">
        <v>63</v>
      </c>
      <c r="F179" s="2" t="s">
        <v>64</v>
      </c>
      <c r="G179" s="1" t="s">
        <v>65</v>
      </c>
      <c r="H179" s="1" t="s">
        <v>66</v>
      </c>
      <c r="I179" s="3">
        <v>1</v>
      </c>
      <c r="J179" s="4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3" t="s">
        <v>67</v>
      </c>
      <c r="R179">
        <v>1</v>
      </c>
      <c r="S179" s="46">
        <v>1</v>
      </c>
      <c r="T179" s="5">
        <v>0</v>
      </c>
      <c r="U179" s="5">
        <v>0</v>
      </c>
      <c r="V179" s="5">
        <v>0</v>
      </c>
      <c r="W179" s="3" t="s">
        <v>68</v>
      </c>
      <c r="X179" s="3">
        <v>0</v>
      </c>
      <c r="Y179" s="4">
        <v>1</v>
      </c>
      <c r="Z179" s="5">
        <v>0</v>
      </c>
      <c r="AA179" s="5">
        <v>0</v>
      </c>
      <c r="AB179" s="5">
        <v>0</v>
      </c>
      <c r="AC179" s="3" t="s">
        <v>91</v>
      </c>
      <c r="AD179" s="3">
        <v>5</v>
      </c>
      <c r="AE179" s="4">
        <v>0</v>
      </c>
      <c r="AF179" s="5">
        <v>0</v>
      </c>
      <c r="AG179" s="5">
        <v>0</v>
      </c>
      <c r="AH179" s="5">
        <v>0</v>
      </c>
      <c r="AI179" s="5">
        <v>1</v>
      </c>
      <c r="AJ179" s="5">
        <v>0</v>
      </c>
      <c r="AK179" s="47">
        <v>1</v>
      </c>
      <c r="AL179" s="47">
        <v>-1</v>
      </c>
      <c r="AM179" s="6">
        <v>70</v>
      </c>
      <c r="AN179" s="6">
        <v>0.98571428571428577</v>
      </c>
      <c r="AO179" s="6">
        <v>8</v>
      </c>
      <c r="AP179" s="6">
        <v>41</v>
      </c>
      <c r="AQ179" s="6">
        <v>4.13</v>
      </c>
      <c r="AR179" s="6">
        <v>31</v>
      </c>
      <c r="AS179" s="6">
        <v>31</v>
      </c>
      <c r="AT179" s="6">
        <v>30</v>
      </c>
      <c r="AU179" s="6">
        <v>34</v>
      </c>
      <c r="AV179" s="6">
        <v>30</v>
      </c>
      <c r="AW179" s="48">
        <v>991</v>
      </c>
      <c r="AX179" s="4">
        <v>3.468</v>
      </c>
      <c r="AY179" s="7">
        <v>0</v>
      </c>
      <c r="AZ179" s="7">
        <v>0</v>
      </c>
      <c r="BA179" s="7">
        <v>1</v>
      </c>
      <c r="BB179" s="8">
        <v>0</v>
      </c>
      <c r="BC179" s="12" t="s">
        <v>65</v>
      </c>
      <c r="BD179" s="8" t="s">
        <v>71</v>
      </c>
      <c r="BE179" s="8">
        <v>3</v>
      </c>
      <c r="BF179" s="9" t="s">
        <v>77</v>
      </c>
      <c r="BG179" s="49" t="s">
        <v>330</v>
      </c>
      <c r="BH179" s="2" t="s">
        <v>161</v>
      </c>
      <c r="BI179" s="11"/>
    </row>
    <row r="180" spans="1:61" x14ac:dyDescent="0.25">
      <c r="A180" s="2">
        <v>217</v>
      </c>
      <c r="B180" s="2">
        <v>2015</v>
      </c>
      <c r="C180" s="2" t="s">
        <v>326</v>
      </c>
      <c r="D180" s="2" t="s">
        <v>154</v>
      </c>
      <c r="E180" s="2" t="s">
        <v>74</v>
      </c>
      <c r="F180" s="2" t="s">
        <v>64</v>
      </c>
      <c r="G180" s="1" t="s">
        <v>65</v>
      </c>
      <c r="H180" s="1" t="s">
        <v>66</v>
      </c>
      <c r="I180" s="3">
        <v>1</v>
      </c>
      <c r="J180" s="4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3" t="s">
        <v>67</v>
      </c>
      <c r="R180">
        <v>1</v>
      </c>
      <c r="S180" s="46">
        <v>1</v>
      </c>
      <c r="T180" s="5">
        <v>0</v>
      </c>
      <c r="U180" s="5">
        <v>0</v>
      </c>
      <c r="V180" s="5">
        <v>0</v>
      </c>
      <c r="W180" s="3" t="s">
        <v>68</v>
      </c>
      <c r="X180" s="3">
        <v>0</v>
      </c>
      <c r="Y180" s="4">
        <v>1</v>
      </c>
      <c r="Z180" s="5">
        <v>0</v>
      </c>
      <c r="AA180" s="5">
        <v>0</v>
      </c>
      <c r="AB180" s="5">
        <v>0</v>
      </c>
      <c r="AC180" s="3" t="s">
        <v>69</v>
      </c>
      <c r="AD180" s="3">
        <v>1</v>
      </c>
      <c r="AE180" s="4">
        <v>1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47">
        <v>1</v>
      </c>
      <c r="AL180" s="47">
        <v>-1</v>
      </c>
      <c r="AM180" s="6">
        <v>227</v>
      </c>
      <c r="AN180" s="6">
        <v>0.99559471365638763</v>
      </c>
      <c r="AO180" s="6">
        <v>8</v>
      </c>
      <c r="AP180" s="6">
        <v>26</v>
      </c>
      <c r="AQ180" s="6">
        <v>4.99</v>
      </c>
      <c r="AR180" s="6">
        <v>31</v>
      </c>
      <c r="AS180" s="6">
        <v>30</v>
      </c>
      <c r="AT180" s="6">
        <v>28</v>
      </c>
      <c r="AU180" s="6">
        <v>36</v>
      </c>
      <c r="AV180" s="6">
        <v>32</v>
      </c>
      <c r="AW180" s="48">
        <v>1735</v>
      </c>
      <c r="AX180" s="4">
        <v>3.4750000000000001</v>
      </c>
      <c r="AY180" s="7">
        <v>0</v>
      </c>
      <c r="AZ180" s="7">
        <v>1</v>
      </c>
      <c r="BA180" s="7">
        <v>0</v>
      </c>
      <c r="BB180" s="8">
        <v>0</v>
      </c>
      <c r="BC180" s="12" t="s">
        <v>65</v>
      </c>
      <c r="BD180" s="8" t="s">
        <v>71</v>
      </c>
      <c r="BE180" s="8">
        <v>3</v>
      </c>
      <c r="BF180" s="9" t="s">
        <v>77</v>
      </c>
      <c r="BG180" s="49" t="s">
        <v>327</v>
      </c>
      <c r="BH180" s="2" t="s">
        <v>154</v>
      </c>
      <c r="BI180" s="11" t="s">
        <v>285</v>
      </c>
    </row>
    <row r="181" spans="1:61" x14ac:dyDescent="0.25">
      <c r="A181" s="2">
        <v>85</v>
      </c>
      <c r="B181" s="2">
        <v>2015</v>
      </c>
      <c r="C181" s="2" t="s">
        <v>88</v>
      </c>
      <c r="D181" s="2" t="s">
        <v>99</v>
      </c>
      <c r="E181" s="2" t="s">
        <v>63</v>
      </c>
      <c r="F181" s="2" t="s">
        <v>119</v>
      </c>
      <c r="G181" s="1" t="s">
        <v>65</v>
      </c>
      <c r="H181" s="1" t="s">
        <v>66</v>
      </c>
      <c r="I181" s="3">
        <v>1</v>
      </c>
      <c r="J181" s="4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3" t="s">
        <v>67</v>
      </c>
      <c r="R181">
        <v>1</v>
      </c>
      <c r="S181" s="46">
        <v>1</v>
      </c>
      <c r="T181" s="5">
        <v>0</v>
      </c>
      <c r="U181" s="5">
        <v>0</v>
      </c>
      <c r="V181" s="5">
        <v>0</v>
      </c>
      <c r="W181" s="3" t="s">
        <v>68</v>
      </c>
      <c r="X181" s="3">
        <v>0</v>
      </c>
      <c r="Y181" s="4">
        <v>1</v>
      </c>
      <c r="Z181" s="5">
        <v>0</v>
      </c>
      <c r="AA181" s="5">
        <v>0</v>
      </c>
      <c r="AB181" s="5">
        <v>0</v>
      </c>
      <c r="AC181" s="3" t="s">
        <v>69</v>
      </c>
      <c r="AD181" s="3">
        <v>1</v>
      </c>
      <c r="AE181" s="4">
        <v>1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47">
        <v>1</v>
      </c>
      <c r="AL181" s="47">
        <v>-1</v>
      </c>
      <c r="AM181" s="6">
        <v>428</v>
      </c>
      <c r="AN181" s="6">
        <v>0.99766355140186913</v>
      </c>
      <c r="AO181" s="6">
        <v>8</v>
      </c>
      <c r="AP181" s="6">
        <v>12</v>
      </c>
      <c r="AQ181" s="6">
        <v>4</v>
      </c>
      <c r="AR181" s="6">
        <v>31</v>
      </c>
      <c r="AS181" s="6">
        <v>27</v>
      </c>
      <c r="AT181" s="6">
        <v>28</v>
      </c>
      <c r="AU181" s="6">
        <v>35</v>
      </c>
      <c r="AV181" s="6">
        <v>36</v>
      </c>
      <c r="AW181" s="48">
        <v>90</v>
      </c>
      <c r="AX181" s="4">
        <v>3.7349999999999999</v>
      </c>
      <c r="AY181" s="7">
        <v>0</v>
      </c>
      <c r="AZ181" s="7">
        <v>0</v>
      </c>
      <c r="BA181" s="7">
        <v>0</v>
      </c>
      <c r="BB181" s="8">
        <v>0</v>
      </c>
      <c r="BC181" s="12" t="s">
        <v>65</v>
      </c>
      <c r="BD181" s="8" t="s">
        <v>71</v>
      </c>
      <c r="BE181" s="8">
        <v>3</v>
      </c>
      <c r="BF181" s="9" t="s">
        <v>77</v>
      </c>
      <c r="BG181" s="49" t="s">
        <v>328</v>
      </c>
      <c r="BH181" s="2" t="s">
        <v>99</v>
      </c>
      <c r="BI181" s="11"/>
    </row>
    <row r="182" spans="1:61" x14ac:dyDescent="0.25">
      <c r="A182" s="2">
        <v>186</v>
      </c>
      <c r="B182" s="2">
        <v>2016</v>
      </c>
      <c r="C182" s="2" t="s">
        <v>88</v>
      </c>
      <c r="D182" s="2" t="s">
        <v>99</v>
      </c>
      <c r="E182" s="2" t="s">
        <v>63</v>
      </c>
      <c r="F182" s="2" t="s">
        <v>64</v>
      </c>
      <c r="G182" s="1" t="s">
        <v>65</v>
      </c>
      <c r="H182" s="1" t="s">
        <v>66</v>
      </c>
      <c r="I182" s="3">
        <v>1</v>
      </c>
      <c r="J182" s="4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3" t="s">
        <v>67</v>
      </c>
      <c r="R182">
        <v>1</v>
      </c>
      <c r="S182" s="46">
        <v>1</v>
      </c>
      <c r="T182" s="5">
        <v>0</v>
      </c>
      <c r="U182" s="5">
        <v>0</v>
      </c>
      <c r="V182" s="5">
        <v>0</v>
      </c>
      <c r="W182" s="3" t="s">
        <v>68</v>
      </c>
      <c r="X182" s="3">
        <v>0</v>
      </c>
      <c r="Y182" s="4">
        <v>1</v>
      </c>
      <c r="Z182" s="5">
        <v>0</v>
      </c>
      <c r="AA182" s="5">
        <v>0</v>
      </c>
      <c r="AB182" s="5">
        <v>0</v>
      </c>
      <c r="AC182" s="3" t="s">
        <v>91</v>
      </c>
      <c r="AD182" s="3">
        <v>5</v>
      </c>
      <c r="AE182" s="4">
        <v>0</v>
      </c>
      <c r="AF182" s="5">
        <v>0</v>
      </c>
      <c r="AG182" s="5">
        <v>0</v>
      </c>
      <c r="AH182" s="5">
        <v>0</v>
      </c>
      <c r="AI182" s="5">
        <v>1</v>
      </c>
      <c r="AJ182" s="5">
        <v>0</v>
      </c>
      <c r="AK182" s="47">
        <v>1</v>
      </c>
      <c r="AL182" s="47">
        <v>-1</v>
      </c>
      <c r="AM182" s="6">
        <v>422</v>
      </c>
      <c r="AN182" s="6">
        <v>0.99763033175355453</v>
      </c>
      <c r="AO182" s="6">
        <v>8</v>
      </c>
      <c r="AP182" s="6">
        <v>25</v>
      </c>
      <c r="AQ182" s="6">
        <v>4</v>
      </c>
      <c r="AR182" s="6">
        <v>31</v>
      </c>
      <c r="AS182" s="6">
        <v>28</v>
      </c>
      <c r="AT182" s="6">
        <v>32</v>
      </c>
      <c r="AU182" s="6">
        <v>32</v>
      </c>
      <c r="AV182" s="6">
        <v>33</v>
      </c>
      <c r="AW182" s="48">
        <v>90</v>
      </c>
      <c r="AX182" s="4">
        <v>3.9649999999999999</v>
      </c>
      <c r="AY182" s="7">
        <v>0</v>
      </c>
      <c r="AZ182" s="7">
        <v>0</v>
      </c>
      <c r="BA182" s="7">
        <v>1</v>
      </c>
      <c r="BB182" s="8">
        <v>0</v>
      </c>
      <c r="BC182" s="12" t="s">
        <v>65</v>
      </c>
      <c r="BD182" s="8" t="s">
        <v>71</v>
      </c>
      <c r="BE182" s="8">
        <v>3</v>
      </c>
      <c r="BF182" s="9" t="s">
        <v>77</v>
      </c>
      <c r="BG182" s="49" t="s">
        <v>331</v>
      </c>
      <c r="BH182" s="2" t="s">
        <v>99</v>
      </c>
      <c r="BI182" s="11"/>
    </row>
    <row r="183" spans="1:61" x14ac:dyDescent="0.25">
      <c r="A183" s="2">
        <v>176</v>
      </c>
      <c r="B183" s="2">
        <v>2015</v>
      </c>
      <c r="C183" s="2" t="s">
        <v>334</v>
      </c>
      <c r="D183" s="2" t="s">
        <v>228</v>
      </c>
      <c r="E183" s="2" t="s">
        <v>63</v>
      </c>
      <c r="F183" s="2" t="s">
        <v>64</v>
      </c>
      <c r="G183" s="1" t="s">
        <v>65</v>
      </c>
      <c r="H183" s="1" t="s">
        <v>66</v>
      </c>
      <c r="I183" s="3">
        <v>1</v>
      </c>
      <c r="J183" s="4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3" t="s">
        <v>101</v>
      </c>
      <c r="R183">
        <v>2</v>
      </c>
      <c r="S183" s="46">
        <v>0</v>
      </c>
      <c r="T183" s="5">
        <v>1</v>
      </c>
      <c r="U183" s="5">
        <v>0</v>
      </c>
      <c r="V183" s="5">
        <v>0</v>
      </c>
      <c r="W183" s="3" t="s">
        <v>68</v>
      </c>
      <c r="X183" s="3">
        <v>0</v>
      </c>
      <c r="Y183" s="4">
        <v>1</v>
      </c>
      <c r="Z183" s="5">
        <v>0</v>
      </c>
      <c r="AA183" s="5">
        <v>0</v>
      </c>
      <c r="AB183" s="5">
        <v>0</v>
      </c>
      <c r="AC183" s="3" t="s">
        <v>69</v>
      </c>
      <c r="AD183" s="3">
        <v>1</v>
      </c>
      <c r="AE183" s="4">
        <v>1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47">
        <v>25</v>
      </c>
      <c r="AL183" s="47">
        <v>-25</v>
      </c>
      <c r="AM183" s="6">
        <v>201</v>
      </c>
      <c r="AN183" s="6">
        <v>0.87562189054726369</v>
      </c>
      <c r="AO183" s="6">
        <v>8</v>
      </c>
      <c r="AP183" s="6">
        <v>16</v>
      </c>
      <c r="AQ183" s="6">
        <v>4.0999999999999996</v>
      </c>
      <c r="AR183" s="6">
        <v>31</v>
      </c>
      <c r="AS183" s="6">
        <v>26</v>
      </c>
      <c r="AT183" s="6">
        <v>32</v>
      </c>
      <c r="AU183" s="6">
        <v>35</v>
      </c>
      <c r="AV183" s="6">
        <v>34</v>
      </c>
      <c r="AW183" s="48">
        <v>3162</v>
      </c>
      <c r="AX183" s="4">
        <v>3.7789999999999999</v>
      </c>
      <c r="AY183" s="7">
        <v>0</v>
      </c>
      <c r="AZ183" s="7">
        <v>0</v>
      </c>
      <c r="BA183" s="7">
        <v>0</v>
      </c>
      <c r="BB183" s="8">
        <v>0</v>
      </c>
      <c r="BC183" s="12" t="s">
        <v>65</v>
      </c>
      <c r="BD183" s="8" t="s">
        <v>71</v>
      </c>
      <c r="BE183" s="8">
        <v>3</v>
      </c>
      <c r="BF183" s="9" t="s">
        <v>77</v>
      </c>
      <c r="BG183" s="49" t="s">
        <v>335</v>
      </c>
      <c r="BH183" s="2" t="s">
        <v>228</v>
      </c>
      <c r="BI183" s="11"/>
    </row>
    <row r="184" spans="1:61" x14ac:dyDescent="0.25">
      <c r="A184" s="2">
        <v>65</v>
      </c>
      <c r="B184" s="2">
        <v>2015</v>
      </c>
      <c r="C184" s="2" t="s">
        <v>336</v>
      </c>
      <c r="D184" s="2" t="s">
        <v>228</v>
      </c>
      <c r="E184" s="2" t="s">
        <v>63</v>
      </c>
      <c r="F184" s="2" t="s">
        <v>119</v>
      </c>
      <c r="G184" s="1" t="s">
        <v>65</v>
      </c>
      <c r="H184" s="1" t="s">
        <v>66</v>
      </c>
      <c r="I184" s="3">
        <v>1</v>
      </c>
      <c r="J184" s="4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3" t="s">
        <v>67</v>
      </c>
      <c r="R184">
        <v>1</v>
      </c>
      <c r="S184" s="46">
        <v>1</v>
      </c>
      <c r="T184" s="5">
        <v>0</v>
      </c>
      <c r="U184" s="5">
        <v>0</v>
      </c>
      <c r="V184" s="5">
        <v>0</v>
      </c>
      <c r="W184" s="3" t="s">
        <v>68</v>
      </c>
      <c r="X184" s="3">
        <v>0</v>
      </c>
      <c r="Y184" s="4">
        <v>1</v>
      </c>
      <c r="Z184" s="5">
        <v>0</v>
      </c>
      <c r="AA184" s="5">
        <v>0</v>
      </c>
      <c r="AB184" s="5">
        <v>0</v>
      </c>
      <c r="AC184" s="3" t="s">
        <v>69</v>
      </c>
      <c r="AD184" s="3">
        <v>1</v>
      </c>
      <c r="AE184" s="4">
        <v>1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47">
        <v>29</v>
      </c>
      <c r="AL184" s="47">
        <v>-29</v>
      </c>
      <c r="AM184" s="6">
        <v>362</v>
      </c>
      <c r="AN184" s="6">
        <v>0.91988950276243098</v>
      </c>
      <c r="AO184" s="6">
        <v>8</v>
      </c>
      <c r="AP184" s="6">
        <v>35</v>
      </c>
      <c r="AQ184" s="6">
        <v>3.96</v>
      </c>
      <c r="AR184" s="6">
        <v>31</v>
      </c>
      <c r="AS184" s="6">
        <v>27</v>
      </c>
      <c r="AT184" s="6">
        <v>29</v>
      </c>
      <c r="AU184" s="6">
        <v>33</v>
      </c>
      <c r="AV184" s="6">
        <v>34</v>
      </c>
      <c r="AW184" s="48">
        <v>1741</v>
      </c>
      <c r="AX184" s="4">
        <v>3.851</v>
      </c>
      <c r="AY184" s="7">
        <v>0</v>
      </c>
      <c r="AZ184" s="7">
        <v>0</v>
      </c>
      <c r="BA184" s="7">
        <v>0</v>
      </c>
      <c r="BB184" s="8">
        <v>0</v>
      </c>
      <c r="BC184" s="12" t="s">
        <v>65</v>
      </c>
      <c r="BD184" s="8" t="s">
        <v>71</v>
      </c>
      <c r="BE184" s="8">
        <v>3</v>
      </c>
      <c r="BF184" s="9" t="s">
        <v>77</v>
      </c>
      <c r="BG184" s="49" t="s">
        <v>337</v>
      </c>
      <c r="BH184" s="2" t="s">
        <v>228</v>
      </c>
      <c r="BI184" s="11"/>
    </row>
    <row r="185" spans="1:61" x14ac:dyDescent="0.25">
      <c r="A185" s="2">
        <v>42</v>
      </c>
      <c r="B185" s="2">
        <v>2016</v>
      </c>
      <c r="C185" s="2" t="s">
        <v>336</v>
      </c>
      <c r="D185" s="2" t="s">
        <v>204</v>
      </c>
      <c r="E185" s="2" t="s">
        <v>74</v>
      </c>
      <c r="F185" s="2" t="s">
        <v>338</v>
      </c>
      <c r="G185" s="1" t="s">
        <v>65</v>
      </c>
      <c r="H185" s="1" t="s">
        <v>66</v>
      </c>
      <c r="I185" s="3">
        <v>1</v>
      </c>
      <c r="J185" s="4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3" t="s">
        <v>67</v>
      </c>
      <c r="R185">
        <v>1</v>
      </c>
      <c r="S185" s="46">
        <v>1</v>
      </c>
      <c r="T185" s="5">
        <v>0</v>
      </c>
      <c r="U185" s="5">
        <v>0</v>
      </c>
      <c r="V185" s="5">
        <v>0</v>
      </c>
      <c r="W185" s="3" t="s">
        <v>68</v>
      </c>
      <c r="X185" s="3">
        <v>0</v>
      </c>
      <c r="Y185" s="4">
        <v>1</v>
      </c>
      <c r="Z185" s="5">
        <v>0</v>
      </c>
      <c r="AA185" s="5">
        <v>0</v>
      </c>
      <c r="AB185" s="5">
        <v>0</v>
      </c>
      <c r="AC185" s="3" t="s">
        <v>69</v>
      </c>
      <c r="AD185" s="3">
        <v>1</v>
      </c>
      <c r="AE185" s="4">
        <v>1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47">
        <v>45</v>
      </c>
      <c r="AL185" s="47">
        <v>-45</v>
      </c>
      <c r="AM185" s="6">
        <v>388</v>
      </c>
      <c r="AN185" s="6">
        <v>0.884020618556701</v>
      </c>
      <c r="AO185" s="6">
        <v>8</v>
      </c>
      <c r="AP185" s="6">
        <v>21</v>
      </c>
      <c r="AQ185" s="6">
        <v>4.3600000000000003</v>
      </c>
      <c r="AR185" s="6">
        <v>31</v>
      </c>
      <c r="AS185" s="6">
        <v>29</v>
      </c>
      <c r="AT185" s="6">
        <v>31</v>
      </c>
      <c r="AU185" s="6">
        <v>32</v>
      </c>
      <c r="AV185" s="6">
        <v>31</v>
      </c>
      <c r="AW185" s="48">
        <v>435</v>
      </c>
      <c r="AX185" s="4">
        <v>3.8119999999999998</v>
      </c>
      <c r="AY185" s="7">
        <v>0</v>
      </c>
      <c r="AZ185" s="7">
        <v>1</v>
      </c>
      <c r="BA185" s="7">
        <v>1</v>
      </c>
      <c r="BB185" s="8">
        <v>0</v>
      </c>
      <c r="BC185" s="12" t="s">
        <v>65</v>
      </c>
      <c r="BD185" s="8" t="s">
        <v>71</v>
      </c>
      <c r="BE185" s="8">
        <v>3</v>
      </c>
      <c r="BF185" s="9" t="s">
        <v>77</v>
      </c>
      <c r="BG185" s="49" t="s">
        <v>339</v>
      </c>
      <c r="BH185" s="2" t="s">
        <v>204</v>
      </c>
      <c r="BI185" s="11"/>
    </row>
    <row r="186" spans="1:61" x14ac:dyDescent="0.25">
      <c r="A186" s="2">
        <v>239</v>
      </c>
      <c r="B186" s="2">
        <v>2015</v>
      </c>
      <c r="C186" s="2" t="s">
        <v>347</v>
      </c>
      <c r="D186" s="2" t="s">
        <v>111</v>
      </c>
      <c r="E186" s="2" t="s">
        <v>74</v>
      </c>
      <c r="F186" s="2" t="s">
        <v>136</v>
      </c>
      <c r="G186" s="1" t="s">
        <v>65</v>
      </c>
      <c r="H186" s="1" t="s">
        <v>66</v>
      </c>
      <c r="I186" s="3">
        <v>1</v>
      </c>
      <c r="J186" s="4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3" t="s">
        <v>67</v>
      </c>
      <c r="R186">
        <v>1</v>
      </c>
      <c r="S186" s="46">
        <v>1</v>
      </c>
      <c r="T186" s="5">
        <v>0</v>
      </c>
      <c r="U186" s="5">
        <v>0</v>
      </c>
      <c r="V186" s="5">
        <v>0</v>
      </c>
      <c r="W186" s="3" t="s">
        <v>68</v>
      </c>
      <c r="X186" s="3">
        <v>0</v>
      </c>
      <c r="Y186" s="4">
        <v>1</v>
      </c>
      <c r="Z186" s="5">
        <v>0</v>
      </c>
      <c r="AA186" s="5">
        <v>0</v>
      </c>
      <c r="AB186" s="5">
        <v>0</v>
      </c>
      <c r="AC186" s="3" t="s">
        <v>128</v>
      </c>
      <c r="AD186" s="3">
        <v>3</v>
      </c>
      <c r="AE186" s="4">
        <v>0</v>
      </c>
      <c r="AF186" s="5">
        <v>0</v>
      </c>
      <c r="AG186" s="5">
        <v>1</v>
      </c>
      <c r="AH186" s="5">
        <v>0</v>
      </c>
      <c r="AI186" s="5">
        <v>0</v>
      </c>
      <c r="AJ186" s="5">
        <v>0</v>
      </c>
      <c r="AK186" s="47">
        <v>55.2</v>
      </c>
      <c r="AL186" s="47">
        <v>-55.2</v>
      </c>
      <c r="AM186" s="6">
        <v>294</v>
      </c>
      <c r="AN186" s="6">
        <v>0.81224489795918364</v>
      </c>
      <c r="AO186" s="6">
        <v>9</v>
      </c>
      <c r="AP186" s="6">
        <v>0</v>
      </c>
      <c r="AQ186" s="6">
        <v>3.84</v>
      </c>
      <c r="AR186" s="6">
        <v>31</v>
      </c>
      <c r="AS186" s="6">
        <v>26</v>
      </c>
      <c r="AT186" s="6">
        <v>34</v>
      </c>
      <c r="AU186" s="6">
        <v>30</v>
      </c>
      <c r="AV186" s="6">
        <v>32</v>
      </c>
      <c r="AW186" s="48">
        <v>10046</v>
      </c>
      <c r="AX186" s="4">
        <v>3.2410000000000001</v>
      </c>
      <c r="AY186" s="7">
        <v>0</v>
      </c>
      <c r="AZ186" s="7">
        <v>1</v>
      </c>
      <c r="BA186" s="7">
        <v>0</v>
      </c>
      <c r="BB186" s="8">
        <v>0</v>
      </c>
      <c r="BC186" s="12" t="s">
        <v>65</v>
      </c>
      <c r="BD186" s="8" t="s">
        <v>71</v>
      </c>
      <c r="BE186" s="8">
        <v>3</v>
      </c>
      <c r="BF186" s="9" t="s">
        <v>77</v>
      </c>
      <c r="BG186" s="49" t="s">
        <v>198</v>
      </c>
      <c r="BH186" s="2" t="s">
        <v>111</v>
      </c>
      <c r="BI186" s="11"/>
    </row>
    <row r="187" spans="1:61" x14ac:dyDescent="0.25">
      <c r="A187" s="2">
        <v>221</v>
      </c>
      <c r="B187" s="2">
        <v>2015</v>
      </c>
      <c r="C187" s="2" t="s">
        <v>336</v>
      </c>
      <c r="D187" s="2" t="s">
        <v>340</v>
      </c>
      <c r="E187" s="2" t="s">
        <v>63</v>
      </c>
      <c r="F187" s="2" t="s">
        <v>108</v>
      </c>
      <c r="G187" s="1" t="s">
        <v>65</v>
      </c>
      <c r="H187" s="1" t="s">
        <v>66</v>
      </c>
      <c r="I187" s="3">
        <v>1</v>
      </c>
      <c r="J187" s="4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3" t="s">
        <v>67</v>
      </c>
      <c r="R187">
        <v>1</v>
      </c>
      <c r="S187" s="46">
        <v>1</v>
      </c>
      <c r="T187" s="5">
        <v>0</v>
      </c>
      <c r="U187" s="5">
        <v>0</v>
      </c>
      <c r="V187" s="5">
        <v>0</v>
      </c>
      <c r="W187" s="3" t="s">
        <v>68</v>
      </c>
      <c r="X187" s="3">
        <v>0</v>
      </c>
      <c r="Y187" s="4">
        <v>1</v>
      </c>
      <c r="Z187" s="5">
        <v>0</v>
      </c>
      <c r="AA187" s="5">
        <v>0</v>
      </c>
      <c r="AB187" s="5">
        <v>0</v>
      </c>
      <c r="AC187" s="3" t="s">
        <v>69</v>
      </c>
      <c r="AD187" s="3">
        <v>1</v>
      </c>
      <c r="AE187" s="4">
        <v>1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47">
        <v>85</v>
      </c>
      <c r="AL187" s="47">
        <v>-85</v>
      </c>
      <c r="AM187" s="6">
        <v>362</v>
      </c>
      <c r="AN187" s="6">
        <v>0.76519337016574585</v>
      </c>
      <c r="AO187" s="6">
        <v>8</v>
      </c>
      <c r="AP187" s="6">
        <v>20</v>
      </c>
      <c r="AQ187" s="6">
        <v>4.51</v>
      </c>
      <c r="AR187" s="6">
        <v>31</v>
      </c>
      <c r="AS187" s="6">
        <v>30</v>
      </c>
      <c r="AT187" s="6">
        <v>28</v>
      </c>
      <c r="AU187" s="6">
        <v>34</v>
      </c>
      <c r="AV187" s="6">
        <v>33</v>
      </c>
      <c r="AW187" s="48">
        <v>1736</v>
      </c>
      <c r="AX187" s="4">
        <v>3.62</v>
      </c>
      <c r="AY187" s="7">
        <v>0</v>
      </c>
      <c r="AZ187" s="7">
        <v>0</v>
      </c>
      <c r="BA187" s="7">
        <v>0</v>
      </c>
      <c r="BB187" s="8">
        <v>0</v>
      </c>
      <c r="BC187" s="12" t="s">
        <v>65</v>
      </c>
      <c r="BD187" s="8" t="s">
        <v>71</v>
      </c>
      <c r="BE187" s="8">
        <v>3</v>
      </c>
      <c r="BF187" s="9" t="s">
        <v>77</v>
      </c>
      <c r="BG187" s="49" t="s">
        <v>341</v>
      </c>
      <c r="BH187" s="2" t="s">
        <v>340</v>
      </c>
      <c r="BI187" s="11"/>
    </row>
    <row r="188" spans="1:61" x14ac:dyDescent="0.25">
      <c r="A188" s="2">
        <v>195</v>
      </c>
      <c r="B188" s="2">
        <v>2016</v>
      </c>
      <c r="C188" s="2" t="s">
        <v>209</v>
      </c>
      <c r="D188" s="2" t="s">
        <v>214</v>
      </c>
      <c r="E188" s="2" t="s">
        <v>63</v>
      </c>
      <c r="F188" s="2" t="s">
        <v>81</v>
      </c>
      <c r="G188" s="1" t="s">
        <v>65</v>
      </c>
      <c r="H188" s="1" t="s">
        <v>66</v>
      </c>
      <c r="I188" s="3">
        <v>1</v>
      </c>
      <c r="J188" s="4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3" t="s">
        <v>67</v>
      </c>
      <c r="R188">
        <v>1</v>
      </c>
      <c r="S188" s="46">
        <v>1</v>
      </c>
      <c r="T188" s="5">
        <v>0</v>
      </c>
      <c r="U188" s="5">
        <v>0</v>
      </c>
      <c r="V188" s="5">
        <v>0</v>
      </c>
      <c r="W188" s="3" t="s">
        <v>68</v>
      </c>
      <c r="X188" s="3">
        <v>0</v>
      </c>
      <c r="Y188" s="4">
        <v>1</v>
      </c>
      <c r="Z188" s="5">
        <v>0</v>
      </c>
      <c r="AA188" s="5">
        <v>0</v>
      </c>
      <c r="AB188" s="5">
        <v>0</v>
      </c>
      <c r="AC188" s="3" t="s">
        <v>69</v>
      </c>
      <c r="AD188" s="3">
        <v>1</v>
      </c>
      <c r="AE188" s="4">
        <v>1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47">
        <v>90</v>
      </c>
      <c r="AL188" s="47">
        <v>-90</v>
      </c>
      <c r="AM188" s="6">
        <v>307</v>
      </c>
      <c r="AN188" s="6">
        <v>0.70684039087947881</v>
      </c>
      <c r="AO188" s="6">
        <v>8</v>
      </c>
      <c r="AP188" s="6">
        <v>16</v>
      </c>
      <c r="AQ188" s="6">
        <v>3.93</v>
      </c>
      <c r="AR188" s="6">
        <v>31</v>
      </c>
      <c r="AS188" s="6">
        <v>28</v>
      </c>
      <c r="AT188" s="6">
        <v>31</v>
      </c>
      <c r="AU188" s="6">
        <v>33</v>
      </c>
      <c r="AV188" s="6">
        <v>35</v>
      </c>
      <c r="AW188" s="48">
        <v>2153</v>
      </c>
      <c r="AX188" s="4">
        <v>3.3010000000000002</v>
      </c>
      <c r="AY188" s="7">
        <v>0</v>
      </c>
      <c r="AZ188" s="7">
        <v>0</v>
      </c>
      <c r="BA188" s="7">
        <v>1</v>
      </c>
      <c r="BB188" s="8">
        <v>0</v>
      </c>
      <c r="BC188" s="12" t="s">
        <v>65</v>
      </c>
      <c r="BD188" s="8" t="s">
        <v>71</v>
      </c>
      <c r="BE188" s="8">
        <v>3</v>
      </c>
      <c r="BF188" s="9" t="s">
        <v>77</v>
      </c>
      <c r="BG188" s="49" t="s">
        <v>342</v>
      </c>
      <c r="BH188" s="2" t="s">
        <v>214</v>
      </c>
      <c r="BI188" s="11"/>
    </row>
    <row r="189" spans="1:61" x14ac:dyDescent="0.25">
      <c r="A189" s="2">
        <v>214</v>
      </c>
      <c r="B189" s="2">
        <v>2015</v>
      </c>
      <c r="C189" s="2" t="s">
        <v>343</v>
      </c>
      <c r="D189" s="2" t="s">
        <v>93</v>
      </c>
      <c r="E189" s="2" t="s">
        <v>63</v>
      </c>
      <c r="F189" s="2" t="s">
        <v>64</v>
      </c>
      <c r="G189" s="1" t="s">
        <v>65</v>
      </c>
      <c r="H189" s="1" t="s">
        <v>66</v>
      </c>
      <c r="I189" s="3">
        <v>1</v>
      </c>
      <c r="J189" s="4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3" t="s">
        <v>67</v>
      </c>
      <c r="R189">
        <v>1</v>
      </c>
      <c r="S189" s="46">
        <v>1</v>
      </c>
      <c r="T189" s="5">
        <v>0</v>
      </c>
      <c r="U189" s="5">
        <v>0</v>
      </c>
      <c r="V189" s="5">
        <v>0</v>
      </c>
      <c r="W189" s="3" t="s">
        <v>68</v>
      </c>
      <c r="X189" s="3">
        <v>0</v>
      </c>
      <c r="Y189" s="4">
        <v>1</v>
      </c>
      <c r="Z189" s="5">
        <v>0</v>
      </c>
      <c r="AA189" s="5">
        <v>0</v>
      </c>
      <c r="AB189" s="5">
        <v>0</v>
      </c>
      <c r="AC189" s="3" t="s">
        <v>128</v>
      </c>
      <c r="AD189" s="3">
        <v>3</v>
      </c>
      <c r="AE189" s="4">
        <v>0</v>
      </c>
      <c r="AF189" s="5">
        <v>0</v>
      </c>
      <c r="AG189" s="5">
        <v>1</v>
      </c>
      <c r="AH189" s="5">
        <v>0</v>
      </c>
      <c r="AI189" s="5">
        <v>0</v>
      </c>
      <c r="AJ189" s="5">
        <v>0</v>
      </c>
      <c r="AK189" s="47">
        <v>100</v>
      </c>
      <c r="AL189" s="47">
        <v>-100</v>
      </c>
      <c r="AM189" s="6">
        <v>592</v>
      </c>
      <c r="AN189" s="6">
        <v>0.83108108108108114</v>
      </c>
      <c r="AO189" s="6">
        <v>8</v>
      </c>
      <c r="AP189" s="6">
        <v>18</v>
      </c>
      <c r="AQ189" s="6">
        <v>3.65</v>
      </c>
      <c r="AR189" s="6">
        <v>31</v>
      </c>
      <c r="AS189" s="6">
        <v>27</v>
      </c>
      <c r="AT189" s="6">
        <v>27</v>
      </c>
      <c r="AU189" s="6">
        <v>35</v>
      </c>
      <c r="AV189" s="6">
        <v>36</v>
      </c>
      <c r="AW189" s="48">
        <v>4067</v>
      </c>
      <c r="AX189" s="4">
        <v>2.8740000000000001</v>
      </c>
      <c r="AY189" s="7">
        <v>0</v>
      </c>
      <c r="AZ189" s="7">
        <v>0</v>
      </c>
      <c r="BA189" s="7">
        <v>0</v>
      </c>
      <c r="BB189" s="8">
        <v>0</v>
      </c>
      <c r="BC189" s="12" t="s">
        <v>65</v>
      </c>
      <c r="BD189" s="8" t="s">
        <v>71</v>
      </c>
      <c r="BE189" s="8">
        <v>3</v>
      </c>
      <c r="BF189" s="9" t="s">
        <v>77</v>
      </c>
      <c r="BG189" s="49" t="s">
        <v>344</v>
      </c>
      <c r="BH189" s="2" t="s">
        <v>93</v>
      </c>
      <c r="BI189" s="11" t="s">
        <v>201</v>
      </c>
    </row>
    <row r="190" spans="1:61" x14ac:dyDescent="0.25">
      <c r="A190" s="2">
        <v>53</v>
      </c>
      <c r="B190" s="2">
        <v>2015</v>
      </c>
      <c r="C190" s="2" t="s">
        <v>332</v>
      </c>
      <c r="D190" s="2" t="s">
        <v>161</v>
      </c>
      <c r="E190" s="2" t="s">
        <v>63</v>
      </c>
      <c r="F190" s="2" t="s">
        <v>119</v>
      </c>
      <c r="G190" s="1" t="s">
        <v>65</v>
      </c>
      <c r="H190" s="1" t="s">
        <v>66</v>
      </c>
      <c r="I190" s="3">
        <v>1</v>
      </c>
      <c r="J190" s="4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3" t="s">
        <v>101</v>
      </c>
      <c r="R190">
        <v>2</v>
      </c>
      <c r="S190" s="46">
        <v>0</v>
      </c>
      <c r="T190" s="5">
        <v>1</v>
      </c>
      <c r="U190" s="5">
        <v>0</v>
      </c>
      <c r="V190" s="5">
        <v>0</v>
      </c>
      <c r="W190" s="3" t="s">
        <v>68</v>
      </c>
      <c r="X190" s="3">
        <v>0</v>
      </c>
      <c r="Y190" s="4">
        <v>1</v>
      </c>
      <c r="Z190" s="5">
        <v>0</v>
      </c>
      <c r="AA190" s="5">
        <v>0</v>
      </c>
      <c r="AB190" s="5">
        <v>0</v>
      </c>
      <c r="AC190" s="3" t="s">
        <v>91</v>
      </c>
      <c r="AD190" s="3">
        <v>5</v>
      </c>
      <c r="AE190" s="4">
        <v>0</v>
      </c>
      <c r="AF190" s="5">
        <v>0</v>
      </c>
      <c r="AG190" s="5">
        <v>0</v>
      </c>
      <c r="AH190" s="5">
        <v>0</v>
      </c>
      <c r="AI190" s="5">
        <v>1</v>
      </c>
      <c r="AJ190" s="5">
        <v>0</v>
      </c>
      <c r="AK190" s="47">
        <v>1</v>
      </c>
      <c r="AL190" s="47">
        <v>-1</v>
      </c>
      <c r="AM190" s="6">
        <v>9</v>
      </c>
      <c r="AN190" s="6">
        <v>0.88888888888888884</v>
      </c>
      <c r="AO190" s="6">
        <v>11</v>
      </c>
      <c r="AP190" s="6">
        <v>0</v>
      </c>
      <c r="AQ190" s="6">
        <v>3.9</v>
      </c>
      <c r="AR190" s="6">
        <v>31</v>
      </c>
      <c r="AS190" s="6">
        <v>23</v>
      </c>
      <c r="AT190" s="6">
        <v>31</v>
      </c>
      <c r="AU190" s="6">
        <v>35</v>
      </c>
      <c r="AV190" s="6">
        <v>34</v>
      </c>
      <c r="AW190" s="48">
        <v>16469</v>
      </c>
      <c r="AX190" s="4"/>
      <c r="AY190" s="7">
        <v>0</v>
      </c>
      <c r="AZ190" s="7">
        <v>0</v>
      </c>
      <c r="BA190" s="7">
        <v>0</v>
      </c>
      <c r="BB190" s="8">
        <v>1</v>
      </c>
      <c r="BC190" s="12" t="s">
        <v>70</v>
      </c>
      <c r="BD190" s="8" t="s">
        <v>112</v>
      </c>
      <c r="BE190" s="8">
        <v>1</v>
      </c>
      <c r="BF190" s="9" t="s">
        <v>113</v>
      </c>
      <c r="BG190" s="45"/>
      <c r="BH190" s="2" t="s">
        <v>161</v>
      </c>
      <c r="BI190" s="11"/>
    </row>
    <row r="191" spans="1:61" x14ac:dyDescent="0.25">
      <c r="A191" s="2">
        <v>143</v>
      </c>
      <c r="B191" s="2">
        <v>2016</v>
      </c>
      <c r="C191" s="2" t="s">
        <v>348</v>
      </c>
      <c r="D191" s="2" t="s">
        <v>99</v>
      </c>
      <c r="E191" s="2" t="s">
        <v>63</v>
      </c>
      <c r="F191" s="2" t="s">
        <v>119</v>
      </c>
      <c r="G191" s="1" t="s">
        <v>65</v>
      </c>
      <c r="H191" s="1" t="s">
        <v>66</v>
      </c>
      <c r="I191" s="3">
        <v>1</v>
      </c>
      <c r="J191" s="4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3" t="s">
        <v>67</v>
      </c>
      <c r="R191">
        <v>1</v>
      </c>
      <c r="S191" s="46">
        <v>1</v>
      </c>
      <c r="T191" s="5">
        <v>0</v>
      </c>
      <c r="U191" s="5">
        <v>0</v>
      </c>
      <c r="V191" s="5">
        <v>0</v>
      </c>
      <c r="W191" s="3" t="s">
        <v>68</v>
      </c>
      <c r="X191" s="3">
        <v>0</v>
      </c>
      <c r="Y191" s="4">
        <v>1</v>
      </c>
      <c r="Z191" s="5">
        <v>0</v>
      </c>
      <c r="AA191" s="5">
        <v>0</v>
      </c>
      <c r="AB191" s="5">
        <v>0</v>
      </c>
      <c r="AC191" s="3" t="s">
        <v>91</v>
      </c>
      <c r="AD191" s="3">
        <v>5</v>
      </c>
      <c r="AE191" s="4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0</v>
      </c>
      <c r="AK191" s="50">
        <v>86.08</v>
      </c>
      <c r="AL191" s="47">
        <v>-86.08</v>
      </c>
      <c r="AM191" s="48">
        <v>315.70588235294116</v>
      </c>
      <c r="AN191" s="6">
        <v>0.66946152412893611</v>
      </c>
      <c r="AO191" s="6">
        <v>8</v>
      </c>
      <c r="AP191" s="6">
        <v>7.5714285714285712</v>
      </c>
      <c r="AQ191" s="6">
        <v>3.03</v>
      </c>
      <c r="AR191" s="6">
        <v>31</v>
      </c>
      <c r="AS191" s="6">
        <v>19</v>
      </c>
      <c r="AT191" s="6">
        <v>28</v>
      </c>
      <c r="AU191" s="6">
        <v>25</v>
      </c>
      <c r="AV191" s="6">
        <v>30</v>
      </c>
      <c r="AW191" s="48">
        <v>167</v>
      </c>
      <c r="AX191" s="4"/>
      <c r="AY191" s="7">
        <v>0</v>
      </c>
      <c r="AZ191" s="7">
        <v>0</v>
      </c>
      <c r="BA191" s="7">
        <v>1</v>
      </c>
      <c r="BB191" s="8">
        <v>1</v>
      </c>
      <c r="BC191" s="12" t="s">
        <v>70</v>
      </c>
      <c r="BD191" s="8" t="s">
        <v>112</v>
      </c>
      <c r="BE191" s="8">
        <v>1</v>
      </c>
      <c r="BF191" s="9" t="s">
        <v>113</v>
      </c>
      <c r="BG191" s="45"/>
      <c r="BH191" s="2" t="s">
        <v>99</v>
      </c>
      <c r="BI191" s="11"/>
    </row>
    <row r="192" spans="1:61" x14ac:dyDescent="0.25">
      <c r="A192" s="2">
        <v>230</v>
      </c>
      <c r="B192" s="2">
        <v>2016</v>
      </c>
      <c r="C192" s="2" t="s">
        <v>345</v>
      </c>
      <c r="D192" s="2" t="s">
        <v>222</v>
      </c>
      <c r="E192" s="2" t="s">
        <v>74</v>
      </c>
      <c r="F192" s="2" t="s">
        <v>108</v>
      </c>
      <c r="G192" s="1" t="s">
        <v>65</v>
      </c>
      <c r="H192" s="1" t="s">
        <v>66</v>
      </c>
      <c r="I192" s="3">
        <v>1</v>
      </c>
      <c r="J192" s="4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3" t="s">
        <v>67</v>
      </c>
      <c r="R192">
        <v>1</v>
      </c>
      <c r="S192" s="46">
        <v>1</v>
      </c>
      <c r="T192" s="5">
        <v>0</v>
      </c>
      <c r="U192" s="5">
        <v>0</v>
      </c>
      <c r="V192" s="5">
        <v>0</v>
      </c>
      <c r="W192" s="3" t="s">
        <v>68</v>
      </c>
      <c r="X192" s="3">
        <v>0</v>
      </c>
      <c r="Y192" s="4">
        <v>1</v>
      </c>
      <c r="Z192" s="5">
        <v>0</v>
      </c>
      <c r="AA192" s="5">
        <v>0</v>
      </c>
      <c r="AB192" s="5">
        <v>0</v>
      </c>
      <c r="AC192" s="3" t="s">
        <v>91</v>
      </c>
      <c r="AD192" s="3">
        <v>5</v>
      </c>
      <c r="AE192" s="4">
        <v>0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47">
        <v>119</v>
      </c>
      <c r="AL192" s="47">
        <v>-119</v>
      </c>
      <c r="AM192" s="6">
        <v>546</v>
      </c>
      <c r="AN192" s="6">
        <v>0.78205128205128205</v>
      </c>
      <c r="AO192" s="6">
        <v>8</v>
      </c>
      <c r="AP192" s="6">
        <v>0</v>
      </c>
      <c r="AQ192" s="6">
        <v>3.34</v>
      </c>
      <c r="AR192" s="6">
        <v>31</v>
      </c>
      <c r="AS192" s="6">
        <v>24</v>
      </c>
      <c r="AT192" s="6">
        <v>24</v>
      </c>
      <c r="AU192" s="6">
        <v>28</v>
      </c>
      <c r="AV192" s="6">
        <v>27</v>
      </c>
      <c r="AW192" s="48">
        <v>1026</v>
      </c>
      <c r="AX192" s="4"/>
      <c r="AY192" s="7">
        <v>0</v>
      </c>
      <c r="AZ192" s="7">
        <v>1</v>
      </c>
      <c r="BA192" s="7">
        <v>1</v>
      </c>
      <c r="BB192" s="8">
        <v>1</v>
      </c>
      <c r="BC192" s="12" t="s">
        <v>70</v>
      </c>
      <c r="BD192" s="8" t="s">
        <v>112</v>
      </c>
      <c r="BE192" s="8">
        <v>1</v>
      </c>
      <c r="BF192" s="9" t="s">
        <v>113</v>
      </c>
      <c r="BG192" s="45"/>
      <c r="BH192" s="2" t="s">
        <v>222</v>
      </c>
      <c r="BI192" s="11"/>
    </row>
    <row r="193" spans="1:62" x14ac:dyDescent="0.25">
      <c r="A193" s="2">
        <v>51</v>
      </c>
      <c r="B193" s="2">
        <v>2015</v>
      </c>
      <c r="C193" s="2" t="s">
        <v>167</v>
      </c>
      <c r="D193" s="2" t="s">
        <v>204</v>
      </c>
      <c r="E193" s="2" t="s">
        <v>63</v>
      </c>
      <c r="F193" s="2" t="s">
        <v>108</v>
      </c>
      <c r="G193" s="1" t="s">
        <v>65</v>
      </c>
      <c r="H193" s="1" t="s">
        <v>82</v>
      </c>
      <c r="I193" s="3">
        <v>4</v>
      </c>
      <c r="J193" s="4">
        <v>0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>
        <v>0</v>
      </c>
      <c r="Q193" s="3" t="s">
        <v>67</v>
      </c>
      <c r="R193">
        <v>1</v>
      </c>
      <c r="S193" s="46">
        <v>1</v>
      </c>
      <c r="T193" s="5">
        <v>0</v>
      </c>
      <c r="U193" s="5">
        <v>0</v>
      </c>
      <c r="V193" s="5">
        <v>0</v>
      </c>
      <c r="W193" s="3" t="s">
        <v>68</v>
      </c>
      <c r="X193" s="3">
        <v>0</v>
      </c>
      <c r="Y193" s="4">
        <v>1</v>
      </c>
      <c r="Z193" s="5">
        <v>0</v>
      </c>
      <c r="AA193" s="5">
        <v>0</v>
      </c>
      <c r="AB193" s="5">
        <v>0</v>
      </c>
      <c r="AC193" s="3" t="s">
        <v>128</v>
      </c>
      <c r="AD193" s="3">
        <v>3</v>
      </c>
      <c r="AE193" s="4">
        <v>0</v>
      </c>
      <c r="AF193" s="5">
        <v>0</v>
      </c>
      <c r="AG193" s="5">
        <v>1</v>
      </c>
      <c r="AH193" s="5">
        <v>0</v>
      </c>
      <c r="AI193" s="5">
        <v>0</v>
      </c>
      <c r="AJ193" s="5">
        <v>0</v>
      </c>
      <c r="AK193" s="47">
        <v>8</v>
      </c>
      <c r="AL193" s="47">
        <v>-8</v>
      </c>
      <c r="AM193" s="6">
        <v>453</v>
      </c>
      <c r="AN193" s="6">
        <v>0.98233995584988965</v>
      </c>
      <c r="AO193" s="6">
        <v>8</v>
      </c>
      <c r="AP193" s="6">
        <v>15</v>
      </c>
      <c r="AQ193" s="6">
        <v>4.33</v>
      </c>
      <c r="AR193" s="6">
        <v>31</v>
      </c>
      <c r="AS193" s="6">
        <v>34</v>
      </c>
      <c r="AT193" s="6">
        <v>27</v>
      </c>
      <c r="AU193" s="6">
        <v>35</v>
      </c>
      <c r="AV193" s="6">
        <v>32</v>
      </c>
      <c r="AW193" s="48">
        <v>18</v>
      </c>
      <c r="AX193" s="4">
        <v>3.9260000000000002</v>
      </c>
      <c r="AY193" s="7">
        <v>0</v>
      </c>
      <c r="AZ193" s="7">
        <v>0</v>
      </c>
      <c r="BA193" s="7">
        <v>0</v>
      </c>
      <c r="BB193" s="8">
        <v>0</v>
      </c>
      <c r="BC193" s="12" t="s">
        <v>65</v>
      </c>
      <c r="BD193" s="8" t="s">
        <v>71</v>
      </c>
      <c r="BE193" s="8">
        <v>3</v>
      </c>
      <c r="BF193" s="9" t="s">
        <v>77</v>
      </c>
      <c r="BG193" s="49" t="s">
        <v>333</v>
      </c>
      <c r="BH193" s="2" t="s">
        <v>204</v>
      </c>
      <c r="BI193" s="11"/>
    </row>
    <row r="194" spans="1:62" x14ac:dyDescent="0.25">
      <c r="A194" s="2">
        <v>71</v>
      </c>
      <c r="B194" s="2">
        <v>2015</v>
      </c>
      <c r="C194" s="2" t="s">
        <v>88</v>
      </c>
      <c r="D194" s="2" t="s">
        <v>189</v>
      </c>
      <c r="E194" s="2" t="s">
        <v>63</v>
      </c>
      <c r="F194" s="2" t="s">
        <v>64</v>
      </c>
      <c r="G194" s="1" t="s">
        <v>65</v>
      </c>
      <c r="H194" s="1" t="s">
        <v>66</v>
      </c>
      <c r="I194" s="3">
        <v>1</v>
      </c>
      <c r="J194" s="4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3" t="s">
        <v>67</v>
      </c>
      <c r="R194">
        <v>1</v>
      </c>
      <c r="S194" s="46">
        <v>1</v>
      </c>
      <c r="T194" s="5">
        <v>0</v>
      </c>
      <c r="U194" s="5">
        <v>0</v>
      </c>
      <c r="V194" s="5">
        <v>0</v>
      </c>
      <c r="W194" s="3" t="s">
        <v>68</v>
      </c>
      <c r="X194" s="3">
        <v>0</v>
      </c>
      <c r="Y194" s="4">
        <v>1</v>
      </c>
      <c r="Z194" s="5">
        <v>0</v>
      </c>
      <c r="AA194" s="5">
        <v>0</v>
      </c>
      <c r="AB194" s="5">
        <v>0</v>
      </c>
      <c r="AC194" s="3" t="s">
        <v>83</v>
      </c>
      <c r="AD194" s="3">
        <v>2</v>
      </c>
      <c r="AE194" s="4">
        <v>0</v>
      </c>
      <c r="AF194" s="5">
        <v>1</v>
      </c>
      <c r="AG194" s="5">
        <v>0</v>
      </c>
      <c r="AH194" s="5">
        <v>0</v>
      </c>
      <c r="AI194" s="5">
        <v>0</v>
      </c>
      <c r="AJ194" s="5">
        <v>0</v>
      </c>
      <c r="AK194" s="47">
        <v>231</v>
      </c>
      <c r="AL194" s="47">
        <v>-231</v>
      </c>
      <c r="AM194" s="6">
        <v>419</v>
      </c>
      <c r="AN194" s="6">
        <v>0.44868735083532219</v>
      </c>
      <c r="AO194" s="6">
        <v>8</v>
      </c>
      <c r="AP194" s="6">
        <v>20</v>
      </c>
      <c r="AQ194" s="6">
        <v>3.2</v>
      </c>
      <c r="AR194" s="6">
        <v>32</v>
      </c>
      <c r="AS194" s="6">
        <v>27</v>
      </c>
      <c r="AT194" s="6">
        <v>32</v>
      </c>
      <c r="AU194" s="6">
        <v>35</v>
      </c>
      <c r="AV194" s="6">
        <v>33</v>
      </c>
      <c r="AW194" s="48">
        <v>89</v>
      </c>
      <c r="AX194" s="4">
        <v>2.2919999999999998</v>
      </c>
      <c r="AY194" s="7">
        <v>0</v>
      </c>
      <c r="AZ194" s="7">
        <v>0</v>
      </c>
      <c r="BA194" s="7">
        <v>0</v>
      </c>
      <c r="BB194" s="8">
        <v>1</v>
      </c>
      <c r="BC194" s="12" t="s">
        <v>70</v>
      </c>
      <c r="BD194" s="8" t="s">
        <v>71</v>
      </c>
      <c r="BE194" s="8">
        <v>2</v>
      </c>
      <c r="BF194" s="9" t="s">
        <v>72</v>
      </c>
      <c r="BG194" s="45"/>
      <c r="BH194" s="2" t="s">
        <v>189</v>
      </c>
      <c r="BI194" s="11"/>
    </row>
    <row r="195" spans="1:62" x14ac:dyDescent="0.25">
      <c r="A195" s="2">
        <v>61</v>
      </c>
      <c r="B195" s="2">
        <v>2016</v>
      </c>
      <c r="C195" s="2" t="s">
        <v>178</v>
      </c>
      <c r="D195" s="2" t="s">
        <v>222</v>
      </c>
      <c r="E195" s="2" t="s">
        <v>74</v>
      </c>
      <c r="F195" s="2" t="s">
        <v>351</v>
      </c>
      <c r="G195" s="1" t="s">
        <v>65</v>
      </c>
      <c r="H195" s="1" t="s">
        <v>66</v>
      </c>
      <c r="I195" s="3">
        <v>1</v>
      </c>
      <c r="J195" s="4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3" t="s">
        <v>67</v>
      </c>
      <c r="R195">
        <v>1</v>
      </c>
      <c r="S195" s="46">
        <v>1</v>
      </c>
      <c r="T195" s="5">
        <v>0</v>
      </c>
      <c r="U195" s="5">
        <v>0</v>
      </c>
      <c r="V195" s="5">
        <v>0</v>
      </c>
      <c r="W195" s="3" t="s">
        <v>352</v>
      </c>
      <c r="X195" s="3">
        <v>3</v>
      </c>
      <c r="Y195" s="4">
        <v>0</v>
      </c>
      <c r="Z195" s="5">
        <v>0</v>
      </c>
      <c r="AA195" s="5">
        <v>0</v>
      </c>
      <c r="AB195" s="5">
        <v>1</v>
      </c>
      <c r="AC195" s="3" t="s">
        <v>83</v>
      </c>
      <c r="AD195" s="3">
        <v>2</v>
      </c>
      <c r="AE195" s="4">
        <v>0</v>
      </c>
      <c r="AF195" s="5">
        <v>1</v>
      </c>
      <c r="AG195" s="5">
        <v>0</v>
      </c>
      <c r="AH195" s="5">
        <v>0</v>
      </c>
      <c r="AI195" s="5">
        <v>0</v>
      </c>
      <c r="AJ195" s="5">
        <v>0</v>
      </c>
      <c r="AK195" s="47">
        <v>1</v>
      </c>
      <c r="AL195" s="47">
        <v>-1</v>
      </c>
      <c r="AM195" s="6">
        <v>390</v>
      </c>
      <c r="AN195" s="6">
        <v>0.99743589743589745</v>
      </c>
      <c r="AO195" s="6">
        <v>8</v>
      </c>
      <c r="AP195" s="6">
        <v>40</v>
      </c>
      <c r="AQ195" s="6">
        <v>4</v>
      </c>
      <c r="AR195" s="6">
        <v>32</v>
      </c>
      <c r="AS195" s="6">
        <v>31</v>
      </c>
      <c r="AT195" s="6">
        <v>34</v>
      </c>
      <c r="AU195" s="6">
        <v>33</v>
      </c>
      <c r="AV195" s="6">
        <v>33</v>
      </c>
      <c r="AW195" s="48">
        <v>0</v>
      </c>
      <c r="AX195" s="4">
        <v>3.8130000000000002</v>
      </c>
      <c r="AY195" s="7">
        <v>0</v>
      </c>
      <c r="AZ195" s="7">
        <v>1</v>
      </c>
      <c r="BA195" s="7">
        <v>1</v>
      </c>
      <c r="BB195" s="8">
        <v>0</v>
      </c>
      <c r="BC195" s="12" t="s">
        <v>65</v>
      </c>
      <c r="BD195" s="8" t="s">
        <v>71</v>
      </c>
      <c r="BE195" s="8">
        <v>3</v>
      </c>
      <c r="BF195" s="9" t="s">
        <v>77</v>
      </c>
      <c r="BG195" s="49" t="s">
        <v>353</v>
      </c>
      <c r="BH195" s="2" t="s">
        <v>222</v>
      </c>
      <c r="BI195" s="11" t="s">
        <v>354</v>
      </c>
    </row>
    <row r="196" spans="1:62" x14ac:dyDescent="0.25">
      <c r="A196" s="2">
        <v>193</v>
      </c>
      <c r="B196" s="2">
        <v>2016</v>
      </c>
      <c r="C196" s="2" t="s">
        <v>360</v>
      </c>
      <c r="D196" s="2" t="s">
        <v>204</v>
      </c>
      <c r="E196" s="2" t="s">
        <v>63</v>
      </c>
      <c r="F196" s="2" t="s">
        <v>136</v>
      </c>
      <c r="G196" s="1" t="s">
        <v>65</v>
      </c>
      <c r="H196" s="1" t="s">
        <v>66</v>
      </c>
      <c r="I196" s="3">
        <v>1</v>
      </c>
      <c r="J196" s="4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3" t="s">
        <v>67</v>
      </c>
      <c r="R196">
        <v>1</v>
      </c>
      <c r="S196" s="46">
        <v>1</v>
      </c>
      <c r="T196" s="5">
        <v>0</v>
      </c>
      <c r="U196" s="5">
        <v>0</v>
      </c>
      <c r="V196" s="5">
        <v>0</v>
      </c>
      <c r="W196" s="3" t="s">
        <v>123</v>
      </c>
      <c r="X196" s="3">
        <v>2</v>
      </c>
      <c r="Y196" s="4">
        <v>0</v>
      </c>
      <c r="Z196" s="5">
        <v>0</v>
      </c>
      <c r="AA196" s="5">
        <v>1</v>
      </c>
      <c r="AB196" s="5">
        <v>0</v>
      </c>
      <c r="AC196" s="3" t="s">
        <v>69</v>
      </c>
      <c r="AD196" s="3">
        <v>1</v>
      </c>
      <c r="AE196" s="4">
        <v>1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47">
        <v>43</v>
      </c>
      <c r="AL196" s="47">
        <v>-43</v>
      </c>
      <c r="AM196" s="6">
        <v>484</v>
      </c>
      <c r="AN196" s="6">
        <v>0.91115702479338845</v>
      </c>
      <c r="AO196" s="6">
        <v>4</v>
      </c>
      <c r="AP196" s="6">
        <v>30</v>
      </c>
      <c r="AQ196" s="6">
        <v>4</v>
      </c>
      <c r="AR196" s="6">
        <v>32</v>
      </c>
      <c r="AS196" s="6">
        <v>28</v>
      </c>
      <c r="AT196" s="6">
        <v>33</v>
      </c>
      <c r="AU196" s="6">
        <v>35</v>
      </c>
      <c r="AV196" s="6">
        <v>32</v>
      </c>
      <c r="AW196" s="48">
        <v>13746</v>
      </c>
      <c r="AX196" s="4">
        <v>3.6909999999999998</v>
      </c>
      <c r="AY196" s="7">
        <v>0</v>
      </c>
      <c r="AZ196" s="7">
        <v>0</v>
      </c>
      <c r="BA196" s="7">
        <v>1</v>
      </c>
      <c r="BB196" s="8">
        <v>0</v>
      </c>
      <c r="BC196" s="12" t="s">
        <v>65</v>
      </c>
      <c r="BD196" s="8" t="s">
        <v>71</v>
      </c>
      <c r="BE196" s="8">
        <v>3</v>
      </c>
      <c r="BF196" s="9" t="s">
        <v>77</v>
      </c>
      <c r="BG196" s="49" t="s">
        <v>361</v>
      </c>
      <c r="BH196" s="2" t="s">
        <v>204</v>
      </c>
      <c r="BI196" s="11"/>
    </row>
    <row r="197" spans="1:62" x14ac:dyDescent="0.25">
      <c r="A197" s="2">
        <v>191</v>
      </c>
      <c r="B197" s="2">
        <v>2015</v>
      </c>
      <c r="C197" s="2" t="s">
        <v>178</v>
      </c>
      <c r="D197" s="2" t="s">
        <v>214</v>
      </c>
      <c r="E197" s="2" t="s">
        <v>63</v>
      </c>
      <c r="F197" s="2" t="s">
        <v>90</v>
      </c>
      <c r="G197" s="1" t="s">
        <v>65</v>
      </c>
      <c r="H197" s="1" t="s">
        <v>66</v>
      </c>
      <c r="I197" s="3">
        <v>1</v>
      </c>
      <c r="J197" s="4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3" t="s">
        <v>67</v>
      </c>
      <c r="R197">
        <v>1</v>
      </c>
      <c r="S197" s="46">
        <v>1</v>
      </c>
      <c r="T197" s="5">
        <v>0</v>
      </c>
      <c r="U197" s="5">
        <v>0</v>
      </c>
      <c r="V197" s="5">
        <v>0</v>
      </c>
      <c r="W197" s="3" t="s">
        <v>68</v>
      </c>
      <c r="X197" s="3">
        <v>0</v>
      </c>
      <c r="Y197" s="4">
        <v>1</v>
      </c>
      <c r="Z197" s="5">
        <v>0</v>
      </c>
      <c r="AA197" s="5">
        <v>0</v>
      </c>
      <c r="AB197" s="5">
        <v>0</v>
      </c>
      <c r="AC197" s="3" t="s">
        <v>69</v>
      </c>
      <c r="AD197" s="3">
        <v>1</v>
      </c>
      <c r="AE197" s="4">
        <v>1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47">
        <v>1</v>
      </c>
      <c r="AL197" s="47">
        <v>-1</v>
      </c>
      <c r="AM197" s="6">
        <v>323</v>
      </c>
      <c r="AN197" s="6">
        <v>0.99690402476780182</v>
      </c>
      <c r="AO197" s="6">
        <v>8</v>
      </c>
      <c r="AP197" s="6">
        <v>16</v>
      </c>
      <c r="AQ197" s="6">
        <v>4</v>
      </c>
      <c r="AR197" s="6">
        <v>32</v>
      </c>
      <c r="AS197" s="6">
        <v>26</v>
      </c>
      <c r="AT197" s="6">
        <v>34</v>
      </c>
      <c r="AU197" s="6">
        <v>35</v>
      </c>
      <c r="AV197" s="6">
        <v>32</v>
      </c>
      <c r="AW197" s="48">
        <v>89</v>
      </c>
      <c r="AX197" s="4">
        <v>3.899</v>
      </c>
      <c r="AY197" s="7">
        <v>0</v>
      </c>
      <c r="AZ197" s="7">
        <v>0</v>
      </c>
      <c r="BA197" s="7">
        <v>0</v>
      </c>
      <c r="BB197" s="8">
        <v>0</v>
      </c>
      <c r="BC197" s="12" t="s">
        <v>65</v>
      </c>
      <c r="BD197" s="8" t="s">
        <v>71</v>
      </c>
      <c r="BE197" s="8">
        <v>3</v>
      </c>
      <c r="BF197" s="9" t="s">
        <v>77</v>
      </c>
      <c r="BG197" s="49" t="s">
        <v>284</v>
      </c>
      <c r="BH197" s="2" t="s">
        <v>214</v>
      </c>
      <c r="BI197" s="11" t="s">
        <v>199</v>
      </c>
    </row>
    <row r="198" spans="1:62" x14ac:dyDescent="0.25">
      <c r="A198" s="2">
        <v>67</v>
      </c>
      <c r="B198" s="2">
        <v>2016</v>
      </c>
      <c r="C198" s="2" t="s">
        <v>349</v>
      </c>
      <c r="D198" s="2" t="s">
        <v>254</v>
      </c>
      <c r="E198" s="2" t="s">
        <v>63</v>
      </c>
      <c r="F198" s="2" t="s">
        <v>94</v>
      </c>
      <c r="G198" s="1" t="s">
        <v>65</v>
      </c>
      <c r="H198" s="1" t="s">
        <v>66</v>
      </c>
      <c r="I198" s="3">
        <v>1</v>
      </c>
      <c r="J198" s="4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3" t="s">
        <v>101</v>
      </c>
      <c r="R198">
        <v>2</v>
      </c>
      <c r="S198" s="46">
        <v>0</v>
      </c>
      <c r="T198" s="5">
        <v>1</v>
      </c>
      <c r="U198" s="5">
        <v>0</v>
      </c>
      <c r="V198" s="5">
        <v>0</v>
      </c>
      <c r="W198" s="3" t="s">
        <v>68</v>
      </c>
      <c r="X198" s="3">
        <v>0</v>
      </c>
      <c r="Y198" s="4">
        <v>1</v>
      </c>
      <c r="Z198" s="5">
        <v>0</v>
      </c>
      <c r="AA198" s="5">
        <v>0</v>
      </c>
      <c r="AB198" s="5">
        <v>0</v>
      </c>
      <c r="AC198" s="3" t="s">
        <v>69</v>
      </c>
      <c r="AD198" s="3">
        <v>1</v>
      </c>
      <c r="AE198" s="4">
        <v>1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47">
        <v>1</v>
      </c>
      <c r="AL198" s="47">
        <v>-1</v>
      </c>
      <c r="AM198" s="6">
        <v>19</v>
      </c>
      <c r="AN198" s="6">
        <v>0.94736842105263164</v>
      </c>
      <c r="AO198" s="6">
        <v>8</v>
      </c>
      <c r="AP198" s="6">
        <v>0</v>
      </c>
      <c r="AQ198" s="6">
        <v>4</v>
      </c>
      <c r="AR198" s="6">
        <v>32</v>
      </c>
      <c r="AS198" s="6">
        <v>30</v>
      </c>
      <c r="AT198" s="6">
        <v>33</v>
      </c>
      <c r="AU198" s="6">
        <v>33</v>
      </c>
      <c r="AV198" s="6">
        <v>32</v>
      </c>
      <c r="AW198" s="48">
        <v>56</v>
      </c>
      <c r="AX198" s="4">
        <v>3.9169999999999998</v>
      </c>
      <c r="AY198" s="7">
        <v>0</v>
      </c>
      <c r="AZ198" s="7">
        <v>0</v>
      </c>
      <c r="BA198" s="7">
        <v>1</v>
      </c>
      <c r="BB198" s="8">
        <v>0</v>
      </c>
      <c r="BC198" s="12" t="s">
        <v>65</v>
      </c>
      <c r="BD198" s="8" t="s">
        <v>71</v>
      </c>
      <c r="BE198" s="8">
        <v>3</v>
      </c>
      <c r="BF198" s="9" t="s">
        <v>77</v>
      </c>
      <c r="BG198" s="49" t="s">
        <v>350</v>
      </c>
      <c r="BH198" s="2" t="s">
        <v>254</v>
      </c>
      <c r="BI198" s="11"/>
    </row>
    <row r="199" spans="1:62" x14ac:dyDescent="0.25">
      <c r="A199" s="2">
        <v>142</v>
      </c>
      <c r="B199" s="2">
        <v>2016</v>
      </c>
      <c r="C199" s="2" t="s">
        <v>188</v>
      </c>
      <c r="D199" s="2" t="s">
        <v>161</v>
      </c>
      <c r="E199" s="2" t="s">
        <v>74</v>
      </c>
      <c r="F199" s="2" t="s">
        <v>64</v>
      </c>
      <c r="G199" s="1" t="s">
        <v>65</v>
      </c>
      <c r="H199" s="1" t="s">
        <v>66</v>
      </c>
      <c r="I199" s="3">
        <v>1</v>
      </c>
      <c r="J199" s="4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3" t="s">
        <v>67</v>
      </c>
      <c r="R199">
        <v>1</v>
      </c>
      <c r="S199" s="46">
        <v>1</v>
      </c>
      <c r="T199" s="5">
        <v>0</v>
      </c>
      <c r="U199" s="5">
        <v>0</v>
      </c>
      <c r="V199" s="5">
        <v>0</v>
      </c>
      <c r="W199" s="3" t="s">
        <v>68</v>
      </c>
      <c r="X199" s="3">
        <v>0</v>
      </c>
      <c r="Y199" s="4">
        <v>1</v>
      </c>
      <c r="Z199" s="5">
        <v>0</v>
      </c>
      <c r="AA199" s="5">
        <v>0</v>
      </c>
      <c r="AB199" s="5">
        <v>0</v>
      </c>
      <c r="AC199" s="3" t="s">
        <v>91</v>
      </c>
      <c r="AD199" s="3">
        <v>5</v>
      </c>
      <c r="AE199" s="4">
        <v>0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47">
        <v>5</v>
      </c>
      <c r="AL199" s="47">
        <v>-5</v>
      </c>
      <c r="AM199" s="6">
        <v>443</v>
      </c>
      <c r="AN199" s="6">
        <v>0.98871331828442433</v>
      </c>
      <c r="AO199" s="6">
        <v>6</v>
      </c>
      <c r="AP199" s="6">
        <v>57</v>
      </c>
      <c r="AQ199" s="6">
        <v>4.28</v>
      </c>
      <c r="AR199" s="6">
        <v>32</v>
      </c>
      <c r="AS199" s="6">
        <v>28</v>
      </c>
      <c r="AT199" s="6">
        <v>36</v>
      </c>
      <c r="AU199" s="6">
        <v>29</v>
      </c>
      <c r="AV199" s="6">
        <v>34</v>
      </c>
      <c r="AW199" s="48">
        <v>84</v>
      </c>
      <c r="AX199" s="4">
        <v>3.524</v>
      </c>
      <c r="AY199" s="7">
        <v>0</v>
      </c>
      <c r="AZ199" s="7">
        <v>1</v>
      </c>
      <c r="BA199" s="7">
        <v>1</v>
      </c>
      <c r="BB199" s="8">
        <v>0</v>
      </c>
      <c r="BC199" s="12" t="s">
        <v>65</v>
      </c>
      <c r="BD199" s="8" t="s">
        <v>71</v>
      </c>
      <c r="BE199" s="8">
        <v>3</v>
      </c>
      <c r="BF199" s="9" t="s">
        <v>77</v>
      </c>
      <c r="BG199" s="49" t="s">
        <v>355</v>
      </c>
      <c r="BH199" s="2" t="s">
        <v>161</v>
      </c>
      <c r="BI199" s="11" t="s">
        <v>356</v>
      </c>
    </row>
    <row r="200" spans="1:62" x14ac:dyDescent="0.25">
      <c r="A200" s="2">
        <v>245</v>
      </c>
      <c r="B200" s="2">
        <v>2016</v>
      </c>
      <c r="C200" s="2" t="s">
        <v>178</v>
      </c>
      <c r="D200" s="2" t="s">
        <v>214</v>
      </c>
      <c r="E200" s="2" t="s">
        <v>74</v>
      </c>
      <c r="F200" s="2" t="s">
        <v>157</v>
      </c>
      <c r="G200" s="1" t="s">
        <v>65</v>
      </c>
      <c r="H200" s="1" t="s">
        <v>66</v>
      </c>
      <c r="I200" s="3">
        <v>1</v>
      </c>
      <c r="J200" s="4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3" t="s">
        <v>67</v>
      </c>
      <c r="R200">
        <v>1</v>
      </c>
      <c r="S200" s="46">
        <v>1</v>
      </c>
      <c r="T200" s="5">
        <v>0</v>
      </c>
      <c r="U200" s="5">
        <v>0</v>
      </c>
      <c r="V200" s="5">
        <v>0</v>
      </c>
      <c r="W200" s="3" t="s">
        <v>68</v>
      </c>
      <c r="X200" s="3">
        <v>0</v>
      </c>
      <c r="Y200" s="4">
        <v>1</v>
      </c>
      <c r="Z200" s="5">
        <v>0</v>
      </c>
      <c r="AA200" s="5">
        <v>0</v>
      </c>
      <c r="AB200" s="5">
        <v>0</v>
      </c>
      <c r="AC200" s="3" t="s">
        <v>69</v>
      </c>
      <c r="AD200" s="3">
        <v>1</v>
      </c>
      <c r="AE200" s="4">
        <v>1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47">
        <v>29</v>
      </c>
      <c r="AL200" s="47">
        <v>-29</v>
      </c>
      <c r="AM200" s="6">
        <v>390</v>
      </c>
      <c r="AN200" s="6">
        <v>0.92564102564102568</v>
      </c>
      <c r="AO200" s="6">
        <v>8</v>
      </c>
      <c r="AP200" s="6">
        <v>3</v>
      </c>
      <c r="AQ200" s="6">
        <v>3.96</v>
      </c>
      <c r="AR200" s="6">
        <v>32</v>
      </c>
      <c r="AS200" s="6">
        <v>27</v>
      </c>
      <c r="AT200" s="6">
        <v>31</v>
      </c>
      <c r="AU200" s="6">
        <v>36</v>
      </c>
      <c r="AV200" s="6">
        <v>35</v>
      </c>
      <c r="AW200" s="48">
        <v>0</v>
      </c>
      <c r="AX200" s="4">
        <v>3.8759999999999999</v>
      </c>
      <c r="AY200" s="7">
        <v>0</v>
      </c>
      <c r="AZ200" s="7">
        <v>1</v>
      </c>
      <c r="BA200" s="7">
        <v>1</v>
      </c>
      <c r="BB200" s="8">
        <v>0</v>
      </c>
      <c r="BC200" s="12" t="s">
        <v>65</v>
      </c>
      <c r="BD200" s="8" t="s">
        <v>71</v>
      </c>
      <c r="BE200" s="8">
        <v>3</v>
      </c>
      <c r="BF200" s="9" t="s">
        <v>77</v>
      </c>
      <c r="BG200" s="49" t="s">
        <v>324</v>
      </c>
      <c r="BH200" s="2" t="s">
        <v>214</v>
      </c>
      <c r="BI200" s="11"/>
    </row>
    <row r="201" spans="1:62" x14ac:dyDescent="0.25">
      <c r="A201" s="2">
        <v>134</v>
      </c>
      <c r="B201" s="2">
        <v>2015</v>
      </c>
      <c r="C201" s="2" t="s">
        <v>358</v>
      </c>
      <c r="D201" s="2" t="s">
        <v>99</v>
      </c>
      <c r="E201" s="2" t="s">
        <v>63</v>
      </c>
      <c r="F201" s="2" t="s">
        <v>136</v>
      </c>
      <c r="G201" s="1" t="s">
        <v>65</v>
      </c>
      <c r="H201" s="1" t="s">
        <v>66</v>
      </c>
      <c r="I201" s="3">
        <v>1</v>
      </c>
      <c r="J201" s="4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3" t="s">
        <v>67</v>
      </c>
      <c r="R201">
        <v>1</v>
      </c>
      <c r="S201" s="46">
        <v>1</v>
      </c>
      <c r="T201" s="5">
        <v>0</v>
      </c>
      <c r="U201" s="5">
        <v>0</v>
      </c>
      <c r="V201" s="5">
        <v>0</v>
      </c>
      <c r="W201" s="3" t="s">
        <v>68</v>
      </c>
      <c r="X201" s="3">
        <v>0</v>
      </c>
      <c r="Y201" s="4">
        <v>1</v>
      </c>
      <c r="Z201" s="5">
        <v>0</v>
      </c>
      <c r="AA201" s="5">
        <v>0</v>
      </c>
      <c r="AB201" s="5">
        <v>0</v>
      </c>
      <c r="AC201" s="3" t="s">
        <v>69</v>
      </c>
      <c r="AD201" s="3">
        <v>1</v>
      </c>
      <c r="AE201" s="4">
        <v>1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47">
        <v>33</v>
      </c>
      <c r="AL201" s="47">
        <v>-33</v>
      </c>
      <c r="AM201" s="6">
        <v>519</v>
      </c>
      <c r="AN201" s="6">
        <v>0.93641618497109824</v>
      </c>
      <c r="AO201" s="6">
        <v>8</v>
      </c>
      <c r="AP201" s="6">
        <v>38</v>
      </c>
      <c r="AQ201" s="6">
        <v>3.86</v>
      </c>
      <c r="AR201" s="6">
        <v>32</v>
      </c>
      <c r="AS201" s="6">
        <v>29</v>
      </c>
      <c r="AT201" s="6">
        <v>33</v>
      </c>
      <c r="AU201" s="6">
        <v>32</v>
      </c>
      <c r="AV201" s="6">
        <v>32</v>
      </c>
      <c r="AW201" s="48">
        <v>3151</v>
      </c>
      <c r="AX201" s="4">
        <v>3.8220000000000001</v>
      </c>
      <c r="AY201" s="7">
        <v>0</v>
      </c>
      <c r="AZ201" s="7">
        <v>0</v>
      </c>
      <c r="BA201" s="7">
        <v>0</v>
      </c>
      <c r="BB201" s="8">
        <v>0</v>
      </c>
      <c r="BC201" s="12" t="s">
        <v>65</v>
      </c>
      <c r="BD201" s="8" t="s">
        <v>71</v>
      </c>
      <c r="BE201" s="8">
        <v>3</v>
      </c>
      <c r="BF201" s="9" t="s">
        <v>77</v>
      </c>
      <c r="BG201" s="49" t="s">
        <v>359</v>
      </c>
      <c r="BH201" s="2" t="s">
        <v>99</v>
      </c>
      <c r="BI201" s="11"/>
    </row>
    <row r="202" spans="1:62" x14ac:dyDescent="0.25">
      <c r="A202" s="2">
        <v>115</v>
      </c>
      <c r="B202" s="2">
        <v>2016</v>
      </c>
      <c r="C202" s="2" t="s">
        <v>130</v>
      </c>
      <c r="D202" s="2" t="s">
        <v>111</v>
      </c>
      <c r="E202" s="2" t="s">
        <v>63</v>
      </c>
      <c r="F202" s="2" t="s">
        <v>81</v>
      </c>
      <c r="G202" s="1" t="s">
        <v>65</v>
      </c>
      <c r="H202" s="1" t="s">
        <v>66</v>
      </c>
      <c r="I202" s="3">
        <v>1</v>
      </c>
      <c r="J202" s="4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3" t="s">
        <v>67</v>
      </c>
      <c r="R202">
        <v>1</v>
      </c>
      <c r="S202" s="46">
        <v>1</v>
      </c>
      <c r="T202" s="5">
        <v>0</v>
      </c>
      <c r="U202" s="5">
        <v>0</v>
      </c>
      <c r="V202" s="5">
        <v>0</v>
      </c>
      <c r="W202" s="3" t="s">
        <v>68</v>
      </c>
      <c r="X202" s="3">
        <v>0</v>
      </c>
      <c r="Y202" s="4">
        <v>1</v>
      </c>
      <c r="Z202" s="5">
        <v>0</v>
      </c>
      <c r="AA202" s="5">
        <v>0</v>
      </c>
      <c r="AB202" s="5">
        <v>0</v>
      </c>
      <c r="AC202" s="3" t="s">
        <v>104</v>
      </c>
      <c r="AD202" s="3">
        <v>4</v>
      </c>
      <c r="AE202" s="4">
        <v>0</v>
      </c>
      <c r="AF202" s="5">
        <v>0</v>
      </c>
      <c r="AG202" s="5">
        <v>0</v>
      </c>
      <c r="AH202" s="5">
        <v>1</v>
      </c>
      <c r="AI202" s="5">
        <v>0</v>
      </c>
      <c r="AJ202" s="5">
        <v>0</v>
      </c>
      <c r="AK202" s="47">
        <v>45</v>
      </c>
      <c r="AL202" s="47">
        <v>-45</v>
      </c>
      <c r="AM202" s="6">
        <v>569</v>
      </c>
      <c r="AN202" s="6">
        <v>0.92091388400702989</v>
      </c>
      <c r="AO202" s="6">
        <v>8</v>
      </c>
      <c r="AP202" s="6">
        <v>33</v>
      </c>
      <c r="AQ202" s="6">
        <v>4.05</v>
      </c>
      <c r="AR202" s="6">
        <v>32</v>
      </c>
      <c r="AS202" s="6">
        <v>27</v>
      </c>
      <c r="AT202" s="6">
        <v>32</v>
      </c>
      <c r="AU202" s="6">
        <v>36</v>
      </c>
      <c r="AV202" s="6">
        <v>35</v>
      </c>
      <c r="AW202" s="48">
        <v>4</v>
      </c>
      <c r="AX202" s="4">
        <v>3.3530000000000002</v>
      </c>
      <c r="AY202" s="7">
        <v>0</v>
      </c>
      <c r="AZ202" s="7">
        <v>0</v>
      </c>
      <c r="BA202" s="7">
        <v>1</v>
      </c>
      <c r="BB202" s="8">
        <v>0</v>
      </c>
      <c r="BC202" s="12" t="s">
        <v>65</v>
      </c>
      <c r="BD202" s="8" t="s">
        <v>71</v>
      </c>
      <c r="BE202" s="8">
        <v>3</v>
      </c>
      <c r="BF202" s="9" t="s">
        <v>77</v>
      </c>
      <c r="BG202" s="49" t="s">
        <v>126</v>
      </c>
      <c r="BH202" s="2" t="s">
        <v>111</v>
      </c>
      <c r="BI202" s="11" t="s">
        <v>201</v>
      </c>
    </row>
    <row r="203" spans="1:62" x14ac:dyDescent="0.25">
      <c r="A203" s="2">
        <v>95</v>
      </c>
      <c r="B203" s="2">
        <v>2016</v>
      </c>
      <c r="C203" s="2" t="s">
        <v>336</v>
      </c>
      <c r="D203" s="2" t="s">
        <v>254</v>
      </c>
      <c r="E203" s="2" t="s">
        <v>63</v>
      </c>
      <c r="F203" s="2" t="s">
        <v>81</v>
      </c>
      <c r="G203" s="1" t="s">
        <v>65</v>
      </c>
      <c r="H203" s="1" t="s">
        <v>66</v>
      </c>
      <c r="I203" s="3">
        <v>1</v>
      </c>
      <c r="J203" s="4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3" t="s">
        <v>67</v>
      </c>
      <c r="R203">
        <v>1</v>
      </c>
      <c r="S203" s="46">
        <v>1</v>
      </c>
      <c r="T203" s="5">
        <v>0</v>
      </c>
      <c r="U203" s="5">
        <v>0</v>
      </c>
      <c r="V203" s="5">
        <v>0</v>
      </c>
      <c r="W203" s="3" t="s">
        <v>68</v>
      </c>
      <c r="X203" s="3">
        <v>0</v>
      </c>
      <c r="Y203" s="4">
        <v>1</v>
      </c>
      <c r="Z203" s="5">
        <v>0</v>
      </c>
      <c r="AA203" s="5">
        <v>0</v>
      </c>
      <c r="AB203" s="5">
        <v>0</v>
      </c>
      <c r="AC203" s="3" t="s">
        <v>128</v>
      </c>
      <c r="AD203" s="3">
        <v>3</v>
      </c>
      <c r="AE203" s="4">
        <v>0</v>
      </c>
      <c r="AF203" s="5">
        <v>0</v>
      </c>
      <c r="AG203" s="5">
        <v>1</v>
      </c>
      <c r="AH203" s="5">
        <v>0</v>
      </c>
      <c r="AI203" s="5">
        <v>0</v>
      </c>
      <c r="AJ203" s="5">
        <v>0</v>
      </c>
      <c r="AK203" s="47">
        <v>90</v>
      </c>
      <c r="AL203" s="47">
        <v>-90</v>
      </c>
      <c r="AM203" s="6">
        <v>388</v>
      </c>
      <c r="AN203" s="6">
        <v>0.768041237113402</v>
      </c>
      <c r="AO203" s="6">
        <v>8</v>
      </c>
      <c r="AP203" s="6">
        <v>6</v>
      </c>
      <c r="AQ203" s="6">
        <v>4.01</v>
      </c>
      <c r="AR203" s="6">
        <v>32</v>
      </c>
      <c r="AS203" s="6">
        <v>26</v>
      </c>
      <c r="AT203" s="6">
        <v>33</v>
      </c>
      <c r="AU203" s="6">
        <v>34</v>
      </c>
      <c r="AV203" s="6">
        <v>34</v>
      </c>
      <c r="AW203" s="48">
        <v>438</v>
      </c>
      <c r="AX203" s="4">
        <v>3.5979999999999999</v>
      </c>
      <c r="AY203" s="7">
        <v>0</v>
      </c>
      <c r="AZ203" s="7">
        <v>0</v>
      </c>
      <c r="BA203" s="7">
        <v>1</v>
      </c>
      <c r="BB203" s="8">
        <v>0</v>
      </c>
      <c r="BC203" s="12" t="s">
        <v>65</v>
      </c>
      <c r="BD203" s="8" t="s">
        <v>71</v>
      </c>
      <c r="BE203" s="8">
        <v>3</v>
      </c>
      <c r="BF203" s="9" t="s">
        <v>77</v>
      </c>
      <c r="BG203" s="49" t="s">
        <v>218</v>
      </c>
      <c r="BH203" s="2" t="s">
        <v>254</v>
      </c>
      <c r="BI203" s="11"/>
      <c r="BJ203" s="25"/>
    </row>
    <row r="204" spans="1:62" x14ac:dyDescent="0.25">
      <c r="A204" s="2">
        <v>158</v>
      </c>
      <c r="B204" s="2">
        <v>2015</v>
      </c>
      <c r="C204" s="2" t="s">
        <v>144</v>
      </c>
      <c r="D204" s="2" t="s">
        <v>89</v>
      </c>
      <c r="E204" s="2" t="s">
        <v>74</v>
      </c>
      <c r="F204" s="2" t="s">
        <v>170</v>
      </c>
      <c r="G204" s="1" t="s">
        <v>65</v>
      </c>
      <c r="H204" s="1" t="s">
        <v>109</v>
      </c>
      <c r="I204" s="3">
        <v>7</v>
      </c>
      <c r="J204" s="4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</v>
      </c>
      <c r="Q204" s="3" t="s">
        <v>67</v>
      </c>
      <c r="R204">
        <v>1</v>
      </c>
      <c r="S204" s="46">
        <v>1</v>
      </c>
      <c r="T204" s="5">
        <v>0</v>
      </c>
      <c r="U204" s="5">
        <v>0</v>
      </c>
      <c r="V204" s="5">
        <v>0</v>
      </c>
      <c r="W204" s="3" t="s">
        <v>68</v>
      </c>
      <c r="X204" s="3">
        <v>0</v>
      </c>
      <c r="Y204" s="4">
        <v>1</v>
      </c>
      <c r="Z204" s="5">
        <v>0</v>
      </c>
      <c r="AA204" s="5">
        <v>0</v>
      </c>
      <c r="AB204" s="5">
        <v>0</v>
      </c>
      <c r="AC204" s="3" t="s">
        <v>91</v>
      </c>
      <c r="AD204" s="3">
        <v>5</v>
      </c>
      <c r="AE204" s="4">
        <v>0</v>
      </c>
      <c r="AF204" s="5">
        <v>0</v>
      </c>
      <c r="AG204" s="5">
        <v>0</v>
      </c>
      <c r="AH204" s="5">
        <v>0</v>
      </c>
      <c r="AI204" s="5">
        <v>1</v>
      </c>
      <c r="AJ204" s="5">
        <v>0</v>
      </c>
      <c r="AK204" s="47">
        <v>19</v>
      </c>
      <c r="AL204" s="47">
        <v>-19</v>
      </c>
      <c r="AM204" s="6">
        <v>306</v>
      </c>
      <c r="AN204" s="6">
        <v>0.93790849673202614</v>
      </c>
      <c r="AO204" s="6">
        <v>8</v>
      </c>
      <c r="AP204" s="6">
        <v>30</v>
      </c>
      <c r="AQ204" s="6">
        <v>4.28</v>
      </c>
      <c r="AR204" s="6">
        <v>32</v>
      </c>
      <c r="AS204" s="6">
        <v>36</v>
      </c>
      <c r="AT204" s="6">
        <v>32</v>
      </c>
      <c r="AU204" s="6">
        <v>32</v>
      </c>
      <c r="AV204" s="6">
        <v>28</v>
      </c>
      <c r="AW204" s="48">
        <v>87</v>
      </c>
      <c r="AX204" s="4">
        <v>4</v>
      </c>
      <c r="AY204" s="7">
        <v>0</v>
      </c>
      <c r="AZ204" s="7">
        <v>1</v>
      </c>
      <c r="BA204" s="7">
        <v>0</v>
      </c>
      <c r="BB204" s="8">
        <v>0</v>
      </c>
      <c r="BC204" s="12" t="s">
        <v>65</v>
      </c>
      <c r="BD204" s="8" t="s">
        <v>71</v>
      </c>
      <c r="BE204" s="8">
        <v>3</v>
      </c>
      <c r="BF204" s="9" t="s">
        <v>77</v>
      </c>
      <c r="BG204" s="49" t="s">
        <v>357</v>
      </c>
      <c r="BH204" s="2" t="s">
        <v>89</v>
      </c>
      <c r="BI204" s="11" t="s">
        <v>222</v>
      </c>
      <c r="BJ204" s="25"/>
    </row>
    <row r="205" spans="1:62" x14ac:dyDescent="0.25">
      <c r="A205" s="2">
        <v>131</v>
      </c>
      <c r="B205" s="2">
        <v>2016</v>
      </c>
      <c r="C205" s="2" t="s">
        <v>362</v>
      </c>
      <c r="D205" s="2" t="s">
        <v>104</v>
      </c>
      <c r="E205" s="2" t="s">
        <v>63</v>
      </c>
      <c r="F205" s="2" t="s">
        <v>64</v>
      </c>
      <c r="G205" s="1" t="s">
        <v>65</v>
      </c>
      <c r="H205" s="1" t="s">
        <v>109</v>
      </c>
      <c r="I205" s="3">
        <v>7</v>
      </c>
      <c r="J205" s="4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</v>
      </c>
      <c r="Q205" s="3" t="s">
        <v>101</v>
      </c>
      <c r="R205">
        <v>2</v>
      </c>
      <c r="S205" s="46">
        <v>0</v>
      </c>
      <c r="T205" s="5">
        <v>1</v>
      </c>
      <c r="U205" s="5">
        <v>0</v>
      </c>
      <c r="V205" s="5">
        <v>0</v>
      </c>
      <c r="W205" s="3" t="s">
        <v>68</v>
      </c>
      <c r="X205" s="3">
        <v>0</v>
      </c>
      <c r="Y205" s="4">
        <v>1</v>
      </c>
      <c r="Z205" s="5">
        <v>0</v>
      </c>
      <c r="AA205" s="5">
        <v>0</v>
      </c>
      <c r="AB205" s="5">
        <v>0</v>
      </c>
      <c r="AC205" s="3" t="s">
        <v>104</v>
      </c>
      <c r="AD205" s="3">
        <v>4</v>
      </c>
      <c r="AE205" s="4">
        <v>0</v>
      </c>
      <c r="AF205" s="5">
        <v>0</v>
      </c>
      <c r="AG205" s="5">
        <v>0</v>
      </c>
      <c r="AH205" s="5">
        <v>1</v>
      </c>
      <c r="AI205" s="5">
        <v>0</v>
      </c>
      <c r="AJ205" s="5">
        <v>0</v>
      </c>
      <c r="AK205" s="47">
        <v>55.2</v>
      </c>
      <c r="AL205" s="47">
        <v>-55.2</v>
      </c>
      <c r="AM205" s="6">
        <v>161</v>
      </c>
      <c r="AN205" s="6">
        <v>0.65714285714285714</v>
      </c>
      <c r="AO205" s="6">
        <v>8</v>
      </c>
      <c r="AP205" s="6">
        <v>27</v>
      </c>
      <c r="AQ205" s="6">
        <v>3.64</v>
      </c>
      <c r="AR205" s="6">
        <v>32</v>
      </c>
      <c r="AS205" s="6">
        <v>26</v>
      </c>
      <c r="AT205" s="6">
        <v>32</v>
      </c>
      <c r="AU205" s="6">
        <v>35</v>
      </c>
      <c r="AV205" s="6">
        <v>35</v>
      </c>
      <c r="AW205" s="48">
        <v>929</v>
      </c>
      <c r="AX205" s="4">
        <v>3.5310000000000001</v>
      </c>
      <c r="AY205" s="7">
        <v>0</v>
      </c>
      <c r="AZ205" s="7">
        <v>0</v>
      </c>
      <c r="BA205" s="7">
        <v>1</v>
      </c>
      <c r="BB205" s="8">
        <v>0</v>
      </c>
      <c r="BC205" s="12" t="s">
        <v>65</v>
      </c>
      <c r="BD205" s="8" t="s">
        <v>71</v>
      </c>
      <c r="BE205" s="8">
        <v>3</v>
      </c>
      <c r="BF205" s="9" t="s">
        <v>77</v>
      </c>
      <c r="BG205" s="49" t="s">
        <v>105</v>
      </c>
      <c r="BH205" s="2" t="s">
        <v>104</v>
      </c>
      <c r="BI205" s="11" t="s">
        <v>62</v>
      </c>
      <c r="BJ205" s="25"/>
    </row>
    <row r="206" spans="1:62" x14ac:dyDescent="0.25">
      <c r="A206" s="2">
        <v>30</v>
      </c>
      <c r="B206" s="2">
        <v>2016</v>
      </c>
      <c r="C206" s="2" t="s">
        <v>206</v>
      </c>
      <c r="D206" s="2" t="s">
        <v>148</v>
      </c>
      <c r="E206" s="2" t="s">
        <v>63</v>
      </c>
      <c r="F206" s="2" t="s">
        <v>64</v>
      </c>
      <c r="G206" s="1" t="s">
        <v>65</v>
      </c>
      <c r="H206" s="1" t="s">
        <v>66</v>
      </c>
      <c r="I206" s="3">
        <v>1</v>
      </c>
      <c r="J206" s="4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3" t="s">
        <v>67</v>
      </c>
      <c r="R206">
        <v>1</v>
      </c>
      <c r="S206" s="46">
        <v>1</v>
      </c>
      <c r="T206" s="5">
        <v>0</v>
      </c>
      <c r="U206" s="5">
        <v>0</v>
      </c>
      <c r="V206" s="5">
        <v>0</v>
      </c>
      <c r="W206" s="3" t="s">
        <v>68</v>
      </c>
      <c r="X206" s="3">
        <v>0</v>
      </c>
      <c r="Y206" s="4">
        <v>1</v>
      </c>
      <c r="Z206" s="5">
        <v>0</v>
      </c>
      <c r="AA206" s="5">
        <v>0</v>
      </c>
      <c r="AB206" s="5">
        <v>0</v>
      </c>
      <c r="AC206" s="3" t="s">
        <v>128</v>
      </c>
      <c r="AD206" s="3">
        <v>3</v>
      </c>
      <c r="AE206" s="4">
        <v>0</v>
      </c>
      <c r="AF206" s="5">
        <v>0</v>
      </c>
      <c r="AG206" s="5">
        <v>1</v>
      </c>
      <c r="AH206" s="5">
        <v>0</v>
      </c>
      <c r="AI206" s="5">
        <v>0</v>
      </c>
      <c r="AJ206" s="5">
        <v>0</v>
      </c>
      <c r="AK206" s="50">
        <v>148.19999999999999</v>
      </c>
      <c r="AL206" s="47">
        <v>-148.19999999999999</v>
      </c>
      <c r="AM206" s="48">
        <v>315.70588235294116</v>
      </c>
      <c r="AN206" s="6">
        <v>0.66946152412893611</v>
      </c>
      <c r="AO206" s="6">
        <v>4</v>
      </c>
      <c r="AP206" s="6">
        <v>18</v>
      </c>
      <c r="AQ206" s="6">
        <v>3.431</v>
      </c>
      <c r="AR206" s="6">
        <v>33</v>
      </c>
      <c r="AS206" s="6">
        <v>25</v>
      </c>
      <c r="AT206" s="6">
        <v>34</v>
      </c>
      <c r="AU206" s="6">
        <v>35</v>
      </c>
      <c r="AV206" s="6">
        <v>36</v>
      </c>
      <c r="AW206" s="48">
        <v>1018</v>
      </c>
      <c r="AX206" s="4">
        <v>3.0289999999999999</v>
      </c>
      <c r="AY206" s="7">
        <v>0</v>
      </c>
      <c r="AZ206" s="7">
        <v>0</v>
      </c>
      <c r="BA206" s="7">
        <v>1</v>
      </c>
      <c r="BB206" s="8">
        <v>1</v>
      </c>
      <c r="BC206" s="12" t="s">
        <v>70</v>
      </c>
      <c r="BD206" s="8" t="s">
        <v>71</v>
      </c>
      <c r="BE206" s="8">
        <v>2</v>
      </c>
      <c r="BF206" s="9" t="s">
        <v>72</v>
      </c>
      <c r="BG206" s="45"/>
      <c r="BH206" s="2" t="s">
        <v>148</v>
      </c>
      <c r="BI206" s="11"/>
      <c r="BJ206" s="25"/>
    </row>
    <row r="207" spans="1:62" x14ac:dyDescent="0.25">
      <c r="A207" s="2">
        <v>136</v>
      </c>
      <c r="B207" s="2">
        <v>2015</v>
      </c>
      <c r="C207" s="2" t="s">
        <v>315</v>
      </c>
      <c r="D207" s="2" t="s">
        <v>214</v>
      </c>
      <c r="E207" s="2" t="s">
        <v>63</v>
      </c>
      <c r="F207" s="2" t="s">
        <v>145</v>
      </c>
      <c r="G207" s="1" t="s">
        <v>70</v>
      </c>
      <c r="H207" s="1" t="s">
        <v>66</v>
      </c>
      <c r="I207" s="3">
        <v>1</v>
      </c>
      <c r="J207" s="4">
        <v>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3" t="s">
        <v>101</v>
      </c>
      <c r="R207">
        <v>2</v>
      </c>
      <c r="S207" s="46">
        <v>0</v>
      </c>
      <c r="T207" s="5">
        <v>1</v>
      </c>
      <c r="U207" s="5">
        <v>0</v>
      </c>
      <c r="V207" s="5">
        <v>0</v>
      </c>
      <c r="W207" s="3" t="s">
        <v>68</v>
      </c>
      <c r="X207" s="3">
        <v>0</v>
      </c>
      <c r="Y207" s="4">
        <v>1</v>
      </c>
      <c r="Z207" s="5">
        <v>0</v>
      </c>
      <c r="AA207" s="5">
        <v>0</v>
      </c>
      <c r="AB207" s="5">
        <v>0</v>
      </c>
      <c r="AC207" s="3" t="s">
        <v>69</v>
      </c>
      <c r="AD207" s="3">
        <v>1</v>
      </c>
      <c r="AE207" s="4">
        <v>1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47">
        <v>1</v>
      </c>
      <c r="AL207" s="47">
        <v>-1</v>
      </c>
      <c r="AM207" s="6">
        <v>66</v>
      </c>
      <c r="AN207" s="6">
        <v>0.98484848484848486</v>
      </c>
      <c r="AO207" s="6">
        <v>8</v>
      </c>
      <c r="AP207" s="6">
        <v>9</v>
      </c>
      <c r="AQ207" s="6">
        <v>4</v>
      </c>
      <c r="AR207" s="6">
        <v>33</v>
      </c>
      <c r="AS207" s="6">
        <v>29</v>
      </c>
      <c r="AT207" s="6">
        <v>30</v>
      </c>
      <c r="AU207" s="6">
        <v>35</v>
      </c>
      <c r="AV207" s="6">
        <v>36</v>
      </c>
      <c r="AW207" s="48">
        <v>8966</v>
      </c>
      <c r="AX207" s="4">
        <v>3.64</v>
      </c>
      <c r="AY207" s="7">
        <v>1</v>
      </c>
      <c r="AZ207" s="7">
        <v>0</v>
      </c>
      <c r="BA207" s="7">
        <v>0</v>
      </c>
      <c r="BB207" s="8">
        <v>0</v>
      </c>
      <c r="BC207" s="12" t="s">
        <v>65</v>
      </c>
      <c r="BD207" s="8" t="s">
        <v>71</v>
      </c>
      <c r="BE207" s="8">
        <v>3</v>
      </c>
      <c r="BF207" s="9" t="s">
        <v>77</v>
      </c>
      <c r="BG207" s="49" t="s">
        <v>363</v>
      </c>
      <c r="BH207" s="2" t="s">
        <v>214</v>
      </c>
      <c r="BI207" s="11"/>
      <c r="BJ207" s="25"/>
    </row>
    <row r="208" spans="1:62" x14ac:dyDescent="0.25">
      <c r="A208" s="2">
        <v>116</v>
      </c>
      <c r="B208" s="2">
        <v>2015</v>
      </c>
      <c r="C208" s="2" t="s">
        <v>369</v>
      </c>
      <c r="D208" s="2" t="s">
        <v>165</v>
      </c>
      <c r="E208" s="2" t="s">
        <v>63</v>
      </c>
      <c r="F208" s="2" t="s">
        <v>136</v>
      </c>
      <c r="G208" s="1" t="s">
        <v>65</v>
      </c>
      <c r="H208" s="1" t="s">
        <v>66</v>
      </c>
      <c r="I208" s="3">
        <v>1</v>
      </c>
      <c r="J208" s="4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3" t="s">
        <v>67</v>
      </c>
      <c r="R208">
        <v>1</v>
      </c>
      <c r="S208" s="46">
        <v>1</v>
      </c>
      <c r="T208" s="5">
        <v>0</v>
      </c>
      <c r="U208" s="5">
        <v>0</v>
      </c>
      <c r="V208" s="5">
        <v>0</v>
      </c>
      <c r="W208" s="3" t="s">
        <v>68</v>
      </c>
      <c r="X208" s="3">
        <v>0</v>
      </c>
      <c r="Y208" s="4">
        <v>1</v>
      </c>
      <c r="Z208" s="5">
        <v>0</v>
      </c>
      <c r="AA208" s="5">
        <v>0</v>
      </c>
      <c r="AB208" s="5">
        <v>0</v>
      </c>
      <c r="AC208" s="3" t="s">
        <v>69</v>
      </c>
      <c r="AD208" s="3">
        <v>1</v>
      </c>
      <c r="AE208" s="4">
        <v>1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47">
        <v>18</v>
      </c>
      <c r="AL208" s="47">
        <v>-18</v>
      </c>
      <c r="AM208" s="6">
        <v>417</v>
      </c>
      <c r="AN208" s="6">
        <v>0.95683453237410077</v>
      </c>
      <c r="AO208" s="6">
        <v>8</v>
      </c>
      <c r="AP208" s="6">
        <v>33</v>
      </c>
      <c r="AQ208" s="6">
        <v>4.1900000000000004</v>
      </c>
      <c r="AR208" s="6">
        <v>33</v>
      </c>
      <c r="AS208" s="6">
        <v>30</v>
      </c>
      <c r="AT208" s="6">
        <v>32</v>
      </c>
      <c r="AU208" s="6">
        <v>33</v>
      </c>
      <c r="AV208" s="6">
        <v>36</v>
      </c>
      <c r="AW208" s="48">
        <v>14</v>
      </c>
      <c r="AX208" s="4">
        <v>3.8780000000000001</v>
      </c>
      <c r="AY208" s="7">
        <v>0</v>
      </c>
      <c r="AZ208" s="7">
        <v>0</v>
      </c>
      <c r="BA208" s="7">
        <v>0</v>
      </c>
      <c r="BB208" s="8">
        <v>0</v>
      </c>
      <c r="BC208" s="12" t="s">
        <v>65</v>
      </c>
      <c r="BD208" s="8" t="s">
        <v>71</v>
      </c>
      <c r="BE208" s="8">
        <v>3</v>
      </c>
      <c r="BF208" s="9" t="s">
        <v>77</v>
      </c>
      <c r="BG208" s="49" t="s">
        <v>370</v>
      </c>
      <c r="BH208" s="2" t="s">
        <v>165</v>
      </c>
      <c r="BI208" s="11"/>
      <c r="BJ208" s="25"/>
    </row>
    <row r="209" spans="1:62" x14ac:dyDescent="0.25">
      <c r="A209" s="2">
        <v>60</v>
      </c>
      <c r="B209" s="2">
        <v>2015</v>
      </c>
      <c r="C209" s="2" t="s">
        <v>127</v>
      </c>
      <c r="D209" s="2" t="s">
        <v>228</v>
      </c>
      <c r="E209" s="2" t="s">
        <v>371</v>
      </c>
      <c r="F209" s="2" t="s">
        <v>108</v>
      </c>
      <c r="G209" s="1" t="s">
        <v>65</v>
      </c>
      <c r="H209" s="1" t="s">
        <v>66</v>
      </c>
      <c r="I209" s="3">
        <v>1</v>
      </c>
      <c r="J209" s="4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3" t="s">
        <v>67</v>
      </c>
      <c r="R209">
        <v>1</v>
      </c>
      <c r="S209" s="46">
        <v>1</v>
      </c>
      <c r="T209" s="5">
        <v>0</v>
      </c>
      <c r="U209" s="5">
        <v>0</v>
      </c>
      <c r="V209" s="5">
        <v>0</v>
      </c>
      <c r="W209" s="3" t="s">
        <v>68</v>
      </c>
      <c r="X209" s="3">
        <v>0</v>
      </c>
      <c r="Y209" s="4">
        <v>1</v>
      </c>
      <c r="Z209" s="5">
        <v>0</v>
      </c>
      <c r="AA209" s="5">
        <v>0</v>
      </c>
      <c r="AB209" s="5">
        <v>0</v>
      </c>
      <c r="AC209" s="3" t="s">
        <v>69</v>
      </c>
      <c r="AD209" s="3">
        <v>1</v>
      </c>
      <c r="AE209" s="4">
        <v>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47">
        <v>21</v>
      </c>
      <c r="AL209" s="47">
        <v>-21</v>
      </c>
      <c r="AM209" s="6">
        <v>385</v>
      </c>
      <c r="AN209" s="6">
        <v>0.94545454545454544</v>
      </c>
      <c r="AO209" s="6">
        <v>8</v>
      </c>
      <c r="AP209" s="6">
        <v>20</v>
      </c>
      <c r="AQ209" s="6">
        <v>4.1399999999999997</v>
      </c>
      <c r="AR209" s="6">
        <v>33</v>
      </c>
      <c r="AS209" s="6">
        <v>31</v>
      </c>
      <c r="AT209" s="6">
        <v>35</v>
      </c>
      <c r="AU209" s="6">
        <v>32</v>
      </c>
      <c r="AV209" s="6">
        <v>33</v>
      </c>
      <c r="AW209" s="48">
        <v>87</v>
      </c>
      <c r="AX209" s="4">
        <v>3.306</v>
      </c>
      <c r="AY209" s="7">
        <v>0</v>
      </c>
      <c r="AZ209" s="7">
        <v>1</v>
      </c>
      <c r="BA209" s="7">
        <v>0</v>
      </c>
      <c r="BB209" s="8">
        <v>0</v>
      </c>
      <c r="BC209" s="12" t="s">
        <v>65</v>
      </c>
      <c r="BD209" s="8" t="s">
        <v>71</v>
      </c>
      <c r="BE209" s="8">
        <v>3</v>
      </c>
      <c r="BF209" s="9" t="s">
        <v>77</v>
      </c>
      <c r="BG209" s="49" t="s">
        <v>335</v>
      </c>
      <c r="BH209" s="2" t="s">
        <v>228</v>
      </c>
      <c r="BI209" s="11" t="s">
        <v>354</v>
      </c>
      <c r="BJ209" s="25"/>
    </row>
    <row r="210" spans="1:62" x14ac:dyDescent="0.25">
      <c r="A210" s="2">
        <v>165</v>
      </c>
      <c r="B210" s="2">
        <v>2015</v>
      </c>
      <c r="C210" s="2" t="s">
        <v>372</v>
      </c>
      <c r="D210" s="2" t="s">
        <v>161</v>
      </c>
      <c r="E210" s="2" t="s">
        <v>63</v>
      </c>
      <c r="F210" s="2" t="s">
        <v>215</v>
      </c>
      <c r="G210" s="1" t="s">
        <v>65</v>
      </c>
      <c r="H210" s="1" t="s">
        <v>66</v>
      </c>
      <c r="I210" s="3">
        <v>1</v>
      </c>
      <c r="J210" s="4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3" t="s">
        <v>67</v>
      </c>
      <c r="R210">
        <v>1</v>
      </c>
      <c r="S210" s="46">
        <v>1</v>
      </c>
      <c r="T210" s="5">
        <v>0</v>
      </c>
      <c r="U210" s="5">
        <v>0</v>
      </c>
      <c r="V210" s="5">
        <v>0</v>
      </c>
      <c r="W210" s="3" t="s">
        <v>68</v>
      </c>
      <c r="X210" s="3">
        <v>0</v>
      </c>
      <c r="Y210" s="4">
        <v>1</v>
      </c>
      <c r="Z210" s="5">
        <v>0</v>
      </c>
      <c r="AA210" s="5">
        <v>0</v>
      </c>
      <c r="AB210" s="5">
        <v>0</v>
      </c>
      <c r="AC210" s="3" t="s">
        <v>128</v>
      </c>
      <c r="AD210" s="3">
        <v>3</v>
      </c>
      <c r="AE210" s="4">
        <v>0</v>
      </c>
      <c r="AF210" s="5">
        <v>0</v>
      </c>
      <c r="AG210" s="5">
        <v>1</v>
      </c>
      <c r="AH210" s="5">
        <v>0</v>
      </c>
      <c r="AI210" s="5">
        <v>0</v>
      </c>
      <c r="AJ210" s="5">
        <v>0</v>
      </c>
      <c r="AK210" s="47">
        <v>50</v>
      </c>
      <c r="AL210" s="47">
        <v>-50</v>
      </c>
      <c r="AM210" s="6">
        <v>710</v>
      </c>
      <c r="AN210" s="6">
        <v>0.92957746478873238</v>
      </c>
      <c r="AO210" s="6">
        <v>8</v>
      </c>
      <c r="AP210" s="6">
        <v>12</v>
      </c>
      <c r="AQ210" s="6">
        <v>4.13</v>
      </c>
      <c r="AR210" s="6">
        <v>33</v>
      </c>
      <c r="AS210" s="6">
        <v>29</v>
      </c>
      <c r="AT210" s="6">
        <v>28</v>
      </c>
      <c r="AU210" s="6">
        <v>29</v>
      </c>
      <c r="AV210" s="6">
        <v>32</v>
      </c>
      <c r="AW210" s="48">
        <v>11010</v>
      </c>
      <c r="AX210" s="4">
        <v>3.625</v>
      </c>
      <c r="AY210" s="7">
        <v>0</v>
      </c>
      <c r="AZ210" s="7">
        <v>0</v>
      </c>
      <c r="BA210" s="7">
        <v>0</v>
      </c>
      <c r="BB210" s="8">
        <v>0</v>
      </c>
      <c r="BC210" s="12" t="s">
        <v>65</v>
      </c>
      <c r="BD210" s="8" t="s">
        <v>71</v>
      </c>
      <c r="BE210" s="8">
        <v>3</v>
      </c>
      <c r="BF210" s="9" t="s">
        <v>77</v>
      </c>
      <c r="BG210" s="49" t="s">
        <v>373</v>
      </c>
      <c r="BH210" s="2" t="s">
        <v>161</v>
      </c>
      <c r="BI210" s="11"/>
      <c r="BJ210" s="25"/>
    </row>
    <row r="211" spans="1:62" x14ac:dyDescent="0.25">
      <c r="A211" s="2">
        <v>54</v>
      </c>
      <c r="B211" s="2">
        <v>2015</v>
      </c>
      <c r="C211" s="2" t="s">
        <v>374</v>
      </c>
      <c r="D211" s="2" t="s">
        <v>161</v>
      </c>
      <c r="E211" s="2" t="s">
        <v>63</v>
      </c>
      <c r="F211" s="2" t="s">
        <v>365</v>
      </c>
      <c r="G211" s="1" t="s">
        <v>65</v>
      </c>
      <c r="H211" s="1" t="s">
        <v>66</v>
      </c>
      <c r="I211" s="3">
        <v>1</v>
      </c>
      <c r="J211" s="4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3" t="s">
        <v>67</v>
      </c>
      <c r="R211">
        <v>1</v>
      </c>
      <c r="S211" s="46">
        <v>1</v>
      </c>
      <c r="T211" s="5">
        <v>0</v>
      </c>
      <c r="U211" s="5">
        <v>0</v>
      </c>
      <c r="V211" s="5">
        <v>0</v>
      </c>
      <c r="W211" s="3" t="s">
        <v>68</v>
      </c>
      <c r="X211" s="3">
        <v>0</v>
      </c>
      <c r="Y211" s="4">
        <v>1</v>
      </c>
      <c r="Z211" s="5">
        <v>0</v>
      </c>
      <c r="AA211" s="5">
        <v>0</v>
      </c>
      <c r="AB211" s="5">
        <v>0</v>
      </c>
      <c r="AC211" s="3" t="s">
        <v>69</v>
      </c>
      <c r="AD211" s="3">
        <v>1</v>
      </c>
      <c r="AE211" s="4">
        <v>1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47">
        <v>55.2</v>
      </c>
      <c r="AL211" s="47">
        <v>-55.2</v>
      </c>
      <c r="AM211" s="6">
        <v>93</v>
      </c>
      <c r="AN211" s="6">
        <v>0.40645161290322573</v>
      </c>
      <c r="AO211" s="6">
        <v>8</v>
      </c>
      <c r="AP211" s="6">
        <v>25</v>
      </c>
      <c r="AQ211" s="6">
        <v>4.16</v>
      </c>
      <c r="AR211" s="6">
        <v>33</v>
      </c>
      <c r="AS211" s="6">
        <v>32</v>
      </c>
      <c r="AT211" s="6">
        <v>35</v>
      </c>
      <c r="AU211" s="6">
        <v>32</v>
      </c>
      <c r="AV211" s="6">
        <v>33</v>
      </c>
      <c r="AW211" s="48">
        <v>0</v>
      </c>
      <c r="AX211" s="4">
        <v>3.93</v>
      </c>
      <c r="AY211" s="7">
        <v>0</v>
      </c>
      <c r="AZ211" s="7">
        <v>0</v>
      </c>
      <c r="BA211" s="7">
        <v>0</v>
      </c>
      <c r="BB211" s="8">
        <v>0</v>
      </c>
      <c r="BC211" s="12" t="s">
        <v>65</v>
      </c>
      <c r="BD211" s="8" t="s">
        <v>71</v>
      </c>
      <c r="BE211" s="8">
        <v>3</v>
      </c>
      <c r="BF211" s="9" t="s">
        <v>77</v>
      </c>
      <c r="BG211" s="49" t="s">
        <v>375</v>
      </c>
      <c r="BH211" s="2" t="s">
        <v>161</v>
      </c>
      <c r="BI211" s="11"/>
      <c r="BJ211" s="25"/>
    </row>
    <row r="212" spans="1:62" x14ac:dyDescent="0.25">
      <c r="A212" s="2">
        <v>35</v>
      </c>
      <c r="B212" s="2">
        <v>2015</v>
      </c>
      <c r="C212" s="2" t="s">
        <v>125</v>
      </c>
      <c r="D212" s="2" t="s">
        <v>111</v>
      </c>
      <c r="E212" s="2" t="s">
        <v>74</v>
      </c>
      <c r="F212" s="2" t="s">
        <v>119</v>
      </c>
      <c r="G212" s="1" t="s">
        <v>65</v>
      </c>
      <c r="H212" s="1" t="s">
        <v>66</v>
      </c>
      <c r="I212" s="3">
        <v>1</v>
      </c>
      <c r="J212" s="4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3" t="s">
        <v>67</v>
      </c>
      <c r="R212">
        <v>1</v>
      </c>
      <c r="S212" s="46">
        <v>1</v>
      </c>
      <c r="T212" s="5">
        <v>0</v>
      </c>
      <c r="U212" s="5">
        <v>0</v>
      </c>
      <c r="V212" s="5">
        <v>0</v>
      </c>
      <c r="W212" s="3" t="s">
        <v>68</v>
      </c>
      <c r="X212" s="3">
        <v>0</v>
      </c>
      <c r="Y212" s="4">
        <v>1</v>
      </c>
      <c r="Z212" s="5">
        <v>0</v>
      </c>
      <c r="AA212" s="5">
        <v>0</v>
      </c>
      <c r="AB212" s="5">
        <v>0</v>
      </c>
      <c r="AC212" s="3" t="s">
        <v>111</v>
      </c>
      <c r="AD212" s="3">
        <v>6</v>
      </c>
      <c r="AE212" s="4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  <c r="AK212" s="47">
        <v>54</v>
      </c>
      <c r="AL212" s="47">
        <v>-54</v>
      </c>
      <c r="AM212" s="6">
        <v>527</v>
      </c>
      <c r="AN212" s="6">
        <v>0.89753320683111959</v>
      </c>
      <c r="AO212" s="6">
        <v>7.78</v>
      </c>
      <c r="AP212" s="6">
        <v>7.5714285714285712</v>
      </c>
      <c r="AQ212" s="6">
        <v>4.07</v>
      </c>
      <c r="AR212" s="6">
        <v>33</v>
      </c>
      <c r="AS212" s="6">
        <v>29</v>
      </c>
      <c r="AT212" s="6">
        <v>34</v>
      </c>
      <c r="AU212" s="6">
        <v>36</v>
      </c>
      <c r="AV212" s="6">
        <v>33</v>
      </c>
      <c r="AW212" s="48">
        <v>4</v>
      </c>
      <c r="AX212" s="4"/>
      <c r="AY212" s="7">
        <v>0</v>
      </c>
      <c r="AZ212" s="7">
        <v>1</v>
      </c>
      <c r="BA212" s="7">
        <v>0</v>
      </c>
      <c r="BB212" s="8">
        <v>1</v>
      </c>
      <c r="BC212" s="12" t="s">
        <v>70</v>
      </c>
      <c r="BD212" s="8" t="s">
        <v>112</v>
      </c>
      <c r="BE212" s="8">
        <v>1</v>
      </c>
      <c r="BF212" s="9" t="s">
        <v>113</v>
      </c>
      <c r="BG212" s="45"/>
      <c r="BH212" s="2" t="s">
        <v>111</v>
      </c>
      <c r="BI212" s="11"/>
      <c r="BJ212" s="25"/>
    </row>
    <row r="213" spans="1:62" x14ac:dyDescent="0.25">
      <c r="A213" s="2">
        <v>45</v>
      </c>
      <c r="B213" s="2">
        <v>2015</v>
      </c>
      <c r="C213" s="2" t="s">
        <v>276</v>
      </c>
      <c r="D213" s="2" t="s">
        <v>303</v>
      </c>
      <c r="E213" s="2"/>
      <c r="F213" s="2" t="s">
        <v>365</v>
      </c>
      <c r="G213" s="1" t="s">
        <v>70</v>
      </c>
      <c r="H213" s="1" t="s">
        <v>109</v>
      </c>
      <c r="I213" s="3">
        <v>7</v>
      </c>
      <c r="J213" s="4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</v>
      </c>
      <c r="Q213" s="3" t="s">
        <v>67</v>
      </c>
      <c r="R213">
        <v>1</v>
      </c>
      <c r="S213" s="46">
        <v>1</v>
      </c>
      <c r="T213" s="5">
        <v>0</v>
      </c>
      <c r="U213" s="5">
        <v>0</v>
      </c>
      <c r="V213" s="5">
        <v>0</v>
      </c>
      <c r="W213" s="3" t="s">
        <v>110</v>
      </c>
      <c r="X213" s="3">
        <v>1</v>
      </c>
      <c r="Y213" s="4">
        <v>0</v>
      </c>
      <c r="Z213" s="5">
        <v>1</v>
      </c>
      <c r="AA213" s="5">
        <v>0</v>
      </c>
      <c r="AB213" s="5">
        <v>0</v>
      </c>
      <c r="AC213" s="3" t="s">
        <v>69</v>
      </c>
      <c r="AD213" s="3">
        <v>1</v>
      </c>
      <c r="AE213" s="4">
        <v>1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47">
        <v>3</v>
      </c>
      <c r="AL213" s="47">
        <v>-3</v>
      </c>
      <c r="AM213" s="6">
        <v>110</v>
      </c>
      <c r="AN213" s="6">
        <v>0.97272727272727277</v>
      </c>
      <c r="AO213" s="6">
        <v>8</v>
      </c>
      <c r="AP213" s="6">
        <v>24</v>
      </c>
      <c r="AQ213" s="6">
        <v>4.1500000000000004</v>
      </c>
      <c r="AR213" s="6">
        <v>33</v>
      </c>
      <c r="AS213" s="6">
        <v>28</v>
      </c>
      <c r="AT213" s="6">
        <v>36</v>
      </c>
      <c r="AU213" s="6">
        <v>35</v>
      </c>
      <c r="AV213" s="6">
        <v>34</v>
      </c>
      <c r="AW213" s="48">
        <v>42</v>
      </c>
      <c r="AX213" s="4">
        <v>3.7810000000000001</v>
      </c>
      <c r="AY213" s="7">
        <v>1</v>
      </c>
      <c r="AZ213" s="7">
        <v>0</v>
      </c>
      <c r="BA213" s="7">
        <v>0</v>
      </c>
      <c r="BB213" s="8">
        <v>0</v>
      </c>
      <c r="BC213" s="12" t="s">
        <v>65</v>
      </c>
      <c r="BD213" s="8" t="s">
        <v>71</v>
      </c>
      <c r="BE213" s="8">
        <v>3</v>
      </c>
      <c r="BF213" s="9" t="s">
        <v>77</v>
      </c>
      <c r="BG213" s="49" t="s">
        <v>366</v>
      </c>
      <c r="BH213" s="2" t="s">
        <v>303</v>
      </c>
      <c r="BI213" s="11"/>
      <c r="BJ213" s="25"/>
    </row>
    <row r="214" spans="1:62" x14ac:dyDescent="0.25">
      <c r="A214" s="2">
        <v>152</v>
      </c>
      <c r="B214" s="2">
        <v>2016</v>
      </c>
      <c r="C214" s="2" t="s">
        <v>178</v>
      </c>
      <c r="D214" s="2" t="s">
        <v>89</v>
      </c>
      <c r="E214" s="2" t="s">
        <v>63</v>
      </c>
      <c r="F214" s="2" t="s">
        <v>64</v>
      </c>
      <c r="G214" s="1" t="s">
        <v>65</v>
      </c>
      <c r="H214" s="1" t="s">
        <v>109</v>
      </c>
      <c r="I214" s="3">
        <v>7</v>
      </c>
      <c r="J214" s="4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</v>
      </c>
      <c r="Q214" s="3" t="s">
        <v>67</v>
      </c>
      <c r="R214">
        <v>1</v>
      </c>
      <c r="S214" s="46">
        <v>1</v>
      </c>
      <c r="T214" s="5">
        <v>0</v>
      </c>
      <c r="U214" s="5">
        <v>0</v>
      </c>
      <c r="V214" s="5">
        <v>0</v>
      </c>
      <c r="W214" s="3" t="s">
        <v>68</v>
      </c>
      <c r="X214" s="3">
        <v>0</v>
      </c>
      <c r="Y214" s="4">
        <v>1</v>
      </c>
      <c r="Z214" s="5">
        <v>0</v>
      </c>
      <c r="AA214" s="5">
        <v>0</v>
      </c>
      <c r="AB214" s="5">
        <v>0</v>
      </c>
      <c r="AC214" s="3" t="s">
        <v>83</v>
      </c>
      <c r="AD214" s="3">
        <v>2</v>
      </c>
      <c r="AE214" s="4">
        <v>0</v>
      </c>
      <c r="AF214" s="5">
        <v>1</v>
      </c>
      <c r="AG214" s="5">
        <v>0</v>
      </c>
      <c r="AH214" s="5">
        <v>0</v>
      </c>
      <c r="AI214" s="5">
        <v>0</v>
      </c>
      <c r="AJ214" s="5">
        <v>0</v>
      </c>
      <c r="AK214" s="47">
        <v>1</v>
      </c>
      <c r="AL214" s="47">
        <v>-1</v>
      </c>
      <c r="AM214" s="6">
        <v>390</v>
      </c>
      <c r="AN214" s="6">
        <v>0.99743589743589745</v>
      </c>
      <c r="AO214" s="6">
        <v>6</v>
      </c>
      <c r="AP214" s="6">
        <v>24</v>
      </c>
      <c r="AQ214" s="6">
        <v>4</v>
      </c>
      <c r="AR214" s="6">
        <v>33</v>
      </c>
      <c r="AS214" s="6">
        <v>31</v>
      </c>
      <c r="AT214" s="6">
        <v>35</v>
      </c>
      <c r="AU214" s="6">
        <v>34</v>
      </c>
      <c r="AV214" s="6">
        <v>33</v>
      </c>
      <c r="AW214" s="48">
        <v>0</v>
      </c>
      <c r="AX214" s="4">
        <v>3.7160000000000002</v>
      </c>
      <c r="AY214" s="7">
        <v>0</v>
      </c>
      <c r="AZ214" s="7">
        <v>0</v>
      </c>
      <c r="BA214" s="7">
        <v>1</v>
      </c>
      <c r="BB214" s="8">
        <v>0</v>
      </c>
      <c r="BC214" s="12" t="s">
        <v>65</v>
      </c>
      <c r="BD214" s="8" t="s">
        <v>71</v>
      </c>
      <c r="BE214" s="8">
        <v>3</v>
      </c>
      <c r="BF214" s="9" t="s">
        <v>77</v>
      </c>
      <c r="BG214" s="49" t="s">
        <v>364</v>
      </c>
      <c r="BH214" s="2" t="s">
        <v>89</v>
      </c>
      <c r="BI214" s="11" t="s">
        <v>201</v>
      </c>
      <c r="BJ214" s="25"/>
    </row>
    <row r="215" spans="1:62" x14ac:dyDescent="0.25">
      <c r="A215" s="2">
        <v>215</v>
      </c>
      <c r="B215" s="2">
        <v>2016</v>
      </c>
      <c r="C215" s="2" t="s">
        <v>367</v>
      </c>
      <c r="D215" s="2" t="s">
        <v>307</v>
      </c>
      <c r="E215" s="2" t="s">
        <v>74</v>
      </c>
      <c r="F215" s="2" t="s">
        <v>64</v>
      </c>
      <c r="G215" s="1" t="s">
        <v>65</v>
      </c>
      <c r="H215" s="1" t="s">
        <v>109</v>
      </c>
      <c r="I215" s="3">
        <v>7</v>
      </c>
      <c r="J215" s="4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3" t="s">
        <v>67</v>
      </c>
      <c r="R215">
        <v>1</v>
      </c>
      <c r="S215" s="46">
        <v>1</v>
      </c>
      <c r="T215" s="5">
        <v>0</v>
      </c>
      <c r="U215" s="5">
        <v>0</v>
      </c>
      <c r="V215" s="5">
        <v>0</v>
      </c>
      <c r="W215" s="3" t="s">
        <v>68</v>
      </c>
      <c r="X215" s="3">
        <v>0</v>
      </c>
      <c r="Y215" s="4">
        <v>1</v>
      </c>
      <c r="Z215" s="5">
        <v>0</v>
      </c>
      <c r="AA215" s="5">
        <v>0</v>
      </c>
      <c r="AB215" s="5">
        <v>0</v>
      </c>
      <c r="AC215" s="3" t="s">
        <v>83</v>
      </c>
      <c r="AD215" s="3">
        <v>2</v>
      </c>
      <c r="AE215" s="4">
        <v>0</v>
      </c>
      <c r="AF215" s="5">
        <v>1</v>
      </c>
      <c r="AG215" s="5">
        <v>0</v>
      </c>
      <c r="AH215" s="5">
        <v>0</v>
      </c>
      <c r="AI215" s="5">
        <v>0</v>
      </c>
      <c r="AJ215" s="5">
        <v>0</v>
      </c>
      <c r="AK215" s="47">
        <v>10</v>
      </c>
      <c r="AL215" s="47">
        <v>-10</v>
      </c>
      <c r="AM215" s="6">
        <v>65</v>
      </c>
      <c r="AN215" s="6">
        <v>0.84615384615384615</v>
      </c>
      <c r="AO215" s="6">
        <v>8</v>
      </c>
      <c r="AP215" s="6">
        <v>23</v>
      </c>
      <c r="AQ215" s="6">
        <v>4.04</v>
      </c>
      <c r="AR215" s="6">
        <v>33</v>
      </c>
      <c r="AS215" s="6">
        <v>33</v>
      </c>
      <c r="AT215" s="6">
        <v>32</v>
      </c>
      <c r="AU215" s="6">
        <v>34</v>
      </c>
      <c r="AV215" s="6">
        <v>32</v>
      </c>
      <c r="AW215" s="48">
        <v>50</v>
      </c>
      <c r="AX215" s="4">
        <v>3.6219999999999999</v>
      </c>
      <c r="AY215" s="7">
        <v>0</v>
      </c>
      <c r="AZ215" s="7">
        <v>1</v>
      </c>
      <c r="BA215" s="7">
        <v>1</v>
      </c>
      <c r="BB215" s="8">
        <v>0</v>
      </c>
      <c r="BC215" s="12" t="s">
        <v>65</v>
      </c>
      <c r="BD215" s="8" t="s">
        <v>71</v>
      </c>
      <c r="BE215" s="8">
        <v>3</v>
      </c>
      <c r="BF215" s="9" t="s">
        <v>77</v>
      </c>
      <c r="BG215" s="49" t="s">
        <v>368</v>
      </c>
      <c r="BH215" s="2" t="s">
        <v>307</v>
      </c>
      <c r="BI215" s="11"/>
      <c r="BJ215" s="25"/>
    </row>
    <row r="216" spans="1:62" x14ac:dyDescent="0.25">
      <c r="A216" s="2">
        <v>222</v>
      </c>
      <c r="B216" s="2">
        <v>2016</v>
      </c>
      <c r="C216" s="2" t="s">
        <v>379</v>
      </c>
      <c r="D216" s="2" t="s">
        <v>165</v>
      </c>
      <c r="E216" s="2" t="s">
        <v>63</v>
      </c>
      <c r="F216" s="2" t="s">
        <v>253</v>
      </c>
      <c r="G216" s="1" t="s">
        <v>65</v>
      </c>
      <c r="H216" s="1" t="s">
        <v>66</v>
      </c>
      <c r="I216" s="3">
        <v>1</v>
      </c>
      <c r="J216" s="4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3" t="s">
        <v>67</v>
      </c>
      <c r="R216">
        <v>1</v>
      </c>
      <c r="S216" s="46">
        <v>1</v>
      </c>
      <c r="T216" s="5">
        <v>0</v>
      </c>
      <c r="U216" s="5">
        <v>0</v>
      </c>
      <c r="V216" s="5">
        <v>0</v>
      </c>
      <c r="W216" s="3" t="s">
        <v>110</v>
      </c>
      <c r="X216" s="3">
        <v>1</v>
      </c>
      <c r="Y216" s="4">
        <v>0</v>
      </c>
      <c r="Z216" s="5">
        <v>1</v>
      </c>
      <c r="AA216" s="5">
        <v>0</v>
      </c>
      <c r="AB216" s="5">
        <v>0</v>
      </c>
      <c r="AC216" s="3" t="s">
        <v>69</v>
      </c>
      <c r="AD216" s="3">
        <v>1</v>
      </c>
      <c r="AE216" s="4">
        <v>1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47">
        <v>4</v>
      </c>
      <c r="AL216" s="47">
        <v>-4</v>
      </c>
      <c r="AM216" s="6">
        <v>179</v>
      </c>
      <c r="AN216" s="6">
        <v>0.97765363128491622</v>
      </c>
      <c r="AO216" s="6">
        <v>8</v>
      </c>
      <c r="AP216" s="6">
        <v>3</v>
      </c>
      <c r="AQ216" s="6">
        <v>3.94</v>
      </c>
      <c r="AR216" s="6">
        <v>34</v>
      </c>
      <c r="AS216" s="6">
        <v>27</v>
      </c>
      <c r="AT216" s="6">
        <v>28</v>
      </c>
      <c r="AU216" s="6">
        <v>29</v>
      </c>
      <c r="AV216" s="6">
        <v>28</v>
      </c>
      <c r="AW216" s="48">
        <v>44</v>
      </c>
      <c r="AX216" s="4">
        <v>2.6520000000000001</v>
      </c>
      <c r="AY216" s="7">
        <v>0</v>
      </c>
      <c r="AZ216" s="7">
        <v>0</v>
      </c>
      <c r="BA216" s="7">
        <v>1</v>
      </c>
      <c r="BB216" s="8">
        <v>1</v>
      </c>
      <c r="BC216" s="12" t="s">
        <v>70</v>
      </c>
      <c r="BD216" s="8" t="s">
        <v>71</v>
      </c>
      <c r="BE216" s="8">
        <v>2</v>
      </c>
      <c r="BF216" s="9" t="s">
        <v>72</v>
      </c>
      <c r="BG216" s="45"/>
      <c r="BH216" s="2" t="s">
        <v>165</v>
      </c>
      <c r="BI216" s="11"/>
      <c r="BJ216" s="25"/>
    </row>
    <row r="217" spans="1:62" x14ac:dyDescent="0.25">
      <c r="A217" s="2">
        <v>2</v>
      </c>
      <c r="B217" s="2">
        <v>2015</v>
      </c>
      <c r="C217" s="2" t="s">
        <v>92</v>
      </c>
      <c r="D217" s="2" t="s">
        <v>222</v>
      </c>
      <c r="E217" s="2" t="s">
        <v>63</v>
      </c>
      <c r="F217" s="2" t="s">
        <v>94</v>
      </c>
      <c r="G217" s="1" t="s">
        <v>65</v>
      </c>
      <c r="H217" s="1" t="s">
        <v>66</v>
      </c>
      <c r="I217" s="3">
        <v>1</v>
      </c>
      <c r="J217" s="4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3" t="s">
        <v>95</v>
      </c>
      <c r="R217">
        <v>4</v>
      </c>
      <c r="S217" s="46">
        <v>0</v>
      </c>
      <c r="T217" s="5">
        <v>0</v>
      </c>
      <c r="U217" s="5">
        <v>0</v>
      </c>
      <c r="V217" s="5">
        <v>1</v>
      </c>
      <c r="W217" s="3" t="s">
        <v>123</v>
      </c>
      <c r="X217" s="3">
        <v>2</v>
      </c>
      <c r="Y217" s="4">
        <v>0</v>
      </c>
      <c r="Z217" s="5">
        <v>0</v>
      </c>
      <c r="AA217" s="5">
        <v>1</v>
      </c>
      <c r="AB217" s="5">
        <v>0</v>
      </c>
      <c r="AC217" s="3" t="s">
        <v>69</v>
      </c>
      <c r="AD217" s="3">
        <v>1</v>
      </c>
      <c r="AE217" s="4">
        <v>1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47">
        <v>55.2</v>
      </c>
      <c r="AL217" s="47">
        <v>-55.2</v>
      </c>
      <c r="AM217" s="6">
        <v>294</v>
      </c>
      <c r="AN217" s="6">
        <v>0.81224489795918364</v>
      </c>
      <c r="AO217" s="6">
        <v>4</v>
      </c>
      <c r="AP217" s="6">
        <v>6</v>
      </c>
      <c r="AQ217" s="6">
        <v>4.01</v>
      </c>
      <c r="AR217" s="6">
        <v>34</v>
      </c>
      <c r="AS217" s="6">
        <v>34</v>
      </c>
      <c r="AT217" s="6">
        <v>32</v>
      </c>
      <c r="AU217" s="6">
        <v>35</v>
      </c>
      <c r="AV217" s="6">
        <v>34</v>
      </c>
      <c r="AW217" s="48">
        <v>18</v>
      </c>
      <c r="AX217" s="4">
        <v>3.7949999999999999</v>
      </c>
      <c r="AY217" s="7">
        <v>0</v>
      </c>
      <c r="AZ217" s="7">
        <v>0</v>
      </c>
      <c r="BA217" s="7">
        <v>0</v>
      </c>
      <c r="BB217" s="8">
        <v>0</v>
      </c>
      <c r="BC217" s="12" t="s">
        <v>65</v>
      </c>
      <c r="BD217" s="8" t="s">
        <v>71</v>
      </c>
      <c r="BE217" s="8">
        <v>3</v>
      </c>
      <c r="BF217" s="9" t="s">
        <v>77</v>
      </c>
      <c r="BG217" s="49" t="s">
        <v>386</v>
      </c>
      <c r="BH217" s="2" t="s">
        <v>222</v>
      </c>
      <c r="BI217" s="11"/>
    </row>
    <row r="218" spans="1:62" x14ac:dyDescent="0.25">
      <c r="A218" s="2">
        <v>94</v>
      </c>
      <c r="B218" s="2">
        <v>2016</v>
      </c>
      <c r="C218" s="2" t="s">
        <v>376</v>
      </c>
      <c r="D218" s="2" t="s">
        <v>204</v>
      </c>
      <c r="E218" s="2" t="s">
        <v>74</v>
      </c>
      <c r="F218" s="2" t="s">
        <v>136</v>
      </c>
      <c r="G218" s="1" t="s">
        <v>65</v>
      </c>
      <c r="H218" s="1" t="s">
        <v>66</v>
      </c>
      <c r="I218" s="3">
        <v>1</v>
      </c>
      <c r="J218" s="4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3" t="s">
        <v>67</v>
      </c>
      <c r="R218">
        <v>1</v>
      </c>
      <c r="S218" s="46">
        <v>1</v>
      </c>
      <c r="T218" s="5">
        <v>0</v>
      </c>
      <c r="U218" s="5">
        <v>0</v>
      </c>
      <c r="V218" s="5">
        <v>0</v>
      </c>
      <c r="W218" s="3" t="s">
        <v>68</v>
      </c>
      <c r="X218" s="3">
        <v>0</v>
      </c>
      <c r="Y218" s="4">
        <v>1</v>
      </c>
      <c r="Z218" s="5">
        <v>0</v>
      </c>
      <c r="AA218" s="5">
        <v>0</v>
      </c>
      <c r="AB218" s="5">
        <v>0</v>
      </c>
      <c r="AC218" s="3" t="s">
        <v>69</v>
      </c>
      <c r="AD218" s="3">
        <v>1</v>
      </c>
      <c r="AE218" s="4">
        <v>1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47">
        <v>1</v>
      </c>
      <c r="AL218" s="47">
        <v>-1</v>
      </c>
      <c r="AM218" s="6">
        <v>81</v>
      </c>
      <c r="AN218" s="6">
        <v>0.98765432098765427</v>
      </c>
      <c r="AO218" s="6">
        <v>8</v>
      </c>
      <c r="AP218" s="6">
        <v>41</v>
      </c>
      <c r="AQ218" s="6">
        <v>4.51</v>
      </c>
      <c r="AR218" s="6">
        <v>34</v>
      </c>
      <c r="AS218" s="6">
        <v>34</v>
      </c>
      <c r="AT218" s="6">
        <v>35</v>
      </c>
      <c r="AU218" s="6">
        <v>33</v>
      </c>
      <c r="AV218" s="6">
        <v>34</v>
      </c>
      <c r="AW218" s="48">
        <v>700</v>
      </c>
      <c r="AX218" s="4">
        <v>3.8530000000000002</v>
      </c>
      <c r="AY218" s="7">
        <v>0</v>
      </c>
      <c r="AZ218" s="7">
        <v>1</v>
      </c>
      <c r="BA218" s="7">
        <v>1</v>
      </c>
      <c r="BB218" s="8">
        <v>0</v>
      </c>
      <c r="BC218" s="12" t="s">
        <v>65</v>
      </c>
      <c r="BD218" s="8" t="s">
        <v>71</v>
      </c>
      <c r="BE218" s="8">
        <v>3</v>
      </c>
      <c r="BF218" s="9" t="s">
        <v>77</v>
      </c>
      <c r="BG218" s="49" t="s">
        <v>377</v>
      </c>
      <c r="BH218" s="2" t="s">
        <v>204</v>
      </c>
      <c r="BI218" s="11"/>
    </row>
    <row r="219" spans="1:62" x14ac:dyDescent="0.25">
      <c r="A219" s="2">
        <v>169</v>
      </c>
      <c r="B219" s="2">
        <v>2016</v>
      </c>
      <c r="C219" s="2" t="s">
        <v>349</v>
      </c>
      <c r="D219" s="2" t="s">
        <v>214</v>
      </c>
      <c r="E219" s="2" t="s">
        <v>63</v>
      </c>
      <c r="F219" s="2" t="s">
        <v>136</v>
      </c>
      <c r="G219" s="1" t="s">
        <v>65</v>
      </c>
      <c r="H219" s="1" t="s">
        <v>66</v>
      </c>
      <c r="I219" s="3">
        <v>1</v>
      </c>
      <c r="J219" s="4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3" t="s">
        <v>101</v>
      </c>
      <c r="R219">
        <v>2</v>
      </c>
      <c r="S219" s="46">
        <v>0</v>
      </c>
      <c r="T219" s="5">
        <v>1</v>
      </c>
      <c r="U219" s="5">
        <v>0</v>
      </c>
      <c r="V219" s="5">
        <v>0</v>
      </c>
      <c r="W219" s="3" t="s">
        <v>68</v>
      </c>
      <c r="X219" s="3">
        <v>0</v>
      </c>
      <c r="Y219" s="4">
        <v>1</v>
      </c>
      <c r="Z219" s="5">
        <v>0</v>
      </c>
      <c r="AA219" s="5">
        <v>0</v>
      </c>
      <c r="AB219" s="5">
        <v>0</v>
      </c>
      <c r="AC219" s="3" t="s">
        <v>69</v>
      </c>
      <c r="AD219" s="3">
        <v>1</v>
      </c>
      <c r="AE219" s="4">
        <v>1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47">
        <v>2</v>
      </c>
      <c r="AL219" s="47">
        <v>-2</v>
      </c>
      <c r="AM219" s="6">
        <v>19</v>
      </c>
      <c r="AN219" s="6">
        <v>0.89473684210526316</v>
      </c>
      <c r="AO219" s="6">
        <v>8</v>
      </c>
      <c r="AP219" s="6">
        <v>9</v>
      </c>
      <c r="AQ219" s="6">
        <v>3.96</v>
      </c>
      <c r="AR219" s="6">
        <v>34</v>
      </c>
      <c r="AS219" s="6">
        <v>28</v>
      </c>
      <c r="AT219" s="6">
        <v>33</v>
      </c>
      <c r="AU219" s="6">
        <v>35</v>
      </c>
      <c r="AV219" s="6">
        <v>30</v>
      </c>
      <c r="AW219" s="48">
        <v>2155</v>
      </c>
      <c r="AX219" s="4">
        <v>3.98</v>
      </c>
      <c r="AY219" s="7">
        <v>0</v>
      </c>
      <c r="AZ219" s="7">
        <v>0</v>
      </c>
      <c r="BA219" s="7">
        <v>1</v>
      </c>
      <c r="BB219" s="8">
        <v>0</v>
      </c>
      <c r="BC219" s="12" t="s">
        <v>65</v>
      </c>
      <c r="BD219" s="8" t="s">
        <v>71</v>
      </c>
      <c r="BE219" s="8">
        <v>3</v>
      </c>
      <c r="BF219" s="9" t="s">
        <v>77</v>
      </c>
      <c r="BG219" s="49" t="s">
        <v>378</v>
      </c>
      <c r="BH219" s="2" t="s">
        <v>214</v>
      </c>
      <c r="BI219" s="11"/>
    </row>
    <row r="220" spans="1:62" x14ac:dyDescent="0.25">
      <c r="A220" s="2">
        <v>75</v>
      </c>
      <c r="B220" s="2">
        <v>2016</v>
      </c>
      <c r="C220" s="2" t="s">
        <v>380</v>
      </c>
      <c r="D220" s="2" t="s">
        <v>111</v>
      </c>
      <c r="E220" s="2" t="s">
        <v>63</v>
      </c>
      <c r="F220" s="2" t="s">
        <v>136</v>
      </c>
      <c r="G220" s="1" t="s">
        <v>65</v>
      </c>
      <c r="H220" s="1" t="s">
        <v>66</v>
      </c>
      <c r="I220" s="3">
        <v>1</v>
      </c>
      <c r="J220" s="4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3" t="s">
        <v>101</v>
      </c>
      <c r="R220">
        <v>2</v>
      </c>
      <c r="S220" s="46">
        <v>0</v>
      </c>
      <c r="T220" s="5">
        <v>1</v>
      </c>
      <c r="U220" s="5">
        <v>0</v>
      </c>
      <c r="V220" s="5">
        <v>0</v>
      </c>
      <c r="W220" s="3" t="s">
        <v>68</v>
      </c>
      <c r="X220" s="3">
        <v>0</v>
      </c>
      <c r="Y220" s="4">
        <v>1</v>
      </c>
      <c r="Z220" s="5">
        <v>0</v>
      </c>
      <c r="AA220" s="5">
        <v>0</v>
      </c>
      <c r="AB220" s="5">
        <v>0</v>
      </c>
      <c r="AC220" s="3" t="s">
        <v>69</v>
      </c>
      <c r="AD220" s="3">
        <v>1</v>
      </c>
      <c r="AE220" s="4">
        <v>1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47">
        <v>5</v>
      </c>
      <c r="AL220" s="47">
        <v>-5</v>
      </c>
      <c r="AM220" s="6">
        <v>160</v>
      </c>
      <c r="AN220" s="6">
        <v>0.96875</v>
      </c>
      <c r="AO220" s="6">
        <v>8</v>
      </c>
      <c r="AP220" s="6">
        <v>34</v>
      </c>
      <c r="AQ220" s="6">
        <v>4.29</v>
      </c>
      <c r="AR220" s="6">
        <v>34</v>
      </c>
      <c r="AS220" s="6">
        <v>34</v>
      </c>
      <c r="AT220" s="6">
        <v>30</v>
      </c>
      <c r="AU220" s="6">
        <v>35</v>
      </c>
      <c r="AV220" s="6">
        <v>35</v>
      </c>
      <c r="AW220" s="48">
        <v>15955</v>
      </c>
      <c r="AX220" s="4">
        <v>3.8969999999999998</v>
      </c>
      <c r="AY220" s="7">
        <v>0</v>
      </c>
      <c r="AZ220" s="7">
        <v>0</v>
      </c>
      <c r="BA220" s="7">
        <v>1</v>
      </c>
      <c r="BB220" s="8">
        <v>0</v>
      </c>
      <c r="BC220" s="12" t="s">
        <v>65</v>
      </c>
      <c r="BD220" s="8" t="s">
        <v>71</v>
      </c>
      <c r="BE220" s="8">
        <v>3</v>
      </c>
      <c r="BF220" s="9" t="s">
        <v>77</v>
      </c>
      <c r="BG220" s="49" t="s">
        <v>381</v>
      </c>
      <c r="BH220" s="2" t="s">
        <v>111</v>
      </c>
      <c r="BI220" s="11"/>
    </row>
    <row r="221" spans="1:62" x14ac:dyDescent="0.25">
      <c r="A221" s="2">
        <v>59</v>
      </c>
      <c r="B221" s="2">
        <v>2016</v>
      </c>
      <c r="C221" s="2" t="s">
        <v>382</v>
      </c>
      <c r="D221" s="2" t="s">
        <v>254</v>
      </c>
      <c r="E221" s="2" t="s">
        <v>74</v>
      </c>
      <c r="F221" s="2" t="s">
        <v>64</v>
      </c>
      <c r="G221" s="1" t="s">
        <v>65</v>
      </c>
      <c r="H221" s="1" t="s">
        <v>66</v>
      </c>
      <c r="I221" s="3">
        <v>1</v>
      </c>
      <c r="J221" s="4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3" t="s">
        <v>67</v>
      </c>
      <c r="R221">
        <v>1</v>
      </c>
      <c r="S221" s="46">
        <v>1</v>
      </c>
      <c r="T221" s="5">
        <v>0</v>
      </c>
      <c r="U221" s="5">
        <v>0</v>
      </c>
      <c r="V221" s="5">
        <v>0</v>
      </c>
      <c r="W221" s="3" t="s">
        <v>68</v>
      </c>
      <c r="X221" s="3">
        <v>0</v>
      </c>
      <c r="Y221" s="4">
        <v>1</v>
      </c>
      <c r="Z221" s="5">
        <v>0</v>
      </c>
      <c r="AA221" s="5">
        <v>0</v>
      </c>
      <c r="AB221" s="5">
        <v>0</v>
      </c>
      <c r="AC221" s="3" t="s">
        <v>69</v>
      </c>
      <c r="AD221" s="3">
        <v>1</v>
      </c>
      <c r="AE221" s="4">
        <v>1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47">
        <v>6</v>
      </c>
      <c r="AL221" s="47">
        <v>-6</v>
      </c>
      <c r="AM221" s="6">
        <v>253</v>
      </c>
      <c r="AN221" s="6">
        <v>0.97628458498023718</v>
      </c>
      <c r="AO221" s="6">
        <v>8</v>
      </c>
      <c r="AP221" s="6">
        <v>17</v>
      </c>
      <c r="AQ221" s="6">
        <v>4.16</v>
      </c>
      <c r="AR221" s="6">
        <v>34</v>
      </c>
      <c r="AS221" s="6">
        <v>33</v>
      </c>
      <c r="AT221" s="6">
        <v>36</v>
      </c>
      <c r="AU221" s="6">
        <v>32</v>
      </c>
      <c r="AV221" s="6">
        <v>35</v>
      </c>
      <c r="AW221" s="48">
        <v>633</v>
      </c>
      <c r="AX221" s="4">
        <v>3.8660000000000001</v>
      </c>
      <c r="AY221" s="7">
        <v>0</v>
      </c>
      <c r="AZ221" s="7">
        <v>1</v>
      </c>
      <c r="BA221" s="7">
        <v>1</v>
      </c>
      <c r="BB221" s="8">
        <v>0</v>
      </c>
      <c r="BC221" s="12" t="s">
        <v>65</v>
      </c>
      <c r="BD221" s="8" t="s">
        <v>71</v>
      </c>
      <c r="BE221" s="8">
        <v>3</v>
      </c>
      <c r="BF221" s="9" t="s">
        <v>77</v>
      </c>
      <c r="BG221" s="49" t="s">
        <v>383</v>
      </c>
      <c r="BH221" s="2" t="s">
        <v>254</v>
      </c>
      <c r="BI221" s="11"/>
    </row>
    <row r="222" spans="1:62" x14ac:dyDescent="0.25">
      <c r="A222" s="2">
        <v>135</v>
      </c>
      <c r="B222" s="2">
        <v>2016</v>
      </c>
      <c r="C222" s="2" t="s">
        <v>384</v>
      </c>
      <c r="D222" s="2" t="s">
        <v>99</v>
      </c>
      <c r="E222" s="2" t="s">
        <v>74</v>
      </c>
      <c r="F222" s="2" t="s">
        <v>136</v>
      </c>
      <c r="G222" s="1" t="s">
        <v>65</v>
      </c>
      <c r="H222" s="1" t="s">
        <v>66</v>
      </c>
      <c r="I222" s="3">
        <v>1</v>
      </c>
      <c r="J222" s="4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3" t="s">
        <v>67</v>
      </c>
      <c r="R222">
        <v>1</v>
      </c>
      <c r="S222" s="46">
        <v>1</v>
      </c>
      <c r="T222" s="5">
        <v>0</v>
      </c>
      <c r="U222" s="5">
        <v>0</v>
      </c>
      <c r="V222" s="5">
        <v>0</v>
      </c>
      <c r="W222" s="3" t="s">
        <v>68</v>
      </c>
      <c r="X222" s="3">
        <v>0</v>
      </c>
      <c r="Y222" s="4">
        <v>1</v>
      </c>
      <c r="Z222" s="5">
        <v>0</v>
      </c>
      <c r="AA222" s="5">
        <v>0</v>
      </c>
      <c r="AB222" s="5">
        <v>0</v>
      </c>
      <c r="AC222" s="3" t="s">
        <v>69</v>
      </c>
      <c r="AD222" s="3">
        <v>1</v>
      </c>
      <c r="AE222" s="4">
        <v>1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47">
        <v>9</v>
      </c>
      <c r="AL222" s="47">
        <v>-9</v>
      </c>
      <c r="AM222" s="6">
        <v>300</v>
      </c>
      <c r="AN222" s="6">
        <v>0.97</v>
      </c>
      <c r="AO222" s="6">
        <v>8</v>
      </c>
      <c r="AP222" s="6">
        <v>14</v>
      </c>
      <c r="AQ222" s="6">
        <v>4.38</v>
      </c>
      <c r="AR222" s="6">
        <v>34</v>
      </c>
      <c r="AS222" s="6">
        <v>32</v>
      </c>
      <c r="AT222" s="6">
        <v>35</v>
      </c>
      <c r="AU222" s="6">
        <v>35</v>
      </c>
      <c r="AV222" s="6">
        <v>34</v>
      </c>
      <c r="AW222" s="48">
        <v>1734</v>
      </c>
      <c r="AX222" s="4">
        <v>3.919</v>
      </c>
      <c r="AY222" s="7">
        <v>0</v>
      </c>
      <c r="AZ222" s="7">
        <v>1</v>
      </c>
      <c r="BA222" s="7">
        <v>1</v>
      </c>
      <c r="BB222" s="8">
        <v>0</v>
      </c>
      <c r="BC222" s="12" t="s">
        <v>65</v>
      </c>
      <c r="BD222" s="8" t="s">
        <v>71</v>
      </c>
      <c r="BE222" s="8">
        <v>3</v>
      </c>
      <c r="BF222" s="9" t="s">
        <v>77</v>
      </c>
      <c r="BG222" s="49" t="s">
        <v>385</v>
      </c>
      <c r="BH222" s="2" t="s">
        <v>99</v>
      </c>
      <c r="BI222" s="11"/>
    </row>
    <row r="223" spans="1:62" x14ac:dyDescent="0.25">
      <c r="A223" s="2">
        <v>41</v>
      </c>
      <c r="B223" s="2">
        <v>2016</v>
      </c>
      <c r="C223" s="2" t="s">
        <v>191</v>
      </c>
      <c r="D223" s="2" t="s">
        <v>228</v>
      </c>
      <c r="E223" s="2" t="s">
        <v>74</v>
      </c>
      <c r="F223" s="2" t="s">
        <v>136</v>
      </c>
      <c r="G223" s="1" t="s">
        <v>70</v>
      </c>
      <c r="H223" s="1" t="s">
        <v>66</v>
      </c>
      <c r="I223" s="3">
        <v>1</v>
      </c>
      <c r="J223" s="4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3" t="s">
        <v>101</v>
      </c>
      <c r="R223">
        <v>2</v>
      </c>
      <c r="S223" s="46">
        <v>0</v>
      </c>
      <c r="T223" s="5">
        <v>1</v>
      </c>
      <c r="U223" s="5">
        <v>0</v>
      </c>
      <c r="V223" s="5">
        <v>0</v>
      </c>
      <c r="W223" s="3" t="s">
        <v>68</v>
      </c>
      <c r="X223" s="3">
        <v>0</v>
      </c>
      <c r="Y223" s="4">
        <v>1</v>
      </c>
      <c r="Z223" s="5">
        <v>0</v>
      </c>
      <c r="AA223" s="5">
        <v>0</v>
      </c>
      <c r="AB223" s="5">
        <v>0</v>
      </c>
      <c r="AC223" s="3" t="s">
        <v>69</v>
      </c>
      <c r="AD223" s="3">
        <v>1</v>
      </c>
      <c r="AE223" s="4">
        <v>1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47">
        <v>55.2</v>
      </c>
      <c r="AL223" s="47">
        <v>-55.2</v>
      </c>
      <c r="AM223" s="6">
        <v>294</v>
      </c>
      <c r="AN223" s="6">
        <v>0.81224489795918364</v>
      </c>
      <c r="AO223" s="6">
        <v>8</v>
      </c>
      <c r="AP223" s="6">
        <v>36</v>
      </c>
      <c r="AQ223" s="6">
        <v>4.0599999999999996</v>
      </c>
      <c r="AR223" s="6">
        <v>34</v>
      </c>
      <c r="AS223" s="6">
        <v>32</v>
      </c>
      <c r="AT223" s="6">
        <v>35</v>
      </c>
      <c r="AU223" s="6">
        <v>36</v>
      </c>
      <c r="AV223" s="6">
        <v>34</v>
      </c>
      <c r="AW223" s="48">
        <v>1135</v>
      </c>
      <c r="AX223" s="4">
        <v>4</v>
      </c>
      <c r="AY223" s="7">
        <v>1</v>
      </c>
      <c r="AZ223" s="7">
        <v>1</v>
      </c>
      <c r="BA223" s="7">
        <v>1</v>
      </c>
      <c r="BB223" s="8">
        <v>0</v>
      </c>
      <c r="BC223" s="12" t="s">
        <v>65</v>
      </c>
      <c r="BD223" s="8" t="s">
        <v>71</v>
      </c>
      <c r="BE223" s="8">
        <v>3</v>
      </c>
      <c r="BF223" s="9" t="s">
        <v>77</v>
      </c>
      <c r="BG223" s="49" t="s">
        <v>387</v>
      </c>
      <c r="BH223" s="2" t="s">
        <v>228</v>
      </c>
      <c r="BI223" s="11" t="s">
        <v>388</v>
      </c>
    </row>
    <row r="224" spans="1:62" x14ac:dyDescent="0.25">
      <c r="A224" s="2">
        <v>206</v>
      </c>
      <c r="B224" s="2">
        <v>2016</v>
      </c>
      <c r="C224" s="2" t="s">
        <v>384</v>
      </c>
      <c r="D224" s="2" t="s">
        <v>99</v>
      </c>
      <c r="E224" s="2" t="s">
        <v>74</v>
      </c>
      <c r="F224" s="2" t="s">
        <v>157</v>
      </c>
      <c r="G224" s="1" t="s">
        <v>65</v>
      </c>
      <c r="H224" s="1" t="s">
        <v>66</v>
      </c>
      <c r="I224" s="3">
        <v>1</v>
      </c>
      <c r="J224" s="4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3" t="s">
        <v>67</v>
      </c>
      <c r="R224">
        <v>1</v>
      </c>
      <c r="S224" s="46">
        <v>1</v>
      </c>
      <c r="T224" s="5">
        <v>0</v>
      </c>
      <c r="U224" s="5">
        <v>0</v>
      </c>
      <c r="V224" s="5">
        <v>0</v>
      </c>
      <c r="W224" s="3" t="s">
        <v>68</v>
      </c>
      <c r="X224" s="3">
        <v>0</v>
      </c>
      <c r="Y224" s="4">
        <v>1</v>
      </c>
      <c r="Z224" s="5">
        <v>0</v>
      </c>
      <c r="AA224" s="5">
        <v>0</v>
      </c>
      <c r="AB224" s="5">
        <v>0</v>
      </c>
      <c r="AC224" s="3" t="s">
        <v>91</v>
      </c>
      <c r="AD224" s="3">
        <v>5</v>
      </c>
      <c r="AE224" s="4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47">
        <v>11</v>
      </c>
      <c r="AL224" s="47">
        <v>-11</v>
      </c>
      <c r="AM224" s="6">
        <v>348</v>
      </c>
      <c r="AN224" s="6">
        <v>0.9683908045977011</v>
      </c>
      <c r="AO224" s="6">
        <v>8</v>
      </c>
      <c r="AP224" s="6">
        <v>7.5714285714285712</v>
      </c>
      <c r="AQ224" s="6">
        <v>4.33</v>
      </c>
      <c r="AR224" s="6">
        <v>34</v>
      </c>
      <c r="AS224" s="6">
        <v>35</v>
      </c>
      <c r="AT224" s="6">
        <v>34</v>
      </c>
      <c r="AU224" s="6">
        <v>30</v>
      </c>
      <c r="AV224" s="6">
        <v>35</v>
      </c>
      <c r="AW224" s="48">
        <v>1670</v>
      </c>
      <c r="AX224" s="4"/>
      <c r="AY224" s="7">
        <v>0</v>
      </c>
      <c r="AZ224" s="7">
        <v>1</v>
      </c>
      <c r="BA224" s="7">
        <v>1</v>
      </c>
      <c r="BB224" s="8">
        <v>1</v>
      </c>
      <c r="BC224" s="12" t="s">
        <v>70</v>
      </c>
      <c r="BD224" s="8" t="s">
        <v>112</v>
      </c>
      <c r="BE224" s="8">
        <v>1</v>
      </c>
      <c r="BF224" s="9" t="s">
        <v>113</v>
      </c>
      <c r="BG224" s="45"/>
      <c r="BH224" s="2" t="s">
        <v>99</v>
      </c>
      <c r="BI224" s="11"/>
    </row>
    <row r="225" spans="1:62" x14ac:dyDescent="0.25">
      <c r="A225" s="2">
        <v>76</v>
      </c>
      <c r="B225" s="2">
        <v>2016</v>
      </c>
      <c r="C225" s="2" t="s">
        <v>200</v>
      </c>
      <c r="D225" s="2" t="s">
        <v>99</v>
      </c>
      <c r="E225" s="2" t="s">
        <v>63</v>
      </c>
      <c r="F225" s="2" t="s">
        <v>119</v>
      </c>
      <c r="G225" s="1" t="s">
        <v>65</v>
      </c>
      <c r="H225" s="1" t="s">
        <v>66</v>
      </c>
      <c r="I225" s="3">
        <v>1</v>
      </c>
      <c r="J225" s="4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3" t="s">
        <v>67</v>
      </c>
      <c r="R225">
        <v>1</v>
      </c>
      <c r="S225" s="46">
        <v>1</v>
      </c>
      <c r="T225" s="5">
        <v>0</v>
      </c>
      <c r="U225" s="5">
        <v>0</v>
      </c>
      <c r="V225" s="5">
        <v>0</v>
      </c>
      <c r="W225" s="3" t="s">
        <v>68</v>
      </c>
      <c r="X225" s="3">
        <v>0</v>
      </c>
      <c r="Y225" s="4">
        <v>1</v>
      </c>
      <c r="Z225" s="5">
        <v>0</v>
      </c>
      <c r="AA225" s="5">
        <v>0</v>
      </c>
      <c r="AB225" s="5">
        <v>0</v>
      </c>
      <c r="AC225" s="3" t="s">
        <v>69</v>
      </c>
      <c r="AD225" s="3">
        <v>1</v>
      </c>
      <c r="AE225" s="4">
        <v>1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47">
        <v>30</v>
      </c>
      <c r="AL225" s="47">
        <v>-30</v>
      </c>
      <c r="AM225" s="6">
        <v>562</v>
      </c>
      <c r="AN225" s="6">
        <v>0.94661921708185048</v>
      </c>
      <c r="AO225" s="6">
        <v>8</v>
      </c>
      <c r="AP225" s="6">
        <v>13</v>
      </c>
      <c r="AQ225" s="6">
        <v>4.58</v>
      </c>
      <c r="AR225" s="6">
        <v>35</v>
      </c>
      <c r="AS225" s="6">
        <v>31</v>
      </c>
      <c r="AT225" s="6">
        <v>36</v>
      </c>
      <c r="AU225" s="6">
        <v>35</v>
      </c>
      <c r="AV225" s="6">
        <v>36</v>
      </c>
      <c r="AW225" s="48">
        <v>1994</v>
      </c>
      <c r="AX225" s="4"/>
      <c r="AY225" s="7">
        <v>0</v>
      </c>
      <c r="AZ225" s="7">
        <v>0</v>
      </c>
      <c r="BA225" s="7">
        <v>1</v>
      </c>
      <c r="BB225" s="8">
        <v>1</v>
      </c>
      <c r="BC225" s="12" t="s">
        <v>70</v>
      </c>
      <c r="BD225" s="8" t="s">
        <v>112</v>
      </c>
      <c r="BE225" s="8">
        <v>1</v>
      </c>
      <c r="BF225" s="9" t="s">
        <v>113</v>
      </c>
      <c r="BG225" s="45" t="s">
        <v>389</v>
      </c>
      <c r="BH225" s="2" t="s">
        <v>99</v>
      </c>
      <c r="BI225" s="11"/>
    </row>
    <row r="226" spans="1:62" x14ac:dyDescent="0.25">
      <c r="A226" s="2">
        <v>34</v>
      </c>
      <c r="B226" s="2">
        <v>2015</v>
      </c>
      <c r="C226" s="2" t="s">
        <v>92</v>
      </c>
      <c r="D226" s="2" t="s">
        <v>204</v>
      </c>
      <c r="E226" s="2" t="s">
        <v>74</v>
      </c>
      <c r="F226" s="2" t="s">
        <v>64</v>
      </c>
      <c r="G226" s="1" t="s">
        <v>65</v>
      </c>
      <c r="H226" s="1" t="s">
        <v>109</v>
      </c>
      <c r="I226" s="3">
        <v>7</v>
      </c>
      <c r="J226" s="4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</v>
      </c>
      <c r="Q226" s="3" t="s">
        <v>95</v>
      </c>
      <c r="R226">
        <v>4</v>
      </c>
      <c r="S226" s="46">
        <v>0</v>
      </c>
      <c r="T226" s="5">
        <v>0</v>
      </c>
      <c r="U226" s="5">
        <v>0</v>
      </c>
      <c r="V226" s="5">
        <v>1</v>
      </c>
      <c r="W226" s="3" t="s">
        <v>68</v>
      </c>
      <c r="X226" s="3">
        <v>0</v>
      </c>
      <c r="Y226" s="4">
        <v>1</v>
      </c>
      <c r="Z226" s="5">
        <v>0</v>
      </c>
      <c r="AA226" s="5">
        <v>0</v>
      </c>
      <c r="AB226" s="5">
        <v>0</v>
      </c>
      <c r="AC226" s="3" t="s">
        <v>69</v>
      </c>
      <c r="AD226" s="3">
        <v>1</v>
      </c>
      <c r="AE226" s="4">
        <v>1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47">
        <v>55.2</v>
      </c>
      <c r="AL226" s="47">
        <v>-55.2</v>
      </c>
      <c r="AM226" s="6">
        <v>294</v>
      </c>
      <c r="AN226" s="6">
        <v>0.81224489795918364</v>
      </c>
      <c r="AO226" s="6">
        <v>5</v>
      </c>
      <c r="AP226" s="6">
        <v>0</v>
      </c>
      <c r="AQ226" s="6">
        <v>4.21</v>
      </c>
      <c r="AR226" s="6">
        <v>35</v>
      </c>
      <c r="AS226" s="6">
        <v>34</v>
      </c>
      <c r="AT226" s="6">
        <v>36</v>
      </c>
      <c r="AU226" s="6">
        <v>34</v>
      </c>
      <c r="AV226" s="6">
        <v>34</v>
      </c>
      <c r="AW226" s="48">
        <v>1736</v>
      </c>
      <c r="AX226" s="4">
        <v>3.9340000000000002</v>
      </c>
      <c r="AY226" s="7">
        <v>0</v>
      </c>
      <c r="AZ226" s="7">
        <v>1</v>
      </c>
      <c r="BA226" s="7">
        <v>0</v>
      </c>
      <c r="BB226" s="8">
        <v>0</v>
      </c>
      <c r="BC226" s="12" t="s">
        <v>65</v>
      </c>
      <c r="BD226" s="8" t="s">
        <v>71</v>
      </c>
      <c r="BE226" s="8">
        <v>3</v>
      </c>
      <c r="BF226" s="9" t="s">
        <v>77</v>
      </c>
      <c r="BG226" s="49" t="s">
        <v>390</v>
      </c>
      <c r="BH226" s="2" t="s">
        <v>204</v>
      </c>
      <c r="BI226" s="11"/>
    </row>
    <row r="227" spans="1:62" x14ac:dyDescent="0.25">
      <c r="A227" s="2">
        <v>32</v>
      </c>
      <c r="B227" s="2">
        <v>2016</v>
      </c>
      <c r="C227" s="2" t="s">
        <v>349</v>
      </c>
      <c r="D227" s="2" t="s">
        <v>391</v>
      </c>
      <c r="E227" s="2" t="s">
        <v>74</v>
      </c>
      <c r="F227" s="2" t="s">
        <v>81</v>
      </c>
      <c r="G227" s="1" t="s">
        <v>65</v>
      </c>
      <c r="H227" s="1" t="s">
        <v>66</v>
      </c>
      <c r="I227" s="3">
        <v>1</v>
      </c>
      <c r="J227" s="4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3" t="s">
        <v>101</v>
      </c>
      <c r="R227">
        <v>2</v>
      </c>
      <c r="S227" s="46">
        <v>0</v>
      </c>
      <c r="T227" s="5">
        <v>1</v>
      </c>
      <c r="U227" s="5">
        <v>0</v>
      </c>
      <c r="V227" s="5">
        <v>0</v>
      </c>
      <c r="W227" s="3" t="s">
        <v>110</v>
      </c>
      <c r="X227" s="3">
        <v>1</v>
      </c>
      <c r="Y227" s="4">
        <v>0</v>
      </c>
      <c r="Z227" s="5">
        <v>1</v>
      </c>
      <c r="AA227" s="5">
        <v>0</v>
      </c>
      <c r="AB227" s="5">
        <v>0</v>
      </c>
      <c r="AC227" s="3" t="s">
        <v>69</v>
      </c>
      <c r="AD227" s="3">
        <v>1</v>
      </c>
      <c r="AE227" s="4">
        <v>1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47">
        <v>12</v>
      </c>
      <c r="AL227" s="47">
        <v>-12</v>
      </c>
      <c r="AM227" s="6">
        <v>17</v>
      </c>
      <c r="AN227" s="6">
        <v>0.29411764705882348</v>
      </c>
      <c r="AO227" s="6">
        <v>8</v>
      </c>
      <c r="AP227" s="6">
        <v>0</v>
      </c>
      <c r="AQ227" s="6">
        <v>3.21</v>
      </c>
      <c r="AR227" s="6">
        <v>36</v>
      </c>
      <c r="AS227" s="6">
        <v>23</v>
      </c>
      <c r="AT227" s="6">
        <v>22</v>
      </c>
      <c r="AU227" s="6">
        <v>34</v>
      </c>
      <c r="AV227" s="6">
        <v>34</v>
      </c>
      <c r="AW227" s="48">
        <v>63</v>
      </c>
      <c r="AX227" s="4">
        <v>3.492</v>
      </c>
      <c r="AY227" s="7">
        <v>0</v>
      </c>
      <c r="AZ227" s="7">
        <v>1</v>
      </c>
      <c r="BA227" s="7">
        <v>1</v>
      </c>
      <c r="BB227" s="8">
        <v>0</v>
      </c>
      <c r="BC227" s="12" t="s">
        <v>65</v>
      </c>
      <c r="BD227" s="8" t="s">
        <v>71</v>
      </c>
      <c r="BE227" s="8">
        <v>3</v>
      </c>
      <c r="BF227" s="9" t="s">
        <v>77</v>
      </c>
      <c r="BG227" s="49" t="s">
        <v>392</v>
      </c>
      <c r="BH227" s="2" t="s">
        <v>391</v>
      </c>
      <c r="BI227" s="11"/>
    </row>
    <row r="228" spans="1:62" x14ac:dyDescent="0.25"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BB228" s="52"/>
      <c r="BC228" s="51"/>
      <c r="BD228" s="52"/>
      <c r="BE228" s="52"/>
      <c r="BJ228" s="2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02AE-9451-4406-86CA-A37219C975CE}">
  <dimension ref="A1:AX152"/>
  <sheetViews>
    <sheetView workbookViewId="0">
      <selection sqref="A1:XFD1048576"/>
    </sheetView>
  </sheetViews>
  <sheetFormatPr defaultRowHeight="15" x14ac:dyDescent="0.25"/>
  <cols>
    <col min="2" max="2" width="7.28515625" style="53" bestFit="1" customWidth="1"/>
    <col min="3" max="3" width="7.28515625" style="53" customWidth="1"/>
    <col min="4" max="4" width="34.7109375" bestFit="1" customWidth="1"/>
    <col min="5" max="5" width="9.42578125" style="53" customWidth="1"/>
    <col min="6" max="6" width="16.42578125" customWidth="1"/>
    <col min="7" max="7" width="21.5703125" customWidth="1"/>
    <col min="8" max="8" width="9.42578125" style="53" bestFit="1" customWidth="1"/>
    <col min="9" max="9" width="5.42578125" style="53" bestFit="1" customWidth="1"/>
    <col min="10" max="10" width="3.85546875" style="53" bestFit="1" customWidth="1"/>
    <col min="11" max="30" width="3.85546875" style="53" customWidth="1"/>
    <col min="31" max="31" width="14.85546875" style="55" customWidth="1"/>
    <col min="32" max="32" width="4.85546875" style="55" customWidth="1"/>
    <col min="33" max="33" width="4.5703125" style="55" customWidth="1"/>
    <col min="34" max="34" width="4.28515625" style="55" customWidth="1"/>
    <col min="35" max="35" width="4.42578125" style="55" customWidth="1"/>
    <col min="36" max="36" width="4" style="55" customWidth="1"/>
    <col min="37" max="38" width="12.42578125" style="55" customWidth="1"/>
    <col min="39" max="39" width="8.42578125" style="55" customWidth="1"/>
    <col min="40" max="40" width="8.140625" style="55" customWidth="1"/>
    <col min="41" max="41" width="12.42578125" style="55" customWidth="1"/>
    <col min="42" max="42" width="10.7109375" style="46" customWidth="1"/>
    <col min="43" max="43" width="48.85546875" customWidth="1"/>
    <col min="44" max="44" width="10.140625" customWidth="1"/>
    <col min="45" max="45" width="9.85546875" style="58" customWidth="1"/>
    <col min="46" max="46" width="4.28515625" style="52" bestFit="1" customWidth="1"/>
    <col min="47" max="47" width="7.7109375" style="25" customWidth="1"/>
    <col min="48" max="48" width="18.85546875" customWidth="1"/>
    <col min="49" max="49" width="13.5703125" bestFit="1" customWidth="1"/>
  </cols>
  <sheetData>
    <row r="1" spans="1:50" ht="19.5" customHeight="1" x14ac:dyDescent="0.25">
      <c r="A1" t="s">
        <v>0</v>
      </c>
      <c r="B1" s="53" t="s">
        <v>1</v>
      </c>
      <c r="C1" s="53" t="s">
        <v>17</v>
      </c>
      <c r="D1" t="s">
        <v>2</v>
      </c>
      <c r="E1" s="53" t="s">
        <v>4</v>
      </c>
      <c r="F1" t="s">
        <v>3</v>
      </c>
      <c r="G1" t="s">
        <v>5</v>
      </c>
      <c r="H1" s="54" t="s">
        <v>7</v>
      </c>
      <c r="I1" s="54" t="s">
        <v>23</v>
      </c>
      <c r="J1" s="54" t="s">
        <v>50</v>
      </c>
      <c r="K1" s="5" t="s">
        <v>18</v>
      </c>
      <c r="L1" s="5" t="s">
        <v>19</v>
      </c>
      <c r="M1" s="5" t="s">
        <v>21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25</v>
      </c>
      <c r="U1" s="5" t="s">
        <v>26</v>
      </c>
      <c r="V1" s="5" t="s">
        <v>27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51</v>
      </c>
      <c r="AC1" s="5" t="s">
        <v>52</v>
      </c>
      <c r="AD1" s="5" t="s">
        <v>50</v>
      </c>
      <c r="AE1" s="55" t="s">
        <v>48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42</v>
      </c>
      <c r="AL1" s="5" t="s">
        <v>36</v>
      </c>
      <c r="AM1" s="5" t="s">
        <v>38</v>
      </c>
      <c r="AN1" s="5" t="s">
        <v>40</v>
      </c>
      <c r="AO1" s="5" t="s">
        <v>41</v>
      </c>
      <c r="AP1" s="4" t="s">
        <v>49</v>
      </c>
      <c r="AQ1" s="10" t="s">
        <v>58</v>
      </c>
      <c r="AR1" s="11" t="s">
        <v>60</v>
      </c>
      <c r="AS1" s="56" t="s">
        <v>29</v>
      </c>
      <c r="AT1" s="52" t="s">
        <v>53</v>
      </c>
      <c r="AU1" s="57" t="s">
        <v>447</v>
      </c>
      <c r="AV1" s="3" t="s">
        <v>448</v>
      </c>
    </row>
    <row r="2" spans="1:50" ht="19.5" customHeight="1" x14ac:dyDescent="0.25">
      <c r="A2">
        <v>1</v>
      </c>
      <c r="B2" s="53">
        <v>2015</v>
      </c>
      <c r="C2" s="53">
        <v>3</v>
      </c>
      <c r="D2" t="s">
        <v>301</v>
      </c>
      <c r="E2" s="53" t="s">
        <v>63</v>
      </c>
      <c r="F2" t="s">
        <v>124</v>
      </c>
      <c r="G2" t="s">
        <v>64</v>
      </c>
      <c r="H2" s="54" t="s">
        <v>66</v>
      </c>
      <c r="I2" s="54">
        <v>0</v>
      </c>
      <c r="J2" s="54" t="s">
        <v>112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5">
        <v>12</v>
      </c>
      <c r="AF2" s="5">
        <v>29</v>
      </c>
      <c r="AG2" s="5">
        <v>28</v>
      </c>
      <c r="AH2" s="5">
        <v>30</v>
      </c>
      <c r="AI2" s="5">
        <v>26</v>
      </c>
      <c r="AJ2" s="5">
        <v>32</v>
      </c>
      <c r="AK2" s="5">
        <v>4.16</v>
      </c>
      <c r="AL2" s="5">
        <v>4</v>
      </c>
      <c r="AM2" s="5">
        <v>309</v>
      </c>
      <c r="AN2" s="5">
        <v>4</v>
      </c>
      <c r="AO2" s="5">
        <v>44</v>
      </c>
      <c r="AP2" s="4">
        <v>3.681</v>
      </c>
      <c r="AQ2" s="10" t="s">
        <v>302</v>
      </c>
      <c r="AR2" s="11" t="s">
        <v>183</v>
      </c>
      <c r="AS2" s="56">
        <v>4</v>
      </c>
      <c r="AU2" s="57"/>
      <c r="AV2" s="3">
        <f t="shared" ref="AV2:AV65" si="0">IF(E2="Female",1,0)</f>
        <v>1</v>
      </c>
      <c r="AW2" s="25"/>
      <c r="AX2" s="25"/>
    </row>
    <row r="3" spans="1:50" ht="19.5" customHeight="1" x14ac:dyDescent="0.25">
      <c r="A3">
        <v>2</v>
      </c>
      <c r="B3" s="53">
        <v>2015</v>
      </c>
      <c r="C3" s="53">
        <v>1</v>
      </c>
      <c r="D3" t="s">
        <v>92</v>
      </c>
      <c r="E3" s="53" t="s">
        <v>63</v>
      </c>
      <c r="F3" t="s">
        <v>222</v>
      </c>
      <c r="G3" t="s">
        <v>94</v>
      </c>
      <c r="H3" s="54" t="s">
        <v>66</v>
      </c>
      <c r="I3" s="54">
        <v>2</v>
      </c>
      <c r="J3" s="54" t="s">
        <v>112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5">
        <v>18</v>
      </c>
      <c r="AF3" s="5">
        <v>34</v>
      </c>
      <c r="AG3" s="5">
        <v>34</v>
      </c>
      <c r="AH3" s="5">
        <v>32</v>
      </c>
      <c r="AI3" s="5">
        <v>35</v>
      </c>
      <c r="AJ3" s="5">
        <v>34</v>
      </c>
      <c r="AK3" s="5">
        <v>4.01</v>
      </c>
      <c r="AL3" s="5"/>
      <c r="AM3" s="5"/>
      <c r="AN3" s="5">
        <v>4</v>
      </c>
      <c r="AO3" s="5">
        <v>6</v>
      </c>
      <c r="AP3" s="4">
        <v>3.7949999999999999</v>
      </c>
      <c r="AQ3" s="10" t="s">
        <v>386</v>
      </c>
      <c r="AR3" s="11"/>
      <c r="AS3" s="56">
        <v>3</v>
      </c>
      <c r="AU3" s="57"/>
      <c r="AV3" s="3">
        <f t="shared" si="0"/>
        <v>1</v>
      </c>
    </row>
    <row r="4" spans="1:50" ht="19.5" customHeight="1" x14ac:dyDescent="0.25">
      <c r="A4">
        <v>3</v>
      </c>
      <c r="B4" s="53">
        <v>2015</v>
      </c>
      <c r="C4" s="53">
        <v>3</v>
      </c>
      <c r="D4" t="s">
        <v>178</v>
      </c>
      <c r="E4" s="53" t="s">
        <v>63</v>
      </c>
      <c r="F4" t="s">
        <v>307</v>
      </c>
      <c r="G4" t="s">
        <v>141</v>
      </c>
      <c r="H4" s="54" t="s">
        <v>76</v>
      </c>
      <c r="I4" s="54">
        <v>1</v>
      </c>
      <c r="J4" s="54" t="s">
        <v>112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5">
        <v>89</v>
      </c>
      <c r="AF4" s="5">
        <v>29</v>
      </c>
      <c r="AG4" s="5">
        <v>30</v>
      </c>
      <c r="AH4" s="5">
        <v>31</v>
      </c>
      <c r="AI4" s="5">
        <v>32</v>
      </c>
      <c r="AJ4" s="5">
        <v>31</v>
      </c>
      <c r="AK4" s="5">
        <v>3.96</v>
      </c>
      <c r="AL4" s="5">
        <v>18</v>
      </c>
      <c r="AM4" s="5">
        <v>323</v>
      </c>
      <c r="AN4" s="5">
        <v>5</v>
      </c>
      <c r="AO4" s="5">
        <v>23</v>
      </c>
      <c r="AP4" s="4">
        <v>3.3809999999999998</v>
      </c>
      <c r="AQ4" s="10" t="s">
        <v>105</v>
      </c>
      <c r="AR4" s="11"/>
      <c r="AS4" s="56">
        <v>5</v>
      </c>
      <c r="AU4" s="57"/>
      <c r="AV4" s="3">
        <f t="shared" si="0"/>
        <v>1</v>
      </c>
    </row>
    <row r="5" spans="1:50" ht="19.5" customHeight="1" x14ac:dyDescent="0.25">
      <c r="A5">
        <v>4</v>
      </c>
      <c r="B5" s="53">
        <v>2016</v>
      </c>
      <c r="C5" s="53">
        <v>4</v>
      </c>
      <c r="D5" t="s">
        <v>248</v>
      </c>
      <c r="E5" s="53" t="s">
        <v>63</v>
      </c>
      <c r="F5" t="s">
        <v>107</v>
      </c>
      <c r="G5" t="s">
        <v>297</v>
      </c>
      <c r="H5" s="54" t="s">
        <v>227</v>
      </c>
      <c r="I5" s="54">
        <v>0</v>
      </c>
      <c r="J5" s="54" t="s">
        <v>112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1</v>
      </c>
      <c r="AD5" s="5">
        <v>0</v>
      </c>
      <c r="AE5" s="55">
        <v>64068</v>
      </c>
      <c r="AF5" s="5"/>
      <c r="AG5" s="5"/>
      <c r="AH5" s="5"/>
      <c r="AI5" s="5"/>
      <c r="AJ5" s="5"/>
      <c r="AK5" s="5">
        <v>3.92</v>
      </c>
      <c r="AL5" s="5"/>
      <c r="AM5" s="5"/>
      <c r="AN5" s="5">
        <v>3</v>
      </c>
      <c r="AO5" s="5">
        <v>31</v>
      </c>
      <c r="AP5" s="4">
        <v>3.8780000000000001</v>
      </c>
      <c r="AQ5" s="10" t="s">
        <v>402</v>
      </c>
      <c r="AR5" s="11"/>
      <c r="AS5" s="56">
        <v>1</v>
      </c>
      <c r="AU5" s="57"/>
      <c r="AV5" s="3">
        <f t="shared" si="0"/>
        <v>1</v>
      </c>
    </row>
    <row r="6" spans="1:50" ht="19.5" customHeight="1" x14ac:dyDescent="0.25">
      <c r="A6">
        <v>5</v>
      </c>
      <c r="B6" s="53">
        <v>2016</v>
      </c>
      <c r="C6" s="53">
        <v>3</v>
      </c>
      <c r="D6" t="s">
        <v>177</v>
      </c>
      <c r="E6" s="53" t="s">
        <v>63</v>
      </c>
      <c r="F6" t="s">
        <v>99</v>
      </c>
      <c r="G6" t="s">
        <v>136</v>
      </c>
      <c r="H6" s="54" t="s">
        <v>66</v>
      </c>
      <c r="I6" s="54">
        <v>0</v>
      </c>
      <c r="J6" s="54" t="s">
        <v>112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5">
        <v>84</v>
      </c>
      <c r="AF6" s="5">
        <v>28</v>
      </c>
      <c r="AG6" s="5">
        <v>23</v>
      </c>
      <c r="AH6" s="5">
        <v>27</v>
      </c>
      <c r="AI6" s="5">
        <v>23</v>
      </c>
      <c r="AJ6" s="5">
        <v>31</v>
      </c>
      <c r="AK6" s="5">
        <v>3.31</v>
      </c>
      <c r="AL6" s="5">
        <v>150</v>
      </c>
      <c r="AM6" s="5">
        <v>370</v>
      </c>
      <c r="AN6" s="5">
        <v>4</v>
      </c>
      <c r="AO6" s="5">
        <v>8</v>
      </c>
      <c r="AP6" s="4">
        <v>3.6110000000000002</v>
      </c>
      <c r="AQ6" s="10" t="s">
        <v>224</v>
      </c>
      <c r="AR6" s="11"/>
      <c r="AS6" s="56">
        <v>4</v>
      </c>
      <c r="AU6" s="57"/>
      <c r="AV6" s="3">
        <f t="shared" si="0"/>
        <v>1</v>
      </c>
    </row>
    <row r="7" spans="1:50" ht="19.5" customHeight="1" x14ac:dyDescent="0.25">
      <c r="A7">
        <v>6</v>
      </c>
      <c r="B7" s="53">
        <v>2015</v>
      </c>
      <c r="C7" s="53">
        <v>3</v>
      </c>
      <c r="D7" t="s">
        <v>137</v>
      </c>
      <c r="E7" s="53" t="s">
        <v>74</v>
      </c>
      <c r="F7" t="s">
        <v>154</v>
      </c>
      <c r="G7" t="s">
        <v>119</v>
      </c>
      <c r="H7" s="54" t="s">
        <v>66</v>
      </c>
      <c r="I7" s="54">
        <v>0</v>
      </c>
      <c r="J7" s="54" t="s">
        <v>112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5">
        <v>57</v>
      </c>
      <c r="AF7" s="5">
        <v>22</v>
      </c>
      <c r="AG7" s="5">
        <v>23</v>
      </c>
      <c r="AH7" s="5">
        <v>24</v>
      </c>
      <c r="AI7" s="5">
        <v>19</v>
      </c>
      <c r="AJ7" s="5">
        <v>25</v>
      </c>
      <c r="AK7" s="5">
        <v>3.72</v>
      </c>
      <c r="AL7" s="5">
        <v>36</v>
      </c>
      <c r="AM7" s="5">
        <v>164</v>
      </c>
      <c r="AN7" s="5">
        <v>8</v>
      </c>
      <c r="AO7" s="5">
        <v>3</v>
      </c>
      <c r="AP7" s="4">
        <v>3.387</v>
      </c>
      <c r="AQ7" s="10" t="s">
        <v>155</v>
      </c>
      <c r="AR7" s="11"/>
      <c r="AS7" s="56">
        <v>4</v>
      </c>
      <c r="AU7" s="57"/>
      <c r="AV7" s="3">
        <f t="shared" si="0"/>
        <v>0</v>
      </c>
    </row>
    <row r="8" spans="1:50" ht="19.5" customHeight="1" x14ac:dyDescent="0.25">
      <c r="A8">
        <v>10</v>
      </c>
      <c r="B8" s="53">
        <v>2016</v>
      </c>
      <c r="C8" s="53">
        <v>3</v>
      </c>
      <c r="D8" t="s">
        <v>273</v>
      </c>
      <c r="E8" s="53" t="s">
        <v>63</v>
      </c>
      <c r="F8" t="s">
        <v>204</v>
      </c>
      <c r="G8" t="s">
        <v>94</v>
      </c>
      <c r="H8" s="54" t="s">
        <v>66</v>
      </c>
      <c r="I8" s="54">
        <v>0</v>
      </c>
      <c r="J8" s="54" t="s">
        <v>112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</v>
      </c>
      <c r="AD8" s="5">
        <v>0</v>
      </c>
      <c r="AE8" s="55">
        <v>1944</v>
      </c>
      <c r="AF8" s="5">
        <v>28</v>
      </c>
      <c r="AG8" s="5">
        <v>22</v>
      </c>
      <c r="AH8" s="5">
        <v>29</v>
      </c>
      <c r="AI8" s="5">
        <v>31</v>
      </c>
      <c r="AJ8" s="5">
        <v>29</v>
      </c>
      <c r="AK8" s="5">
        <v>4</v>
      </c>
      <c r="AL8" s="5">
        <v>1</v>
      </c>
      <c r="AM8" s="5">
        <v>181</v>
      </c>
      <c r="AN8" s="5">
        <v>12</v>
      </c>
      <c r="AO8" s="5">
        <v>20</v>
      </c>
      <c r="AP8" s="4">
        <v>3.702</v>
      </c>
      <c r="AQ8" s="10" t="s">
        <v>274</v>
      </c>
      <c r="AR8" s="11" t="s">
        <v>275</v>
      </c>
      <c r="AS8" s="56">
        <v>2</v>
      </c>
      <c r="AU8" s="57"/>
      <c r="AV8" s="3">
        <f t="shared" si="0"/>
        <v>1</v>
      </c>
    </row>
    <row r="9" spans="1:50" ht="19.5" customHeight="1" x14ac:dyDescent="0.25">
      <c r="A9">
        <v>14</v>
      </c>
      <c r="B9" s="53">
        <v>2016</v>
      </c>
      <c r="C9" s="53">
        <v>3</v>
      </c>
      <c r="D9" t="s">
        <v>167</v>
      </c>
      <c r="E9" s="53" t="s">
        <v>63</v>
      </c>
      <c r="F9" t="s">
        <v>104</v>
      </c>
      <c r="G9" t="s">
        <v>64</v>
      </c>
      <c r="H9" s="54" t="s">
        <v>66</v>
      </c>
      <c r="I9" s="54">
        <v>0</v>
      </c>
      <c r="J9" s="54" t="s">
        <v>112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1</v>
      </c>
      <c r="AD9" s="5">
        <v>0</v>
      </c>
      <c r="AE9" s="55">
        <v>18</v>
      </c>
      <c r="AF9" s="5">
        <v>24</v>
      </c>
      <c r="AG9" s="5">
        <v>22</v>
      </c>
      <c r="AH9" s="5">
        <v>23</v>
      </c>
      <c r="AI9" s="5">
        <v>25</v>
      </c>
      <c r="AJ9" s="5">
        <v>28</v>
      </c>
      <c r="AK9" s="5">
        <v>3.87</v>
      </c>
      <c r="AL9" s="5">
        <v>80</v>
      </c>
      <c r="AM9" s="5">
        <v>421</v>
      </c>
      <c r="AN9" s="5">
        <v>8</v>
      </c>
      <c r="AO9" s="5">
        <v>15</v>
      </c>
      <c r="AP9" s="4">
        <v>3.4289999999999998</v>
      </c>
      <c r="AQ9" s="10" t="s">
        <v>126</v>
      </c>
      <c r="AR9" s="11" t="s">
        <v>199</v>
      </c>
      <c r="AS9" s="56">
        <v>5</v>
      </c>
      <c r="AU9" s="57"/>
      <c r="AV9" s="3">
        <f t="shared" si="0"/>
        <v>1</v>
      </c>
    </row>
    <row r="10" spans="1:50" ht="19.5" customHeight="1" x14ac:dyDescent="0.25">
      <c r="A10">
        <v>15</v>
      </c>
      <c r="B10" s="53">
        <v>2015</v>
      </c>
      <c r="C10" s="53">
        <v>3</v>
      </c>
      <c r="D10" t="s">
        <v>235</v>
      </c>
      <c r="E10" s="53" t="s">
        <v>63</v>
      </c>
      <c r="F10" t="s">
        <v>104</v>
      </c>
      <c r="G10" t="s">
        <v>108</v>
      </c>
      <c r="H10" s="54" t="s">
        <v>66</v>
      </c>
      <c r="I10" s="54">
        <v>0</v>
      </c>
      <c r="J10" s="54" t="s">
        <v>112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5">
        <v>383</v>
      </c>
      <c r="AF10" s="5">
        <v>26</v>
      </c>
      <c r="AG10" s="5">
        <v>24</v>
      </c>
      <c r="AH10" s="5">
        <v>26</v>
      </c>
      <c r="AI10" s="5">
        <v>26</v>
      </c>
      <c r="AJ10" s="5">
        <v>28</v>
      </c>
      <c r="AK10" s="5">
        <v>3.98</v>
      </c>
      <c r="AL10" s="5">
        <v>1</v>
      </c>
      <c r="AM10" s="5">
        <v>9</v>
      </c>
      <c r="AN10" s="5">
        <v>4</v>
      </c>
      <c r="AO10" s="5">
        <v>19</v>
      </c>
      <c r="AP10" s="4">
        <v>3.895</v>
      </c>
      <c r="AQ10" s="10" t="s">
        <v>105</v>
      </c>
      <c r="AR10" s="11"/>
      <c r="AS10" s="56">
        <v>5</v>
      </c>
      <c r="AU10" s="57"/>
      <c r="AV10" s="3">
        <f t="shared" si="0"/>
        <v>1</v>
      </c>
    </row>
    <row r="11" spans="1:50" ht="19.5" customHeight="1" x14ac:dyDescent="0.25">
      <c r="A11">
        <v>16</v>
      </c>
      <c r="B11" s="53">
        <v>2016</v>
      </c>
      <c r="C11" s="53">
        <v>3</v>
      </c>
      <c r="D11" t="s">
        <v>173</v>
      </c>
      <c r="E11" s="53" t="s">
        <v>63</v>
      </c>
      <c r="F11" t="s">
        <v>89</v>
      </c>
      <c r="G11" t="s">
        <v>64</v>
      </c>
      <c r="H11" s="54" t="s">
        <v>66</v>
      </c>
      <c r="I11" s="54">
        <v>0</v>
      </c>
      <c r="J11" s="54" t="s">
        <v>112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1</v>
      </c>
      <c r="AD11" s="5">
        <v>0</v>
      </c>
      <c r="AE11" s="55">
        <v>997</v>
      </c>
      <c r="AF11" s="5">
        <v>28</v>
      </c>
      <c r="AG11" s="5">
        <v>30</v>
      </c>
      <c r="AH11" s="5">
        <v>30</v>
      </c>
      <c r="AI11" s="5">
        <v>25</v>
      </c>
      <c r="AJ11" s="5">
        <v>27</v>
      </c>
      <c r="AK11" s="5">
        <v>4.3600000000000003</v>
      </c>
      <c r="AL11" s="5">
        <v>5</v>
      </c>
      <c r="AM11" s="5">
        <v>280</v>
      </c>
      <c r="AN11" s="5">
        <v>8</v>
      </c>
      <c r="AO11" s="5">
        <v>4</v>
      </c>
      <c r="AP11" s="4">
        <v>3.6640000000000001</v>
      </c>
      <c r="AQ11" s="10" t="s">
        <v>277</v>
      </c>
      <c r="AR11" s="11"/>
      <c r="AS11" s="56">
        <v>4</v>
      </c>
      <c r="AU11" s="57"/>
      <c r="AV11" s="3">
        <f t="shared" si="0"/>
        <v>1</v>
      </c>
    </row>
    <row r="12" spans="1:50" ht="19.5" customHeight="1" x14ac:dyDescent="0.25">
      <c r="A12">
        <v>17</v>
      </c>
      <c r="B12" s="53">
        <v>2015</v>
      </c>
      <c r="C12" s="53">
        <v>3</v>
      </c>
      <c r="D12" t="s">
        <v>88</v>
      </c>
      <c r="E12" s="53" t="s">
        <v>63</v>
      </c>
      <c r="F12" t="s">
        <v>140</v>
      </c>
      <c r="G12" t="s">
        <v>141</v>
      </c>
      <c r="H12" s="54"/>
      <c r="I12" s="54">
        <v>0</v>
      </c>
      <c r="J12" s="54" t="s">
        <v>112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5">
        <v>0</v>
      </c>
      <c r="AF12" s="5">
        <v>21</v>
      </c>
      <c r="AG12" s="5">
        <v>23</v>
      </c>
      <c r="AH12" s="5">
        <v>21</v>
      </c>
      <c r="AI12" s="5">
        <v>23</v>
      </c>
      <c r="AJ12" s="5">
        <v>22</v>
      </c>
      <c r="AK12" s="5">
        <v>3.75</v>
      </c>
      <c r="AL12" s="5">
        <v>104</v>
      </c>
      <c r="AM12" s="5">
        <v>428</v>
      </c>
      <c r="AN12" s="5">
        <v>4</v>
      </c>
      <c r="AO12" s="5">
        <v>8</v>
      </c>
      <c r="AP12" s="4">
        <v>3.9910000000000001</v>
      </c>
      <c r="AQ12" s="10" t="s">
        <v>142</v>
      </c>
      <c r="AR12" s="11" t="s">
        <v>143</v>
      </c>
      <c r="AS12" s="56">
        <v>4</v>
      </c>
      <c r="AU12" s="57"/>
      <c r="AV12" s="3">
        <f t="shared" si="0"/>
        <v>1</v>
      </c>
    </row>
    <row r="13" spans="1:50" ht="19.5" customHeight="1" x14ac:dyDescent="0.25">
      <c r="A13">
        <v>18</v>
      </c>
      <c r="B13" s="53">
        <v>2015</v>
      </c>
      <c r="C13" s="53">
        <v>3</v>
      </c>
      <c r="D13" t="s">
        <v>305</v>
      </c>
      <c r="E13" s="53" t="s">
        <v>74</v>
      </c>
      <c r="F13" t="s">
        <v>189</v>
      </c>
      <c r="G13" t="s">
        <v>64</v>
      </c>
      <c r="H13" s="54" t="s">
        <v>66</v>
      </c>
      <c r="I13" s="54">
        <v>0</v>
      </c>
      <c r="J13" s="54" t="s">
        <v>112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5">
        <v>981</v>
      </c>
      <c r="AF13" s="5">
        <v>29</v>
      </c>
      <c r="AG13" s="5">
        <v>26</v>
      </c>
      <c r="AH13" s="5">
        <v>29</v>
      </c>
      <c r="AI13" s="5">
        <v>30</v>
      </c>
      <c r="AJ13" s="5">
        <v>34</v>
      </c>
      <c r="AK13" s="5">
        <v>3.92</v>
      </c>
      <c r="AL13" s="5">
        <v>14</v>
      </c>
      <c r="AM13" s="5">
        <v>118</v>
      </c>
      <c r="AN13" s="5">
        <v>9</v>
      </c>
      <c r="AO13" s="5">
        <v>34</v>
      </c>
      <c r="AP13" s="4">
        <v>3.681</v>
      </c>
      <c r="AQ13" s="10" t="s">
        <v>306</v>
      </c>
      <c r="AR13" s="11"/>
      <c r="AS13" s="56">
        <v>4</v>
      </c>
      <c r="AU13" s="57"/>
      <c r="AV13" s="3">
        <f t="shared" si="0"/>
        <v>0</v>
      </c>
    </row>
    <row r="14" spans="1:50" ht="19.5" customHeight="1" x14ac:dyDescent="0.25">
      <c r="A14">
        <v>19</v>
      </c>
      <c r="B14" s="53">
        <v>2015</v>
      </c>
      <c r="C14" s="53">
        <v>2</v>
      </c>
      <c r="D14" t="s">
        <v>315</v>
      </c>
      <c r="E14" s="53" t="s">
        <v>63</v>
      </c>
      <c r="F14" t="s">
        <v>214</v>
      </c>
      <c r="G14" t="s">
        <v>119</v>
      </c>
      <c r="H14" s="54" t="s">
        <v>66</v>
      </c>
      <c r="I14" s="54">
        <v>0</v>
      </c>
      <c r="J14" s="54" t="s">
        <v>112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5">
        <v>8939</v>
      </c>
      <c r="AF14" s="5">
        <v>30</v>
      </c>
      <c r="AG14" s="5">
        <v>26</v>
      </c>
      <c r="AH14" s="5">
        <v>28</v>
      </c>
      <c r="AI14" s="5">
        <v>33</v>
      </c>
      <c r="AJ14" s="5">
        <v>34</v>
      </c>
      <c r="AK14" s="5">
        <v>4</v>
      </c>
      <c r="AL14" s="5">
        <v>1</v>
      </c>
      <c r="AM14" s="5">
        <v>66</v>
      </c>
      <c r="AN14" s="5">
        <v>8</v>
      </c>
      <c r="AO14" s="5">
        <v>6</v>
      </c>
      <c r="AP14" s="4">
        <v>3.8180000000000001</v>
      </c>
      <c r="AQ14" s="10" t="s">
        <v>316</v>
      </c>
      <c r="AR14" s="11"/>
      <c r="AS14" s="56">
        <v>2</v>
      </c>
      <c r="AU14" s="57"/>
      <c r="AV14" s="3">
        <f t="shared" si="0"/>
        <v>1</v>
      </c>
    </row>
    <row r="15" spans="1:50" ht="19.5" customHeight="1" x14ac:dyDescent="0.25">
      <c r="A15">
        <v>20</v>
      </c>
      <c r="B15" s="53">
        <v>2016</v>
      </c>
      <c r="C15" s="53">
        <v>3</v>
      </c>
      <c r="D15" t="s">
        <v>156</v>
      </c>
      <c r="E15" s="53" t="s">
        <v>63</v>
      </c>
      <c r="F15" t="s">
        <v>104</v>
      </c>
      <c r="G15" t="s">
        <v>157</v>
      </c>
      <c r="H15" s="54" t="s">
        <v>66</v>
      </c>
      <c r="I15" s="54">
        <v>0</v>
      </c>
      <c r="J15" s="54" t="s">
        <v>112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0</v>
      </c>
      <c r="AC15" s="5">
        <v>1</v>
      </c>
      <c r="AD15" s="5">
        <v>0</v>
      </c>
      <c r="AE15" s="55">
        <v>417</v>
      </c>
      <c r="AF15" s="5">
        <v>22</v>
      </c>
      <c r="AG15" s="5">
        <v>22</v>
      </c>
      <c r="AH15" s="5">
        <v>21</v>
      </c>
      <c r="AI15" s="5">
        <v>24</v>
      </c>
      <c r="AJ15" s="5">
        <v>22</v>
      </c>
      <c r="AK15" s="5">
        <v>3.82</v>
      </c>
      <c r="AL15" s="5">
        <v>50</v>
      </c>
      <c r="AM15" s="5">
        <v>184</v>
      </c>
      <c r="AN15" s="5">
        <v>7</v>
      </c>
      <c r="AO15" s="5">
        <v>3</v>
      </c>
      <c r="AP15" s="4">
        <v>3.61</v>
      </c>
      <c r="AQ15" s="10" t="s">
        <v>126</v>
      </c>
      <c r="AR15" s="11"/>
      <c r="AS15" s="56">
        <v>5</v>
      </c>
      <c r="AU15" s="57"/>
      <c r="AV15" s="3">
        <f t="shared" si="0"/>
        <v>1</v>
      </c>
    </row>
    <row r="16" spans="1:50" ht="19.5" customHeight="1" x14ac:dyDescent="0.25">
      <c r="A16">
        <v>21</v>
      </c>
      <c r="B16" s="53">
        <v>2015</v>
      </c>
      <c r="C16" s="53">
        <v>3</v>
      </c>
      <c r="D16" t="s">
        <v>173</v>
      </c>
      <c r="E16" s="53" t="s">
        <v>63</v>
      </c>
      <c r="F16" t="s">
        <v>62</v>
      </c>
      <c r="G16" t="s">
        <v>157</v>
      </c>
      <c r="H16" s="54" t="s">
        <v>66</v>
      </c>
      <c r="I16" s="54">
        <v>0</v>
      </c>
      <c r="J16" s="54" t="s">
        <v>112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5">
        <v>984</v>
      </c>
      <c r="AF16" s="5">
        <v>23</v>
      </c>
      <c r="AG16" s="5">
        <v>24</v>
      </c>
      <c r="AH16" s="5">
        <v>24</v>
      </c>
      <c r="AI16" s="5">
        <v>22</v>
      </c>
      <c r="AJ16" s="5">
        <v>22</v>
      </c>
      <c r="AK16" s="5">
        <v>3.99</v>
      </c>
      <c r="AL16" s="5">
        <v>37</v>
      </c>
      <c r="AM16" s="5">
        <v>302</v>
      </c>
      <c r="AN16" s="5">
        <v>8</v>
      </c>
      <c r="AO16" s="5">
        <v>9</v>
      </c>
      <c r="AP16" s="4">
        <v>3.4750000000000001</v>
      </c>
      <c r="AQ16" s="10" t="s">
        <v>174</v>
      </c>
      <c r="AR16" s="11" t="s">
        <v>175</v>
      </c>
      <c r="AS16" s="56">
        <v>4</v>
      </c>
      <c r="AU16" s="57"/>
      <c r="AV16" s="3">
        <f t="shared" si="0"/>
        <v>1</v>
      </c>
    </row>
    <row r="17" spans="1:48" ht="19.5" customHeight="1" x14ac:dyDescent="0.25">
      <c r="A17">
        <v>22</v>
      </c>
      <c r="B17" s="53">
        <v>2015</v>
      </c>
      <c r="C17" s="53">
        <v>3</v>
      </c>
      <c r="D17" t="s">
        <v>88</v>
      </c>
      <c r="E17" s="53" t="s">
        <v>74</v>
      </c>
      <c r="F17" t="s">
        <v>93</v>
      </c>
      <c r="G17" t="s">
        <v>195</v>
      </c>
      <c r="H17" s="54" t="s">
        <v>66</v>
      </c>
      <c r="I17" s="54">
        <v>2</v>
      </c>
      <c r="J17" s="54" t="s">
        <v>112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5">
        <v>90</v>
      </c>
      <c r="AF17" s="5">
        <v>24</v>
      </c>
      <c r="AG17" s="5">
        <v>28</v>
      </c>
      <c r="AH17" s="5">
        <v>24</v>
      </c>
      <c r="AI17" s="5">
        <v>24</v>
      </c>
      <c r="AJ17" s="5">
        <v>20</v>
      </c>
      <c r="AK17" s="5">
        <v>3.93</v>
      </c>
      <c r="AL17" s="5">
        <v>50</v>
      </c>
      <c r="AM17" s="5">
        <v>428</v>
      </c>
      <c r="AN17" s="5">
        <v>7</v>
      </c>
      <c r="AO17" s="5">
        <v>0</v>
      </c>
      <c r="AP17" s="4">
        <v>3.5640000000000001</v>
      </c>
      <c r="AQ17" s="10" t="s">
        <v>129</v>
      </c>
      <c r="AR17" s="11"/>
      <c r="AS17" s="56">
        <v>2</v>
      </c>
      <c r="AU17" s="57"/>
      <c r="AV17" s="3">
        <f t="shared" si="0"/>
        <v>0</v>
      </c>
    </row>
    <row r="18" spans="1:48" ht="19.5" customHeight="1" x14ac:dyDescent="0.25">
      <c r="A18">
        <v>24</v>
      </c>
      <c r="B18" s="53">
        <v>2015</v>
      </c>
      <c r="C18" s="53">
        <v>3</v>
      </c>
      <c r="D18" t="s">
        <v>167</v>
      </c>
      <c r="E18" s="53" t="s">
        <v>74</v>
      </c>
      <c r="F18" t="s">
        <v>104</v>
      </c>
      <c r="G18" t="s">
        <v>94</v>
      </c>
      <c r="H18" s="54" t="s">
        <v>66</v>
      </c>
      <c r="I18" s="54">
        <v>0</v>
      </c>
      <c r="J18" s="54" t="s">
        <v>112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1</v>
      </c>
      <c r="AC18" s="5">
        <v>0</v>
      </c>
      <c r="AD18" s="5">
        <v>0</v>
      </c>
      <c r="AE18" s="55">
        <v>18</v>
      </c>
      <c r="AF18" s="5">
        <v>22</v>
      </c>
      <c r="AG18" s="5">
        <v>21</v>
      </c>
      <c r="AH18" s="5">
        <v>23</v>
      </c>
      <c r="AI18" s="5">
        <v>22</v>
      </c>
      <c r="AJ18" s="5">
        <v>21</v>
      </c>
      <c r="AK18" s="5">
        <v>3.02</v>
      </c>
      <c r="AL18" s="5">
        <v>265</v>
      </c>
      <c r="AM18" s="5">
        <v>453</v>
      </c>
      <c r="AN18" s="5">
        <v>8</v>
      </c>
      <c r="AO18" s="5">
        <v>11</v>
      </c>
      <c r="AP18" s="4">
        <v>2.9079999999999999</v>
      </c>
      <c r="AQ18" s="10" t="s">
        <v>126</v>
      </c>
      <c r="AR18" s="11"/>
      <c r="AS18" s="56">
        <v>5</v>
      </c>
      <c r="AU18" s="57"/>
      <c r="AV18" s="3">
        <f t="shared" si="0"/>
        <v>0</v>
      </c>
    </row>
    <row r="19" spans="1:48" ht="19.5" customHeight="1" x14ac:dyDescent="0.25">
      <c r="A19">
        <v>27</v>
      </c>
      <c r="B19" s="53">
        <v>2016</v>
      </c>
      <c r="C19" s="53">
        <v>3</v>
      </c>
      <c r="D19" t="s">
        <v>88</v>
      </c>
      <c r="E19" s="53" t="s">
        <v>63</v>
      </c>
      <c r="F19" t="s">
        <v>99</v>
      </c>
      <c r="G19" t="s">
        <v>310</v>
      </c>
      <c r="H19" s="54" t="s">
        <v>66</v>
      </c>
      <c r="I19" s="54">
        <v>0</v>
      </c>
      <c r="J19" s="54" t="s">
        <v>112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5">
        <v>0</v>
      </c>
      <c r="AF19" s="5">
        <v>29</v>
      </c>
      <c r="AG19" s="5">
        <v>25</v>
      </c>
      <c r="AH19" s="5">
        <v>25</v>
      </c>
      <c r="AI19" s="5">
        <v>36</v>
      </c>
      <c r="AJ19" s="5">
        <v>31</v>
      </c>
      <c r="AK19" s="5">
        <v>3.81</v>
      </c>
      <c r="AL19" s="5">
        <v>74</v>
      </c>
      <c r="AM19" s="5">
        <v>406</v>
      </c>
      <c r="AN19" s="5">
        <v>8</v>
      </c>
      <c r="AO19" s="5">
        <v>17</v>
      </c>
      <c r="AP19" s="4">
        <v>3.94</v>
      </c>
      <c r="AQ19" s="10" t="s">
        <v>311</v>
      </c>
      <c r="AR19" s="11"/>
      <c r="AS19" s="56">
        <v>3</v>
      </c>
      <c r="AU19" s="57"/>
      <c r="AV19" s="3">
        <f t="shared" si="0"/>
        <v>1</v>
      </c>
    </row>
    <row r="20" spans="1:48" ht="19.5" customHeight="1" x14ac:dyDescent="0.25">
      <c r="A20">
        <v>31</v>
      </c>
      <c r="B20" s="53">
        <v>2016</v>
      </c>
      <c r="C20" s="53">
        <v>3</v>
      </c>
      <c r="D20" t="s">
        <v>329</v>
      </c>
      <c r="E20" s="53" t="s">
        <v>63</v>
      </c>
      <c r="F20" t="s">
        <v>161</v>
      </c>
      <c r="G20" t="s">
        <v>64</v>
      </c>
      <c r="H20" s="54" t="s">
        <v>66</v>
      </c>
      <c r="I20" s="54">
        <v>0</v>
      </c>
      <c r="J20" s="54" t="s">
        <v>112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5">
        <v>991</v>
      </c>
      <c r="AF20" s="5">
        <v>31</v>
      </c>
      <c r="AG20" s="5">
        <v>31</v>
      </c>
      <c r="AH20" s="5">
        <v>30</v>
      </c>
      <c r="AI20" s="5">
        <v>34</v>
      </c>
      <c r="AJ20" s="5">
        <v>30</v>
      </c>
      <c r="AK20" s="5">
        <v>4.13</v>
      </c>
      <c r="AL20" s="5">
        <v>1</v>
      </c>
      <c r="AM20" s="5">
        <v>70</v>
      </c>
      <c r="AN20" s="5">
        <v>8</v>
      </c>
      <c r="AO20" s="5">
        <v>41</v>
      </c>
      <c r="AP20" s="4">
        <v>3.468</v>
      </c>
      <c r="AQ20" s="10" t="s">
        <v>330</v>
      </c>
      <c r="AR20" s="11"/>
      <c r="AS20" s="56">
        <v>1</v>
      </c>
      <c r="AU20" s="57"/>
      <c r="AV20" s="3">
        <f t="shared" si="0"/>
        <v>1</v>
      </c>
    </row>
    <row r="21" spans="1:48" ht="19.5" customHeight="1" x14ac:dyDescent="0.25">
      <c r="A21">
        <v>32</v>
      </c>
      <c r="B21" s="53">
        <v>2016</v>
      </c>
      <c r="C21" s="53">
        <v>2</v>
      </c>
      <c r="D21" t="s">
        <v>349</v>
      </c>
      <c r="E21" s="53" t="s">
        <v>74</v>
      </c>
      <c r="F21" t="s">
        <v>391</v>
      </c>
      <c r="G21" t="s">
        <v>81</v>
      </c>
      <c r="H21" s="54" t="s">
        <v>66</v>
      </c>
      <c r="I21" s="54">
        <v>1</v>
      </c>
      <c r="J21" s="54" t="s">
        <v>112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1</v>
      </c>
      <c r="AD21" s="5">
        <v>0</v>
      </c>
      <c r="AE21" s="55">
        <v>63</v>
      </c>
      <c r="AF21" s="5">
        <v>36</v>
      </c>
      <c r="AG21" s="5">
        <v>23</v>
      </c>
      <c r="AH21" s="5">
        <v>22</v>
      </c>
      <c r="AI21" s="5">
        <v>34</v>
      </c>
      <c r="AJ21" s="5">
        <v>34</v>
      </c>
      <c r="AK21" s="5">
        <v>3.21</v>
      </c>
      <c r="AL21" s="5">
        <v>12</v>
      </c>
      <c r="AM21" s="5">
        <v>17</v>
      </c>
      <c r="AN21" s="5">
        <v>8</v>
      </c>
      <c r="AO21" s="5">
        <v>0</v>
      </c>
      <c r="AP21" s="4">
        <v>3.492</v>
      </c>
      <c r="AQ21" s="10" t="s">
        <v>392</v>
      </c>
      <c r="AR21" s="11"/>
      <c r="AS21" s="56">
        <v>3</v>
      </c>
      <c r="AU21" s="57"/>
      <c r="AV21" s="3">
        <f t="shared" si="0"/>
        <v>0</v>
      </c>
    </row>
    <row r="22" spans="1:48" ht="19.5" customHeight="1" x14ac:dyDescent="0.25">
      <c r="A22">
        <v>33</v>
      </c>
      <c r="B22" s="53">
        <v>2016</v>
      </c>
      <c r="C22" s="53">
        <v>3</v>
      </c>
      <c r="D22" t="s">
        <v>114</v>
      </c>
      <c r="E22" s="53" t="s">
        <v>74</v>
      </c>
      <c r="F22" t="s">
        <v>80</v>
      </c>
      <c r="G22" t="s">
        <v>81</v>
      </c>
      <c r="H22" s="54" t="s">
        <v>115</v>
      </c>
      <c r="I22" s="54">
        <v>0</v>
      </c>
      <c r="J22" s="54" t="s">
        <v>112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5">
        <v>19520</v>
      </c>
      <c r="AF22" s="5">
        <v>19</v>
      </c>
      <c r="AG22" s="5"/>
      <c r="AH22" s="5"/>
      <c r="AI22" s="5"/>
      <c r="AJ22" s="5"/>
      <c r="AK22" s="5">
        <v>3.698</v>
      </c>
      <c r="AL22" s="5"/>
      <c r="AM22" s="5"/>
      <c r="AN22" s="5">
        <v>8</v>
      </c>
      <c r="AO22" s="5">
        <v>0</v>
      </c>
      <c r="AP22" s="4">
        <v>3.0510000000000002</v>
      </c>
      <c r="AQ22" s="10" t="s">
        <v>116</v>
      </c>
      <c r="AR22" s="11"/>
      <c r="AS22" s="56">
        <v>4</v>
      </c>
      <c r="AU22" s="57"/>
      <c r="AV22" s="3">
        <f t="shared" si="0"/>
        <v>0</v>
      </c>
    </row>
    <row r="23" spans="1:48" ht="19.5" customHeight="1" x14ac:dyDescent="0.25">
      <c r="A23">
        <v>34</v>
      </c>
      <c r="B23" s="53">
        <v>2015</v>
      </c>
      <c r="C23" s="53">
        <v>1</v>
      </c>
      <c r="D23" t="s">
        <v>92</v>
      </c>
      <c r="E23" s="53" t="s">
        <v>74</v>
      </c>
      <c r="F23" t="s">
        <v>204</v>
      </c>
      <c r="G23" t="s">
        <v>64</v>
      </c>
      <c r="H23" s="54"/>
      <c r="I23" s="54">
        <v>0</v>
      </c>
      <c r="J23" s="54" t="s">
        <v>112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5">
        <v>1736</v>
      </c>
      <c r="AF23" s="5">
        <v>35</v>
      </c>
      <c r="AG23" s="5">
        <v>34</v>
      </c>
      <c r="AH23" s="5">
        <v>36</v>
      </c>
      <c r="AI23" s="5">
        <v>34</v>
      </c>
      <c r="AJ23" s="5">
        <v>34</v>
      </c>
      <c r="AK23" s="5">
        <v>4.21</v>
      </c>
      <c r="AL23" s="5"/>
      <c r="AM23" s="5"/>
      <c r="AN23" s="5">
        <v>5</v>
      </c>
      <c r="AO23" s="5">
        <v>0</v>
      </c>
      <c r="AP23" s="4">
        <v>3.9340000000000002</v>
      </c>
      <c r="AQ23" s="10" t="s">
        <v>390</v>
      </c>
      <c r="AR23" s="11"/>
      <c r="AS23" s="56">
        <v>3</v>
      </c>
      <c r="AU23" s="57"/>
      <c r="AV23" s="3">
        <f t="shared" si="0"/>
        <v>0</v>
      </c>
    </row>
    <row r="24" spans="1:48" ht="19.5" customHeight="1" x14ac:dyDescent="0.25">
      <c r="A24">
        <v>36</v>
      </c>
      <c r="B24" s="53">
        <v>2016</v>
      </c>
      <c r="C24" s="53">
        <v>3</v>
      </c>
      <c r="D24" t="s">
        <v>225</v>
      </c>
      <c r="E24" s="53" t="s">
        <v>63</v>
      </c>
      <c r="F24" t="s">
        <v>104</v>
      </c>
      <c r="G24" t="s">
        <v>75</v>
      </c>
      <c r="H24" s="54" t="s">
        <v>66</v>
      </c>
      <c r="I24" s="54">
        <v>2</v>
      </c>
      <c r="J24" s="54" t="s">
        <v>112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5">
        <v>946</v>
      </c>
      <c r="AF24" s="5">
        <v>25</v>
      </c>
      <c r="AG24" s="5">
        <v>26</v>
      </c>
      <c r="AH24" s="5">
        <v>24</v>
      </c>
      <c r="AI24" s="5">
        <v>23</v>
      </c>
      <c r="AJ24" s="5">
        <v>28</v>
      </c>
      <c r="AK24" s="5">
        <v>3.6970000000000001</v>
      </c>
      <c r="AL24" s="5">
        <v>158</v>
      </c>
      <c r="AM24" s="5">
        <v>451</v>
      </c>
      <c r="AN24" s="5">
        <v>6</v>
      </c>
      <c r="AO24" s="5">
        <v>22</v>
      </c>
      <c r="AP24" s="4">
        <v>3.26</v>
      </c>
      <c r="AQ24" s="10" t="s">
        <v>226</v>
      </c>
      <c r="AR24" s="11"/>
      <c r="AS24" s="56">
        <v>2</v>
      </c>
      <c r="AU24" s="57"/>
      <c r="AV24" s="3">
        <f t="shared" si="0"/>
        <v>1</v>
      </c>
    </row>
    <row r="25" spans="1:48" ht="19.5" customHeight="1" x14ac:dyDescent="0.25">
      <c r="A25">
        <v>37</v>
      </c>
      <c r="B25" s="53">
        <v>2016</v>
      </c>
      <c r="C25" s="53">
        <v>2</v>
      </c>
      <c r="D25" t="s">
        <v>98</v>
      </c>
      <c r="E25" s="53" t="s">
        <v>63</v>
      </c>
      <c r="F25" t="s">
        <v>99</v>
      </c>
      <c r="G25" t="s">
        <v>100</v>
      </c>
      <c r="H25" s="54" t="s">
        <v>76</v>
      </c>
      <c r="I25" s="54">
        <v>0</v>
      </c>
      <c r="J25" s="54" t="s">
        <v>112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0</v>
      </c>
      <c r="AE25" s="55">
        <v>11181</v>
      </c>
      <c r="AF25" s="5">
        <v>19</v>
      </c>
      <c r="AG25" s="5">
        <v>15</v>
      </c>
      <c r="AH25" s="5">
        <v>19</v>
      </c>
      <c r="AI25" s="5">
        <v>20</v>
      </c>
      <c r="AJ25" s="5">
        <v>20</v>
      </c>
      <c r="AK25" s="5">
        <v>3.41</v>
      </c>
      <c r="AL25" s="5">
        <v>44</v>
      </c>
      <c r="AM25" s="5">
        <v>97</v>
      </c>
      <c r="AN25" s="5">
        <v>8</v>
      </c>
      <c r="AO25" s="5">
        <v>14</v>
      </c>
      <c r="AP25" s="4">
        <v>2.85</v>
      </c>
      <c r="AQ25" s="10" t="s">
        <v>102</v>
      </c>
      <c r="AR25" s="11"/>
      <c r="AS25" s="56">
        <v>1</v>
      </c>
      <c r="AU25" s="57"/>
      <c r="AV25" s="3">
        <f t="shared" si="0"/>
        <v>1</v>
      </c>
    </row>
    <row r="26" spans="1:48" ht="19.5" customHeight="1" x14ac:dyDescent="0.25">
      <c r="A26">
        <v>40</v>
      </c>
      <c r="B26" s="53">
        <v>2016</v>
      </c>
      <c r="C26" s="53">
        <v>3</v>
      </c>
      <c r="D26" t="s">
        <v>209</v>
      </c>
      <c r="E26" s="53" t="s">
        <v>63</v>
      </c>
      <c r="F26" t="s">
        <v>104</v>
      </c>
      <c r="G26" t="s">
        <v>136</v>
      </c>
      <c r="H26" s="54" t="s">
        <v>66</v>
      </c>
      <c r="I26" s="54">
        <v>0</v>
      </c>
      <c r="J26" s="54" t="s">
        <v>112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1</v>
      </c>
      <c r="AD26" s="5">
        <v>0</v>
      </c>
      <c r="AE26" s="55">
        <v>2155</v>
      </c>
      <c r="AF26" s="5">
        <v>24</v>
      </c>
      <c r="AG26" s="5">
        <v>23</v>
      </c>
      <c r="AH26" s="5">
        <v>23</v>
      </c>
      <c r="AI26" s="5">
        <v>26</v>
      </c>
      <c r="AJ26" s="5">
        <v>23</v>
      </c>
      <c r="AK26" s="5">
        <v>3.98</v>
      </c>
      <c r="AL26" s="5"/>
      <c r="AM26" s="5"/>
      <c r="AN26" s="5">
        <v>6</v>
      </c>
      <c r="AO26" s="5">
        <v>7</v>
      </c>
      <c r="AP26" s="4">
        <v>3.6589999999999998</v>
      </c>
      <c r="AQ26" s="10" t="s">
        <v>126</v>
      </c>
      <c r="AR26" s="11"/>
      <c r="AS26" s="56">
        <v>5</v>
      </c>
      <c r="AU26" s="57"/>
      <c r="AV26" s="3">
        <f t="shared" si="0"/>
        <v>1</v>
      </c>
    </row>
    <row r="27" spans="1:48" ht="19.5" customHeight="1" x14ac:dyDescent="0.25">
      <c r="A27">
        <v>41</v>
      </c>
      <c r="B27" s="53">
        <v>2016</v>
      </c>
      <c r="C27" s="53">
        <v>2</v>
      </c>
      <c r="D27" t="s">
        <v>191</v>
      </c>
      <c r="E27" s="53" t="s">
        <v>74</v>
      </c>
      <c r="F27" t="s">
        <v>228</v>
      </c>
      <c r="G27" t="s">
        <v>136</v>
      </c>
      <c r="H27" s="54" t="s">
        <v>66</v>
      </c>
      <c r="I27" s="54">
        <v>0</v>
      </c>
      <c r="J27" s="54" t="s">
        <v>71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1</v>
      </c>
      <c r="AE27" s="55">
        <v>1135</v>
      </c>
      <c r="AF27" s="5">
        <v>34</v>
      </c>
      <c r="AG27" s="5">
        <v>32</v>
      </c>
      <c r="AH27" s="5">
        <v>35</v>
      </c>
      <c r="AI27" s="5">
        <v>36</v>
      </c>
      <c r="AJ27" s="5">
        <v>34</v>
      </c>
      <c r="AK27" s="5">
        <v>4.0599999999999996</v>
      </c>
      <c r="AL27" s="5"/>
      <c r="AM27" s="5"/>
      <c r="AN27" s="5">
        <v>8</v>
      </c>
      <c r="AO27" s="5">
        <v>36</v>
      </c>
      <c r="AP27" s="4">
        <v>4</v>
      </c>
      <c r="AQ27" s="10" t="s">
        <v>387</v>
      </c>
      <c r="AR27" s="11" t="s">
        <v>388</v>
      </c>
      <c r="AS27" s="56">
        <v>3</v>
      </c>
      <c r="AU27" s="57"/>
      <c r="AV27" s="3">
        <f t="shared" si="0"/>
        <v>0</v>
      </c>
    </row>
    <row r="28" spans="1:48" ht="19.5" customHeight="1" x14ac:dyDescent="0.25">
      <c r="A28">
        <v>42</v>
      </c>
      <c r="B28" s="53">
        <v>2016</v>
      </c>
      <c r="C28" s="53">
        <v>3</v>
      </c>
      <c r="D28" t="s">
        <v>336</v>
      </c>
      <c r="E28" s="53" t="s">
        <v>74</v>
      </c>
      <c r="F28" t="s">
        <v>204</v>
      </c>
      <c r="G28" t="s">
        <v>338</v>
      </c>
      <c r="H28" s="54" t="s">
        <v>66</v>
      </c>
      <c r="I28" s="54">
        <v>0</v>
      </c>
      <c r="J28" s="54" t="s">
        <v>112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1</v>
      </c>
      <c r="AD28" s="5">
        <v>0</v>
      </c>
      <c r="AE28" s="55">
        <v>435</v>
      </c>
      <c r="AF28" s="5">
        <v>31</v>
      </c>
      <c r="AG28" s="5">
        <v>29</v>
      </c>
      <c r="AH28" s="5">
        <v>31</v>
      </c>
      <c r="AI28" s="5">
        <v>32</v>
      </c>
      <c r="AJ28" s="5">
        <v>31</v>
      </c>
      <c r="AK28" s="5">
        <v>4.3600000000000003</v>
      </c>
      <c r="AL28" s="5">
        <v>45</v>
      </c>
      <c r="AM28" s="5">
        <v>388</v>
      </c>
      <c r="AN28" s="5">
        <v>8</v>
      </c>
      <c r="AO28" s="5">
        <v>21</v>
      </c>
      <c r="AP28" s="4">
        <v>3.8119999999999998</v>
      </c>
      <c r="AQ28" s="10" t="s">
        <v>339</v>
      </c>
      <c r="AR28" s="11"/>
      <c r="AS28" s="56">
        <v>3</v>
      </c>
      <c r="AU28" s="57"/>
      <c r="AV28" s="3">
        <f t="shared" si="0"/>
        <v>0</v>
      </c>
    </row>
    <row r="29" spans="1:48" ht="19.5" customHeight="1" x14ac:dyDescent="0.25">
      <c r="A29">
        <v>44</v>
      </c>
      <c r="B29" s="53">
        <v>2015</v>
      </c>
      <c r="C29" s="53">
        <v>2</v>
      </c>
      <c r="D29" t="s">
        <v>208</v>
      </c>
      <c r="E29" s="53" t="s">
        <v>63</v>
      </c>
      <c r="F29" t="s">
        <v>104</v>
      </c>
      <c r="G29" t="s">
        <v>81</v>
      </c>
      <c r="H29" s="54"/>
      <c r="I29" s="54">
        <v>1</v>
      </c>
      <c r="J29" s="54" t="s">
        <v>112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5">
        <v>11</v>
      </c>
      <c r="AF29" s="5">
        <v>24</v>
      </c>
      <c r="AG29" s="5">
        <v>17</v>
      </c>
      <c r="AH29" s="5">
        <v>21</v>
      </c>
      <c r="AI29" s="5">
        <v>29</v>
      </c>
      <c r="AJ29" s="5">
        <v>28</v>
      </c>
      <c r="AK29" s="5">
        <v>3.45</v>
      </c>
      <c r="AL29" s="5"/>
      <c r="AM29" s="5"/>
      <c r="AN29" s="5">
        <v>8</v>
      </c>
      <c r="AO29" s="5">
        <v>6</v>
      </c>
      <c r="AP29" s="4">
        <v>3.2040000000000002</v>
      </c>
      <c r="AQ29" s="10" t="s">
        <v>105</v>
      </c>
      <c r="AR29" s="11"/>
      <c r="AS29" s="56">
        <v>5</v>
      </c>
      <c r="AU29" s="57"/>
      <c r="AV29" s="3">
        <f t="shared" si="0"/>
        <v>1</v>
      </c>
    </row>
    <row r="30" spans="1:48" ht="19.5" customHeight="1" x14ac:dyDescent="0.25">
      <c r="A30">
        <v>45</v>
      </c>
      <c r="B30" s="53">
        <v>2015</v>
      </c>
      <c r="C30" s="53">
        <v>3</v>
      </c>
      <c r="D30" t="s">
        <v>276</v>
      </c>
      <c r="E30" s="53" t="s">
        <v>96</v>
      </c>
      <c r="F30" t="s">
        <v>303</v>
      </c>
      <c r="G30" t="s">
        <v>365</v>
      </c>
      <c r="H30" s="54"/>
      <c r="I30" s="54">
        <v>1</v>
      </c>
      <c r="J30" s="54" t="s">
        <v>71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5">
        <v>42</v>
      </c>
      <c r="AF30" s="5">
        <v>33</v>
      </c>
      <c r="AG30" s="5">
        <v>28</v>
      </c>
      <c r="AH30" s="5">
        <v>36</v>
      </c>
      <c r="AI30" s="5">
        <v>35</v>
      </c>
      <c r="AJ30" s="5">
        <v>34</v>
      </c>
      <c r="AK30" s="5">
        <v>4.1500000000000004</v>
      </c>
      <c r="AL30" s="5">
        <v>3</v>
      </c>
      <c r="AM30" s="5">
        <v>110</v>
      </c>
      <c r="AN30" s="5">
        <v>8</v>
      </c>
      <c r="AO30" s="5">
        <v>24</v>
      </c>
      <c r="AP30" s="4">
        <v>3.7810000000000001</v>
      </c>
      <c r="AQ30" s="10" t="s">
        <v>366</v>
      </c>
      <c r="AR30" s="11"/>
      <c r="AS30" s="56">
        <v>3</v>
      </c>
      <c r="AU30" s="57"/>
      <c r="AV30" s="3">
        <f t="shared" si="0"/>
        <v>0</v>
      </c>
    </row>
    <row r="31" spans="1:48" ht="19.5" customHeight="1" x14ac:dyDescent="0.25">
      <c r="A31">
        <v>48</v>
      </c>
      <c r="B31" s="53">
        <v>2015</v>
      </c>
      <c r="C31" s="53">
        <v>3</v>
      </c>
      <c r="D31" t="s">
        <v>197</v>
      </c>
      <c r="E31" s="53" t="s">
        <v>63</v>
      </c>
      <c r="F31" t="s">
        <v>104</v>
      </c>
      <c r="G31" t="s">
        <v>119</v>
      </c>
      <c r="H31" s="54" t="s">
        <v>66</v>
      </c>
      <c r="I31" s="54">
        <v>0</v>
      </c>
      <c r="J31" s="54" t="s">
        <v>112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5">
        <v>5</v>
      </c>
      <c r="AF31" s="5">
        <v>24</v>
      </c>
      <c r="AG31" s="5">
        <v>26</v>
      </c>
      <c r="AH31" s="5">
        <v>24</v>
      </c>
      <c r="AI31" s="5">
        <v>25</v>
      </c>
      <c r="AJ31" s="5">
        <v>23</v>
      </c>
      <c r="AK31" s="5">
        <v>3.96</v>
      </c>
      <c r="AL31" s="5">
        <v>64</v>
      </c>
      <c r="AM31" s="5">
        <v>424</v>
      </c>
      <c r="AN31" s="5">
        <v>8</v>
      </c>
      <c r="AO31" s="5">
        <v>8</v>
      </c>
      <c r="AP31" s="4">
        <v>3.0659999999999998</v>
      </c>
      <c r="AQ31" s="10" t="s">
        <v>198</v>
      </c>
      <c r="AR31" s="11"/>
      <c r="AS31" s="56">
        <v>2</v>
      </c>
      <c r="AU31" s="57"/>
      <c r="AV31" s="3">
        <f t="shared" si="0"/>
        <v>1</v>
      </c>
    </row>
    <row r="32" spans="1:48" ht="19.5" customHeight="1" x14ac:dyDescent="0.25">
      <c r="A32">
        <v>49</v>
      </c>
      <c r="B32" s="53">
        <v>2016</v>
      </c>
      <c r="C32" s="53">
        <v>3</v>
      </c>
      <c r="D32" t="s">
        <v>251</v>
      </c>
      <c r="E32" s="53" t="s">
        <v>74</v>
      </c>
      <c r="F32" t="s">
        <v>204</v>
      </c>
      <c r="G32" t="s">
        <v>94</v>
      </c>
      <c r="H32" s="54" t="s">
        <v>66</v>
      </c>
      <c r="I32" s="54">
        <v>0</v>
      </c>
      <c r="J32" s="54" t="s">
        <v>112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1</v>
      </c>
      <c r="AD32" s="5">
        <v>0</v>
      </c>
      <c r="AE32" s="55">
        <v>2148</v>
      </c>
      <c r="AF32" s="5">
        <v>26</v>
      </c>
      <c r="AG32" s="5">
        <v>23</v>
      </c>
      <c r="AH32" s="5">
        <v>26</v>
      </c>
      <c r="AI32" s="5">
        <v>27</v>
      </c>
      <c r="AJ32" s="5">
        <v>27</v>
      </c>
      <c r="AK32" s="5">
        <v>3.24</v>
      </c>
      <c r="AL32" s="5"/>
      <c r="AM32" s="5"/>
      <c r="AN32" s="5">
        <v>8</v>
      </c>
      <c r="AO32" s="5">
        <v>24</v>
      </c>
      <c r="AP32" s="4">
        <v>3.1480000000000001</v>
      </c>
      <c r="AQ32" s="10" t="s">
        <v>252</v>
      </c>
      <c r="AR32" s="11"/>
      <c r="AS32" s="56">
        <v>2</v>
      </c>
      <c r="AU32" s="57"/>
      <c r="AV32" s="3">
        <f t="shared" si="0"/>
        <v>0</v>
      </c>
    </row>
    <row r="33" spans="1:48" ht="19.5" customHeight="1" x14ac:dyDescent="0.25">
      <c r="A33">
        <v>50</v>
      </c>
      <c r="B33" s="53">
        <v>2016</v>
      </c>
      <c r="C33" s="53">
        <v>3</v>
      </c>
      <c r="D33" t="s">
        <v>144</v>
      </c>
      <c r="E33" s="53" t="s">
        <v>63</v>
      </c>
      <c r="F33" t="s">
        <v>104</v>
      </c>
      <c r="G33" t="s">
        <v>145</v>
      </c>
      <c r="H33" s="54" t="s">
        <v>66</v>
      </c>
      <c r="I33" s="54">
        <v>0</v>
      </c>
      <c r="J33" s="54" t="s">
        <v>112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5">
        <v>88</v>
      </c>
      <c r="AF33" s="5">
        <v>21</v>
      </c>
      <c r="AG33" s="5">
        <v>19</v>
      </c>
      <c r="AH33" s="5">
        <v>24</v>
      </c>
      <c r="AI33" s="5">
        <v>21</v>
      </c>
      <c r="AJ33" s="5">
        <v>19</v>
      </c>
      <c r="AK33" s="5">
        <v>3.65</v>
      </c>
      <c r="AL33" s="5">
        <v>118</v>
      </c>
      <c r="AM33" s="5">
        <v>358</v>
      </c>
      <c r="AN33" s="5">
        <v>8</v>
      </c>
      <c r="AO33" s="5">
        <v>39</v>
      </c>
      <c r="AP33" s="4">
        <v>2.5510000000000002</v>
      </c>
      <c r="AQ33" s="10" t="s">
        <v>146</v>
      </c>
      <c r="AR33" s="11"/>
      <c r="AS33" s="56">
        <v>2</v>
      </c>
      <c r="AU33" s="57"/>
      <c r="AV33" s="3">
        <f t="shared" si="0"/>
        <v>1</v>
      </c>
    </row>
    <row r="34" spans="1:48" ht="19.5" customHeight="1" x14ac:dyDescent="0.25">
      <c r="A34">
        <v>51</v>
      </c>
      <c r="B34" s="53">
        <v>2015</v>
      </c>
      <c r="C34" s="53">
        <v>3</v>
      </c>
      <c r="D34" t="s">
        <v>167</v>
      </c>
      <c r="E34" s="53" t="s">
        <v>63</v>
      </c>
      <c r="F34" t="s">
        <v>204</v>
      </c>
      <c r="G34" t="s">
        <v>108</v>
      </c>
      <c r="H34" s="54" t="s">
        <v>82</v>
      </c>
      <c r="I34" s="54">
        <v>0</v>
      </c>
      <c r="J34" s="54" t="s">
        <v>112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5">
        <v>18</v>
      </c>
      <c r="AF34" s="5">
        <v>31</v>
      </c>
      <c r="AG34" s="5">
        <v>34</v>
      </c>
      <c r="AH34" s="5">
        <v>27</v>
      </c>
      <c r="AI34" s="5">
        <v>35</v>
      </c>
      <c r="AJ34" s="5">
        <v>32</v>
      </c>
      <c r="AK34" s="5">
        <v>4.33</v>
      </c>
      <c r="AL34" s="5">
        <v>8</v>
      </c>
      <c r="AM34" s="5">
        <v>453</v>
      </c>
      <c r="AN34" s="5">
        <v>8</v>
      </c>
      <c r="AO34" s="5">
        <v>15</v>
      </c>
      <c r="AP34" s="4">
        <v>3.9260000000000002</v>
      </c>
      <c r="AQ34" s="10" t="s">
        <v>333</v>
      </c>
      <c r="AR34" s="11"/>
      <c r="AS34" s="56">
        <v>2</v>
      </c>
      <c r="AU34" s="57"/>
      <c r="AV34" s="3">
        <f t="shared" si="0"/>
        <v>1</v>
      </c>
    </row>
    <row r="35" spans="1:48" ht="19.5" customHeight="1" x14ac:dyDescent="0.25">
      <c r="A35">
        <v>52</v>
      </c>
      <c r="B35" s="53">
        <v>2015</v>
      </c>
      <c r="C35" s="53">
        <v>3</v>
      </c>
      <c r="D35" t="s">
        <v>220</v>
      </c>
      <c r="E35" s="53" t="s">
        <v>63</v>
      </c>
      <c r="F35" t="s">
        <v>104</v>
      </c>
      <c r="G35" t="s">
        <v>94</v>
      </c>
      <c r="H35" s="54" t="s">
        <v>66</v>
      </c>
      <c r="I35" s="54">
        <v>0</v>
      </c>
      <c r="J35" s="54" t="s">
        <v>112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5">
        <v>1644</v>
      </c>
      <c r="AF35" s="5">
        <v>25</v>
      </c>
      <c r="AG35" s="5">
        <v>26</v>
      </c>
      <c r="AH35" s="5">
        <v>25</v>
      </c>
      <c r="AI35" s="5">
        <v>20</v>
      </c>
      <c r="AJ35" s="5">
        <v>28</v>
      </c>
      <c r="AK35" s="5">
        <v>3.92</v>
      </c>
      <c r="AL35" s="5">
        <v>18</v>
      </c>
      <c r="AM35" s="5">
        <v>115</v>
      </c>
      <c r="AN35" s="5">
        <v>8</v>
      </c>
      <c r="AO35" s="5">
        <v>20</v>
      </c>
      <c r="AP35" s="4">
        <v>3.1179999999999999</v>
      </c>
      <c r="AQ35" s="10" t="s">
        <v>126</v>
      </c>
      <c r="AR35" s="11"/>
      <c r="AS35" s="56">
        <v>5</v>
      </c>
      <c r="AU35" s="57"/>
      <c r="AV35" s="3">
        <f t="shared" si="0"/>
        <v>1</v>
      </c>
    </row>
    <row r="36" spans="1:48" ht="19.5" customHeight="1" x14ac:dyDescent="0.25">
      <c r="A36">
        <v>54</v>
      </c>
      <c r="B36" s="53">
        <v>2015</v>
      </c>
      <c r="C36" s="53">
        <v>3</v>
      </c>
      <c r="D36" t="s">
        <v>374</v>
      </c>
      <c r="E36" s="53" t="s">
        <v>63</v>
      </c>
      <c r="F36" t="s">
        <v>161</v>
      </c>
      <c r="G36" t="s">
        <v>365</v>
      </c>
      <c r="H36" s="54" t="s">
        <v>66</v>
      </c>
      <c r="I36" s="54">
        <v>0</v>
      </c>
      <c r="J36" s="54" t="s">
        <v>112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5">
        <v>0</v>
      </c>
      <c r="AF36" s="5">
        <v>33</v>
      </c>
      <c r="AG36" s="5">
        <v>32</v>
      </c>
      <c r="AH36" s="5">
        <v>35</v>
      </c>
      <c r="AI36" s="5">
        <v>32</v>
      </c>
      <c r="AJ36" s="5">
        <v>33</v>
      </c>
      <c r="AK36" s="5">
        <v>4.16</v>
      </c>
      <c r="AL36" s="5"/>
      <c r="AM36" s="5">
        <v>93</v>
      </c>
      <c r="AN36" s="5">
        <v>8</v>
      </c>
      <c r="AO36" s="5">
        <v>25</v>
      </c>
      <c r="AP36" s="4">
        <v>3.93</v>
      </c>
      <c r="AQ36" s="10" t="s">
        <v>375</v>
      </c>
      <c r="AR36" s="11"/>
      <c r="AS36" s="56">
        <v>3</v>
      </c>
      <c r="AU36" s="57"/>
      <c r="AV36" s="3">
        <f t="shared" si="0"/>
        <v>1</v>
      </c>
    </row>
    <row r="37" spans="1:48" ht="19.5" customHeight="1" x14ac:dyDescent="0.25">
      <c r="A37">
        <v>58</v>
      </c>
      <c r="B37" s="53">
        <v>2016</v>
      </c>
      <c r="C37" s="53">
        <v>3</v>
      </c>
      <c r="D37" t="s">
        <v>137</v>
      </c>
      <c r="E37" s="53" t="s">
        <v>63</v>
      </c>
      <c r="F37" t="s">
        <v>140</v>
      </c>
      <c r="G37" t="s">
        <v>145</v>
      </c>
      <c r="H37" s="54" t="s">
        <v>66</v>
      </c>
      <c r="I37" s="54">
        <v>0</v>
      </c>
      <c r="J37" s="54" t="s">
        <v>112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5">
        <v>0</v>
      </c>
      <c r="AF37" s="5">
        <v>25</v>
      </c>
      <c r="AG37" s="5">
        <v>23</v>
      </c>
      <c r="AH37" s="5">
        <v>21</v>
      </c>
      <c r="AI37" s="5">
        <v>24</v>
      </c>
      <c r="AJ37" s="5">
        <v>33</v>
      </c>
      <c r="AK37" s="5">
        <v>3.79</v>
      </c>
      <c r="AL37" s="5">
        <v>4</v>
      </c>
      <c r="AM37" s="5">
        <v>143</v>
      </c>
      <c r="AN37" s="5">
        <v>8</v>
      </c>
      <c r="AO37" s="5">
        <v>11</v>
      </c>
      <c r="AP37" s="4">
        <v>3.6869999999999998</v>
      </c>
      <c r="AQ37" s="10" t="s">
        <v>185</v>
      </c>
      <c r="AR37" s="11"/>
      <c r="AS37" s="56">
        <v>4</v>
      </c>
      <c r="AU37" s="57"/>
      <c r="AV37" s="3">
        <f t="shared" si="0"/>
        <v>1</v>
      </c>
    </row>
    <row r="38" spans="1:48" ht="19.5" customHeight="1" x14ac:dyDescent="0.25">
      <c r="A38">
        <v>59</v>
      </c>
      <c r="B38" s="53">
        <v>2016</v>
      </c>
      <c r="C38" s="53">
        <v>3</v>
      </c>
      <c r="D38" t="s">
        <v>382</v>
      </c>
      <c r="E38" s="53" t="s">
        <v>74</v>
      </c>
      <c r="F38" t="s">
        <v>254</v>
      </c>
      <c r="G38" t="s">
        <v>64</v>
      </c>
      <c r="H38" s="54" t="s">
        <v>66</v>
      </c>
      <c r="I38" s="54">
        <v>0</v>
      </c>
      <c r="J38" s="54" t="s">
        <v>112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0</v>
      </c>
      <c r="AE38" s="55">
        <v>633</v>
      </c>
      <c r="AF38" s="5">
        <v>34</v>
      </c>
      <c r="AG38" s="5">
        <v>33</v>
      </c>
      <c r="AH38" s="5">
        <v>36</v>
      </c>
      <c r="AI38" s="5">
        <v>32</v>
      </c>
      <c r="AJ38" s="5">
        <v>35</v>
      </c>
      <c r="AK38" s="5">
        <v>4.16</v>
      </c>
      <c r="AL38" s="5">
        <v>6</v>
      </c>
      <c r="AM38" s="5">
        <v>253</v>
      </c>
      <c r="AN38" s="5">
        <v>8</v>
      </c>
      <c r="AO38" s="5">
        <v>17</v>
      </c>
      <c r="AP38" s="4">
        <v>3.8660000000000001</v>
      </c>
      <c r="AQ38" s="10" t="s">
        <v>383</v>
      </c>
      <c r="AR38" s="11"/>
      <c r="AS38" s="56">
        <v>3</v>
      </c>
      <c r="AU38" s="57"/>
      <c r="AV38" s="3">
        <f t="shared" si="0"/>
        <v>0</v>
      </c>
    </row>
    <row r="39" spans="1:48" ht="19.5" customHeight="1" x14ac:dyDescent="0.25">
      <c r="A39">
        <v>60</v>
      </c>
      <c r="B39" s="53">
        <v>2015</v>
      </c>
      <c r="C39" s="53">
        <v>3</v>
      </c>
      <c r="D39" t="s">
        <v>127</v>
      </c>
      <c r="E39" s="53" t="s">
        <v>371</v>
      </c>
      <c r="F39" t="s">
        <v>228</v>
      </c>
      <c r="G39" t="s">
        <v>108</v>
      </c>
      <c r="H39" s="54" t="s">
        <v>66</v>
      </c>
      <c r="I39" s="54">
        <v>0</v>
      </c>
      <c r="J39" s="54" t="s">
        <v>112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5">
        <v>87</v>
      </c>
      <c r="AF39" s="5">
        <v>33</v>
      </c>
      <c r="AG39" s="5">
        <v>31</v>
      </c>
      <c r="AH39" s="5">
        <v>35</v>
      </c>
      <c r="AI39" s="5">
        <v>32</v>
      </c>
      <c r="AJ39" s="5">
        <v>33</v>
      </c>
      <c r="AK39" s="5">
        <v>4.1399999999999997</v>
      </c>
      <c r="AL39" s="5">
        <v>21</v>
      </c>
      <c r="AM39" s="5">
        <v>385</v>
      </c>
      <c r="AN39" s="5">
        <v>8</v>
      </c>
      <c r="AO39" s="5">
        <v>20</v>
      </c>
      <c r="AP39" s="4">
        <v>3.306</v>
      </c>
      <c r="AQ39" s="10" t="s">
        <v>335</v>
      </c>
      <c r="AR39" s="11" t="s">
        <v>354</v>
      </c>
      <c r="AS39" s="56">
        <v>3</v>
      </c>
      <c r="AU39" s="57"/>
      <c r="AV39" s="3">
        <f t="shared" si="0"/>
        <v>0</v>
      </c>
    </row>
    <row r="40" spans="1:48" ht="19.5" customHeight="1" x14ac:dyDescent="0.25">
      <c r="A40">
        <v>61</v>
      </c>
      <c r="B40" s="53">
        <v>2016</v>
      </c>
      <c r="C40" s="53">
        <v>3</v>
      </c>
      <c r="D40" t="s">
        <v>178</v>
      </c>
      <c r="E40" s="53" t="s">
        <v>74</v>
      </c>
      <c r="F40" t="s">
        <v>222</v>
      </c>
      <c r="G40" t="s">
        <v>351</v>
      </c>
      <c r="H40" s="54" t="s">
        <v>66</v>
      </c>
      <c r="I40" s="54">
        <v>3</v>
      </c>
      <c r="J40" s="54" t="s">
        <v>112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1</v>
      </c>
      <c r="AC40" s="5">
        <v>1</v>
      </c>
      <c r="AD40" s="5">
        <v>0</v>
      </c>
      <c r="AE40" s="55">
        <v>0</v>
      </c>
      <c r="AF40" s="5">
        <v>32</v>
      </c>
      <c r="AG40" s="5">
        <v>31</v>
      </c>
      <c r="AH40" s="5">
        <v>34</v>
      </c>
      <c r="AI40" s="5">
        <v>33</v>
      </c>
      <c r="AJ40" s="5">
        <v>33</v>
      </c>
      <c r="AK40" s="5">
        <v>4</v>
      </c>
      <c r="AL40" s="5">
        <v>1</v>
      </c>
      <c r="AM40" s="5">
        <v>390</v>
      </c>
      <c r="AN40" s="5">
        <v>8</v>
      </c>
      <c r="AO40" s="5">
        <v>40</v>
      </c>
      <c r="AP40" s="4">
        <v>3.8130000000000002</v>
      </c>
      <c r="AQ40" s="10" t="s">
        <v>353</v>
      </c>
      <c r="AR40" s="11" t="s">
        <v>354</v>
      </c>
      <c r="AS40" s="56">
        <v>4</v>
      </c>
      <c r="AU40" s="57"/>
      <c r="AV40" s="3">
        <f t="shared" si="0"/>
        <v>0</v>
      </c>
    </row>
    <row r="41" spans="1:48" ht="19.5" customHeight="1" x14ac:dyDescent="0.25">
      <c r="A41">
        <v>63</v>
      </c>
      <c r="B41" s="53">
        <v>2015</v>
      </c>
      <c r="C41" s="53">
        <v>3</v>
      </c>
      <c r="D41" t="s">
        <v>288</v>
      </c>
      <c r="E41" s="53" t="s">
        <v>63</v>
      </c>
      <c r="F41" t="s">
        <v>214</v>
      </c>
      <c r="G41" t="s">
        <v>75</v>
      </c>
      <c r="H41" s="54" t="s">
        <v>66</v>
      </c>
      <c r="I41" s="54">
        <v>0</v>
      </c>
      <c r="J41" s="54" t="s">
        <v>112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5">
        <v>2434</v>
      </c>
      <c r="AF41" s="5">
        <v>28</v>
      </c>
      <c r="AG41" s="5">
        <v>28</v>
      </c>
      <c r="AH41" s="5">
        <v>27</v>
      </c>
      <c r="AI41" s="5">
        <v>31</v>
      </c>
      <c r="AJ41" s="5">
        <v>29</v>
      </c>
      <c r="AK41" s="5">
        <v>3.82</v>
      </c>
      <c r="AL41" s="5">
        <v>107</v>
      </c>
      <c r="AM41" s="5">
        <v>397</v>
      </c>
      <c r="AN41" s="5">
        <v>9</v>
      </c>
      <c r="AO41" s="5">
        <v>9</v>
      </c>
      <c r="AP41" s="4">
        <v>3.4620000000000002</v>
      </c>
      <c r="AQ41" s="10" t="s">
        <v>289</v>
      </c>
      <c r="AR41" s="11"/>
      <c r="AS41" s="56">
        <v>4</v>
      </c>
      <c r="AU41" s="57"/>
      <c r="AV41" s="3">
        <f t="shared" si="0"/>
        <v>1</v>
      </c>
    </row>
    <row r="42" spans="1:48" ht="19.5" customHeight="1" x14ac:dyDescent="0.25">
      <c r="A42">
        <v>65</v>
      </c>
      <c r="B42" s="53">
        <v>2015</v>
      </c>
      <c r="C42" s="53">
        <v>3</v>
      </c>
      <c r="D42" t="s">
        <v>336</v>
      </c>
      <c r="E42" s="53" t="s">
        <v>63</v>
      </c>
      <c r="F42" t="s">
        <v>228</v>
      </c>
      <c r="G42" t="s">
        <v>119</v>
      </c>
      <c r="H42" s="54" t="s">
        <v>66</v>
      </c>
      <c r="I42" s="54">
        <v>0</v>
      </c>
      <c r="J42" s="54" t="s">
        <v>112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5">
        <v>1741</v>
      </c>
      <c r="AF42" s="5">
        <v>31</v>
      </c>
      <c r="AG42" s="5">
        <v>27</v>
      </c>
      <c r="AH42" s="5">
        <v>29</v>
      </c>
      <c r="AI42" s="5">
        <v>33</v>
      </c>
      <c r="AJ42" s="5">
        <v>34</v>
      </c>
      <c r="AK42" s="5">
        <v>3.96</v>
      </c>
      <c r="AL42" s="5">
        <v>29</v>
      </c>
      <c r="AM42" s="5">
        <v>362</v>
      </c>
      <c r="AN42" s="5">
        <v>8</v>
      </c>
      <c r="AO42" s="5">
        <v>35</v>
      </c>
      <c r="AP42" s="4">
        <v>3.851</v>
      </c>
      <c r="AQ42" s="10" t="s">
        <v>337</v>
      </c>
      <c r="AR42" s="11"/>
      <c r="AS42" s="56">
        <v>3</v>
      </c>
      <c r="AU42" s="57"/>
      <c r="AV42" s="3">
        <f t="shared" si="0"/>
        <v>1</v>
      </c>
    </row>
    <row r="43" spans="1:48" ht="19.5" customHeight="1" x14ac:dyDescent="0.25">
      <c r="A43">
        <v>66</v>
      </c>
      <c r="B43" s="53">
        <v>2015</v>
      </c>
      <c r="C43" s="53">
        <v>3</v>
      </c>
      <c r="D43" t="s">
        <v>209</v>
      </c>
      <c r="E43" s="53" t="s">
        <v>63</v>
      </c>
      <c r="F43" t="s">
        <v>124</v>
      </c>
      <c r="G43" t="s">
        <v>145</v>
      </c>
      <c r="H43" s="54"/>
      <c r="I43" s="54">
        <v>0</v>
      </c>
      <c r="J43" s="54" t="s">
        <v>112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5">
        <v>2155</v>
      </c>
      <c r="AF43" s="5">
        <v>29</v>
      </c>
      <c r="AG43" s="5">
        <v>29</v>
      </c>
      <c r="AH43" s="5">
        <v>29</v>
      </c>
      <c r="AI43" s="5">
        <v>28</v>
      </c>
      <c r="AJ43" s="5">
        <v>29</v>
      </c>
      <c r="AK43" s="5">
        <v>4.3600000000000003</v>
      </c>
      <c r="AL43" s="5">
        <v>22</v>
      </c>
      <c r="AM43" s="5">
        <v>310</v>
      </c>
      <c r="AN43" s="5">
        <v>8</v>
      </c>
      <c r="AO43" s="5">
        <v>24</v>
      </c>
      <c r="AP43" s="4">
        <v>3.992</v>
      </c>
      <c r="AQ43" s="10" t="s">
        <v>308</v>
      </c>
      <c r="AR43" s="11" t="s">
        <v>201</v>
      </c>
      <c r="AS43" s="56">
        <v>4</v>
      </c>
      <c r="AU43" s="57"/>
      <c r="AV43" s="3">
        <f t="shared" si="0"/>
        <v>1</v>
      </c>
    </row>
    <row r="44" spans="1:48" ht="19.5" customHeight="1" x14ac:dyDescent="0.25">
      <c r="A44">
        <v>67</v>
      </c>
      <c r="B44" s="53">
        <v>2016</v>
      </c>
      <c r="C44" s="53">
        <v>2</v>
      </c>
      <c r="D44" t="s">
        <v>349</v>
      </c>
      <c r="E44" s="53" t="s">
        <v>63</v>
      </c>
      <c r="F44" t="s">
        <v>254</v>
      </c>
      <c r="G44" t="s">
        <v>94</v>
      </c>
      <c r="H44" s="54" t="s">
        <v>66</v>
      </c>
      <c r="I44" s="54">
        <v>0</v>
      </c>
      <c r="J44" s="54" t="s">
        <v>112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5">
        <v>56</v>
      </c>
      <c r="AF44" s="5">
        <v>32</v>
      </c>
      <c r="AG44" s="5">
        <v>30</v>
      </c>
      <c r="AH44" s="5">
        <v>33</v>
      </c>
      <c r="AI44" s="5">
        <v>33</v>
      </c>
      <c r="AJ44" s="5">
        <v>32</v>
      </c>
      <c r="AK44" s="5">
        <v>4</v>
      </c>
      <c r="AL44" s="5">
        <v>1</v>
      </c>
      <c r="AM44" s="5">
        <v>19</v>
      </c>
      <c r="AN44" s="5">
        <v>8</v>
      </c>
      <c r="AO44" s="5">
        <v>0</v>
      </c>
      <c r="AP44" s="4">
        <v>3.9169999999999998</v>
      </c>
      <c r="AQ44" s="10" t="s">
        <v>350</v>
      </c>
      <c r="AR44" s="11"/>
      <c r="AS44" s="56">
        <v>3</v>
      </c>
      <c r="AU44" s="57"/>
      <c r="AV44" s="3">
        <f t="shared" si="0"/>
        <v>1</v>
      </c>
    </row>
    <row r="45" spans="1:48" ht="19.5" customHeight="1" x14ac:dyDescent="0.25">
      <c r="A45">
        <v>69</v>
      </c>
      <c r="B45" s="53">
        <v>2016</v>
      </c>
      <c r="C45" s="53">
        <v>3</v>
      </c>
      <c r="D45" t="s">
        <v>197</v>
      </c>
      <c r="E45" s="53" t="s">
        <v>74</v>
      </c>
      <c r="F45" t="s">
        <v>228</v>
      </c>
      <c r="G45" t="s">
        <v>64</v>
      </c>
      <c r="H45" s="54" t="s">
        <v>86</v>
      </c>
      <c r="I45" s="54">
        <v>0</v>
      </c>
      <c r="J45" s="54" t="s">
        <v>112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0</v>
      </c>
      <c r="AE45" s="55">
        <v>5</v>
      </c>
      <c r="AF45" s="5">
        <v>27</v>
      </c>
      <c r="AG45" s="5">
        <v>27</v>
      </c>
      <c r="AH45" s="5">
        <v>27</v>
      </c>
      <c r="AI45" s="5">
        <v>28</v>
      </c>
      <c r="AJ45" s="5">
        <v>25</v>
      </c>
      <c r="AK45" s="5">
        <v>3.09</v>
      </c>
      <c r="AL45" s="5">
        <v>219</v>
      </c>
      <c r="AM45" s="5">
        <v>445</v>
      </c>
      <c r="AN45" s="5">
        <v>8</v>
      </c>
      <c r="AO45" s="5">
        <v>0</v>
      </c>
      <c r="AP45" s="4">
        <v>3.4510000000000001</v>
      </c>
      <c r="AQ45" s="10" t="s">
        <v>265</v>
      </c>
      <c r="AR45" s="11" t="s">
        <v>150</v>
      </c>
      <c r="AS45" s="56">
        <v>3</v>
      </c>
      <c r="AU45" s="57"/>
      <c r="AV45" s="3">
        <f t="shared" si="0"/>
        <v>0</v>
      </c>
    </row>
    <row r="46" spans="1:48" ht="19.5" customHeight="1" x14ac:dyDescent="0.25">
      <c r="A46">
        <v>70</v>
      </c>
      <c r="B46" s="53">
        <v>2016</v>
      </c>
      <c r="C46" s="53">
        <v>3</v>
      </c>
      <c r="D46" t="s">
        <v>206</v>
      </c>
      <c r="E46" s="53" t="s">
        <v>63</v>
      </c>
      <c r="F46" t="s">
        <v>111</v>
      </c>
      <c r="G46" t="s">
        <v>141</v>
      </c>
      <c r="H46" s="54" t="s">
        <v>66</v>
      </c>
      <c r="I46" s="54">
        <v>0</v>
      </c>
      <c r="J46" s="54" t="s">
        <v>112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5">
        <v>1052</v>
      </c>
      <c r="AF46" s="5">
        <v>24</v>
      </c>
      <c r="AG46" s="5">
        <v>23</v>
      </c>
      <c r="AH46" s="5">
        <v>23</v>
      </c>
      <c r="AI46" s="5">
        <v>25</v>
      </c>
      <c r="AJ46" s="5">
        <v>27</v>
      </c>
      <c r="AK46" s="5">
        <v>3.92</v>
      </c>
      <c r="AL46" s="5"/>
      <c r="AM46" s="5"/>
      <c r="AN46" s="5">
        <v>8</v>
      </c>
      <c r="AO46" s="5">
        <v>9</v>
      </c>
      <c r="AP46" s="4">
        <v>3.41</v>
      </c>
      <c r="AQ46" s="10" t="s">
        <v>207</v>
      </c>
      <c r="AR46" s="11"/>
      <c r="AS46" s="56">
        <v>2</v>
      </c>
      <c r="AU46" s="57"/>
      <c r="AV46" s="3">
        <f t="shared" si="0"/>
        <v>1</v>
      </c>
    </row>
    <row r="47" spans="1:48" ht="19.5" customHeight="1" x14ac:dyDescent="0.25">
      <c r="A47">
        <v>72</v>
      </c>
      <c r="B47" s="53">
        <v>2015</v>
      </c>
      <c r="C47" s="53">
        <v>3</v>
      </c>
      <c r="D47" t="s">
        <v>230</v>
      </c>
      <c r="E47" s="53" t="s">
        <v>74</v>
      </c>
      <c r="F47" t="s">
        <v>204</v>
      </c>
      <c r="G47" t="s">
        <v>64</v>
      </c>
      <c r="H47" s="54" t="s">
        <v>66</v>
      </c>
      <c r="I47" s="54">
        <v>0</v>
      </c>
      <c r="J47" s="54" t="s">
        <v>112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5">
        <v>1183</v>
      </c>
      <c r="AF47" s="5">
        <v>25</v>
      </c>
      <c r="AG47" s="5">
        <v>23</v>
      </c>
      <c r="AH47" s="5">
        <v>26</v>
      </c>
      <c r="AI47" s="5">
        <v>21</v>
      </c>
      <c r="AJ47" s="5">
        <v>28</v>
      </c>
      <c r="AK47" s="5">
        <v>3.64</v>
      </c>
      <c r="AL47" s="5"/>
      <c r="AM47" s="5"/>
      <c r="AN47" s="5">
        <v>6</v>
      </c>
      <c r="AO47" s="5">
        <v>12</v>
      </c>
      <c r="AP47" s="4">
        <v>2.9390000000000001</v>
      </c>
      <c r="AQ47" s="10" t="s">
        <v>231</v>
      </c>
      <c r="AR47" s="11"/>
      <c r="AS47" s="56">
        <v>2</v>
      </c>
      <c r="AU47" s="57"/>
      <c r="AV47" s="3">
        <f t="shared" si="0"/>
        <v>0</v>
      </c>
    </row>
    <row r="48" spans="1:48" ht="19.5" customHeight="1" x14ac:dyDescent="0.25">
      <c r="A48">
        <v>73</v>
      </c>
      <c r="B48" s="53">
        <v>2016</v>
      </c>
      <c r="C48" s="53">
        <v>3</v>
      </c>
      <c r="D48" t="s">
        <v>194</v>
      </c>
      <c r="E48" s="53" t="s">
        <v>74</v>
      </c>
      <c r="F48" t="s">
        <v>124</v>
      </c>
      <c r="G48" t="s">
        <v>64</v>
      </c>
      <c r="H48" s="54" t="s">
        <v>66</v>
      </c>
      <c r="I48" s="54">
        <v>0</v>
      </c>
      <c r="J48" s="54" t="s">
        <v>112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0</v>
      </c>
      <c r="AB48" s="5">
        <v>1</v>
      </c>
      <c r="AC48" s="5">
        <v>1</v>
      </c>
      <c r="AD48" s="5">
        <v>0</v>
      </c>
      <c r="AE48" s="55">
        <v>10286</v>
      </c>
      <c r="AF48" s="5">
        <v>30</v>
      </c>
      <c r="AG48" s="5">
        <v>26</v>
      </c>
      <c r="AH48" s="5">
        <v>27</v>
      </c>
      <c r="AI48" s="5">
        <v>35</v>
      </c>
      <c r="AJ48" s="5">
        <v>30</v>
      </c>
      <c r="AK48" s="5">
        <v>4.49</v>
      </c>
      <c r="AL48" s="5">
        <v>1</v>
      </c>
      <c r="AM48" s="5">
        <v>139</v>
      </c>
      <c r="AN48" s="5">
        <v>8</v>
      </c>
      <c r="AO48" s="5">
        <v>17</v>
      </c>
      <c r="AP48" s="4">
        <v>3.9550000000000001</v>
      </c>
      <c r="AQ48" s="10" t="s">
        <v>314</v>
      </c>
      <c r="AR48" s="11"/>
      <c r="AS48" s="56">
        <v>4</v>
      </c>
      <c r="AU48" s="57"/>
      <c r="AV48" s="3">
        <f t="shared" si="0"/>
        <v>0</v>
      </c>
    </row>
    <row r="49" spans="1:48" ht="19.5" customHeight="1" x14ac:dyDescent="0.25">
      <c r="A49">
        <v>75</v>
      </c>
      <c r="B49" s="53">
        <v>2016</v>
      </c>
      <c r="C49" s="53">
        <v>2</v>
      </c>
      <c r="D49" t="s">
        <v>380</v>
      </c>
      <c r="E49" s="53" t="s">
        <v>63</v>
      </c>
      <c r="F49" t="s">
        <v>111</v>
      </c>
      <c r="G49" t="s">
        <v>136</v>
      </c>
      <c r="H49" s="54" t="s">
        <v>66</v>
      </c>
      <c r="I49" s="54">
        <v>0</v>
      </c>
      <c r="J49" s="54" t="s">
        <v>112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5">
        <v>15955</v>
      </c>
      <c r="AF49" s="5">
        <v>34</v>
      </c>
      <c r="AG49" s="5">
        <v>34</v>
      </c>
      <c r="AH49" s="5">
        <v>30</v>
      </c>
      <c r="AI49" s="5">
        <v>35</v>
      </c>
      <c r="AJ49" s="5">
        <v>35</v>
      </c>
      <c r="AK49" s="5">
        <v>4.29</v>
      </c>
      <c r="AL49" s="5">
        <v>5</v>
      </c>
      <c r="AM49" s="5">
        <v>160</v>
      </c>
      <c r="AN49" s="5">
        <v>8</v>
      </c>
      <c r="AO49" s="5">
        <v>34</v>
      </c>
      <c r="AP49" s="4">
        <v>3.8969999999999998</v>
      </c>
      <c r="AQ49" s="10" t="s">
        <v>381</v>
      </c>
      <c r="AR49" s="11"/>
      <c r="AS49" s="56">
        <v>3</v>
      </c>
      <c r="AU49" s="57"/>
      <c r="AV49" s="3">
        <f t="shared" si="0"/>
        <v>1</v>
      </c>
    </row>
    <row r="50" spans="1:48" ht="19.5" customHeight="1" x14ac:dyDescent="0.25">
      <c r="A50">
        <v>77</v>
      </c>
      <c r="B50" s="53">
        <v>2015</v>
      </c>
      <c r="C50" s="53">
        <v>3</v>
      </c>
      <c r="D50" t="s">
        <v>164</v>
      </c>
      <c r="E50" s="53" t="s">
        <v>74</v>
      </c>
      <c r="F50" t="s">
        <v>124</v>
      </c>
      <c r="G50" t="s">
        <v>108</v>
      </c>
      <c r="H50" s="54" t="s">
        <v>66</v>
      </c>
      <c r="I50" s="54">
        <v>1</v>
      </c>
      <c r="J50" s="54" t="s">
        <v>112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5">
        <v>8</v>
      </c>
      <c r="AF50" s="5">
        <v>22</v>
      </c>
      <c r="AG50" s="5">
        <v>24</v>
      </c>
      <c r="AH50" s="5">
        <v>22</v>
      </c>
      <c r="AI50" s="5">
        <v>21</v>
      </c>
      <c r="AJ50" s="5">
        <v>19</v>
      </c>
      <c r="AK50" s="5">
        <v>3.44</v>
      </c>
      <c r="AL50" s="5">
        <v>143</v>
      </c>
      <c r="AM50" s="5">
        <v>292</v>
      </c>
      <c r="AN50" s="5">
        <v>8</v>
      </c>
      <c r="AO50" s="5">
        <v>15</v>
      </c>
      <c r="AP50" s="4">
        <v>2.5579999999999998</v>
      </c>
      <c r="AQ50" s="10" t="s">
        <v>166</v>
      </c>
      <c r="AR50" s="11"/>
      <c r="AS50" s="56">
        <v>4</v>
      </c>
      <c r="AU50" s="57"/>
      <c r="AV50" s="3">
        <f t="shared" si="0"/>
        <v>0</v>
      </c>
    </row>
    <row r="51" spans="1:48" ht="19.5" customHeight="1" x14ac:dyDescent="0.25">
      <c r="A51">
        <v>78</v>
      </c>
      <c r="B51" s="53">
        <v>2015</v>
      </c>
      <c r="C51" s="53">
        <v>3</v>
      </c>
      <c r="D51" t="s">
        <v>164</v>
      </c>
      <c r="E51" s="53" t="s">
        <v>63</v>
      </c>
      <c r="F51" t="s">
        <v>93</v>
      </c>
      <c r="G51" t="s">
        <v>141</v>
      </c>
      <c r="H51" s="54" t="s">
        <v>66</v>
      </c>
      <c r="I51" s="54">
        <v>0</v>
      </c>
      <c r="J51" s="54" t="s">
        <v>112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5">
        <v>8</v>
      </c>
      <c r="AF51" s="5">
        <v>28</v>
      </c>
      <c r="AG51" s="5">
        <v>26</v>
      </c>
      <c r="AH51" s="5">
        <v>24</v>
      </c>
      <c r="AI51" s="5">
        <v>32</v>
      </c>
      <c r="AJ51" s="5">
        <v>33</v>
      </c>
      <c r="AK51" s="5">
        <v>3.55</v>
      </c>
      <c r="AL51" s="5">
        <v>122</v>
      </c>
      <c r="AM51" s="5">
        <v>291</v>
      </c>
      <c r="AN51" s="5">
        <v>8</v>
      </c>
      <c r="AO51" s="5">
        <v>18</v>
      </c>
      <c r="AP51" s="4">
        <v>3.4079999999999999</v>
      </c>
      <c r="AQ51" s="10" t="s">
        <v>129</v>
      </c>
      <c r="AR51" s="11"/>
      <c r="AS51" s="56">
        <v>2</v>
      </c>
      <c r="AU51" s="57"/>
      <c r="AV51" s="3">
        <f t="shared" si="0"/>
        <v>1</v>
      </c>
    </row>
    <row r="52" spans="1:48" ht="19.5" customHeight="1" x14ac:dyDescent="0.25">
      <c r="A52">
        <v>79</v>
      </c>
      <c r="B52" s="53">
        <v>2016</v>
      </c>
      <c r="C52" s="53">
        <v>2</v>
      </c>
      <c r="D52" t="s">
        <v>291</v>
      </c>
      <c r="E52" s="53" t="s">
        <v>63</v>
      </c>
      <c r="F52" t="s">
        <v>269</v>
      </c>
      <c r="G52" t="s">
        <v>293</v>
      </c>
      <c r="H52" s="54"/>
      <c r="I52" s="54">
        <v>0</v>
      </c>
      <c r="J52" s="54" t="s">
        <v>112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5">
        <v>767</v>
      </c>
      <c r="AF52" s="5">
        <v>28</v>
      </c>
      <c r="AG52" s="5">
        <v>25</v>
      </c>
      <c r="AH52" s="5">
        <v>27</v>
      </c>
      <c r="AI52" s="5">
        <v>30</v>
      </c>
      <c r="AJ52" s="5">
        <v>30</v>
      </c>
      <c r="AK52" s="5">
        <v>3.83</v>
      </c>
      <c r="AL52" s="5"/>
      <c r="AM52" s="5"/>
      <c r="AN52" s="5">
        <v>6</v>
      </c>
      <c r="AO52" s="5">
        <v>18</v>
      </c>
      <c r="AP52" s="4">
        <v>3.8540000000000001</v>
      </c>
      <c r="AQ52" s="10" t="s">
        <v>193</v>
      </c>
      <c r="AR52" s="11" t="s">
        <v>294</v>
      </c>
      <c r="AS52" s="56">
        <v>4</v>
      </c>
      <c r="AU52" s="57"/>
      <c r="AV52" s="3">
        <f t="shared" si="0"/>
        <v>1</v>
      </c>
    </row>
    <row r="53" spans="1:48" ht="19.5" customHeight="1" x14ac:dyDescent="0.25">
      <c r="A53">
        <v>80</v>
      </c>
      <c r="B53" s="53">
        <v>2015</v>
      </c>
      <c r="C53" s="53">
        <v>3</v>
      </c>
      <c r="D53" t="s">
        <v>192</v>
      </c>
      <c r="E53" s="53" t="s">
        <v>63</v>
      </c>
      <c r="F53" t="s">
        <v>140</v>
      </c>
      <c r="G53" t="s">
        <v>81</v>
      </c>
      <c r="H53" s="54" t="s">
        <v>66</v>
      </c>
      <c r="I53" s="54">
        <v>0</v>
      </c>
      <c r="J53" s="54" t="s">
        <v>112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5">
        <v>533</v>
      </c>
      <c r="AF53" s="5">
        <v>24</v>
      </c>
      <c r="AG53" s="5">
        <v>20</v>
      </c>
      <c r="AH53" s="5">
        <v>23</v>
      </c>
      <c r="AI53" s="5">
        <v>23</v>
      </c>
      <c r="AJ53" s="5">
        <v>31</v>
      </c>
      <c r="AK53" s="5">
        <v>3.67</v>
      </c>
      <c r="AL53" s="5">
        <v>32</v>
      </c>
      <c r="AM53" s="5">
        <v>126</v>
      </c>
      <c r="AN53" s="5">
        <v>10</v>
      </c>
      <c r="AO53" s="5">
        <v>22</v>
      </c>
      <c r="AP53" s="4">
        <v>3.59</v>
      </c>
      <c r="AQ53" s="10" t="s">
        <v>193</v>
      </c>
      <c r="AR53" s="11"/>
      <c r="AS53" s="56">
        <v>4</v>
      </c>
      <c r="AU53" s="57"/>
      <c r="AV53" s="3">
        <f t="shared" si="0"/>
        <v>1</v>
      </c>
    </row>
    <row r="54" spans="1:48" ht="19.5" customHeight="1" x14ac:dyDescent="0.25">
      <c r="A54">
        <v>81</v>
      </c>
      <c r="B54" s="53">
        <v>2015</v>
      </c>
      <c r="C54" s="53">
        <v>3</v>
      </c>
      <c r="D54" t="s">
        <v>117</v>
      </c>
      <c r="E54" s="53" t="s">
        <v>63</v>
      </c>
      <c r="F54" t="s">
        <v>99</v>
      </c>
      <c r="G54" t="s">
        <v>81</v>
      </c>
      <c r="H54" s="54" t="s">
        <v>66</v>
      </c>
      <c r="I54" s="54">
        <v>0</v>
      </c>
      <c r="J54" s="54" t="s">
        <v>112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5">
        <v>361</v>
      </c>
      <c r="AF54" s="5">
        <v>22</v>
      </c>
      <c r="AG54" s="5">
        <v>25</v>
      </c>
      <c r="AH54" s="5">
        <v>22</v>
      </c>
      <c r="AI54" s="5">
        <v>20</v>
      </c>
      <c r="AJ54" s="5">
        <v>20</v>
      </c>
      <c r="AK54" s="5">
        <v>3.94</v>
      </c>
      <c r="AL54" s="5">
        <v>7</v>
      </c>
      <c r="AM54" s="5">
        <v>117</v>
      </c>
      <c r="AN54" s="5">
        <v>8</v>
      </c>
      <c r="AO54" s="5">
        <v>26</v>
      </c>
      <c r="AP54" s="4">
        <v>3.7029999999999998</v>
      </c>
      <c r="AQ54" s="10" t="s">
        <v>105</v>
      </c>
      <c r="AR54" s="11"/>
      <c r="AS54" s="56">
        <v>5</v>
      </c>
      <c r="AU54" s="57"/>
      <c r="AV54" s="3">
        <f t="shared" si="0"/>
        <v>1</v>
      </c>
    </row>
    <row r="55" spans="1:48" ht="19.5" customHeight="1" x14ac:dyDescent="0.25">
      <c r="A55">
        <v>83</v>
      </c>
      <c r="B55" s="53">
        <v>2016</v>
      </c>
      <c r="C55" s="53">
        <v>3</v>
      </c>
      <c r="D55" t="s">
        <v>135</v>
      </c>
      <c r="E55" s="53" t="s">
        <v>63</v>
      </c>
      <c r="F55" t="s">
        <v>104</v>
      </c>
      <c r="G55" t="s">
        <v>136</v>
      </c>
      <c r="H55" s="54" t="s">
        <v>66</v>
      </c>
      <c r="I55" s="54">
        <v>0</v>
      </c>
      <c r="J55" s="54" t="s">
        <v>112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0</v>
      </c>
      <c r="AB55" s="5">
        <v>0</v>
      </c>
      <c r="AC55" s="5">
        <v>1</v>
      </c>
      <c r="AD55" s="5">
        <v>0</v>
      </c>
      <c r="AE55" s="55">
        <v>567</v>
      </c>
      <c r="AF55" s="5">
        <v>21</v>
      </c>
      <c r="AG55" s="5">
        <v>17</v>
      </c>
      <c r="AH55" s="5">
        <v>22</v>
      </c>
      <c r="AI55" s="5">
        <v>22</v>
      </c>
      <c r="AJ55" s="5">
        <v>23</v>
      </c>
      <c r="AK55" s="5">
        <v>3.78</v>
      </c>
      <c r="AL55" s="5">
        <v>43</v>
      </c>
      <c r="AM55" s="5">
        <v>169</v>
      </c>
      <c r="AN55" s="5">
        <v>8</v>
      </c>
      <c r="AO55" s="5">
        <v>21</v>
      </c>
      <c r="AP55" s="4">
        <v>3.532</v>
      </c>
      <c r="AQ55" s="10" t="s">
        <v>126</v>
      </c>
      <c r="AR55" s="11"/>
      <c r="AS55" s="56">
        <v>5</v>
      </c>
      <c r="AU55" s="57"/>
      <c r="AV55" s="3">
        <f t="shared" si="0"/>
        <v>1</v>
      </c>
    </row>
    <row r="56" spans="1:48" ht="19.5" customHeight="1" x14ac:dyDescent="0.25">
      <c r="A56">
        <v>85</v>
      </c>
      <c r="B56" s="53">
        <v>2015</v>
      </c>
      <c r="C56" s="53">
        <v>3</v>
      </c>
      <c r="D56" t="s">
        <v>88</v>
      </c>
      <c r="E56" s="53" t="s">
        <v>63</v>
      </c>
      <c r="F56" t="s">
        <v>99</v>
      </c>
      <c r="G56" t="s">
        <v>119</v>
      </c>
      <c r="H56" s="54" t="s">
        <v>66</v>
      </c>
      <c r="I56" s="54">
        <v>0</v>
      </c>
      <c r="J56" s="54" t="s">
        <v>112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5">
        <v>90</v>
      </c>
      <c r="AF56" s="5">
        <v>31</v>
      </c>
      <c r="AG56" s="5">
        <v>27</v>
      </c>
      <c r="AH56" s="5">
        <v>28</v>
      </c>
      <c r="AI56" s="5">
        <v>35</v>
      </c>
      <c r="AJ56" s="5">
        <v>36</v>
      </c>
      <c r="AK56" s="5">
        <v>4</v>
      </c>
      <c r="AL56" s="5">
        <v>1</v>
      </c>
      <c r="AM56" s="5">
        <v>428</v>
      </c>
      <c r="AN56" s="5">
        <v>8</v>
      </c>
      <c r="AO56" s="5">
        <v>12</v>
      </c>
      <c r="AP56" s="4">
        <v>3.7349999999999999</v>
      </c>
      <c r="AQ56" s="10" t="s">
        <v>328</v>
      </c>
      <c r="AR56" s="11"/>
      <c r="AS56" s="56">
        <v>3</v>
      </c>
      <c r="AU56" s="57"/>
      <c r="AV56" s="3">
        <f t="shared" si="0"/>
        <v>1</v>
      </c>
    </row>
    <row r="57" spans="1:48" ht="19.5" customHeight="1" x14ac:dyDescent="0.25">
      <c r="A57">
        <v>86</v>
      </c>
      <c r="B57" s="53">
        <v>2015</v>
      </c>
      <c r="C57" s="53">
        <v>3</v>
      </c>
      <c r="D57" t="s">
        <v>121</v>
      </c>
      <c r="E57" s="53" t="s">
        <v>63</v>
      </c>
      <c r="F57" t="s">
        <v>104</v>
      </c>
      <c r="G57" t="s">
        <v>94</v>
      </c>
      <c r="H57" s="54" t="s">
        <v>66</v>
      </c>
      <c r="I57" s="54">
        <v>1</v>
      </c>
      <c r="J57" s="54" t="s">
        <v>112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5">
        <v>1272</v>
      </c>
      <c r="AF57" s="5">
        <v>25</v>
      </c>
      <c r="AG57" s="5">
        <v>26</v>
      </c>
      <c r="AH57" s="5">
        <v>26</v>
      </c>
      <c r="AI57" s="5">
        <v>26</v>
      </c>
      <c r="AJ57" s="5">
        <v>23</v>
      </c>
      <c r="AK57" s="5">
        <v>3.86</v>
      </c>
      <c r="AL57" s="5">
        <v>16</v>
      </c>
      <c r="AM57" s="5">
        <v>179</v>
      </c>
      <c r="AN57" s="5">
        <v>8</v>
      </c>
      <c r="AO57" s="5">
        <v>23</v>
      </c>
      <c r="AP57" s="4">
        <v>3.7189999999999999</v>
      </c>
      <c r="AQ57" s="10" t="s">
        <v>105</v>
      </c>
      <c r="AR57" s="11"/>
      <c r="AS57" s="56">
        <v>5</v>
      </c>
      <c r="AU57" s="57"/>
      <c r="AV57" s="3">
        <f t="shared" si="0"/>
        <v>1</v>
      </c>
    </row>
    <row r="58" spans="1:48" ht="19.5" customHeight="1" x14ac:dyDescent="0.25">
      <c r="A58">
        <v>87</v>
      </c>
      <c r="B58" s="53">
        <v>2015</v>
      </c>
      <c r="C58" s="53">
        <v>3</v>
      </c>
      <c r="D58" t="s">
        <v>238</v>
      </c>
      <c r="E58" s="53" t="s">
        <v>74</v>
      </c>
      <c r="F58" t="s">
        <v>204</v>
      </c>
      <c r="G58" t="s">
        <v>119</v>
      </c>
      <c r="H58" s="54" t="s">
        <v>66</v>
      </c>
      <c r="I58" s="54">
        <v>0</v>
      </c>
      <c r="J58" s="54" t="s">
        <v>112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5">
        <v>2694</v>
      </c>
      <c r="AF58" s="5">
        <v>28</v>
      </c>
      <c r="AG58" s="5">
        <v>25</v>
      </c>
      <c r="AH58" s="5">
        <v>24</v>
      </c>
      <c r="AI58" s="5">
        <v>32</v>
      </c>
      <c r="AJ58" s="5">
        <v>32</v>
      </c>
      <c r="AK58" s="5">
        <v>4.05</v>
      </c>
      <c r="AL58" s="5">
        <v>11</v>
      </c>
      <c r="AM58" s="5">
        <v>181</v>
      </c>
      <c r="AN58" s="5">
        <v>8</v>
      </c>
      <c r="AO58" s="5">
        <v>21</v>
      </c>
      <c r="AP58" s="4">
        <v>3.7530000000000001</v>
      </c>
      <c r="AQ58" s="10" t="s">
        <v>281</v>
      </c>
      <c r="AR58" s="11"/>
      <c r="AS58" s="56">
        <v>2</v>
      </c>
      <c r="AU58" s="57"/>
      <c r="AV58" s="3">
        <f t="shared" si="0"/>
        <v>0</v>
      </c>
    </row>
    <row r="59" spans="1:48" ht="19.5" customHeight="1" x14ac:dyDescent="0.25">
      <c r="A59">
        <v>88</v>
      </c>
      <c r="B59" s="53">
        <v>2016</v>
      </c>
      <c r="C59" s="53">
        <v>3</v>
      </c>
      <c r="D59" t="s">
        <v>394</v>
      </c>
      <c r="E59" s="53" t="s">
        <v>63</v>
      </c>
      <c r="F59" t="s">
        <v>143</v>
      </c>
      <c r="G59" t="s">
        <v>395</v>
      </c>
      <c r="H59" s="54" t="s">
        <v>66</v>
      </c>
      <c r="I59" s="54">
        <v>3</v>
      </c>
      <c r="J59" s="54" t="s">
        <v>112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0</v>
      </c>
      <c r="AE59" s="55">
        <v>46291</v>
      </c>
      <c r="AF59" s="5"/>
      <c r="AG59" s="5"/>
      <c r="AH59" s="5"/>
      <c r="AI59" s="5"/>
      <c r="AJ59" s="5"/>
      <c r="AK59" s="5">
        <v>3.9</v>
      </c>
      <c r="AL59" s="5">
        <v>9</v>
      </c>
      <c r="AM59" s="5">
        <v>108</v>
      </c>
      <c r="AN59" s="5">
        <v>8</v>
      </c>
      <c r="AO59" s="5">
        <v>15</v>
      </c>
      <c r="AP59" s="4">
        <v>3.6379999999999999</v>
      </c>
      <c r="AQ59" s="10" t="s">
        <v>396</v>
      </c>
      <c r="AR59" s="11" t="s">
        <v>397</v>
      </c>
      <c r="AS59" s="56">
        <v>3</v>
      </c>
      <c r="AU59" s="57"/>
      <c r="AV59" s="3">
        <f t="shared" si="0"/>
        <v>1</v>
      </c>
    </row>
    <row r="60" spans="1:48" ht="19.5" customHeight="1" x14ac:dyDescent="0.25">
      <c r="A60">
        <v>89</v>
      </c>
      <c r="B60" s="53">
        <v>2015</v>
      </c>
      <c r="C60" s="53">
        <v>3</v>
      </c>
      <c r="D60" t="s">
        <v>394</v>
      </c>
      <c r="E60" s="53" t="s">
        <v>74</v>
      </c>
      <c r="F60" t="s">
        <v>214</v>
      </c>
      <c r="G60" t="s">
        <v>398</v>
      </c>
      <c r="H60" s="54" t="s">
        <v>66</v>
      </c>
      <c r="I60" s="54">
        <v>3</v>
      </c>
      <c r="J60" s="54" t="s">
        <v>112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1</v>
      </c>
      <c r="Y60" s="5">
        <v>0</v>
      </c>
      <c r="Z60" s="5">
        <v>0</v>
      </c>
      <c r="AA60" s="5">
        <v>0</v>
      </c>
      <c r="AB60" s="5">
        <v>1</v>
      </c>
      <c r="AC60" s="5">
        <v>0</v>
      </c>
      <c r="AD60" s="5">
        <v>0</v>
      </c>
      <c r="AE60" s="55">
        <v>46291</v>
      </c>
      <c r="AF60" s="5"/>
      <c r="AG60" s="5"/>
      <c r="AH60" s="5"/>
      <c r="AI60" s="5"/>
      <c r="AJ60" s="5"/>
      <c r="AK60" s="5">
        <v>3.45</v>
      </c>
      <c r="AL60" s="5">
        <v>66</v>
      </c>
      <c r="AM60" s="5">
        <v>125</v>
      </c>
      <c r="AN60" s="5">
        <v>8</v>
      </c>
      <c r="AO60" s="5">
        <v>0</v>
      </c>
      <c r="AP60" s="4">
        <v>2.8130000000000002</v>
      </c>
      <c r="AQ60" s="10" t="s">
        <v>284</v>
      </c>
      <c r="AR60" s="11"/>
      <c r="AS60" s="56">
        <v>3</v>
      </c>
      <c r="AU60" s="57"/>
      <c r="AV60" s="3">
        <f t="shared" si="0"/>
        <v>0</v>
      </c>
    </row>
    <row r="61" spans="1:48" ht="19.5" customHeight="1" x14ac:dyDescent="0.25">
      <c r="A61">
        <v>90</v>
      </c>
      <c r="B61" s="53">
        <v>2016</v>
      </c>
      <c r="C61" s="53">
        <v>3</v>
      </c>
      <c r="D61" t="s">
        <v>147</v>
      </c>
      <c r="E61" s="53" t="s">
        <v>63</v>
      </c>
      <c r="F61" t="s">
        <v>148</v>
      </c>
      <c r="G61" t="s">
        <v>81</v>
      </c>
      <c r="H61" s="54" t="s">
        <v>66</v>
      </c>
      <c r="I61" s="54">
        <v>0</v>
      </c>
      <c r="J61" s="54" t="s">
        <v>112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5">
        <v>2150</v>
      </c>
      <c r="AF61" s="5">
        <v>21</v>
      </c>
      <c r="AG61" s="5">
        <v>18</v>
      </c>
      <c r="AH61" s="5">
        <v>22</v>
      </c>
      <c r="AI61" s="5">
        <v>23</v>
      </c>
      <c r="AJ61" s="5">
        <v>25</v>
      </c>
      <c r="AK61" s="5">
        <v>2.98</v>
      </c>
      <c r="AL61" s="5">
        <v>229</v>
      </c>
      <c r="AM61" s="5">
        <v>313</v>
      </c>
      <c r="AN61" s="5">
        <v>8</v>
      </c>
      <c r="AO61" s="5">
        <v>3</v>
      </c>
      <c r="AP61" s="4">
        <v>3.3220000000000001</v>
      </c>
      <c r="AQ61" s="10" t="s">
        <v>149</v>
      </c>
      <c r="AR61" s="11" t="s">
        <v>150</v>
      </c>
      <c r="AS61" s="56">
        <v>2</v>
      </c>
      <c r="AU61" s="57"/>
      <c r="AV61" s="3">
        <f t="shared" si="0"/>
        <v>1</v>
      </c>
    </row>
    <row r="62" spans="1:48" ht="19.5" customHeight="1" x14ac:dyDescent="0.25">
      <c r="A62">
        <v>92</v>
      </c>
      <c r="B62" s="53">
        <v>2015</v>
      </c>
      <c r="C62" s="53">
        <v>3</v>
      </c>
      <c r="D62" t="s">
        <v>216</v>
      </c>
      <c r="E62" s="53" t="s">
        <v>63</v>
      </c>
      <c r="F62" t="s">
        <v>204</v>
      </c>
      <c r="G62" t="s">
        <v>119</v>
      </c>
      <c r="H62" s="54" t="s">
        <v>66</v>
      </c>
      <c r="I62" s="54">
        <v>1</v>
      </c>
      <c r="J62" s="54" t="s">
        <v>112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5">
        <v>397</v>
      </c>
      <c r="AF62" s="5">
        <v>25</v>
      </c>
      <c r="AG62" s="5">
        <v>25</v>
      </c>
      <c r="AH62" s="5">
        <v>23</v>
      </c>
      <c r="AI62" s="5">
        <v>23</v>
      </c>
      <c r="AJ62" s="5">
        <v>27</v>
      </c>
      <c r="AK62" s="5">
        <v>3.96</v>
      </c>
      <c r="AL62" s="5">
        <v>3</v>
      </c>
      <c r="AM62" s="5">
        <v>62</v>
      </c>
      <c r="AN62" s="5">
        <v>8</v>
      </c>
      <c r="AO62" s="5">
        <v>12</v>
      </c>
      <c r="AP62" s="4">
        <v>3.9809999999999999</v>
      </c>
      <c r="AQ62" s="10" t="s">
        <v>205</v>
      </c>
      <c r="AR62" s="11"/>
      <c r="AS62" s="56">
        <v>2</v>
      </c>
      <c r="AU62" s="57"/>
      <c r="AV62" s="3">
        <f t="shared" si="0"/>
        <v>1</v>
      </c>
    </row>
    <row r="63" spans="1:48" ht="19.5" customHeight="1" x14ac:dyDescent="0.25">
      <c r="A63">
        <v>94</v>
      </c>
      <c r="B63" s="53">
        <v>2016</v>
      </c>
      <c r="C63" s="53">
        <v>3</v>
      </c>
      <c r="D63" t="s">
        <v>376</v>
      </c>
      <c r="E63" s="53" t="s">
        <v>74</v>
      </c>
      <c r="F63" t="s">
        <v>204</v>
      </c>
      <c r="G63" t="s">
        <v>136</v>
      </c>
      <c r="H63" s="54" t="s">
        <v>66</v>
      </c>
      <c r="I63" s="54">
        <v>0</v>
      </c>
      <c r="J63" s="54" t="s">
        <v>112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1</v>
      </c>
      <c r="AC63" s="5">
        <v>1</v>
      </c>
      <c r="AD63" s="5">
        <v>0</v>
      </c>
      <c r="AE63" s="55">
        <v>700</v>
      </c>
      <c r="AF63" s="5">
        <v>34</v>
      </c>
      <c r="AG63" s="5">
        <v>34</v>
      </c>
      <c r="AH63" s="5">
        <v>35</v>
      </c>
      <c r="AI63" s="5">
        <v>33</v>
      </c>
      <c r="AJ63" s="5">
        <v>34</v>
      </c>
      <c r="AK63" s="5">
        <v>4.51</v>
      </c>
      <c r="AL63" s="5">
        <v>1</v>
      </c>
      <c r="AM63" s="5">
        <v>81</v>
      </c>
      <c r="AN63" s="5">
        <v>8</v>
      </c>
      <c r="AO63" s="5">
        <v>41</v>
      </c>
      <c r="AP63" s="4">
        <v>3.8530000000000002</v>
      </c>
      <c r="AQ63" s="10" t="s">
        <v>377</v>
      </c>
      <c r="AR63" s="11"/>
      <c r="AS63" s="56">
        <v>3</v>
      </c>
      <c r="AU63" s="57"/>
      <c r="AV63" s="3">
        <f t="shared" si="0"/>
        <v>0</v>
      </c>
    </row>
    <row r="64" spans="1:48" ht="19.5" customHeight="1" x14ac:dyDescent="0.25">
      <c r="A64">
        <v>95</v>
      </c>
      <c r="B64" s="53">
        <v>2016</v>
      </c>
      <c r="C64" s="53">
        <v>3</v>
      </c>
      <c r="D64" t="s">
        <v>336</v>
      </c>
      <c r="E64" s="53" t="s">
        <v>63</v>
      </c>
      <c r="F64" t="s">
        <v>254</v>
      </c>
      <c r="G64" t="s">
        <v>81</v>
      </c>
      <c r="H64" s="54" t="s">
        <v>66</v>
      </c>
      <c r="I64" s="54">
        <v>0</v>
      </c>
      <c r="J64" s="54" t="s">
        <v>112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0</v>
      </c>
      <c r="AE64" s="55">
        <v>438</v>
      </c>
      <c r="AF64" s="5">
        <v>32</v>
      </c>
      <c r="AG64" s="5">
        <v>26</v>
      </c>
      <c r="AH64" s="5">
        <v>33</v>
      </c>
      <c r="AI64" s="5">
        <v>34</v>
      </c>
      <c r="AJ64" s="5">
        <v>34</v>
      </c>
      <c r="AK64" s="5">
        <v>4.01</v>
      </c>
      <c r="AL64" s="5">
        <v>90</v>
      </c>
      <c r="AM64" s="5">
        <v>388</v>
      </c>
      <c r="AN64" s="5">
        <v>8</v>
      </c>
      <c r="AO64" s="5">
        <v>6</v>
      </c>
      <c r="AP64" s="4">
        <v>3.5979999999999999</v>
      </c>
      <c r="AQ64" s="10" t="s">
        <v>218</v>
      </c>
      <c r="AR64" s="11"/>
      <c r="AS64" s="56">
        <v>2</v>
      </c>
      <c r="AU64" s="57"/>
      <c r="AV64" s="3">
        <f t="shared" si="0"/>
        <v>1</v>
      </c>
    </row>
    <row r="65" spans="1:48" ht="19.5" customHeight="1" x14ac:dyDescent="0.25">
      <c r="A65">
        <v>99</v>
      </c>
      <c r="B65" s="53">
        <v>2016</v>
      </c>
      <c r="C65" s="53">
        <v>3</v>
      </c>
      <c r="D65" t="s">
        <v>88</v>
      </c>
      <c r="E65" s="53" t="s">
        <v>63</v>
      </c>
      <c r="F65" t="s">
        <v>124</v>
      </c>
      <c r="G65" t="s">
        <v>90</v>
      </c>
      <c r="H65" s="54" t="s">
        <v>66</v>
      </c>
      <c r="I65" s="54">
        <v>0</v>
      </c>
      <c r="J65" s="54" t="s">
        <v>112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1</v>
      </c>
      <c r="AD65" s="5">
        <v>0</v>
      </c>
      <c r="AE65" s="55">
        <v>90</v>
      </c>
      <c r="AF65" s="5">
        <v>21</v>
      </c>
      <c r="AG65" s="5">
        <v>23</v>
      </c>
      <c r="AH65" s="5">
        <v>22</v>
      </c>
      <c r="AI65" s="5">
        <v>21</v>
      </c>
      <c r="AJ65" s="5">
        <v>25</v>
      </c>
      <c r="AK65" s="5">
        <v>3.58</v>
      </c>
      <c r="AL65" s="5">
        <v>144</v>
      </c>
      <c r="AM65" s="5">
        <v>422</v>
      </c>
      <c r="AN65" s="5">
        <v>8</v>
      </c>
      <c r="AO65" s="5">
        <v>0</v>
      </c>
      <c r="AP65" s="4">
        <v>3.4340000000000002</v>
      </c>
      <c r="AQ65" s="10" t="s">
        <v>105</v>
      </c>
      <c r="AR65" s="11" t="s">
        <v>106</v>
      </c>
      <c r="AS65" s="56">
        <v>5</v>
      </c>
      <c r="AU65" s="57"/>
      <c r="AV65" s="3">
        <f t="shared" si="0"/>
        <v>1</v>
      </c>
    </row>
    <row r="66" spans="1:48" ht="19.5" customHeight="1" x14ac:dyDescent="0.25">
      <c r="A66">
        <v>103</v>
      </c>
      <c r="B66" s="53">
        <v>2015</v>
      </c>
      <c r="C66" s="53">
        <v>3</v>
      </c>
      <c r="D66" t="s">
        <v>400</v>
      </c>
      <c r="E66" s="53" t="s">
        <v>63</v>
      </c>
      <c r="F66" t="s">
        <v>104</v>
      </c>
      <c r="G66" t="s">
        <v>136</v>
      </c>
      <c r="H66" s="54" t="s">
        <v>66</v>
      </c>
      <c r="I66" s="54">
        <v>0</v>
      </c>
      <c r="J66" s="54" t="s">
        <v>112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5">
        <v>10964</v>
      </c>
      <c r="AF66" s="5"/>
      <c r="AG66" s="5"/>
      <c r="AH66" s="5"/>
      <c r="AI66" s="5"/>
      <c r="AJ66" s="5"/>
      <c r="AK66" s="5">
        <v>4.03</v>
      </c>
      <c r="AL66" s="5">
        <v>120</v>
      </c>
      <c r="AM66" s="5">
        <v>509</v>
      </c>
      <c r="AN66" s="5">
        <v>8</v>
      </c>
      <c r="AO66" s="5">
        <v>51</v>
      </c>
      <c r="AP66" s="4">
        <v>3.3769999999999998</v>
      </c>
      <c r="AQ66" s="10" t="s">
        <v>105</v>
      </c>
      <c r="AR66" s="11"/>
      <c r="AS66" s="56">
        <v>5</v>
      </c>
      <c r="AU66" s="57"/>
      <c r="AV66" s="3">
        <f t="shared" ref="AV66:AV129" si="1">IF(E66="Female",1,0)</f>
        <v>1</v>
      </c>
    </row>
    <row r="67" spans="1:48" ht="19.5" customHeight="1" x14ac:dyDescent="0.25">
      <c r="A67">
        <v>106</v>
      </c>
      <c r="B67" s="53">
        <v>2016</v>
      </c>
      <c r="C67" s="53">
        <v>3</v>
      </c>
      <c r="D67" t="s">
        <v>319</v>
      </c>
      <c r="E67" s="53" t="s">
        <v>63</v>
      </c>
      <c r="F67" t="s">
        <v>214</v>
      </c>
      <c r="G67" t="s">
        <v>75</v>
      </c>
      <c r="H67" s="54" t="s">
        <v>66</v>
      </c>
      <c r="I67" s="54">
        <v>0</v>
      </c>
      <c r="J67" s="54" t="s">
        <v>112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5">
        <v>1994</v>
      </c>
      <c r="AF67" s="5">
        <v>30</v>
      </c>
      <c r="AG67" s="5">
        <v>26</v>
      </c>
      <c r="AH67" s="5">
        <v>28</v>
      </c>
      <c r="AI67" s="5">
        <v>31</v>
      </c>
      <c r="AJ67" s="5">
        <v>35</v>
      </c>
      <c r="AK67" s="5">
        <v>4.18</v>
      </c>
      <c r="AL67" s="5">
        <v>37</v>
      </c>
      <c r="AM67" s="5">
        <v>485</v>
      </c>
      <c r="AN67" s="5">
        <v>8</v>
      </c>
      <c r="AO67" s="5">
        <v>21</v>
      </c>
      <c r="AP67" s="4">
        <v>3.8109999999999999</v>
      </c>
      <c r="AQ67" s="10" t="s">
        <v>320</v>
      </c>
      <c r="AR67" s="11" t="s">
        <v>131</v>
      </c>
      <c r="AS67" s="56">
        <v>3</v>
      </c>
      <c r="AU67" s="57"/>
      <c r="AV67" s="3">
        <f t="shared" si="1"/>
        <v>1</v>
      </c>
    </row>
    <row r="68" spans="1:48" ht="19.5" customHeight="1" x14ac:dyDescent="0.25">
      <c r="A68">
        <v>107</v>
      </c>
      <c r="B68" s="53">
        <v>2015</v>
      </c>
      <c r="C68" s="53">
        <v>3</v>
      </c>
      <c r="D68" t="s">
        <v>117</v>
      </c>
      <c r="E68" s="53" t="s">
        <v>63</v>
      </c>
      <c r="F68" t="s">
        <v>118</v>
      </c>
      <c r="G68" t="s">
        <v>119</v>
      </c>
      <c r="H68" s="54" t="s">
        <v>66</v>
      </c>
      <c r="I68" s="54">
        <v>0</v>
      </c>
      <c r="J68" s="54" t="s">
        <v>112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5">
        <v>361</v>
      </c>
      <c r="AF68" s="5">
        <v>20</v>
      </c>
      <c r="AG68" s="5">
        <v>23</v>
      </c>
      <c r="AH68" s="5">
        <v>21</v>
      </c>
      <c r="AI68" s="5">
        <v>19</v>
      </c>
      <c r="AJ68" s="5">
        <v>17</v>
      </c>
      <c r="AK68" s="5">
        <v>3.74</v>
      </c>
      <c r="AL68" s="5">
        <v>20</v>
      </c>
      <c r="AM68" s="5">
        <v>117</v>
      </c>
      <c r="AN68" s="5">
        <v>8</v>
      </c>
      <c r="AO68" s="5">
        <v>9</v>
      </c>
      <c r="AP68" s="4">
        <v>3.117</v>
      </c>
      <c r="AQ68" s="10" t="s">
        <v>120</v>
      </c>
      <c r="AR68" s="11"/>
      <c r="AS68" s="56">
        <v>4</v>
      </c>
      <c r="AU68" s="57"/>
      <c r="AV68" s="3">
        <f t="shared" si="1"/>
        <v>1</v>
      </c>
    </row>
    <row r="69" spans="1:48" ht="19.5" customHeight="1" x14ac:dyDescent="0.25">
      <c r="A69">
        <v>108</v>
      </c>
      <c r="B69" s="53">
        <v>2016</v>
      </c>
      <c r="C69" s="53">
        <v>3</v>
      </c>
      <c r="D69" t="s">
        <v>197</v>
      </c>
      <c r="E69" s="53" t="s">
        <v>74</v>
      </c>
      <c r="F69" t="s">
        <v>154</v>
      </c>
      <c r="G69" t="s">
        <v>253</v>
      </c>
      <c r="H69" s="54"/>
      <c r="I69" s="54"/>
      <c r="J69" s="54" t="s">
        <v>112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1</v>
      </c>
      <c r="AD69" s="5">
        <v>0</v>
      </c>
      <c r="AE69" s="55">
        <v>13</v>
      </c>
      <c r="AF69" s="5">
        <v>26</v>
      </c>
      <c r="AG69" s="5"/>
      <c r="AH69" s="5"/>
      <c r="AI69" s="5"/>
      <c r="AJ69" s="5"/>
      <c r="AK69" s="5">
        <v>3.26</v>
      </c>
      <c r="AL69" s="5"/>
      <c r="AM69" s="5"/>
      <c r="AN69" s="5">
        <v>8</v>
      </c>
      <c r="AO69" s="5">
        <v>3</v>
      </c>
      <c r="AP69" s="4">
        <v>3.3849999999999998</v>
      </c>
      <c r="AQ69" s="10" t="s">
        <v>205</v>
      </c>
      <c r="AR69" s="11"/>
      <c r="AS69" s="56">
        <v>2</v>
      </c>
      <c r="AU69" s="57"/>
      <c r="AV69" s="3">
        <f t="shared" si="1"/>
        <v>0</v>
      </c>
    </row>
    <row r="70" spans="1:48" ht="19.5" customHeight="1" x14ac:dyDescent="0.25">
      <c r="A70">
        <v>109</v>
      </c>
      <c r="B70" s="53">
        <v>2015</v>
      </c>
      <c r="C70" s="53">
        <v>3</v>
      </c>
      <c r="D70" t="s">
        <v>168</v>
      </c>
      <c r="E70" s="53" t="s">
        <v>63</v>
      </c>
      <c r="F70" t="s">
        <v>254</v>
      </c>
      <c r="G70" t="s">
        <v>108</v>
      </c>
      <c r="H70" s="54" t="s">
        <v>66</v>
      </c>
      <c r="I70" s="54">
        <v>0</v>
      </c>
      <c r="J70" s="54" t="s">
        <v>112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1</v>
      </c>
      <c r="AA70" s="5">
        <v>0</v>
      </c>
      <c r="AB70" s="5">
        <v>0</v>
      </c>
      <c r="AC70" s="5">
        <v>0</v>
      </c>
      <c r="AD70" s="5">
        <v>0</v>
      </c>
      <c r="AE70" s="55">
        <v>11</v>
      </c>
      <c r="AF70" s="5">
        <v>26</v>
      </c>
      <c r="AG70" s="5">
        <v>22</v>
      </c>
      <c r="AH70" s="5">
        <v>31</v>
      </c>
      <c r="AI70" s="5">
        <v>26</v>
      </c>
      <c r="AJ70" s="5">
        <v>31</v>
      </c>
      <c r="AK70" s="5">
        <v>4</v>
      </c>
      <c r="AL70" s="5"/>
      <c r="AM70" s="5"/>
      <c r="AN70" s="5">
        <v>7</v>
      </c>
      <c r="AO70" s="5">
        <v>20</v>
      </c>
      <c r="AP70" s="4">
        <v>3.4489999999999998</v>
      </c>
      <c r="AQ70" s="10" t="s">
        <v>105</v>
      </c>
      <c r="AR70" s="11" t="s">
        <v>150</v>
      </c>
      <c r="AS70" s="56">
        <v>5</v>
      </c>
      <c r="AU70" s="57"/>
      <c r="AV70" s="3">
        <f t="shared" si="1"/>
        <v>1</v>
      </c>
    </row>
    <row r="71" spans="1:48" ht="19.5" customHeight="1" x14ac:dyDescent="0.25">
      <c r="A71">
        <v>111</v>
      </c>
      <c r="B71" s="53">
        <v>2016</v>
      </c>
      <c r="C71" s="53">
        <v>3</v>
      </c>
      <c r="D71" t="s">
        <v>178</v>
      </c>
      <c r="E71" s="53" t="s">
        <v>63</v>
      </c>
      <c r="F71" t="s">
        <v>93</v>
      </c>
      <c r="G71" t="s">
        <v>81</v>
      </c>
      <c r="H71" s="54"/>
      <c r="I71" s="54">
        <v>1</v>
      </c>
      <c r="J71" s="54" t="s">
        <v>112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</v>
      </c>
      <c r="T71" s="5">
        <v>1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5">
        <v>0</v>
      </c>
      <c r="AE71" s="55">
        <v>89</v>
      </c>
      <c r="AF71" s="5">
        <v>26</v>
      </c>
      <c r="AG71" s="5">
        <v>18</v>
      </c>
      <c r="AH71" s="5">
        <v>22</v>
      </c>
      <c r="AI71" s="5">
        <v>22</v>
      </c>
      <c r="AJ71" s="5">
        <v>21</v>
      </c>
      <c r="AK71" s="5">
        <v>3.16</v>
      </c>
      <c r="AL71" s="5">
        <v>190</v>
      </c>
      <c r="AM71" s="5">
        <v>387</v>
      </c>
      <c r="AN71" s="5">
        <v>7</v>
      </c>
      <c r="AO71" s="5">
        <v>0</v>
      </c>
      <c r="AP71" s="4">
        <v>2.875</v>
      </c>
      <c r="AQ71" s="10" t="s">
        <v>146</v>
      </c>
      <c r="AR71" s="11" t="s">
        <v>62</v>
      </c>
      <c r="AS71" s="56">
        <v>2</v>
      </c>
      <c r="AU71" s="57"/>
      <c r="AV71" s="3">
        <f t="shared" si="1"/>
        <v>1</v>
      </c>
    </row>
    <row r="72" spans="1:48" ht="19.5" customHeight="1" x14ac:dyDescent="0.25">
      <c r="A72">
        <v>113</v>
      </c>
      <c r="B72" s="53">
        <v>2016</v>
      </c>
      <c r="C72" s="53">
        <v>3</v>
      </c>
      <c r="D72" t="s">
        <v>240</v>
      </c>
      <c r="E72" s="53" t="s">
        <v>63</v>
      </c>
      <c r="F72" t="s">
        <v>111</v>
      </c>
      <c r="G72" t="s">
        <v>64</v>
      </c>
      <c r="H72" s="54" t="s">
        <v>66</v>
      </c>
      <c r="I72" s="54">
        <v>2</v>
      </c>
      <c r="J72" s="54" t="s">
        <v>112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5">
        <v>2041</v>
      </c>
      <c r="AF72" s="5">
        <v>31</v>
      </c>
      <c r="AG72" s="5">
        <v>30</v>
      </c>
      <c r="AH72" s="5">
        <v>31</v>
      </c>
      <c r="AI72" s="5">
        <v>35</v>
      </c>
      <c r="AJ72" s="5">
        <v>31</v>
      </c>
      <c r="AK72" s="5">
        <v>4.22</v>
      </c>
      <c r="AL72" s="5">
        <v>4</v>
      </c>
      <c r="AM72" s="5">
        <v>118</v>
      </c>
      <c r="AN72" s="5">
        <v>8</v>
      </c>
      <c r="AO72" s="5">
        <v>19</v>
      </c>
      <c r="AP72" s="4">
        <v>3.8170000000000002</v>
      </c>
      <c r="AQ72" s="10" t="s">
        <v>279</v>
      </c>
      <c r="AR72" s="11"/>
      <c r="AS72" s="56">
        <v>1</v>
      </c>
      <c r="AU72" s="57"/>
      <c r="AV72" s="3">
        <f t="shared" si="1"/>
        <v>1</v>
      </c>
    </row>
    <row r="73" spans="1:48" ht="19.5" customHeight="1" x14ac:dyDescent="0.25">
      <c r="A73">
        <v>115</v>
      </c>
      <c r="B73" s="53">
        <v>2016</v>
      </c>
      <c r="C73" s="53">
        <v>3</v>
      </c>
      <c r="D73" t="s">
        <v>130</v>
      </c>
      <c r="E73" s="53" t="s">
        <v>63</v>
      </c>
      <c r="F73" t="s">
        <v>111</v>
      </c>
      <c r="G73" t="s">
        <v>81</v>
      </c>
      <c r="H73" s="54" t="s">
        <v>66</v>
      </c>
      <c r="I73" s="54">
        <v>0</v>
      </c>
      <c r="J73" s="54" t="s">
        <v>112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0</v>
      </c>
      <c r="AB73" s="5">
        <v>0</v>
      </c>
      <c r="AC73" s="5">
        <v>1</v>
      </c>
      <c r="AD73" s="5">
        <v>0</v>
      </c>
      <c r="AE73" s="55">
        <v>4</v>
      </c>
      <c r="AF73" s="5">
        <v>32</v>
      </c>
      <c r="AG73" s="5">
        <v>27</v>
      </c>
      <c r="AH73" s="5">
        <v>32</v>
      </c>
      <c r="AI73" s="5">
        <v>36</v>
      </c>
      <c r="AJ73" s="5">
        <v>35</v>
      </c>
      <c r="AK73" s="5">
        <v>4.05</v>
      </c>
      <c r="AL73" s="5">
        <v>45</v>
      </c>
      <c r="AM73" s="5">
        <v>569</v>
      </c>
      <c r="AN73" s="5">
        <v>8</v>
      </c>
      <c r="AO73" s="5">
        <v>33</v>
      </c>
      <c r="AP73" s="4">
        <v>3.3530000000000002</v>
      </c>
      <c r="AQ73" s="10" t="s">
        <v>126</v>
      </c>
      <c r="AR73" s="11" t="s">
        <v>201</v>
      </c>
      <c r="AS73" s="56">
        <v>5</v>
      </c>
      <c r="AU73" s="57"/>
      <c r="AV73" s="3">
        <f t="shared" si="1"/>
        <v>1</v>
      </c>
    </row>
    <row r="74" spans="1:48" ht="19.5" customHeight="1" x14ac:dyDescent="0.25">
      <c r="A74">
        <v>116</v>
      </c>
      <c r="B74" s="53">
        <v>2015</v>
      </c>
      <c r="C74" s="53">
        <v>3</v>
      </c>
      <c r="D74" t="s">
        <v>369</v>
      </c>
      <c r="E74" s="53" t="s">
        <v>63</v>
      </c>
      <c r="F74" t="s">
        <v>165</v>
      </c>
      <c r="G74" t="s">
        <v>136</v>
      </c>
      <c r="H74" s="54" t="s">
        <v>66</v>
      </c>
      <c r="I74" s="54">
        <v>0</v>
      </c>
      <c r="J74" s="54" t="s">
        <v>112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5">
        <v>14</v>
      </c>
      <c r="AF74" s="5">
        <v>33</v>
      </c>
      <c r="AG74" s="5">
        <v>30</v>
      </c>
      <c r="AH74" s="5">
        <v>32</v>
      </c>
      <c r="AI74" s="5">
        <v>33</v>
      </c>
      <c r="AJ74" s="5">
        <v>36</v>
      </c>
      <c r="AK74" s="5">
        <v>4.1900000000000004</v>
      </c>
      <c r="AL74" s="5">
        <v>18</v>
      </c>
      <c r="AM74" s="5">
        <v>417</v>
      </c>
      <c r="AN74" s="5">
        <v>8</v>
      </c>
      <c r="AO74" s="5">
        <v>33</v>
      </c>
      <c r="AP74" s="4">
        <v>3.8780000000000001</v>
      </c>
      <c r="AQ74" s="10" t="s">
        <v>370</v>
      </c>
      <c r="AR74" s="11"/>
      <c r="AS74" s="56">
        <v>3</v>
      </c>
      <c r="AU74" s="57"/>
      <c r="AV74" s="3">
        <f t="shared" si="1"/>
        <v>1</v>
      </c>
    </row>
    <row r="75" spans="1:48" ht="19.5" customHeight="1" x14ac:dyDescent="0.25">
      <c r="A75">
        <v>117</v>
      </c>
      <c r="B75" s="53">
        <v>2015</v>
      </c>
      <c r="C75" s="53">
        <v>3</v>
      </c>
      <c r="D75" t="s">
        <v>178</v>
      </c>
      <c r="E75" s="53" t="s">
        <v>63</v>
      </c>
      <c r="F75" t="s">
        <v>124</v>
      </c>
      <c r="G75" t="s">
        <v>195</v>
      </c>
      <c r="H75" s="54"/>
      <c r="I75" s="54">
        <v>1</v>
      </c>
      <c r="J75" s="54" t="s">
        <v>112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5">
        <v>0</v>
      </c>
      <c r="AF75" s="5">
        <v>26</v>
      </c>
      <c r="AG75" s="5">
        <v>26</v>
      </c>
      <c r="AH75" s="5">
        <v>26</v>
      </c>
      <c r="AI75" s="5">
        <v>26</v>
      </c>
      <c r="AJ75" s="5">
        <v>31</v>
      </c>
      <c r="AK75" s="5">
        <v>3.95</v>
      </c>
      <c r="AL75" s="5">
        <v>21</v>
      </c>
      <c r="AM75" s="5">
        <v>323</v>
      </c>
      <c r="AN75" s="5">
        <v>8</v>
      </c>
      <c r="AO75" s="5">
        <v>13</v>
      </c>
      <c r="AP75" s="4">
        <v>3.8769999999999998</v>
      </c>
      <c r="AQ75" s="10" t="s">
        <v>105</v>
      </c>
      <c r="AR75" s="11"/>
      <c r="AS75" s="56">
        <v>5</v>
      </c>
      <c r="AU75" s="57"/>
      <c r="AV75" s="3">
        <f t="shared" si="1"/>
        <v>1</v>
      </c>
    </row>
    <row r="76" spans="1:48" ht="19.5" customHeight="1" x14ac:dyDescent="0.25">
      <c r="A76">
        <v>118</v>
      </c>
      <c r="B76" s="53">
        <v>2016</v>
      </c>
      <c r="C76" s="53">
        <v>3</v>
      </c>
      <c r="D76" t="s">
        <v>132</v>
      </c>
      <c r="E76" s="53" t="s">
        <v>63</v>
      </c>
      <c r="F76" t="s">
        <v>269</v>
      </c>
      <c r="G76" t="s">
        <v>64</v>
      </c>
      <c r="H76" s="54" t="s">
        <v>66</v>
      </c>
      <c r="I76" s="54">
        <v>0</v>
      </c>
      <c r="J76" s="54" t="s">
        <v>112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1</v>
      </c>
      <c r="AD76" s="5">
        <v>0</v>
      </c>
      <c r="AE76" s="55">
        <v>1047</v>
      </c>
      <c r="AF76" s="5">
        <v>27</v>
      </c>
      <c r="AG76" s="5">
        <v>30</v>
      </c>
      <c r="AH76" s="5">
        <v>30</v>
      </c>
      <c r="AI76" s="5">
        <v>27</v>
      </c>
      <c r="AJ76" s="5">
        <v>28</v>
      </c>
      <c r="AK76" s="5">
        <v>4.13</v>
      </c>
      <c r="AL76" s="5"/>
      <c r="AM76" s="5"/>
      <c r="AN76" s="5">
        <v>6</v>
      </c>
      <c r="AO76" s="5">
        <v>24</v>
      </c>
      <c r="AP76" s="4">
        <v>3.7149999999999999</v>
      </c>
      <c r="AQ76" s="10" t="s">
        <v>270</v>
      </c>
      <c r="AR76" s="11"/>
      <c r="AS76" s="56">
        <v>4</v>
      </c>
      <c r="AU76" s="57"/>
      <c r="AV76" s="3">
        <f t="shared" si="1"/>
        <v>1</v>
      </c>
    </row>
    <row r="77" spans="1:48" ht="19.5" customHeight="1" x14ac:dyDescent="0.25">
      <c r="A77">
        <v>120</v>
      </c>
      <c r="B77" s="53">
        <v>2016</v>
      </c>
      <c r="C77" s="53">
        <v>2</v>
      </c>
      <c r="D77" t="s">
        <v>210</v>
      </c>
      <c r="E77" s="53" t="s">
        <v>63</v>
      </c>
      <c r="F77" t="s">
        <v>104</v>
      </c>
      <c r="G77" t="s">
        <v>94</v>
      </c>
      <c r="H77" s="54" t="s">
        <v>66</v>
      </c>
      <c r="I77" s="54">
        <v>0</v>
      </c>
      <c r="J77" s="54" t="s">
        <v>112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1</v>
      </c>
      <c r="AD77" s="5">
        <v>0</v>
      </c>
      <c r="AE77" s="55">
        <v>13</v>
      </c>
      <c r="AF77" s="5">
        <v>24</v>
      </c>
      <c r="AG77" s="5">
        <v>24</v>
      </c>
      <c r="AH77" s="5">
        <v>23</v>
      </c>
      <c r="AI77" s="5">
        <v>23</v>
      </c>
      <c r="AJ77" s="5">
        <v>26</v>
      </c>
      <c r="AK77" s="5">
        <v>3.89</v>
      </c>
      <c r="AL77" s="5"/>
      <c r="AM77" s="5"/>
      <c r="AN77" s="5">
        <v>8</v>
      </c>
      <c r="AO77" s="5">
        <v>3</v>
      </c>
      <c r="AP77" s="4">
        <v>3.7109999999999999</v>
      </c>
      <c r="AQ77" s="10" t="s">
        <v>126</v>
      </c>
      <c r="AR77" s="11"/>
      <c r="AS77" s="56">
        <v>5</v>
      </c>
      <c r="AU77" s="57"/>
      <c r="AV77" s="3">
        <f t="shared" si="1"/>
        <v>1</v>
      </c>
    </row>
    <row r="78" spans="1:48" ht="19.5" customHeight="1" x14ac:dyDescent="0.25">
      <c r="A78">
        <v>121</v>
      </c>
      <c r="B78" s="53">
        <v>2015</v>
      </c>
      <c r="C78" s="53">
        <v>3</v>
      </c>
      <c r="D78" t="s">
        <v>244</v>
      </c>
      <c r="E78" s="53" t="s">
        <v>63</v>
      </c>
      <c r="F78" t="s">
        <v>111</v>
      </c>
      <c r="G78" t="s">
        <v>108</v>
      </c>
      <c r="H78" s="54" t="s">
        <v>66</v>
      </c>
      <c r="I78" s="54">
        <v>2</v>
      </c>
      <c r="J78" s="54" t="s">
        <v>112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5">
        <v>1047</v>
      </c>
      <c r="AF78" s="5">
        <v>26</v>
      </c>
      <c r="AG78" s="5">
        <v>26</v>
      </c>
      <c r="AH78" s="5">
        <v>28</v>
      </c>
      <c r="AI78" s="5">
        <v>23</v>
      </c>
      <c r="AJ78" s="5">
        <v>30</v>
      </c>
      <c r="AK78" s="5">
        <v>3.94</v>
      </c>
      <c r="AL78" s="5">
        <v>71</v>
      </c>
      <c r="AM78" s="5">
        <v>394</v>
      </c>
      <c r="AN78" s="5">
        <v>6</v>
      </c>
      <c r="AO78" s="5">
        <v>8</v>
      </c>
      <c r="AP78" s="4">
        <v>3.3959999999999999</v>
      </c>
      <c r="AQ78" s="10" t="s">
        <v>245</v>
      </c>
      <c r="AR78" s="11"/>
      <c r="AS78" s="56">
        <v>4</v>
      </c>
      <c r="AU78" s="57"/>
      <c r="AV78" s="3">
        <f t="shared" si="1"/>
        <v>1</v>
      </c>
    </row>
    <row r="79" spans="1:48" ht="19.5" customHeight="1" x14ac:dyDescent="0.25">
      <c r="A79">
        <v>122</v>
      </c>
      <c r="B79" s="53">
        <v>2016</v>
      </c>
      <c r="C79" s="53">
        <v>3</v>
      </c>
      <c r="D79" t="s">
        <v>61</v>
      </c>
      <c r="E79" s="53" t="s">
        <v>63</v>
      </c>
      <c r="F79" t="s">
        <v>204</v>
      </c>
      <c r="G79" t="s">
        <v>136</v>
      </c>
      <c r="H79" s="54" t="s">
        <v>76</v>
      </c>
      <c r="I79" s="54">
        <v>0</v>
      </c>
      <c r="J79" s="54" t="s">
        <v>112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0</v>
      </c>
      <c r="AE79" s="55">
        <v>2145</v>
      </c>
      <c r="AF79" s="5">
        <v>24</v>
      </c>
      <c r="AG79" s="5">
        <v>33</v>
      </c>
      <c r="AH79" s="5">
        <v>22</v>
      </c>
      <c r="AI79" s="5">
        <v>23</v>
      </c>
      <c r="AJ79" s="5">
        <v>28</v>
      </c>
      <c r="AK79" s="5">
        <v>3.87</v>
      </c>
      <c r="AL79" s="5">
        <v>158</v>
      </c>
      <c r="AM79" s="5">
        <v>529</v>
      </c>
      <c r="AN79" s="5">
        <v>8</v>
      </c>
      <c r="AO79" s="5">
        <v>3</v>
      </c>
      <c r="AP79" s="4">
        <v>3.4849999999999999</v>
      </c>
      <c r="AQ79" s="10" t="s">
        <v>205</v>
      </c>
      <c r="AR79" s="11"/>
      <c r="AS79" s="56">
        <v>2</v>
      </c>
      <c r="AU79" s="57"/>
      <c r="AV79" s="3">
        <f t="shared" si="1"/>
        <v>1</v>
      </c>
    </row>
    <row r="80" spans="1:48" ht="19.5" customHeight="1" x14ac:dyDescent="0.25">
      <c r="A80">
        <v>125</v>
      </c>
      <c r="B80" s="53">
        <v>2016</v>
      </c>
      <c r="C80" s="53">
        <v>3</v>
      </c>
      <c r="D80" t="s">
        <v>79</v>
      </c>
      <c r="E80" s="53" t="s">
        <v>74</v>
      </c>
      <c r="F80" t="s">
        <v>80</v>
      </c>
      <c r="G80" t="s">
        <v>81</v>
      </c>
      <c r="H80" s="54" t="s">
        <v>82</v>
      </c>
      <c r="I80" s="54">
        <v>0</v>
      </c>
      <c r="J80" s="54" t="s">
        <v>112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1</v>
      </c>
      <c r="AD80" s="5">
        <v>0</v>
      </c>
      <c r="AE80" s="55">
        <v>2036</v>
      </c>
      <c r="AF80" s="5">
        <v>16</v>
      </c>
      <c r="AG80" s="5">
        <v>17</v>
      </c>
      <c r="AH80" s="5">
        <v>21</v>
      </c>
      <c r="AI80" s="5">
        <v>12</v>
      </c>
      <c r="AJ80" s="5">
        <v>13</v>
      </c>
      <c r="AK80" s="5">
        <v>3.95</v>
      </c>
      <c r="AL80" s="5">
        <v>3</v>
      </c>
      <c r="AM80" s="5">
        <v>188</v>
      </c>
      <c r="AN80" s="5">
        <v>8</v>
      </c>
      <c r="AO80" s="5">
        <v>14</v>
      </c>
      <c r="AP80" s="4">
        <v>3.133</v>
      </c>
      <c r="AQ80" s="10" t="s">
        <v>84</v>
      </c>
      <c r="AR80" s="11"/>
      <c r="AS80" s="56">
        <v>4</v>
      </c>
      <c r="AU80" s="57"/>
      <c r="AV80" s="3">
        <f t="shared" si="1"/>
        <v>0</v>
      </c>
    </row>
    <row r="81" spans="1:48" ht="19.5" customHeight="1" x14ac:dyDescent="0.25">
      <c r="A81">
        <v>127</v>
      </c>
      <c r="B81" s="53">
        <v>2015</v>
      </c>
      <c r="C81" s="53">
        <v>1</v>
      </c>
      <c r="D81" t="s">
        <v>92</v>
      </c>
      <c r="E81" s="53" t="s">
        <v>63</v>
      </c>
      <c r="F81" t="s">
        <v>282</v>
      </c>
      <c r="G81" t="s">
        <v>64</v>
      </c>
      <c r="H81" s="54" t="s">
        <v>115</v>
      </c>
      <c r="I81" s="54">
        <v>0</v>
      </c>
      <c r="J81" s="54" t="s">
        <v>112</v>
      </c>
      <c r="K81" s="5">
        <v>1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5">
        <v>70</v>
      </c>
      <c r="AF81" s="5">
        <v>28</v>
      </c>
      <c r="AG81" s="5">
        <v>27</v>
      </c>
      <c r="AH81" s="5">
        <v>26</v>
      </c>
      <c r="AI81" s="5">
        <v>27</v>
      </c>
      <c r="AJ81" s="5">
        <v>33</v>
      </c>
      <c r="AK81" s="5">
        <v>3.93</v>
      </c>
      <c r="AL81" s="5">
        <v>13</v>
      </c>
      <c r="AM81" s="5">
        <v>280</v>
      </c>
      <c r="AN81" s="5"/>
      <c r="AO81" s="5">
        <v>0</v>
      </c>
      <c r="AP81" s="4">
        <v>3.5329999999999999</v>
      </c>
      <c r="AQ81" s="10" t="s">
        <v>283</v>
      </c>
      <c r="AR81" s="11"/>
      <c r="AS81" s="56">
        <v>3</v>
      </c>
      <c r="AU81" s="57"/>
      <c r="AV81" s="3">
        <f t="shared" si="1"/>
        <v>1</v>
      </c>
    </row>
    <row r="82" spans="1:48" ht="19.5" customHeight="1" x14ac:dyDescent="0.25">
      <c r="A82">
        <v>128</v>
      </c>
      <c r="B82" s="53">
        <v>2015</v>
      </c>
      <c r="C82" s="53">
        <v>4</v>
      </c>
      <c r="D82" t="s">
        <v>248</v>
      </c>
      <c r="E82" s="53" t="s">
        <v>74</v>
      </c>
      <c r="F82" t="s">
        <v>89</v>
      </c>
      <c r="G82" t="s">
        <v>81</v>
      </c>
      <c r="H82" s="54" t="s">
        <v>82</v>
      </c>
      <c r="I82" s="54">
        <v>0</v>
      </c>
      <c r="J82" s="54" t="s">
        <v>112</v>
      </c>
      <c r="K82" s="5">
        <v>0</v>
      </c>
      <c r="L82" s="5">
        <v>0</v>
      </c>
      <c r="M82" s="5">
        <v>1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1</v>
      </c>
      <c r="AC82" s="5">
        <v>0</v>
      </c>
      <c r="AD82" s="5">
        <v>0</v>
      </c>
      <c r="AE82" s="55">
        <v>64068</v>
      </c>
      <c r="AF82" s="5"/>
      <c r="AG82" s="5"/>
      <c r="AH82" s="5"/>
      <c r="AI82" s="5"/>
      <c r="AJ82" s="5"/>
      <c r="AK82" s="5"/>
      <c r="AL82" s="5"/>
      <c r="AM82" s="5"/>
      <c r="AN82" s="5"/>
      <c r="AO82" s="5">
        <v>0</v>
      </c>
      <c r="AP82" s="4">
        <v>3.3370000000000002</v>
      </c>
      <c r="AQ82" s="10" t="s">
        <v>401</v>
      </c>
      <c r="AR82" s="11"/>
      <c r="AS82" s="56">
        <v>4</v>
      </c>
      <c r="AU82" s="57"/>
      <c r="AV82" s="3">
        <f t="shared" si="1"/>
        <v>0</v>
      </c>
    </row>
    <row r="83" spans="1:48" ht="19.5" customHeight="1" x14ac:dyDescent="0.25">
      <c r="A83">
        <v>130</v>
      </c>
      <c r="B83" s="53">
        <v>2016</v>
      </c>
      <c r="C83" s="53">
        <v>3</v>
      </c>
      <c r="D83" t="s">
        <v>177</v>
      </c>
      <c r="E83" s="53" t="s">
        <v>63</v>
      </c>
      <c r="F83" t="s">
        <v>104</v>
      </c>
      <c r="G83" t="s">
        <v>94</v>
      </c>
      <c r="H83" s="54" t="s">
        <v>66</v>
      </c>
      <c r="I83" s="54">
        <v>1</v>
      </c>
      <c r="J83" s="54" t="s">
        <v>112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B83" s="5">
        <v>0</v>
      </c>
      <c r="AC83" s="5">
        <v>1</v>
      </c>
      <c r="AD83" s="5">
        <v>0</v>
      </c>
      <c r="AE83" s="55">
        <v>84</v>
      </c>
      <c r="AF83" s="5">
        <v>23</v>
      </c>
      <c r="AG83" s="5">
        <v>25</v>
      </c>
      <c r="AH83" s="5">
        <v>23</v>
      </c>
      <c r="AI83" s="5">
        <v>20</v>
      </c>
      <c r="AJ83" s="5">
        <v>22</v>
      </c>
      <c r="AK83" s="5">
        <v>3.88</v>
      </c>
      <c r="AL83" s="5">
        <v>70</v>
      </c>
      <c r="AM83" s="5">
        <v>369</v>
      </c>
      <c r="AN83" s="5">
        <v>6</v>
      </c>
      <c r="AO83" s="5">
        <v>23</v>
      </c>
      <c r="AP83" s="4">
        <v>3.278</v>
      </c>
      <c r="AQ83" s="10" t="s">
        <v>126</v>
      </c>
      <c r="AR83" s="11"/>
      <c r="AS83" s="56">
        <v>5</v>
      </c>
      <c r="AU83" s="57"/>
      <c r="AV83" s="3">
        <f t="shared" si="1"/>
        <v>1</v>
      </c>
    </row>
    <row r="84" spans="1:48" ht="19.5" customHeight="1" x14ac:dyDescent="0.25">
      <c r="A84">
        <v>131</v>
      </c>
      <c r="B84" s="53">
        <v>2016</v>
      </c>
      <c r="C84" s="53">
        <v>2</v>
      </c>
      <c r="D84" t="s">
        <v>362</v>
      </c>
      <c r="E84" s="53" t="s">
        <v>63</v>
      </c>
      <c r="F84" t="s">
        <v>104</v>
      </c>
      <c r="G84" t="s">
        <v>64</v>
      </c>
      <c r="H84" s="54"/>
      <c r="I84" s="54">
        <v>0</v>
      </c>
      <c r="J84" s="54" t="s">
        <v>112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1</v>
      </c>
      <c r="AD84" s="5">
        <v>0</v>
      </c>
      <c r="AE84" s="55">
        <v>929</v>
      </c>
      <c r="AF84" s="5">
        <v>32</v>
      </c>
      <c r="AG84" s="5">
        <v>26</v>
      </c>
      <c r="AH84" s="5">
        <v>32</v>
      </c>
      <c r="AI84" s="5">
        <v>35</v>
      </c>
      <c r="AJ84" s="5">
        <v>35</v>
      </c>
      <c r="AK84" s="5">
        <v>3.64</v>
      </c>
      <c r="AL84" s="5"/>
      <c r="AM84" s="5">
        <v>161</v>
      </c>
      <c r="AN84" s="5">
        <v>8</v>
      </c>
      <c r="AO84" s="5">
        <v>27</v>
      </c>
      <c r="AP84" s="4">
        <v>3.5310000000000001</v>
      </c>
      <c r="AQ84" s="10" t="s">
        <v>105</v>
      </c>
      <c r="AR84" s="11" t="s">
        <v>62</v>
      </c>
      <c r="AS84" s="56">
        <v>5</v>
      </c>
      <c r="AU84" s="57"/>
      <c r="AV84" s="3">
        <f t="shared" si="1"/>
        <v>1</v>
      </c>
    </row>
    <row r="85" spans="1:48" ht="19.5" customHeight="1" x14ac:dyDescent="0.25">
      <c r="A85">
        <v>132</v>
      </c>
      <c r="B85" s="53">
        <v>2016</v>
      </c>
      <c r="C85" s="53">
        <v>3</v>
      </c>
      <c r="D85" t="s">
        <v>200</v>
      </c>
      <c r="E85" s="53" t="s">
        <v>74</v>
      </c>
      <c r="F85" t="s">
        <v>124</v>
      </c>
      <c r="G85" t="s">
        <v>136</v>
      </c>
      <c r="H85" s="54" t="s">
        <v>66</v>
      </c>
      <c r="I85" s="54">
        <v>0</v>
      </c>
      <c r="J85" s="54" t="s">
        <v>112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1</v>
      </c>
      <c r="AC85" s="5">
        <v>1</v>
      </c>
      <c r="AD85" s="5">
        <v>0</v>
      </c>
      <c r="AE85" s="55">
        <v>1993</v>
      </c>
      <c r="AF85" s="5">
        <v>24</v>
      </c>
      <c r="AG85" s="5">
        <v>27</v>
      </c>
      <c r="AH85" s="5">
        <v>22</v>
      </c>
      <c r="AI85" s="5">
        <v>24</v>
      </c>
      <c r="AJ85" s="5">
        <v>21</v>
      </c>
      <c r="AK85" s="5">
        <v>4</v>
      </c>
      <c r="AL85" s="5">
        <v>130</v>
      </c>
      <c r="AM85" s="5">
        <v>556</v>
      </c>
      <c r="AN85" s="5">
        <v>8</v>
      </c>
      <c r="AO85" s="5">
        <v>14</v>
      </c>
      <c r="AP85" s="4">
        <v>3.206</v>
      </c>
      <c r="AQ85" s="10" t="s">
        <v>120</v>
      </c>
      <c r="AR85" s="11" t="s">
        <v>201</v>
      </c>
      <c r="AS85" s="56">
        <v>4</v>
      </c>
      <c r="AU85" s="57"/>
      <c r="AV85" s="3">
        <f t="shared" si="1"/>
        <v>0</v>
      </c>
    </row>
    <row r="86" spans="1:48" ht="19.5" customHeight="1" x14ac:dyDescent="0.25">
      <c r="A86">
        <v>133</v>
      </c>
      <c r="B86" s="53">
        <v>2015</v>
      </c>
      <c r="C86" s="53">
        <v>3</v>
      </c>
      <c r="D86" t="s">
        <v>137</v>
      </c>
      <c r="E86" s="53" t="s">
        <v>63</v>
      </c>
      <c r="F86" t="s">
        <v>89</v>
      </c>
      <c r="G86" t="s">
        <v>81</v>
      </c>
      <c r="H86" s="54" t="s">
        <v>66</v>
      </c>
      <c r="I86" s="54">
        <v>0</v>
      </c>
      <c r="J86" s="54" t="s">
        <v>112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5">
        <v>8</v>
      </c>
      <c r="AF86" s="5">
        <v>21</v>
      </c>
      <c r="AG86" s="5">
        <v>23</v>
      </c>
      <c r="AH86" s="5">
        <v>20</v>
      </c>
      <c r="AI86" s="5">
        <v>19</v>
      </c>
      <c r="AJ86" s="5">
        <v>22</v>
      </c>
      <c r="AK86" s="5">
        <v>3.69</v>
      </c>
      <c r="AL86" s="5">
        <v>50</v>
      </c>
      <c r="AM86" s="5">
        <v>173</v>
      </c>
      <c r="AN86" s="5">
        <v>8</v>
      </c>
      <c r="AO86" s="5">
        <v>11</v>
      </c>
      <c r="AP86" s="4">
        <v>3.4889999999999999</v>
      </c>
      <c r="AQ86" s="10" t="s">
        <v>138</v>
      </c>
      <c r="AR86" s="11"/>
      <c r="AS86" s="56">
        <v>1</v>
      </c>
      <c r="AU86" s="57"/>
      <c r="AV86" s="3">
        <f t="shared" si="1"/>
        <v>1</v>
      </c>
    </row>
    <row r="87" spans="1:48" ht="19.5" customHeight="1" x14ac:dyDescent="0.25">
      <c r="A87">
        <v>134</v>
      </c>
      <c r="B87" s="53">
        <v>2015</v>
      </c>
      <c r="C87" s="53">
        <v>3</v>
      </c>
      <c r="D87" t="s">
        <v>358</v>
      </c>
      <c r="E87" s="53" t="s">
        <v>63</v>
      </c>
      <c r="F87" t="s">
        <v>99</v>
      </c>
      <c r="G87" t="s">
        <v>136</v>
      </c>
      <c r="H87" s="54" t="s">
        <v>66</v>
      </c>
      <c r="I87" s="54">
        <v>0</v>
      </c>
      <c r="J87" s="54" t="s">
        <v>112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5">
        <v>3151</v>
      </c>
      <c r="AF87" s="5">
        <v>32</v>
      </c>
      <c r="AG87" s="5">
        <v>29</v>
      </c>
      <c r="AH87" s="5">
        <v>33</v>
      </c>
      <c r="AI87" s="5">
        <v>32</v>
      </c>
      <c r="AJ87" s="5">
        <v>32</v>
      </c>
      <c r="AK87" s="5">
        <v>3.86</v>
      </c>
      <c r="AL87" s="5">
        <v>33</v>
      </c>
      <c r="AM87" s="5">
        <v>519</v>
      </c>
      <c r="AN87" s="5">
        <v>8</v>
      </c>
      <c r="AO87" s="5">
        <v>38</v>
      </c>
      <c r="AP87" s="4">
        <v>3.8220000000000001</v>
      </c>
      <c r="AQ87" s="10" t="s">
        <v>359</v>
      </c>
      <c r="AR87" s="11"/>
      <c r="AS87" s="56">
        <v>3</v>
      </c>
      <c r="AU87" s="57"/>
      <c r="AV87" s="3">
        <f t="shared" si="1"/>
        <v>1</v>
      </c>
    </row>
    <row r="88" spans="1:48" ht="19.5" customHeight="1" x14ac:dyDescent="0.25">
      <c r="A88">
        <v>135</v>
      </c>
      <c r="B88" s="53">
        <v>2016</v>
      </c>
      <c r="C88" s="53">
        <v>3</v>
      </c>
      <c r="D88" t="s">
        <v>384</v>
      </c>
      <c r="E88" s="53" t="s">
        <v>74</v>
      </c>
      <c r="F88" t="s">
        <v>99</v>
      </c>
      <c r="G88" t="s">
        <v>136</v>
      </c>
      <c r="H88" s="54" t="s">
        <v>66</v>
      </c>
      <c r="I88" s="54">
        <v>0</v>
      </c>
      <c r="J88" s="54" t="s">
        <v>112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0</v>
      </c>
      <c r="AA88" s="5">
        <v>0</v>
      </c>
      <c r="AB88" s="5">
        <v>1</v>
      </c>
      <c r="AC88" s="5">
        <v>1</v>
      </c>
      <c r="AD88" s="5">
        <v>0</v>
      </c>
      <c r="AE88" s="55">
        <v>1734</v>
      </c>
      <c r="AF88" s="5">
        <v>34</v>
      </c>
      <c r="AG88" s="5">
        <v>32</v>
      </c>
      <c r="AH88" s="5">
        <v>35</v>
      </c>
      <c r="AI88" s="5">
        <v>35</v>
      </c>
      <c r="AJ88" s="5">
        <v>34</v>
      </c>
      <c r="AK88" s="5">
        <v>4.38</v>
      </c>
      <c r="AL88" s="5">
        <v>9</v>
      </c>
      <c r="AM88" s="5">
        <v>300</v>
      </c>
      <c r="AN88" s="5">
        <v>8</v>
      </c>
      <c r="AO88" s="5">
        <v>14</v>
      </c>
      <c r="AP88" s="4">
        <v>3.919</v>
      </c>
      <c r="AQ88" s="10" t="s">
        <v>385</v>
      </c>
      <c r="AR88" s="11"/>
      <c r="AS88" s="56">
        <v>3</v>
      </c>
      <c r="AU88" s="57"/>
      <c r="AV88" s="3">
        <f t="shared" si="1"/>
        <v>0</v>
      </c>
    </row>
    <row r="89" spans="1:48" ht="19.5" customHeight="1" x14ac:dyDescent="0.25">
      <c r="A89">
        <v>136</v>
      </c>
      <c r="B89" s="53">
        <v>2015</v>
      </c>
      <c r="C89" s="53">
        <v>2</v>
      </c>
      <c r="D89" t="s">
        <v>315</v>
      </c>
      <c r="E89" s="53" t="s">
        <v>63</v>
      </c>
      <c r="F89" t="s">
        <v>214</v>
      </c>
      <c r="G89" t="s">
        <v>145</v>
      </c>
      <c r="H89" s="54" t="s">
        <v>66</v>
      </c>
      <c r="I89" s="54">
        <v>0</v>
      </c>
      <c r="J89" s="54" t="s">
        <v>71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5">
        <v>8966</v>
      </c>
      <c r="AF89" s="5">
        <v>33</v>
      </c>
      <c r="AG89" s="5">
        <v>29</v>
      </c>
      <c r="AH89" s="5">
        <v>30</v>
      </c>
      <c r="AI89" s="5">
        <v>35</v>
      </c>
      <c r="AJ89" s="5">
        <v>36</v>
      </c>
      <c r="AK89" s="5">
        <v>4</v>
      </c>
      <c r="AL89" s="5">
        <v>1</v>
      </c>
      <c r="AM89" s="5">
        <v>66</v>
      </c>
      <c r="AN89" s="5">
        <v>8</v>
      </c>
      <c r="AO89" s="5">
        <v>9</v>
      </c>
      <c r="AP89" s="4">
        <v>3.64</v>
      </c>
      <c r="AQ89" s="10" t="s">
        <v>363</v>
      </c>
      <c r="AR89" s="11"/>
      <c r="AS89" s="56">
        <v>3</v>
      </c>
      <c r="AU89" s="57"/>
      <c r="AV89" s="3">
        <f t="shared" si="1"/>
        <v>1</v>
      </c>
    </row>
    <row r="90" spans="1:48" ht="19.5" customHeight="1" x14ac:dyDescent="0.25">
      <c r="A90">
        <v>138</v>
      </c>
      <c r="B90" s="53">
        <v>2016</v>
      </c>
      <c r="C90" s="53">
        <v>3</v>
      </c>
      <c r="D90" t="s">
        <v>197</v>
      </c>
      <c r="E90" s="53" t="s">
        <v>63</v>
      </c>
      <c r="F90" t="s">
        <v>303</v>
      </c>
      <c r="G90" t="s">
        <v>136</v>
      </c>
      <c r="H90" s="54" t="s">
        <v>66</v>
      </c>
      <c r="I90" s="54">
        <v>0</v>
      </c>
      <c r="J90" s="54" t="s">
        <v>112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0</v>
      </c>
      <c r="AB90" s="5">
        <v>0</v>
      </c>
      <c r="AC90" s="5">
        <v>1</v>
      </c>
      <c r="AD90" s="5">
        <v>0</v>
      </c>
      <c r="AE90" s="55">
        <v>5</v>
      </c>
      <c r="AF90" s="5">
        <v>29</v>
      </c>
      <c r="AG90" s="5">
        <v>29</v>
      </c>
      <c r="AH90" s="5">
        <v>26</v>
      </c>
      <c r="AI90" s="5">
        <v>33</v>
      </c>
      <c r="AJ90" s="5">
        <v>33</v>
      </c>
      <c r="AK90" s="5">
        <v>4.34</v>
      </c>
      <c r="AL90" s="5">
        <v>12</v>
      </c>
      <c r="AM90" s="5">
        <v>445</v>
      </c>
      <c r="AN90" s="5">
        <v>8</v>
      </c>
      <c r="AO90" s="5">
        <v>17</v>
      </c>
      <c r="AP90" s="4">
        <v>3.9529999999999998</v>
      </c>
      <c r="AQ90" s="10" t="s">
        <v>304</v>
      </c>
      <c r="AR90" s="11"/>
      <c r="AS90" s="56">
        <v>3</v>
      </c>
      <c r="AU90" s="57"/>
      <c r="AV90" s="3">
        <f t="shared" si="1"/>
        <v>1</v>
      </c>
    </row>
    <row r="91" spans="1:48" ht="19.5" customHeight="1" x14ac:dyDescent="0.25">
      <c r="A91">
        <v>140</v>
      </c>
      <c r="B91" s="53">
        <v>2015</v>
      </c>
      <c r="C91" s="53">
        <v>3</v>
      </c>
      <c r="D91" t="s">
        <v>260</v>
      </c>
      <c r="E91" s="53" t="s">
        <v>63</v>
      </c>
      <c r="F91" t="s">
        <v>254</v>
      </c>
      <c r="G91" t="s">
        <v>141</v>
      </c>
      <c r="H91" s="54" t="s">
        <v>66</v>
      </c>
      <c r="I91" s="54">
        <v>0</v>
      </c>
      <c r="J91" s="54" t="s">
        <v>112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5">
        <v>1468</v>
      </c>
      <c r="AF91" s="5">
        <v>27</v>
      </c>
      <c r="AG91" s="5">
        <v>25</v>
      </c>
      <c r="AH91" s="5">
        <v>29</v>
      </c>
      <c r="AI91" s="5">
        <v>27</v>
      </c>
      <c r="AJ91" s="5">
        <v>29</v>
      </c>
      <c r="AK91" s="5">
        <v>3.93</v>
      </c>
      <c r="AL91" s="5">
        <v>17</v>
      </c>
      <c r="AM91" s="5">
        <v>294</v>
      </c>
      <c r="AN91" s="5">
        <v>8</v>
      </c>
      <c r="AO91" s="5">
        <v>12</v>
      </c>
      <c r="AP91" s="4">
        <v>3.7360000000000002</v>
      </c>
      <c r="AQ91" s="10" t="s">
        <v>261</v>
      </c>
      <c r="AR91" s="11" t="s">
        <v>143</v>
      </c>
      <c r="AS91" s="56">
        <v>2</v>
      </c>
      <c r="AU91" s="57"/>
      <c r="AV91" s="3">
        <f t="shared" si="1"/>
        <v>1</v>
      </c>
    </row>
    <row r="92" spans="1:48" ht="19.5" customHeight="1" x14ac:dyDescent="0.25">
      <c r="A92">
        <v>142</v>
      </c>
      <c r="B92" s="53">
        <v>2016</v>
      </c>
      <c r="C92" s="53">
        <v>3</v>
      </c>
      <c r="D92" t="s">
        <v>188</v>
      </c>
      <c r="E92" s="53" t="s">
        <v>74</v>
      </c>
      <c r="F92" t="s">
        <v>161</v>
      </c>
      <c r="G92" t="s">
        <v>64</v>
      </c>
      <c r="H92" s="54" t="s">
        <v>66</v>
      </c>
      <c r="I92" s="54">
        <v>0</v>
      </c>
      <c r="J92" s="54" t="s">
        <v>112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0</v>
      </c>
      <c r="AE92" s="55">
        <v>84</v>
      </c>
      <c r="AF92" s="5">
        <v>32</v>
      </c>
      <c r="AG92" s="5">
        <v>28</v>
      </c>
      <c r="AH92" s="5">
        <v>36</v>
      </c>
      <c r="AI92" s="5">
        <v>29</v>
      </c>
      <c r="AJ92" s="5">
        <v>34</v>
      </c>
      <c r="AK92" s="5">
        <v>4.28</v>
      </c>
      <c r="AL92" s="5">
        <v>5</v>
      </c>
      <c r="AM92" s="5">
        <v>443</v>
      </c>
      <c r="AN92" s="5">
        <v>6</v>
      </c>
      <c r="AO92" s="5">
        <v>57</v>
      </c>
      <c r="AP92" s="4">
        <v>3.524</v>
      </c>
      <c r="AQ92" s="10" t="s">
        <v>355</v>
      </c>
      <c r="AR92" s="11" t="s">
        <v>356</v>
      </c>
      <c r="AS92" s="56">
        <v>1</v>
      </c>
      <c r="AU92" s="57"/>
      <c r="AV92" s="3">
        <f t="shared" si="1"/>
        <v>0</v>
      </c>
    </row>
    <row r="93" spans="1:48" ht="19.5" customHeight="1" x14ac:dyDescent="0.25">
      <c r="A93">
        <v>144</v>
      </c>
      <c r="B93" s="53">
        <v>2015</v>
      </c>
      <c r="C93" s="53">
        <v>3</v>
      </c>
      <c r="D93" t="s">
        <v>88</v>
      </c>
      <c r="E93" s="53" t="s">
        <v>63</v>
      </c>
      <c r="F93" t="s">
        <v>140</v>
      </c>
      <c r="G93" t="s">
        <v>119</v>
      </c>
      <c r="H93" s="54" t="s">
        <v>66</v>
      </c>
      <c r="I93" s="54">
        <v>1</v>
      </c>
      <c r="J93" s="54" t="s">
        <v>112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5">
        <v>90</v>
      </c>
      <c r="AF93" s="5">
        <v>23</v>
      </c>
      <c r="AG93" s="5">
        <v>23</v>
      </c>
      <c r="AH93" s="5">
        <v>24</v>
      </c>
      <c r="AI93" s="5">
        <v>24</v>
      </c>
      <c r="AJ93" s="5">
        <v>27</v>
      </c>
      <c r="AK93" s="5">
        <v>3.61</v>
      </c>
      <c r="AL93" s="5">
        <v>141</v>
      </c>
      <c r="AM93" s="5">
        <v>472</v>
      </c>
      <c r="AN93" s="5">
        <v>8</v>
      </c>
      <c r="AO93" s="5">
        <v>23</v>
      </c>
      <c r="AP93" s="4">
        <v>3.3740000000000001</v>
      </c>
      <c r="AQ93" s="10" t="s">
        <v>185</v>
      </c>
      <c r="AR93" s="11"/>
      <c r="AS93" s="56">
        <v>4</v>
      </c>
      <c r="AU93" s="57"/>
      <c r="AV93" s="3">
        <f t="shared" si="1"/>
        <v>1</v>
      </c>
    </row>
    <row r="94" spans="1:48" ht="19.5" customHeight="1" x14ac:dyDescent="0.25">
      <c r="A94">
        <v>147</v>
      </c>
      <c r="B94" s="53">
        <v>2016</v>
      </c>
      <c r="C94" s="53">
        <v>1</v>
      </c>
      <c r="D94" t="s">
        <v>92</v>
      </c>
      <c r="E94" s="53" t="s">
        <v>63</v>
      </c>
      <c r="F94" t="s">
        <v>93</v>
      </c>
      <c r="G94" t="s">
        <v>94</v>
      </c>
      <c r="H94" s="54" t="s">
        <v>66</v>
      </c>
      <c r="I94" s="54">
        <v>0</v>
      </c>
      <c r="J94" s="54" t="s">
        <v>112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1</v>
      </c>
      <c r="Y94" s="5">
        <v>0</v>
      </c>
      <c r="Z94" s="5">
        <v>0</v>
      </c>
      <c r="AA94" s="5">
        <v>0</v>
      </c>
      <c r="AB94" s="5">
        <v>0</v>
      </c>
      <c r="AC94" s="5">
        <v>1</v>
      </c>
      <c r="AD94" s="5">
        <v>0</v>
      </c>
      <c r="AE94" s="55">
        <v>89</v>
      </c>
      <c r="AF94" s="5">
        <v>18</v>
      </c>
      <c r="AG94" s="5">
        <v>18</v>
      </c>
      <c r="AH94" s="5">
        <v>16</v>
      </c>
      <c r="AI94" s="5">
        <v>22</v>
      </c>
      <c r="AJ94" s="5">
        <v>18</v>
      </c>
      <c r="AK94" s="5">
        <v>4</v>
      </c>
      <c r="AL94" s="5"/>
      <c r="AM94" s="5"/>
      <c r="AN94" s="5">
        <v>8</v>
      </c>
      <c r="AO94" s="5" t="s">
        <v>96</v>
      </c>
      <c r="AP94" s="4">
        <v>3.7450000000000001</v>
      </c>
      <c r="AQ94" s="10" t="s">
        <v>97</v>
      </c>
      <c r="AR94" s="11"/>
      <c r="AS94" s="56">
        <v>3</v>
      </c>
      <c r="AU94" s="57"/>
      <c r="AV94" s="3">
        <f t="shared" si="1"/>
        <v>1</v>
      </c>
    </row>
    <row r="95" spans="1:48" ht="19.5" customHeight="1" x14ac:dyDescent="0.25">
      <c r="A95">
        <v>148</v>
      </c>
      <c r="B95" s="53">
        <v>2016</v>
      </c>
      <c r="C95" s="53">
        <v>3</v>
      </c>
      <c r="D95" t="s">
        <v>121</v>
      </c>
      <c r="E95" s="53" t="s">
        <v>63</v>
      </c>
      <c r="F95" t="s">
        <v>93</v>
      </c>
      <c r="G95" t="s">
        <v>64</v>
      </c>
      <c r="H95" s="54"/>
      <c r="I95" s="54">
        <v>0</v>
      </c>
      <c r="J95" s="54" t="s">
        <v>112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</v>
      </c>
      <c r="AD95" s="5">
        <v>0</v>
      </c>
      <c r="AE95" s="55">
        <v>1272</v>
      </c>
      <c r="AF95" s="5">
        <v>25</v>
      </c>
      <c r="AG95" s="5">
        <v>22</v>
      </c>
      <c r="AH95" s="5">
        <v>25</v>
      </c>
      <c r="AI95" s="5">
        <v>24</v>
      </c>
      <c r="AJ95" s="5">
        <v>30</v>
      </c>
      <c r="AK95" s="5">
        <v>3.93</v>
      </c>
      <c r="AL95" s="5">
        <v>12</v>
      </c>
      <c r="AM95" s="5">
        <v>213</v>
      </c>
      <c r="AN95" s="5">
        <v>7</v>
      </c>
      <c r="AO95" s="5">
        <v>26</v>
      </c>
      <c r="AP95" s="4">
        <v>3.6989999999999998</v>
      </c>
      <c r="AQ95" s="10" t="s">
        <v>218</v>
      </c>
      <c r="AR95" s="11" t="s">
        <v>219</v>
      </c>
      <c r="AS95" s="56">
        <v>2</v>
      </c>
      <c r="AU95" s="57"/>
      <c r="AV95" s="3">
        <f t="shared" si="1"/>
        <v>1</v>
      </c>
    </row>
    <row r="96" spans="1:48" ht="19.5" customHeight="1" x14ac:dyDescent="0.25">
      <c r="A96">
        <v>149</v>
      </c>
      <c r="B96" s="53">
        <v>2016</v>
      </c>
      <c r="C96" s="53">
        <v>2</v>
      </c>
      <c r="D96" t="s">
        <v>280</v>
      </c>
      <c r="E96" s="53" t="s">
        <v>63</v>
      </c>
      <c r="F96" t="s">
        <v>104</v>
      </c>
      <c r="G96" t="s">
        <v>64</v>
      </c>
      <c r="H96" s="54" t="s">
        <v>66</v>
      </c>
      <c r="I96" s="54">
        <v>0</v>
      </c>
      <c r="J96" s="54" t="s">
        <v>112</v>
      </c>
      <c r="K96" s="5">
        <v>0</v>
      </c>
      <c r="L96" s="5">
        <v>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1</v>
      </c>
      <c r="AD96" s="5">
        <v>0</v>
      </c>
      <c r="AE96" s="55">
        <v>940</v>
      </c>
      <c r="AF96" s="5">
        <v>28</v>
      </c>
      <c r="AG96" s="5">
        <v>27</v>
      </c>
      <c r="AH96" s="5">
        <v>26</v>
      </c>
      <c r="AI96" s="5">
        <v>28</v>
      </c>
      <c r="AJ96" s="5">
        <v>30</v>
      </c>
      <c r="AK96" s="5">
        <v>4</v>
      </c>
      <c r="AL96" s="5">
        <v>9</v>
      </c>
      <c r="AM96" s="5">
        <v>108</v>
      </c>
      <c r="AN96" s="5">
        <v>8</v>
      </c>
      <c r="AO96" s="5">
        <v>34</v>
      </c>
      <c r="AP96" s="4">
        <v>3.6560000000000001</v>
      </c>
      <c r="AQ96" s="10" t="s">
        <v>126</v>
      </c>
      <c r="AR96" s="11"/>
      <c r="AS96" s="56">
        <v>5</v>
      </c>
      <c r="AU96" s="57"/>
      <c r="AV96" s="3">
        <f t="shared" si="1"/>
        <v>1</v>
      </c>
    </row>
    <row r="97" spans="1:48" ht="19.5" customHeight="1" x14ac:dyDescent="0.25">
      <c r="A97">
        <v>152</v>
      </c>
      <c r="B97" s="53">
        <v>2016</v>
      </c>
      <c r="C97" s="53">
        <v>3</v>
      </c>
      <c r="D97" t="s">
        <v>178</v>
      </c>
      <c r="E97" s="53" t="s">
        <v>63</v>
      </c>
      <c r="F97" t="s">
        <v>89</v>
      </c>
      <c r="G97" t="s">
        <v>64</v>
      </c>
      <c r="H97" s="54"/>
      <c r="I97" s="54">
        <v>0</v>
      </c>
      <c r="J97" s="54" t="s">
        <v>112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1</v>
      </c>
      <c r="AD97" s="5">
        <v>0</v>
      </c>
      <c r="AE97" s="55">
        <v>0</v>
      </c>
      <c r="AF97" s="5">
        <v>33</v>
      </c>
      <c r="AG97" s="5">
        <v>31</v>
      </c>
      <c r="AH97" s="5">
        <v>35</v>
      </c>
      <c r="AI97" s="5">
        <v>34</v>
      </c>
      <c r="AJ97" s="5">
        <v>33</v>
      </c>
      <c r="AK97" s="5">
        <v>4</v>
      </c>
      <c r="AL97" s="5">
        <v>1</v>
      </c>
      <c r="AM97" s="5">
        <v>390</v>
      </c>
      <c r="AN97" s="5">
        <v>6</v>
      </c>
      <c r="AO97" s="5">
        <v>24</v>
      </c>
      <c r="AP97" s="4">
        <v>3.7160000000000002</v>
      </c>
      <c r="AQ97" s="10" t="s">
        <v>364</v>
      </c>
      <c r="AR97" s="11" t="s">
        <v>201</v>
      </c>
      <c r="AS97" s="56">
        <v>4</v>
      </c>
      <c r="AU97" s="57"/>
      <c r="AV97" s="3">
        <f t="shared" si="1"/>
        <v>1</v>
      </c>
    </row>
    <row r="98" spans="1:48" ht="19.5" customHeight="1" x14ac:dyDescent="0.25">
      <c r="A98">
        <v>155</v>
      </c>
      <c r="B98" s="53">
        <v>2015</v>
      </c>
      <c r="C98" s="53">
        <v>3</v>
      </c>
      <c r="D98" t="s">
        <v>178</v>
      </c>
      <c r="E98" s="53" t="s">
        <v>63</v>
      </c>
      <c r="F98" t="s">
        <v>165</v>
      </c>
      <c r="G98" t="s">
        <v>179</v>
      </c>
      <c r="H98" s="54" t="s">
        <v>66</v>
      </c>
      <c r="I98" s="54">
        <v>0</v>
      </c>
      <c r="J98" s="54" t="s">
        <v>112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5">
        <v>0</v>
      </c>
      <c r="AF98" s="5">
        <v>23</v>
      </c>
      <c r="AG98" s="5">
        <v>21</v>
      </c>
      <c r="AH98" s="5">
        <v>26</v>
      </c>
      <c r="AI98" s="5">
        <v>25</v>
      </c>
      <c r="AJ98" s="5">
        <v>21</v>
      </c>
      <c r="AK98" s="5">
        <v>3.58</v>
      </c>
      <c r="AL98" s="5">
        <v>103</v>
      </c>
      <c r="AM98" s="5">
        <v>315</v>
      </c>
      <c r="AN98" s="5">
        <v>8</v>
      </c>
      <c r="AO98" s="5">
        <v>6</v>
      </c>
      <c r="AP98" s="4">
        <v>3.5920000000000001</v>
      </c>
      <c r="AQ98" s="10" t="s">
        <v>180</v>
      </c>
      <c r="AR98" s="11" t="s">
        <v>181</v>
      </c>
      <c r="AS98" s="56">
        <v>3</v>
      </c>
      <c r="AU98" s="57"/>
      <c r="AV98" s="3">
        <f t="shared" si="1"/>
        <v>1</v>
      </c>
    </row>
    <row r="99" spans="1:48" ht="19.5" customHeight="1" x14ac:dyDescent="0.25">
      <c r="A99">
        <v>156</v>
      </c>
      <c r="B99" s="53">
        <v>2016</v>
      </c>
      <c r="C99" s="53">
        <v>3</v>
      </c>
      <c r="D99" t="s">
        <v>178</v>
      </c>
      <c r="E99" s="53" t="s">
        <v>63</v>
      </c>
      <c r="F99" t="s">
        <v>143</v>
      </c>
      <c r="G99" t="s">
        <v>90</v>
      </c>
      <c r="H99" s="54" t="s">
        <v>66</v>
      </c>
      <c r="I99" s="54">
        <v>1</v>
      </c>
      <c r="J99" s="54" t="s">
        <v>112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</v>
      </c>
      <c r="AD99" s="5">
        <v>0</v>
      </c>
      <c r="AE99" s="55">
        <v>0</v>
      </c>
      <c r="AF99" s="5">
        <v>28</v>
      </c>
      <c r="AG99" s="5">
        <v>26</v>
      </c>
      <c r="AH99" s="5">
        <v>31</v>
      </c>
      <c r="AI99" s="5">
        <v>34</v>
      </c>
      <c r="AJ99" s="5">
        <v>26</v>
      </c>
      <c r="AK99" s="5">
        <v>3.88</v>
      </c>
      <c r="AL99" s="5">
        <v>57</v>
      </c>
      <c r="AM99" s="5">
        <v>390</v>
      </c>
      <c r="AN99" s="5">
        <v>7</v>
      </c>
      <c r="AO99" s="5">
        <v>21</v>
      </c>
      <c r="AP99" s="4">
        <v>3.7890000000000001</v>
      </c>
      <c r="AQ99" s="10" t="s">
        <v>286</v>
      </c>
      <c r="AR99" s="11"/>
      <c r="AS99" s="56">
        <v>2</v>
      </c>
      <c r="AU99" s="57"/>
      <c r="AV99" s="3">
        <f t="shared" si="1"/>
        <v>1</v>
      </c>
    </row>
    <row r="100" spans="1:48" ht="19.5" customHeight="1" x14ac:dyDescent="0.25">
      <c r="A100">
        <v>157</v>
      </c>
      <c r="B100" s="53">
        <v>2016</v>
      </c>
      <c r="C100" s="53">
        <v>3</v>
      </c>
      <c r="D100" t="s">
        <v>260</v>
      </c>
      <c r="E100" s="53" t="s">
        <v>63</v>
      </c>
      <c r="F100" t="s">
        <v>99</v>
      </c>
      <c r="G100" t="s">
        <v>136</v>
      </c>
      <c r="H100" s="54" t="s">
        <v>66</v>
      </c>
      <c r="I100" s="54">
        <v>0</v>
      </c>
      <c r="J100" s="54" t="s">
        <v>112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5">
        <v>0</v>
      </c>
      <c r="AE100" s="55">
        <v>1654</v>
      </c>
      <c r="AF100" s="5">
        <v>29</v>
      </c>
      <c r="AG100" s="5">
        <v>28</v>
      </c>
      <c r="AH100" s="5">
        <v>28</v>
      </c>
      <c r="AI100" s="5">
        <v>29</v>
      </c>
      <c r="AJ100" s="5">
        <v>33</v>
      </c>
      <c r="AK100" s="5">
        <v>4.18</v>
      </c>
      <c r="AL100" s="5">
        <v>2</v>
      </c>
      <c r="AM100" s="5">
        <v>362</v>
      </c>
      <c r="AN100" s="5">
        <v>8</v>
      </c>
      <c r="AO100" s="5">
        <v>10</v>
      </c>
      <c r="AP100" s="4">
        <v>4</v>
      </c>
      <c r="AQ100" s="10" t="s">
        <v>279</v>
      </c>
      <c r="AR100" s="11" t="s">
        <v>300</v>
      </c>
      <c r="AS100" s="56">
        <v>1</v>
      </c>
      <c r="AU100" s="57"/>
      <c r="AV100" s="3">
        <f t="shared" si="1"/>
        <v>1</v>
      </c>
    </row>
    <row r="101" spans="1:48" ht="19.5" customHeight="1" x14ac:dyDescent="0.25">
      <c r="A101">
        <v>158</v>
      </c>
      <c r="B101" s="53">
        <v>2015</v>
      </c>
      <c r="C101" s="53">
        <v>3</v>
      </c>
      <c r="D101" t="s">
        <v>144</v>
      </c>
      <c r="E101" s="53" t="s">
        <v>74</v>
      </c>
      <c r="F101" t="s">
        <v>89</v>
      </c>
      <c r="G101" t="s">
        <v>170</v>
      </c>
      <c r="H101" s="54"/>
      <c r="I101" s="54">
        <v>0</v>
      </c>
      <c r="J101" s="54" t="s">
        <v>112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5">
        <v>0</v>
      </c>
      <c r="AE101" s="55">
        <v>87</v>
      </c>
      <c r="AF101" s="5">
        <v>32</v>
      </c>
      <c r="AG101" s="5">
        <v>36</v>
      </c>
      <c r="AH101" s="5">
        <v>32</v>
      </c>
      <c r="AI101" s="5">
        <v>32</v>
      </c>
      <c r="AJ101" s="5">
        <v>28</v>
      </c>
      <c r="AK101" s="5">
        <v>4.28</v>
      </c>
      <c r="AL101" s="5">
        <v>19</v>
      </c>
      <c r="AM101" s="5">
        <v>306</v>
      </c>
      <c r="AN101" s="5">
        <v>8</v>
      </c>
      <c r="AO101" s="5">
        <v>30</v>
      </c>
      <c r="AP101" s="4">
        <v>4</v>
      </c>
      <c r="AQ101" s="10" t="s">
        <v>357</v>
      </c>
      <c r="AR101" s="11" t="s">
        <v>222</v>
      </c>
      <c r="AS101" s="56">
        <v>1</v>
      </c>
      <c r="AU101" s="57"/>
      <c r="AV101" s="3">
        <f t="shared" si="1"/>
        <v>0</v>
      </c>
    </row>
    <row r="102" spans="1:48" ht="19.5" customHeight="1" x14ac:dyDescent="0.25">
      <c r="A102">
        <v>159</v>
      </c>
      <c r="B102" s="53">
        <v>2016</v>
      </c>
      <c r="C102" s="53">
        <v>3</v>
      </c>
      <c r="D102" t="s">
        <v>121</v>
      </c>
      <c r="E102" s="53" t="s">
        <v>63</v>
      </c>
      <c r="F102" t="s">
        <v>104</v>
      </c>
      <c r="G102" t="s">
        <v>64</v>
      </c>
      <c r="H102" s="54" t="s">
        <v>66</v>
      </c>
      <c r="I102" s="54">
        <v>0</v>
      </c>
      <c r="J102" s="54" t="s">
        <v>112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1</v>
      </c>
      <c r="AA102" s="5">
        <v>0</v>
      </c>
      <c r="AB102" s="5">
        <v>0</v>
      </c>
      <c r="AC102" s="5">
        <v>1</v>
      </c>
      <c r="AD102" s="5">
        <v>0</v>
      </c>
      <c r="AE102" s="55">
        <v>1272</v>
      </c>
      <c r="AF102" s="5">
        <v>20</v>
      </c>
      <c r="AG102" s="5">
        <v>18</v>
      </c>
      <c r="AH102" s="5">
        <v>19</v>
      </c>
      <c r="AI102" s="5">
        <v>21</v>
      </c>
      <c r="AJ102" s="5">
        <v>23</v>
      </c>
      <c r="AK102" s="5">
        <v>3.85</v>
      </c>
      <c r="AL102" s="5">
        <v>20</v>
      </c>
      <c r="AM102" s="5">
        <v>213</v>
      </c>
      <c r="AN102" s="5">
        <v>8</v>
      </c>
      <c r="AO102" s="5">
        <v>28</v>
      </c>
      <c r="AP102" s="4">
        <v>3.702</v>
      </c>
      <c r="AQ102" s="10" t="s">
        <v>105</v>
      </c>
      <c r="AR102" s="11"/>
      <c r="AS102" s="56">
        <v>5</v>
      </c>
      <c r="AU102" s="57"/>
      <c r="AV102" s="3">
        <f t="shared" si="1"/>
        <v>1</v>
      </c>
    </row>
    <row r="103" spans="1:48" ht="19.5" customHeight="1" x14ac:dyDescent="0.25">
      <c r="A103">
        <v>160</v>
      </c>
      <c r="B103" s="53">
        <v>2016</v>
      </c>
      <c r="C103" s="53">
        <v>3</v>
      </c>
      <c r="D103" t="s">
        <v>200</v>
      </c>
      <c r="E103" s="53" t="s">
        <v>63</v>
      </c>
      <c r="F103" t="s">
        <v>214</v>
      </c>
      <c r="G103" t="s">
        <v>119</v>
      </c>
      <c r="H103" s="54" t="s">
        <v>66</v>
      </c>
      <c r="I103" s="54">
        <v>0</v>
      </c>
      <c r="J103" s="54" t="s">
        <v>112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1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5">
        <v>2145</v>
      </c>
      <c r="AF103" s="5"/>
      <c r="AG103" s="5"/>
      <c r="AH103" s="5"/>
      <c r="AI103" s="5"/>
      <c r="AJ103" s="5"/>
      <c r="AK103" s="5">
        <v>4.21</v>
      </c>
      <c r="AL103" s="5">
        <v>91</v>
      </c>
      <c r="AM103" s="5">
        <v>558</v>
      </c>
      <c r="AN103" s="5">
        <v>8</v>
      </c>
      <c r="AO103" s="5">
        <v>10</v>
      </c>
      <c r="AP103" s="4">
        <v>3.7309999999999999</v>
      </c>
      <c r="AQ103" s="10" t="s">
        <v>399</v>
      </c>
      <c r="AR103" s="11"/>
      <c r="AS103" s="56">
        <v>3</v>
      </c>
      <c r="AU103" s="57"/>
      <c r="AV103" s="3">
        <f t="shared" si="1"/>
        <v>1</v>
      </c>
    </row>
    <row r="104" spans="1:48" ht="19.5" customHeight="1" x14ac:dyDescent="0.25">
      <c r="A104">
        <v>162</v>
      </c>
      <c r="B104" s="53">
        <v>2016</v>
      </c>
      <c r="C104" s="53">
        <v>3</v>
      </c>
      <c r="D104" t="s">
        <v>240</v>
      </c>
      <c r="E104" s="53" t="s">
        <v>63</v>
      </c>
      <c r="F104" t="s">
        <v>148</v>
      </c>
      <c r="G104" t="s">
        <v>64</v>
      </c>
      <c r="H104" s="54" t="s">
        <v>66</v>
      </c>
      <c r="I104" s="54">
        <v>0</v>
      </c>
      <c r="J104" s="54" t="s">
        <v>112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5">
        <v>2041</v>
      </c>
      <c r="AF104" s="5">
        <v>26</v>
      </c>
      <c r="AG104" s="5">
        <v>23</v>
      </c>
      <c r="AH104" s="5">
        <v>26</v>
      </c>
      <c r="AI104" s="5">
        <v>27</v>
      </c>
      <c r="AJ104" s="5">
        <v>32</v>
      </c>
      <c r="AK104" s="5">
        <v>3.98</v>
      </c>
      <c r="AL104" s="5">
        <v>22</v>
      </c>
      <c r="AM104" s="5">
        <v>126</v>
      </c>
      <c r="AN104" s="5">
        <v>8</v>
      </c>
      <c r="AO104" s="5">
        <v>0</v>
      </c>
      <c r="AP104" s="4">
        <v>3.649</v>
      </c>
      <c r="AQ104" s="10" t="s">
        <v>241</v>
      </c>
      <c r="AR104" s="11"/>
      <c r="AS104" s="56">
        <v>4</v>
      </c>
      <c r="AU104" s="57"/>
      <c r="AV104" s="3">
        <f t="shared" si="1"/>
        <v>1</v>
      </c>
    </row>
    <row r="105" spans="1:48" ht="19.5" customHeight="1" x14ac:dyDescent="0.25">
      <c r="A105">
        <v>163</v>
      </c>
      <c r="B105" s="53">
        <v>2016</v>
      </c>
      <c r="C105" s="53">
        <v>3</v>
      </c>
      <c r="D105" t="s">
        <v>266</v>
      </c>
      <c r="E105" s="53" t="s">
        <v>63</v>
      </c>
      <c r="F105" t="s">
        <v>189</v>
      </c>
      <c r="G105" t="s">
        <v>90</v>
      </c>
      <c r="H105" s="54" t="s">
        <v>66</v>
      </c>
      <c r="I105" s="54">
        <v>1</v>
      </c>
      <c r="J105" s="54" t="s">
        <v>112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1</v>
      </c>
      <c r="AD105" s="5">
        <v>0</v>
      </c>
      <c r="AE105" s="55">
        <v>2153</v>
      </c>
      <c r="AF105" s="5">
        <v>27</v>
      </c>
      <c r="AG105" s="5">
        <v>29</v>
      </c>
      <c r="AH105" s="5">
        <v>30</v>
      </c>
      <c r="AI105" s="5">
        <v>29</v>
      </c>
      <c r="AJ105" s="5">
        <v>25</v>
      </c>
      <c r="AK105" s="5">
        <v>3.44</v>
      </c>
      <c r="AL105" s="5">
        <v>240</v>
      </c>
      <c r="AM105" s="5">
        <v>392</v>
      </c>
      <c r="AN105" s="5">
        <v>8</v>
      </c>
      <c r="AO105" s="5">
        <v>8</v>
      </c>
      <c r="AP105" s="4">
        <v>3.5760000000000001</v>
      </c>
      <c r="AQ105" s="10" t="s">
        <v>267</v>
      </c>
      <c r="AR105" s="11"/>
      <c r="AS105" s="56">
        <v>4</v>
      </c>
      <c r="AU105" s="57"/>
      <c r="AV105" s="3">
        <f t="shared" si="1"/>
        <v>1</v>
      </c>
    </row>
    <row r="106" spans="1:48" ht="19.5" customHeight="1" x14ac:dyDescent="0.25">
      <c r="A106">
        <v>165</v>
      </c>
      <c r="B106" s="53">
        <v>2015</v>
      </c>
      <c r="C106" s="53">
        <v>3</v>
      </c>
      <c r="D106" t="s">
        <v>372</v>
      </c>
      <c r="E106" s="53" t="s">
        <v>63</v>
      </c>
      <c r="F106" t="s">
        <v>161</v>
      </c>
      <c r="G106" t="s">
        <v>215</v>
      </c>
      <c r="H106" s="54" t="s">
        <v>66</v>
      </c>
      <c r="I106" s="54">
        <v>0</v>
      </c>
      <c r="J106" s="54" t="s">
        <v>112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5">
        <v>11010</v>
      </c>
      <c r="AF106" s="5">
        <v>33</v>
      </c>
      <c r="AG106" s="5">
        <v>29</v>
      </c>
      <c r="AH106" s="5">
        <v>28</v>
      </c>
      <c r="AI106" s="5">
        <v>29</v>
      </c>
      <c r="AJ106" s="5">
        <v>32</v>
      </c>
      <c r="AK106" s="5">
        <v>4.13</v>
      </c>
      <c r="AL106" s="5">
        <v>50</v>
      </c>
      <c r="AM106" s="5">
        <v>710</v>
      </c>
      <c r="AN106" s="5">
        <v>8</v>
      </c>
      <c r="AO106" s="5">
        <v>12</v>
      </c>
      <c r="AP106" s="4">
        <v>3.625</v>
      </c>
      <c r="AQ106" s="10" t="s">
        <v>373</v>
      </c>
      <c r="AR106" s="11"/>
      <c r="AS106" s="56">
        <v>2</v>
      </c>
      <c r="AU106" s="57"/>
      <c r="AV106" s="3">
        <f t="shared" si="1"/>
        <v>1</v>
      </c>
    </row>
    <row r="107" spans="1:48" ht="19.5" customHeight="1" x14ac:dyDescent="0.25">
      <c r="A107">
        <v>166</v>
      </c>
      <c r="B107" s="53">
        <v>2015</v>
      </c>
      <c r="C107" s="53">
        <v>3</v>
      </c>
      <c r="D107" t="s">
        <v>127</v>
      </c>
      <c r="E107" s="53" t="s">
        <v>63</v>
      </c>
      <c r="F107" t="s">
        <v>104</v>
      </c>
      <c r="G107" t="s">
        <v>108</v>
      </c>
      <c r="H107" s="54" t="s">
        <v>66</v>
      </c>
      <c r="I107" s="54">
        <v>0</v>
      </c>
      <c r="J107" s="54" t="s">
        <v>112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5">
        <v>51</v>
      </c>
      <c r="AF107" s="5">
        <v>20</v>
      </c>
      <c r="AG107" s="5">
        <v>16</v>
      </c>
      <c r="AH107" s="5">
        <v>22</v>
      </c>
      <c r="AI107" s="5">
        <v>20</v>
      </c>
      <c r="AJ107" s="5">
        <v>22</v>
      </c>
      <c r="AK107" s="5">
        <v>3.18</v>
      </c>
      <c r="AL107" s="5">
        <v>132</v>
      </c>
      <c r="AM107" s="5">
        <v>388</v>
      </c>
      <c r="AN107" s="5">
        <v>8</v>
      </c>
      <c r="AO107" s="5">
        <v>16</v>
      </c>
      <c r="AP107" s="4">
        <v>2.4119999999999999</v>
      </c>
      <c r="AQ107" s="10" t="s">
        <v>129</v>
      </c>
      <c r="AR107" s="11"/>
      <c r="AS107" s="56">
        <v>2</v>
      </c>
      <c r="AU107" s="57"/>
      <c r="AV107" s="3">
        <f t="shared" si="1"/>
        <v>1</v>
      </c>
    </row>
    <row r="108" spans="1:48" ht="19.5" customHeight="1" x14ac:dyDescent="0.25">
      <c r="A108">
        <v>167</v>
      </c>
      <c r="B108" s="53">
        <v>2015</v>
      </c>
      <c r="C108" s="53">
        <v>3</v>
      </c>
      <c r="D108" t="s">
        <v>171</v>
      </c>
      <c r="E108" s="53" t="s">
        <v>63</v>
      </c>
      <c r="F108" t="s">
        <v>214</v>
      </c>
      <c r="G108" t="s">
        <v>136</v>
      </c>
      <c r="H108" s="54" t="s">
        <v>66</v>
      </c>
      <c r="I108" s="54">
        <v>0</v>
      </c>
      <c r="J108" s="54" t="s">
        <v>112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1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5">
        <v>49</v>
      </c>
      <c r="AF108" s="5">
        <v>28</v>
      </c>
      <c r="AG108" s="5">
        <v>22</v>
      </c>
      <c r="AH108" s="5">
        <v>27</v>
      </c>
      <c r="AI108" s="5">
        <v>31</v>
      </c>
      <c r="AJ108" s="5">
        <v>33</v>
      </c>
      <c r="AK108" s="5">
        <v>3.8</v>
      </c>
      <c r="AL108" s="5">
        <v>26</v>
      </c>
      <c r="AM108" s="5">
        <v>284</v>
      </c>
      <c r="AN108" s="5">
        <v>8</v>
      </c>
      <c r="AO108" s="5">
        <v>15</v>
      </c>
      <c r="AP108" s="4">
        <v>3.53</v>
      </c>
      <c r="AQ108" s="10" t="s">
        <v>284</v>
      </c>
      <c r="AR108" s="11" t="s">
        <v>285</v>
      </c>
      <c r="AS108" s="56">
        <v>3</v>
      </c>
      <c r="AU108" s="57"/>
      <c r="AV108" s="3">
        <f t="shared" si="1"/>
        <v>1</v>
      </c>
    </row>
    <row r="109" spans="1:48" ht="19.5" customHeight="1" x14ac:dyDescent="0.25">
      <c r="A109">
        <v>168</v>
      </c>
      <c r="B109" s="53">
        <v>2015</v>
      </c>
      <c r="C109" s="53">
        <v>3</v>
      </c>
      <c r="D109" t="s">
        <v>152</v>
      </c>
      <c r="E109" s="53" t="s">
        <v>63</v>
      </c>
      <c r="F109" t="s">
        <v>93</v>
      </c>
      <c r="G109" t="s">
        <v>94</v>
      </c>
      <c r="H109" s="54" t="s">
        <v>66</v>
      </c>
      <c r="I109" s="54">
        <v>0</v>
      </c>
      <c r="J109" s="54" t="s">
        <v>112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5">
        <v>2142</v>
      </c>
      <c r="AF109" s="5">
        <v>29</v>
      </c>
      <c r="AG109" s="5">
        <v>26</v>
      </c>
      <c r="AH109" s="5">
        <v>30</v>
      </c>
      <c r="AI109" s="5">
        <v>32</v>
      </c>
      <c r="AJ109" s="5">
        <v>29</v>
      </c>
      <c r="AK109" s="5">
        <v>3.87</v>
      </c>
      <c r="AL109" s="5">
        <v>99</v>
      </c>
      <c r="AM109" s="5">
        <v>253</v>
      </c>
      <c r="AN109" s="5">
        <v>8</v>
      </c>
      <c r="AO109" s="5">
        <v>11</v>
      </c>
      <c r="AP109" s="4">
        <v>3.621</v>
      </c>
      <c r="AQ109" s="10" t="s">
        <v>312</v>
      </c>
      <c r="AR109" s="11"/>
      <c r="AS109" s="56">
        <v>2</v>
      </c>
      <c r="AU109" s="57"/>
      <c r="AV109" s="3">
        <f t="shared" si="1"/>
        <v>1</v>
      </c>
    </row>
    <row r="110" spans="1:48" ht="19.5" customHeight="1" x14ac:dyDescent="0.25">
      <c r="A110">
        <v>169</v>
      </c>
      <c r="B110" s="53">
        <v>2016</v>
      </c>
      <c r="C110" s="53">
        <v>2</v>
      </c>
      <c r="D110" t="s">
        <v>349</v>
      </c>
      <c r="E110" s="53" t="s">
        <v>63</v>
      </c>
      <c r="F110" t="s">
        <v>214</v>
      </c>
      <c r="G110" t="s">
        <v>136</v>
      </c>
      <c r="H110" s="54" t="s">
        <v>66</v>
      </c>
      <c r="I110" s="54">
        <v>0</v>
      </c>
      <c r="J110" s="54" t="s">
        <v>112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5">
        <v>2155</v>
      </c>
      <c r="AF110" s="5">
        <v>34</v>
      </c>
      <c r="AG110" s="5">
        <v>28</v>
      </c>
      <c r="AH110" s="5">
        <v>33</v>
      </c>
      <c r="AI110" s="5">
        <v>35</v>
      </c>
      <c r="AJ110" s="5">
        <v>30</v>
      </c>
      <c r="AK110" s="5">
        <v>3.96</v>
      </c>
      <c r="AL110" s="5">
        <v>2</v>
      </c>
      <c r="AM110" s="5">
        <v>19</v>
      </c>
      <c r="AN110" s="5">
        <v>8</v>
      </c>
      <c r="AO110" s="5">
        <v>9</v>
      </c>
      <c r="AP110" s="4">
        <v>3.98</v>
      </c>
      <c r="AQ110" s="10" t="s">
        <v>378</v>
      </c>
      <c r="AR110" s="11"/>
      <c r="AS110" s="56">
        <v>3</v>
      </c>
      <c r="AU110" s="57"/>
      <c r="AV110" s="3">
        <f t="shared" si="1"/>
        <v>1</v>
      </c>
    </row>
    <row r="111" spans="1:48" ht="19.5" customHeight="1" x14ac:dyDescent="0.25">
      <c r="A111">
        <v>171</v>
      </c>
      <c r="B111" s="53">
        <v>2015</v>
      </c>
      <c r="C111" s="53">
        <v>3</v>
      </c>
      <c r="D111" t="s">
        <v>122</v>
      </c>
      <c r="E111" s="53" t="s">
        <v>74</v>
      </c>
      <c r="F111" t="s">
        <v>124</v>
      </c>
      <c r="G111" t="s">
        <v>119</v>
      </c>
      <c r="H111" s="54" t="s">
        <v>66</v>
      </c>
      <c r="I111" s="54">
        <v>2</v>
      </c>
      <c r="J111" s="54" t="s">
        <v>112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0</v>
      </c>
      <c r="AB111" s="5">
        <v>1</v>
      </c>
      <c r="AC111" s="5">
        <v>0</v>
      </c>
      <c r="AD111" s="5">
        <v>0</v>
      </c>
      <c r="AE111" s="55">
        <v>6</v>
      </c>
      <c r="AF111" s="5">
        <v>27</v>
      </c>
      <c r="AG111" s="5">
        <v>29</v>
      </c>
      <c r="AH111" s="5">
        <v>27</v>
      </c>
      <c r="AI111" s="5">
        <v>25</v>
      </c>
      <c r="AJ111" s="5">
        <v>28</v>
      </c>
      <c r="AK111" s="5">
        <v>4.08</v>
      </c>
      <c r="AL111" s="5">
        <v>16</v>
      </c>
      <c r="AM111" s="5">
        <v>103</v>
      </c>
      <c r="AN111" s="5">
        <v>8</v>
      </c>
      <c r="AO111" s="5">
        <v>15</v>
      </c>
      <c r="AP111" s="4">
        <v>3.6360000000000001</v>
      </c>
      <c r="AQ111" s="10" t="s">
        <v>166</v>
      </c>
      <c r="AR111" s="11" t="s">
        <v>259</v>
      </c>
      <c r="AS111" s="56">
        <v>4</v>
      </c>
      <c r="AU111" s="57"/>
      <c r="AV111" s="3">
        <f t="shared" si="1"/>
        <v>0</v>
      </c>
    </row>
    <row r="112" spans="1:48" ht="19.5" customHeight="1" x14ac:dyDescent="0.25">
      <c r="A112">
        <v>172</v>
      </c>
      <c r="B112" s="53">
        <v>2015</v>
      </c>
      <c r="C112" s="53">
        <v>3</v>
      </c>
      <c r="D112" t="s">
        <v>223</v>
      </c>
      <c r="E112" s="53" t="s">
        <v>74</v>
      </c>
      <c r="F112" t="s">
        <v>189</v>
      </c>
      <c r="G112" t="s">
        <v>141</v>
      </c>
      <c r="H112" s="54" t="s">
        <v>66</v>
      </c>
      <c r="I112" s="54">
        <v>0</v>
      </c>
      <c r="J112" s="54" t="s">
        <v>112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0</v>
      </c>
      <c r="AB112" s="5">
        <v>1</v>
      </c>
      <c r="AC112" s="5">
        <v>0</v>
      </c>
      <c r="AD112" s="5">
        <v>0</v>
      </c>
      <c r="AE112" s="55">
        <v>1979</v>
      </c>
      <c r="AF112" s="5">
        <v>25</v>
      </c>
      <c r="AG112" s="5">
        <v>24</v>
      </c>
      <c r="AH112" s="5">
        <v>26</v>
      </c>
      <c r="AI112" s="5">
        <v>28</v>
      </c>
      <c r="AJ112" s="5">
        <v>26</v>
      </c>
      <c r="AK112" s="5">
        <v>3.34</v>
      </c>
      <c r="AL112" s="5">
        <v>101</v>
      </c>
      <c r="AM112" s="5">
        <v>319</v>
      </c>
      <c r="AN112" s="5">
        <v>7</v>
      </c>
      <c r="AO112" s="5">
        <v>0</v>
      </c>
      <c r="AP112" s="4">
        <v>3.5979999999999999</v>
      </c>
      <c r="AQ112" s="10" t="s">
        <v>224</v>
      </c>
      <c r="AR112" s="11" t="s">
        <v>175</v>
      </c>
      <c r="AS112" s="56">
        <v>4</v>
      </c>
      <c r="AU112" s="57"/>
      <c r="AV112" s="3">
        <f t="shared" si="1"/>
        <v>0</v>
      </c>
    </row>
    <row r="113" spans="1:48" ht="19.5" customHeight="1" x14ac:dyDescent="0.25">
      <c r="A113">
        <v>175</v>
      </c>
      <c r="B113" s="53">
        <v>2015</v>
      </c>
      <c r="C113" s="53">
        <v>4</v>
      </c>
      <c r="D113" t="s">
        <v>248</v>
      </c>
      <c r="E113" s="53" t="s">
        <v>63</v>
      </c>
      <c r="F113" t="s">
        <v>254</v>
      </c>
      <c r="G113" t="s">
        <v>170</v>
      </c>
      <c r="H113" s="54"/>
      <c r="I113" s="54">
        <v>0</v>
      </c>
      <c r="J113" s="54" t="s">
        <v>112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5">
        <v>64068</v>
      </c>
      <c r="AF113" s="5"/>
      <c r="AG113" s="5"/>
      <c r="AH113" s="5"/>
      <c r="AI113" s="5"/>
      <c r="AJ113" s="5"/>
      <c r="AK113" s="5"/>
      <c r="AL113" s="5">
        <v>1</v>
      </c>
      <c r="AM113" s="5">
        <v>173</v>
      </c>
      <c r="AN113" s="5"/>
      <c r="AO113" s="5">
        <v>4.5</v>
      </c>
      <c r="AP113" s="4">
        <v>3.8250000000000002</v>
      </c>
      <c r="AQ113" s="10" t="s">
        <v>393</v>
      </c>
      <c r="AR113" s="11"/>
      <c r="AS113" s="56">
        <v>3</v>
      </c>
      <c r="AU113" s="57"/>
      <c r="AV113" s="3">
        <f t="shared" si="1"/>
        <v>1</v>
      </c>
    </row>
    <row r="114" spans="1:48" ht="19.5" customHeight="1" x14ac:dyDescent="0.25">
      <c r="A114">
        <v>176</v>
      </c>
      <c r="B114" s="53">
        <v>2015</v>
      </c>
      <c r="C114" s="53">
        <v>2</v>
      </c>
      <c r="D114" t="s">
        <v>334</v>
      </c>
      <c r="E114" s="53" t="s">
        <v>63</v>
      </c>
      <c r="F114" t="s">
        <v>228</v>
      </c>
      <c r="G114" t="s">
        <v>64</v>
      </c>
      <c r="H114" s="54" t="s">
        <v>66</v>
      </c>
      <c r="I114" s="54">
        <v>0</v>
      </c>
      <c r="J114" s="54" t="s">
        <v>112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5">
        <v>3162</v>
      </c>
      <c r="AF114" s="5">
        <v>31</v>
      </c>
      <c r="AG114" s="5">
        <v>26</v>
      </c>
      <c r="AH114" s="5">
        <v>32</v>
      </c>
      <c r="AI114" s="5">
        <v>35</v>
      </c>
      <c r="AJ114" s="5">
        <v>34</v>
      </c>
      <c r="AK114" s="5">
        <v>4.0999999999999996</v>
      </c>
      <c r="AL114" s="5">
        <v>25</v>
      </c>
      <c r="AM114" s="5">
        <v>201</v>
      </c>
      <c r="AN114" s="5">
        <v>8</v>
      </c>
      <c r="AO114" s="5">
        <v>16</v>
      </c>
      <c r="AP114" s="4">
        <v>3.7789999999999999</v>
      </c>
      <c r="AQ114" s="10" t="s">
        <v>335</v>
      </c>
      <c r="AR114" s="11"/>
      <c r="AS114" s="56">
        <v>3</v>
      </c>
      <c r="AU114" s="57"/>
      <c r="AV114" s="3">
        <f t="shared" si="1"/>
        <v>1</v>
      </c>
    </row>
    <row r="115" spans="1:48" ht="19.5" customHeight="1" x14ac:dyDescent="0.25">
      <c r="A115">
        <v>177</v>
      </c>
      <c r="B115" s="53">
        <v>2015</v>
      </c>
      <c r="C115" s="53">
        <v>2</v>
      </c>
      <c r="D115" t="s">
        <v>191</v>
      </c>
      <c r="E115" s="53" t="s">
        <v>63</v>
      </c>
      <c r="F115" t="s">
        <v>104</v>
      </c>
      <c r="G115" t="s">
        <v>94</v>
      </c>
      <c r="H115" s="54" t="s">
        <v>66</v>
      </c>
      <c r="I115" s="54">
        <v>0</v>
      </c>
      <c r="J115" s="54" t="s">
        <v>112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1</v>
      </c>
      <c r="AA115" s="5">
        <v>0</v>
      </c>
      <c r="AB115" s="5">
        <v>0</v>
      </c>
      <c r="AC115" s="5">
        <v>0</v>
      </c>
      <c r="AD115" s="5">
        <v>0</v>
      </c>
      <c r="AE115" s="55">
        <v>1133</v>
      </c>
      <c r="AF115" s="5">
        <v>23</v>
      </c>
      <c r="AG115" s="5">
        <v>22</v>
      </c>
      <c r="AH115" s="5">
        <v>23</v>
      </c>
      <c r="AI115" s="5">
        <v>24</v>
      </c>
      <c r="AJ115" s="5">
        <v>22</v>
      </c>
      <c r="AK115" s="5">
        <v>3.96</v>
      </c>
      <c r="AL115" s="5"/>
      <c r="AM115" s="5"/>
      <c r="AN115" s="5">
        <v>8</v>
      </c>
      <c r="AO115" s="5">
        <v>0</v>
      </c>
      <c r="AP115" s="4">
        <v>3.7010000000000001</v>
      </c>
      <c r="AQ115" s="10" t="s">
        <v>126</v>
      </c>
      <c r="AR115" s="11"/>
      <c r="AS115" s="56">
        <v>5</v>
      </c>
      <c r="AU115" s="57"/>
      <c r="AV115" s="3">
        <f t="shared" si="1"/>
        <v>1</v>
      </c>
    </row>
    <row r="116" spans="1:48" ht="19.5" customHeight="1" x14ac:dyDescent="0.25">
      <c r="A116">
        <v>178</v>
      </c>
      <c r="B116" s="53">
        <v>2015</v>
      </c>
      <c r="C116" s="53">
        <v>3</v>
      </c>
      <c r="D116" t="s">
        <v>321</v>
      </c>
      <c r="E116" s="53" t="s">
        <v>74</v>
      </c>
      <c r="F116" t="s">
        <v>104</v>
      </c>
      <c r="G116" t="s">
        <v>136</v>
      </c>
      <c r="H116" s="54"/>
      <c r="I116" s="54">
        <v>0</v>
      </c>
      <c r="J116" s="54" t="s">
        <v>112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0</v>
      </c>
      <c r="AB116" s="5">
        <v>1</v>
      </c>
      <c r="AC116" s="5">
        <v>0</v>
      </c>
      <c r="AD116" s="5">
        <v>0</v>
      </c>
      <c r="AE116" s="55">
        <v>2140</v>
      </c>
      <c r="AF116" s="5">
        <v>30</v>
      </c>
      <c r="AG116" s="5">
        <v>29</v>
      </c>
      <c r="AH116" s="5">
        <v>34</v>
      </c>
      <c r="AI116" s="5">
        <v>28</v>
      </c>
      <c r="AJ116" s="5">
        <v>28</v>
      </c>
      <c r="AK116" s="5">
        <v>3.62</v>
      </c>
      <c r="AL116" s="5">
        <v>168</v>
      </c>
      <c r="AM116" s="5">
        <v>374</v>
      </c>
      <c r="AN116" s="5">
        <v>8</v>
      </c>
      <c r="AO116" s="5">
        <v>11</v>
      </c>
      <c r="AP116" s="4">
        <v>3.3090000000000002</v>
      </c>
      <c r="AQ116" s="10" t="s">
        <v>126</v>
      </c>
      <c r="AR116" s="11"/>
      <c r="AS116" s="56">
        <v>5</v>
      </c>
      <c r="AU116" s="57"/>
      <c r="AV116" s="3">
        <f t="shared" si="1"/>
        <v>0</v>
      </c>
    </row>
    <row r="117" spans="1:48" ht="19.5" customHeight="1" x14ac:dyDescent="0.25">
      <c r="A117">
        <v>182</v>
      </c>
      <c r="B117" s="53">
        <v>2015</v>
      </c>
      <c r="C117" s="53">
        <v>3</v>
      </c>
      <c r="D117" t="s">
        <v>144</v>
      </c>
      <c r="E117" s="53" t="s">
        <v>74</v>
      </c>
      <c r="F117" t="s">
        <v>93</v>
      </c>
      <c r="G117" t="s">
        <v>64</v>
      </c>
      <c r="H117" s="54" t="s">
        <v>66</v>
      </c>
      <c r="I117" s="54">
        <v>0</v>
      </c>
      <c r="J117" s="54" t="s">
        <v>112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5">
        <v>0</v>
      </c>
      <c r="AD117" s="5">
        <v>0</v>
      </c>
      <c r="AE117" s="55">
        <v>10</v>
      </c>
      <c r="AF117" s="5">
        <v>26</v>
      </c>
      <c r="AG117" s="5">
        <v>27</v>
      </c>
      <c r="AH117" s="5">
        <v>26</v>
      </c>
      <c r="AI117" s="5">
        <v>26</v>
      </c>
      <c r="AJ117" s="5">
        <v>26</v>
      </c>
      <c r="AK117" s="5">
        <v>3.71</v>
      </c>
      <c r="AL117" s="5">
        <v>94</v>
      </c>
      <c r="AM117" s="5">
        <v>307</v>
      </c>
      <c r="AN117" s="5">
        <v>8</v>
      </c>
      <c r="AO117" s="5">
        <v>19</v>
      </c>
      <c r="AP117" s="4">
        <v>3.2069999999999999</v>
      </c>
      <c r="AQ117" s="10" t="s">
        <v>246</v>
      </c>
      <c r="AR117" s="11"/>
      <c r="AS117" s="56">
        <v>2</v>
      </c>
      <c r="AU117" s="57"/>
      <c r="AV117" s="3">
        <f t="shared" si="1"/>
        <v>0</v>
      </c>
    </row>
    <row r="118" spans="1:48" ht="19.5" customHeight="1" x14ac:dyDescent="0.25">
      <c r="A118">
        <v>184</v>
      </c>
      <c r="B118" s="53">
        <v>2016</v>
      </c>
      <c r="C118" s="53">
        <v>3</v>
      </c>
      <c r="D118" t="s">
        <v>88</v>
      </c>
      <c r="E118" s="53" t="s">
        <v>63</v>
      </c>
      <c r="F118" t="s">
        <v>111</v>
      </c>
      <c r="G118" t="s">
        <v>136</v>
      </c>
      <c r="H118" s="54" t="s">
        <v>76</v>
      </c>
      <c r="I118" s="54">
        <v>0</v>
      </c>
      <c r="J118" s="54" t="s">
        <v>112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</v>
      </c>
      <c r="AD118" s="5">
        <v>0</v>
      </c>
      <c r="AE118" s="55">
        <v>0</v>
      </c>
      <c r="AF118" s="5">
        <v>26</v>
      </c>
      <c r="AG118" s="5">
        <v>26</v>
      </c>
      <c r="AH118" s="5">
        <v>24</v>
      </c>
      <c r="AI118" s="5">
        <v>30</v>
      </c>
      <c r="AJ118" s="5">
        <v>24</v>
      </c>
      <c r="AK118" s="5">
        <v>3.6</v>
      </c>
      <c r="AL118" s="5">
        <v>139</v>
      </c>
      <c r="AM118" s="5">
        <v>414</v>
      </c>
      <c r="AN118" s="5">
        <v>8</v>
      </c>
      <c r="AO118" s="5">
        <v>0</v>
      </c>
      <c r="AP118" s="4">
        <v>3.64</v>
      </c>
      <c r="AQ118" s="10" t="s">
        <v>207</v>
      </c>
      <c r="AR118" s="11"/>
      <c r="AS118" s="56">
        <v>2</v>
      </c>
      <c r="AU118" s="57"/>
      <c r="AV118" s="3">
        <f t="shared" si="1"/>
        <v>1</v>
      </c>
    </row>
    <row r="119" spans="1:48" ht="19.5" customHeight="1" x14ac:dyDescent="0.25">
      <c r="A119">
        <v>185</v>
      </c>
      <c r="B119" s="53">
        <v>2016</v>
      </c>
      <c r="C119" s="53">
        <v>3</v>
      </c>
      <c r="D119" t="s">
        <v>103</v>
      </c>
      <c r="E119" s="53" t="s">
        <v>63</v>
      </c>
      <c r="F119" t="s">
        <v>104</v>
      </c>
      <c r="G119" t="s">
        <v>90</v>
      </c>
      <c r="H119" s="54" t="s">
        <v>66</v>
      </c>
      <c r="I119" s="54">
        <v>0</v>
      </c>
      <c r="J119" s="54" t="s">
        <v>112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0</v>
      </c>
      <c r="AC119" s="5">
        <v>1</v>
      </c>
      <c r="AD119" s="5">
        <v>0</v>
      </c>
      <c r="AE119" s="55">
        <v>20</v>
      </c>
      <c r="AF119" s="5">
        <v>19</v>
      </c>
      <c r="AG119" s="5">
        <v>20</v>
      </c>
      <c r="AH119" s="5">
        <v>19</v>
      </c>
      <c r="AI119" s="5">
        <v>16</v>
      </c>
      <c r="AJ119" s="5">
        <v>19</v>
      </c>
      <c r="AK119" s="5">
        <v>3.15</v>
      </c>
      <c r="AL119" s="5">
        <v>117</v>
      </c>
      <c r="AM119" s="5">
        <v>356</v>
      </c>
      <c r="AN119" s="5">
        <v>8</v>
      </c>
      <c r="AO119" s="5">
        <v>17</v>
      </c>
      <c r="AP119" s="4">
        <v>3.5329999999999999</v>
      </c>
      <c r="AQ119" s="10" t="s">
        <v>105</v>
      </c>
      <c r="AR119" s="11" t="s">
        <v>106</v>
      </c>
      <c r="AS119" s="56">
        <v>5</v>
      </c>
      <c r="AU119" s="57"/>
      <c r="AV119" s="3">
        <f t="shared" si="1"/>
        <v>1</v>
      </c>
    </row>
    <row r="120" spans="1:48" ht="19.5" customHeight="1" x14ac:dyDescent="0.25">
      <c r="A120">
        <v>186</v>
      </c>
      <c r="B120" s="53">
        <v>2016</v>
      </c>
      <c r="C120" s="53">
        <v>3</v>
      </c>
      <c r="D120" t="s">
        <v>88</v>
      </c>
      <c r="E120" s="53" t="s">
        <v>63</v>
      </c>
      <c r="F120" t="s">
        <v>99</v>
      </c>
      <c r="G120" t="s">
        <v>64</v>
      </c>
      <c r="H120" s="54" t="s">
        <v>66</v>
      </c>
      <c r="I120" s="54">
        <v>0</v>
      </c>
      <c r="J120" s="54" t="s">
        <v>112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5">
        <v>90</v>
      </c>
      <c r="AF120" s="5">
        <v>31</v>
      </c>
      <c r="AG120" s="5">
        <v>28</v>
      </c>
      <c r="AH120" s="5">
        <v>32</v>
      </c>
      <c r="AI120" s="5">
        <v>32</v>
      </c>
      <c r="AJ120" s="5">
        <v>33</v>
      </c>
      <c r="AK120" s="5">
        <v>4</v>
      </c>
      <c r="AL120" s="5">
        <v>1</v>
      </c>
      <c r="AM120" s="5">
        <v>422</v>
      </c>
      <c r="AN120" s="5">
        <v>8</v>
      </c>
      <c r="AO120" s="5">
        <v>25</v>
      </c>
      <c r="AP120" s="4">
        <v>3.9649999999999999</v>
      </c>
      <c r="AQ120" s="10" t="s">
        <v>331</v>
      </c>
      <c r="AR120" s="11"/>
      <c r="AS120" s="56">
        <v>1</v>
      </c>
      <c r="AU120" s="57"/>
      <c r="AV120" s="3">
        <f t="shared" si="1"/>
        <v>1</v>
      </c>
    </row>
    <row r="121" spans="1:48" ht="19.5" customHeight="1" x14ac:dyDescent="0.25">
      <c r="A121">
        <v>188</v>
      </c>
      <c r="B121" s="53">
        <v>2015</v>
      </c>
      <c r="C121" s="53">
        <v>3</v>
      </c>
      <c r="D121" t="s">
        <v>186</v>
      </c>
      <c r="E121" s="53" t="s">
        <v>74</v>
      </c>
      <c r="F121" t="s">
        <v>124</v>
      </c>
      <c r="G121" t="s">
        <v>81</v>
      </c>
      <c r="H121" s="54" t="s">
        <v>66</v>
      </c>
      <c r="I121" s="54">
        <v>0</v>
      </c>
      <c r="J121" s="54" t="s">
        <v>112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0</v>
      </c>
      <c r="AB121" s="5">
        <v>1</v>
      </c>
      <c r="AC121" s="5">
        <v>0</v>
      </c>
      <c r="AD121" s="5">
        <v>0</v>
      </c>
      <c r="AE121" s="55">
        <v>1742</v>
      </c>
      <c r="AF121" s="5">
        <v>23</v>
      </c>
      <c r="AG121" s="5">
        <v>26</v>
      </c>
      <c r="AH121" s="5">
        <v>25</v>
      </c>
      <c r="AI121" s="5">
        <v>24</v>
      </c>
      <c r="AJ121" s="5">
        <v>23</v>
      </c>
      <c r="AK121" s="5">
        <v>3.79</v>
      </c>
      <c r="AL121" s="5">
        <v>162</v>
      </c>
      <c r="AM121" s="5">
        <v>435</v>
      </c>
      <c r="AN121" s="5">
        <v>8</v>
      </c>
      <c r="AO121" s="5">
        <v>13</v>
      </c>
      <c r="AP121" s="4">
        <v>2.9849999999999999</v>
      </c>
      <c r="AQ121" s="10" t="s">
        <v>166</v>
      </c>
      <c r="AR121" s="11" t="s">
        <v>187</v>
      </c>
      <c r="AS121" s="56">
        <v>4</v>
      </c>
      <c r="AU121" s="57"/>
      <c r="AV121" s="3">
        <f t="shared" si="1"/>
        <v>0</v>
      </c>
    </row>
    <row r="122" spans="1:48" ht="19.5" customHeight="1" x14ac:dyDescent="0.25">
      <c r="A122">
        <v>190</v>
      </c>
      <c r="B122" s="53">
        <v>2016</v>
      </c>
      <c r="C122" s="53">
        <v>3</v>
      </c>
      <c r="D122" t="s">
        <v>168</v>
      </c>
      <c r="E122" s="53" t="s">
        <v>74</v>
      </c>
      <c r="F122" t="s">
        <v>228</v>
      </c>
      <c r="G122" t="s">
        <v>64</v>
      </c>
      <c r="H122" s="54" t="s">
        <v>66</v>
      </c>
      <c r="I122" s="54">
        <v>1</v>
      </c>
      <c r="J122" s="54" t="s">
        <v>112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1</v>
      </c>
      <c r="AC122" s="5">
        <v>1</v>
      </c>
      <c r="AD122" s="5">
        <v>0</v>
      </c>
      <c r="AE122" s="55">
        <v>11</v>
      </c>
      <c r="AF122" s="5">
        <v>25</v>
      </c>
      <c r="AG122" s="5">
        <v>29</v>
      </c>
      <c r="AH122" s="5">
        <v>23</v>
      </c>
      <c r="AI122" s="5">
        <v>27</v>
      </c>
      <c r="AJ122" s="5">
        <v>21</v>
      </c>
      <c r="AK122" s="5">
        <v>4.1900000000000004</v>
      </c>
      <c r="AL122" s="5"/>
      <c r="AM122" s="5"/>
      <c r="AN122" s="5">
        <v>7</v>
      </c>
      <c r="AO122" s="5">
        <v>36</v>
      </c>
      <c r="AP122" s="4">
        <v>3.5329999999999999</v>
      </c>
      <c r="AQ122" s="10" t="s">
        <v>229</v>
      </c>
      <c r="AR122" s="11" t="s">
        <v>62</v>
      </c>
      <c r="AS122" s="56">
        <v>3</v>
      </c>
      <c r="AU122" s="57"/>
      <c r="AV122" s="3">
        <f t="shared" si="1"/>
        <v>0</v>
      </c>
    </row>
    <row r="123" spans="1:48" ht="19.5" customHeight="1" x14ac:dyDescent="0.25">
      <c r="A123">
        <v>191</v>
      </c>
      <c r="B123" s="53">
        <v>2015</v>
      </c>
      <c r="C123" s="53">
        <v>3</v>
      </c>
      <c r="D123" t="s">
        <v>178</v>
      </c>
      <c r="E123" s="53" t="s">
        <v>63</v>
      </c>
      <c r="F123" t="s">
        <v>214</v>
      </c>
      <c r="G123" t="s">
        <v>90</v>
      </c>
      <c r="H123" s="54" t="s">
        <v>66</v>
      </c>
      <c r="I123" s="54">
        <v>0</v>
      </c>
      <c r="J123" s="54" t="s">
        <v>112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5">
        <v>89</v>
      </c>
      <c r="AF123" s="5">
        <v>32</v>
      </c>
      <c r="AG123" s="5">
        <v>26</v>
      </c>
      <c r="AH123" s="5">
        <v>34</v>
      </c>
      <c r="AI123" s="5">
        <v>35</v>
      </c>
      <c r="AJ123" s="5">
        <v>32</v>
      </c>
      <c r="AK123" s="5">
        <v>4</v>
      </c>
      <c r="AL123" s="5">
        <v>1</v>
      </c>
      <c r="AM123" s="5">
        <v>323</v>
      </c>
      <c r="AN123" s="5">
        <v>8</v>
      </c>
      <c r="AO123" s="5">
        <v>16</v>
      </c>
      <c r="AP123" s="4">
        <v>3.899</v>
      </c>
      <c r="AQ123" s="10" t="s">
        <v>284</v>
      </c>
      <c r="AR123" s="11" t="s">
        <v>199</v>
      </c>
      <c r="AS123" s="56">
        <v>3</v>
      </c>
      <c r="AU123" s="57"/>
      <c r="AV123" s="3">
        <f t="shared" si="1"/>
        <v>1</v>
      </c>
    </row>
    <row r="124" spans="1:48" ht="19.5" customHeight="1" x14ac:dyDescent="0.25">
      <c r="A124">
        <v>193</v>
      </c>
      <c r="B124" s="53">
        <v>2016</v>
      </c>
      <c r="C124" s="53">
        <v>3</v>
      </c>
      <c r="D124" t="s">
        <v>360</v>
      </c>
      <c r="E124" s="53" t="s">
        <v>63</v>
      </c>
      <c r="F124" t="s">
        <v>204</v>
      </c>
      <c r="G124" t="s">
        <v>136</v>
      </c>
      <c r="H124" s="54" t="s">
        <v>66</v>
      </c>
      <c r="I124" s="54">
        <v>2</v>
      </c>
      <c r="J124" s="54" t="s">
        <v>112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5">
        <v>0</v>
      </c>
      <c r="W124" s="5">
        <v>0</v>
      </c>
      <c r="X124" s="5">
        <v>1</v>
      </c>
      <c r="Y124" s="5">
        <v>0</v>
      </c>
      <c r="Z124" s="5">
        <v>0</v>
      </c>
      <c r="AA124" s="5">
        <v>0</v>
      </c>
      <c r="AB124" s="5">
        <v>0</v>
      </c>
      <c r="AC124" s="5">
        <v>1</v>
      </c>
      <c r="AD124" s="5">
        <v>0</v>
      </c>
      <c r="AE124" s="55">
        <v>13746</v>
      </c>
      <c r="AF124" s="5">
        <v>32</v>
      </c>
      <c r="AG124" s="5">
        <v>28</v>
      </c>
      <c r="AH124" s="5">
        <v>33</v>
      </c>
      <c r="AI124" s="5">
        <v>35</v>
      </c>
      <c r="AJ124" s="5">
        <v>32</v>
      </c>
      <c r="AK124" s="5">
        <v>4</v>
      </c>
      <c r="AL124" s="5">
        <v>43</v>
      </c>
      <c r="AM124" s="5">
        <v>484</v>
      </c>
      <c r="AN124" s="5">
        <v>4</v>
      </c>
      <c r="AO124" s="5">
        <v>30</v>
      </c>
      <c r="AP124" s="4">
        <v>3.6909999999999998</v>
      </c>
      <c r="AQ124" s="10" t="s">
        <v>361</v>
      </c>
      <c r="AR124" s="11"/>
      <c r="AS124" s="56">
        <v>3</v>
      </c>
      <c r="AU124" s="57"/>
      <c r="AV124" s="3">
        <f t="shared" si="1"/>
        <v>1</v>
      </c>
    </row>
    <row r="125" spans="1:48" ht="19.5" customHeight="1" x14ac:dyDescent="0.25">
      <c r="A125">
        <v>194</v>
      </c>
      <c r="B125" s="53">
        <v>2016</v>
      </c>
      <c r="C125" s="53">
        <v>3</v>
      </c>
      <c r="D125" t="s">
        <v>125</v>
      </c>
      <c r="E125" s="53" t="s">
        <v>63</v>
      </c>
      <c r="F125" t="s">
        <v>104</v>
      </c>
      <c r="G125" t="s">
        <v>64</v>
      </c>
      <c r="H125" s="54" t="s">
        <v>66</v>
      </c>
      <c r="I125" s="54">
        <v>0</v>
      </c>
      <c r="J125" s="54" t="s">
        <v>112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</v>
      </c>
      <c r="AA125" s="5">
        <v>0</v>
      </c>
      <c r="AB125" s="5">
        <v>0</v>
      </c>
      <c r="AC125" s="5">
        <v>1</v>
      </c>
      <c r="AD125" s="5">
        <v>0</v>
      </c>
      <c r="AE125" s="55">
        <v>54</v>
      </c>
      <c r="AF125" s="5">
        <v>20</v>
      </c>
      <c r="AG125" s="5">
        <v>18</v>
      </c>
      <c r="AH125" s="5">
        <v>21</v>
      </c>
      <c r="AI125" s="5">
        <v>20</v>
      </c>
      <c r="AJ125" s="5">
        <v>20</v>
      </c>
      <c r="AK125" s="5">
        <v>3.95</v>
      </c>
      <c r="AL125" s="5">
        <v>95</v>
      </c>
      <c r="AM125" s="5">
        <v>493</v>
      </c>
      <c r="AN125" s="5">
        <v>8</v>
      </c>
      <c r="AO125" s="5">
        <v>16</v>
      </c>
      <c r="AP125" s="4">
        <v>3.4980000000000002</v>
      </c>
      <c r="AQ125" s="10" t="s">
        <v>126</v>
      </c>
      <c r="AR125" s="11"/>
      <c r="AS125" s="56">
        <v>5</v>
      </c>
      <c r="AU125" s="57"/>
      <c r="AV125" s="3">
        <f t="shared" si="1"/>
        <v>1</v>
      </c>
    </row>
    <row r="126" spans="1:48" ht="19.5" customHeight="1" x14ac:dyDescent="0.25">
      <c r="A126">
        <v>195</v>
      </c>
      <c r="B126" s="53">
        <v>2016</v>
      </c>
      <c r="C126" s="53">
        <v>3</v>
      </c>
      <c r="D126" t="s">
        <v>209</v>
      </c>
      <c r="E126" s="53" t="s">
        <v>63</v>
      </c>
      <c r="F126" t="s">
        <v>214</v>
      </c>
      <c r="G126" t="s">
        <v>81</v>
      </c>
      <c r="H126" s="54" t="s">
        <v>66</v>
      </c>
      <c r="I126" s="54">
        <v>0</v>
      </c>
      <c r="J126" s="54" t="s">
        <v>112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5">
        <v>2153</v>
      </c>
      <c r="AF126" s="5">
        <v>31</v>
      </c>
      <c r="AG126" s="5">
        <v>28</v>
      </c>
      <c r="AH126" s="5">
        <v>31</v>
      </c>
      <c r="AI126" s="5">
        <v>33</v>
      </c>
      <c r="AJ126" s="5">
        <v>35</v>
      </c>
      <c r="AK126" s="5">
        <v>3.93</v>
      </c>
      <c r="AL126" s="5">
        <v>90</v>
      </c>
      <c r="AM126" s="5">
        <v>307</v>
      </c>
      <c r="AN126" s="5">
        <v>8</v>
      </c>
      <c r="AO126" s="5">
        <v>16</v>
      </c>
      <c r="AP126" s="4">
        <v>3.3010000000000002</v>
      </c>
      <c r="AQ126" s="10" t="s">
        <v>342</v>
      </c>
      <c r="AR126" s="11"/>
      <c r="AS126" s="56">
        <v>3</v>
      </c>
      <c r="AU126" s="57"/>
      <c r="AV126" s="3">
        <f t="shared" si="1"/>
        <v>1</v>
      </c>
    </row>
    <row r="127" spans="1:48" ht="19.5" customHeight="1" x14ac:dyDescent="0.25">
      <c r="A127">
        <v>196</v>
      </c>
      <c r="B127" s="53">
        <v>2016</v>
      </c>
      <c r="C127" s="53">
        <v>3</v>
      </c>
      <c r="D127" t="s">
        <v>178</v>
      </c>
      <c r="E127" s="53" t="s">
        <v>74</v>
      </c>
      <c r="F127" t="s">
        <v>161</v>
      </c>
      <c r="G127" t="s">
        <v>243</v>
      </c>
      <c r="H127" s="54" t="s">
        <v>66</v>
      </c>
      <c r="I127" s="54">
        <v>0</v>
      </c>
      <c r="J127" s="54" t="s">
        <v>112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</v>
      </c>
      <c r="AC127" s="5">
        <v>1</v>
      </c>
      <c r="AD127" s="5">
        <v>0</v>
      </c>
      <c r="AE127" s="55">
        <v>8</v>
      </c>
      <c r="AF127" s="5">
        <v>26</v>
      </c>
      <c r="AG127" s="5">
        <v>30</v>
      </c>
      <c r="AH127" s="5">
        <v>28</v>
      </c>
      <c r="AI127" s="5">
        <v>25</v>
      </c>
      <c r="AJ127" s="5">
        <v>23</v>
      </c>
      <c r="AK127" s="5">
        <v>3.83</v>
      </c>
      <c r="AL127" s="5">
        <v>60</v>
      </c>
      <c r="AM127" s="5">
        <v>390</v>
      </c>
      <c r="AN127" s="5">
        <v>8</v>
      </c>
      <c r="AO127" s="5">
        <v>22</v>
      </c>
      <c r="AP127" s="4">
        <v>3.6120000000000001</v>
      </c>
      <c r="AQ127" s="10" t="s">
        <v>102</v>
      </c>
      <c r="AR127" s="11"/>
      <c r="AS127" s="56">
        <v>1</v>
      </c>
      <c r="AU127" s="57"/>
      <c r="AV127" s="3">
        <f t="shared" si="1"/>
        <v>0</v>
      </c>
    </row>
    <row r="128" spans="1:48" ht="19.5" customHeight="1" x14ac:dyDescent="0.25">
      <c r="A128">
        <v>197</v>
      </c>
      <c r="B128" s="53">
        <v>2015</v>
      </c>
      <c r="C128" s="53">
        <v>3</v>
      </c>
      <c r="D128" t="s">
        <v>88</v>
      </c>
      <c r="E128" s="53" t="s">
        <v>74</v>
      </c>
      <c r="F128" t="s">
        <v>124</v>
      </c>
      <c r="G128" t="s">
        <v>234</v>
      </c>
      <c r="H128" s="54" t="s">
        <v>86</v>
      </c>
      <c r="I128" s="54">
        <v>2</v>
      </c>
      <c r="J128" s="54" t="s">
        <v>112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1</v>
      </c>
      <c r="AC128" s="5">
        <v>0</v>
      </c>
      <c r="AD128" s="5">
        <v>0</v>
      </c>
      <c r="AE128" s="55">
        <v>0</v>
      </c>
      <c r="AF128" s="5"/>
      <c r="AG128" s="5"/>
      <c r="AH128" s="5"/>
      <c r="AI128" s="5"/>
      <c r="AJ128" s="5"/>
      <c r="AK128" s="5">
        <v>2.6</v>
      </c>
      <c r="AL128" s="5">
        <v>357</v>
      </c>
      <c r="AM128" s="5">
        <v>546</v>
      </c>
      <c r="AN128" s="5">
        <v>8</v>
      </c>
      <c r="AO128" s="5">
        <v>11</v>
      </c>
      <c r="AP128" s="4">
        <v>2.359</v>
      </c>
      <c r="AQ128" s="10" t="s">
        <v>263</v>
      </c>
      <c r="AR128" s="11"/>
      <c r="AS128" s="56">
        <v>2</v>
      </c>
      <c r="AU128" s="57"/>
      <c r="AV128" s="3">
        <f t="shared" si="1"/>
        <v>0</v>
      </c>
    </row>
    <row r="129" spans="1:48" ht="19.5" customHeight="1" x14ac:dyDescent="0.25">
      <c r="A129">
        <v>198</v>
      </c>
      <c r="B129" s="53">
        <v>2015</v>
      </c>
      <c r="C129" s="53">
        <v>3</v>
      </c>
      <c r="D129" t="s">
        <v>182</v>
      </c>
      <c r="E129" s="53" t="s">
        <v>63</v>
      </c>
      <c r="F129" t="s">
        <v>183</v>
      </c>
      <c r="G129" t="s">
        <v>119</v>
      </c>
      <c r="H129" s="54" t="s">
        <v>66</v>
      </c>
      <c r="I129" s="54">
        <v>0</v>
      </c>
      <c r="J129" s="54" t="s">
        <v>112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5">
        <v>4442</v>
      </c>
      <c r="AF129" s="5">
        <v>23</v>
      </c>
      <c r="AG129" s="5">
        <v>24</v>
      </c>
      <c r="AH129" s="5">
        <v>22</v>
      </c>
      <c r="AI129" s="5">
        <v>24</v>
      </c>
      <c r="AJ129" s="5">
        <v>21</v>
      </c>
      <c r="AK129" s="5">
        <v>3.66</v>
      </c>
      <c r="AL129" s="5">
        <v>108</v>
      </c>
      <c r="AM129" s="5">
        <v>540</v>
      </c>
      <c r="AN129" s="5">
        <v>8</v>
      </c>
      <c r="AO129" s="5">
        <v>2</v>
      </c>
      <c r="AP129" s="4">
        <v>2.76</v>
      </c>
      <c r="AQ129" s="10" t="s">
        <v>184</v>
      </c>
      <c r="AR129" s="11"/>
      <c r="AS129" s="56">
        <v>3</v>
      </c>
      <c r="AU129" s="57"/>
      <c r="AV129" s="3">
        <f t="shared" si="1"/>
        <v>1</v>
      </c>
    </row>
    <row r="130" spans="1:48" ht="19.5" customHeight="1" x14ac:dyDescent="0.25">
      <c r="A130">
        <v>199</v>
      </c>
      <c r="B130" s="53">
        <v>2015</v>
      </c>
      <c r="C130" s="53">
        <v>3</v>
      </c>
      <c r="D130" t="s">
        <v>103</v>
      </c>
      <c r="E130" s="53" t="s">
        <v>63</v>
      </c>
      <c r="F130" t="s">
        <v>140</v>
      </c>
      <c r="G130" t="s">
        <v>108</v>
      </c>
      <c r="H130" s="54"/>
      <c r="I130" s="54"/>
      <c r="J130" s="54" t="s">
        <v>112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5">
        <v>13</v>
      </c>
      <c r="AF130" s="5">
        <v>25</v>
      </c>
      <c r="AG130" s="5"/>
      <c r="AH130" s="5"/>
      <c r="AI130" s="5"/>
      <c r="AJ130" s="5"/>
      <c r="AK130" s="5">
        <v>4.21</v>
      </c>
      <c r="AL130" s="5"/>
      <c r="AM130" s="5"/>
      <c r="AN130" s="5"/>
      <c r="AO130" s="5">
        <v>20</v>
      </c>
      <c r="AP130" s="4">
        <v>3.7919999999999998</v>
      </c>
      <c r="AQ130" s="10" t="s">
        <v>185</v>
      </c>
      <c r="AR130" s="11" t="s">
        <v>143</v>
      </c>
      <c r="AS130" s="56">
        <v>4</v>
      </c>
      <c r="AU130" s="57"/>
      <c r="AV130" s="3">
        <f t="shared" ref="AV130:AV152" si="2">IF(E130="Female",1,0)</f>
        <v>1</v>
      </c>
    </row>
    <row r="131" spans="1:48" ht="19.5" customHeight="1" x14ac:dyDescent="0.25">
      <c r="A131">
        <v>201</v>
      </c>
      <c r="B131" s="53">
        <v>2015</v>
      </c>
      <c r="C131" s="53">
        <v>3</v>
      </c>
      <c r="D131" t="s">
        <v>103</v>
      </c>
      <c r="E131" s="53" t="s">
        <v>63</v>
      </c>
      <c r="F131" t="s">
        <v>165</v>
      </c>
      <c r="G131" t="s">
        <v>119</v>
      </c>
      <c r="H131" s="54" t="s">
        <v>66</v>
      </c>
      <c r="I131" s="54">
        <v>0</v>
      </c>
      <c r="J131" s="54" t="s">
        <v>112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5">
        <v>13</v>
      </c>
      <c r="AF131" s="5">
        <v>23</v>
      </c>
      <c r="AG131" s="5">
        <v>17</v>
      </c>
      <c r="AH131" s="5">
        <v>23</v>
      </c>
      <c r="AI131" s="5">
        <v>23</v>
      </c>
      <c r="AJ131" s="5">
        <v>28</v>
      </c>
      <c r="AK131" s="5">
        <v>3.88</v>
      </c>
      <c r="AL131" s="5">
        <v>33</v>
      </c>
      <c r="AM131" s="5">
        <v>376</v>
      </c>
      <c r="AN131" s="5">
        <v>8</v>
      </c>
      <c r="AO131" s="5">
        <v>21</v>
      </c>
      <c r="AP131" s="4">
        <v>3.87</v>
      </c>
      <c r="AQ131" s="10" t="s">
        <v>172</v>
      </c>
      <c r="AR131" s="11"/>
      <c r="AS131" s="56">
        <v>4</v>
      </c>
      <c r="AU131" s="57"/>
      <c r="AV131" s="3">
        <f t="shared" si="2"/>
        <v>1</v>
      </c>
    </row>
    <row r="132" spans="1:48" ht="19.5" customHeight="1" x14ac:dyDescent="0.25">
      <c r="A132">
        <v>202</v>
      </c>
      <c r="B132" s="53">
        <v>2015</v>
      </c>
      <c r="C132" s="53">
        <v>3</v>
      </c>
      <c r="D132" t="s">
        <v>162</v>
      </c>
      <c r="E132" s="53" t="s">
        <v>63</v>
      </c>
      <c r="F132" t="s">
        <v>104</v>
      </c>
      <c r="G132" t="s">
        <v>141</v>
      </c>
      <c r="H132" s="54" t="s">
        <v>66</v>
      </c>
      <c r="I132" s="54">
        <v>0</v>
      </c>
      <c r="J132" s="54" t="s">
        <v>112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5">
        <v>0</v>
      </c>
      <c r="AC132" s="5">
        <v>0</v>
      </c>
      <c r="AD132" s="5">
        <v>0</v>
      </c>
      <c r="AE132" s="55">
        <v>1981</v>
      </c>
      <c r="AF132" s="5">
        <v>22</v>
      </c>
      <c r="AG132" s="5">
        <v>20</v>
      </c>
      <c r="AH132" s="5">
        <v>21</v>
      </c>
      <c r="AI132" s="5">
        <v>29</v>
      </c>
      <c r="AJ132" s="5">
        <v>20</v>
      </c>
      <c r="AK132" s="5">
        <v>3.7</v>
      </c>
      <c r="AL132" s="5">
        <v>104</v>
      </c>
      <c r="AM132" s="5">
        <v>357</v>
      </c>
      <c r="AN132" s="5">
        <v>8</v>
      </c>
      <c r="AO132" s="5">
        <v>8</v>
      </c>
      <c r="AP132" s="4">
        <v>3.548</v>
      </c>
      <c r="AQ132" s="10" t="s">
        <v>163</v>
      </c>
      <c r="AR132" s="11"/>
      <c r="AS132" s="56">
        <v>5</v>
      </c>
      <c r="AU132" s="57"/>
      <c r="AV132" s="3">
        <f t="shared" si="2"/>
        <v>1</v>
      </c>
    </row>
    <row r="133" spans="1:48" ht="19.5" customHeight="1" x14ac:dyDescent="0.25">
      <c r="A133">
        <v>205</v>
      </c>
      <c r="B133" s="53">
        <v>2015</v>
      </c>
      <c r="C133" s="53">
        <v>3</v>
      </c>
      <c r="D133" t="s">
        <v>202</v>
      </c>
      <c r="E133" s="53" t="s">
        <v>63</v>
      </c>
      <c r="F133" t="s">
        <v>93</v>
      </c>
      <c r="G133" t="s">
        <v>215</v>
      </c>
      <c r="H133" s="54"/>
      <c r="I133" s="54">
        <v>0</v>
      </c>
      <c r="J133" s="54" t="s">
        <v>112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5">
        <v>1980</v>
      </c>
      <c r="AF133" s="5">
        <v>29</v>
      </c>
      <c r="AG133" s="5">
        <v>31</v>
      </c>
      <c r="AH133" s="5">
        <v>25</v>
      </c>
      <c r="AI133" s="5">
        <v>28</v>
      </c>
      <c r="AJ133" s="5">
        <v>32</v>
      </c>
      <c r="AK133" s="5">
        <v>4.0999999999999996</v>
      </c>
      <c r="AL133" s="5">
        <v>10</v>
      </c>
      <c r="AM133" s="5">
        <v>212</v>
      </c>
      <c r="AN133" s="5">
        <v>8</v>
      </c>
      <c r="AO133" s="5">
        <v>15</v>
      </c>
      <c r="AP133" s="4">
        <v>3.44</v>
      </c>
      <c r="AQ133" s="10" t="s">
        <v>207</v>
      </c>
      <c r="AR133" s="11"/>
      <c r="AS133" s="56">
        <v>2</v>
      </c>
      <c r="AU133" s="57"/>
      <c r="AV133" s="3">
        <f t="shared" si="2"/>
        <v>1</v>
      </c>
    </row>
    <row r="134" spans="1:48" ht="19.5" customHeight="1" x14ac:dyDescent="0.25">
      <c r="A134">
        <v>208</v>
      </c>
      <c r="B134" s="53">
        <v>2015</v>
      </c>
      <c r="C134" s="53">
        <v>3</v>
      </c>
      <c r="D134" t="s">
        <v>61</v>
      </c>
      <c r="E134" s="53" t="s">
        <v>63</v>
      </c>
      <c r="F134" t="s">
        <v>269</v>
      </c>
      <c r="G134" t="s">
        <v>94</v>
      </c>
      <c r="H134" s="54"/>
      <c r="I134" s="54">
        <v>0</v>
      </c>
      <c r="J134" s="54" t="s">
        <v>112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5">
        <v>2142</v>
      </c>
      <c r="AF134" s="5">
        <v>30</v>
      </c>
      <c r="AG134" s="5">
        <v>29</v>
      </c>
      <c r="AH134" s="5">
        <v>32</v>
      </c>
      <c r="AI134" s="5">
        <v>32</v>
      </c>
      <c r="AJ134" s="5">
        <v>32</v>
      </c>
      <c r="AK134" s="5">
        <v>4.4000000000000004</v>
      </c>
      <c r="AL134" s="5">
        <v>31</v>
      </c>
      <c r="AM134" s="5">
        <v>475</v>
      </c>
      <c r="AN134" s="5">
        <v>8</v>
      </c>
      <c r="AO134" s="5">
        <v>36</v>
      </c>
      <c r="AP134" s="4">
        <v>3.95</v>
      </c>
      <c r="AQ134" s="10" t="s">
        <v>318</v>
      </c>
      <c r="AR134" s="11" t="s">
        <v>219</v>
      </c>
      <c r="AS134" s="56">
        <v>4</v>
      </c>
      <c r="AU134" s="57"/>
      <c r="AV134" s="3">
        <f t="shared" si="2"/>
        <v>1</v>
      </c>
    </row>
    <row r="135" spans="1:48" ht="19.5" customHeight="1" x14ac:dyDescent="0.25">
      <c r="A135">
        <v>210</v>
      </c>
      <c r="B135" s="53">
        <v>2016</v>
      </c>
      <c r="C135" s="53">
        <v>3</v>
      </c>
      <c r="D135" t="s">
        <v>262</v>
      </c>
      <c r="E135" s="53" t="s">
        <v>63</v>
      </c>
      <c r="F135" t="s">
        <v>93</v>
      </c>
      <c r="G135" t="s">
        <v>136</v>
      </c>
      <c r="H135" s="54" t="s">
        <v>66</v>
      </c>
      <c r="I135" s="54">
        <v>0</v>
      </c>
      <c r="J135" s="54" t="s">
        <v>112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</v>
      </c>
      <c r="AD135" s="5">
        <v>0</v>
      </c>
      <c r="AE135" s="55">
        <v>766</v>
      </c>
      <c r="AF135" s="5">
        <v>27</v>
      </c>
      <c r="AG135" s="5">
        <v>27</v>
      </c>
      <c r="AH135" s="5">
        <v>26</v>
      </c>
      <c r="AI135" s="5">
        <v>27</v>
      </c>
      <c r="AJ135" s="5">
        <v>28</v>
      </c>
      <c r="AK135" s="5">
        <v>3.91</v>
      </c>
      <c r="AL135" s="5">
        <v>29</v>
      </c>
      <c r="AM135" s="5">
        <v>244</v>
      </c>
      <c r="AN135" s="5">
        <v>8</v>
      </c>
      <c r="AO135" s="5">
        <v>40</v>
      </c>
      <c r="AP135" s="4">
        <v>3.85</v>
      </c>
      <c r="AQ135" s="10" t="s">
        <v>263</v>
      </c>
      <c r="AR135" s="11" t="s">
        <v>106</v>
      </c>
      <c r="AS135" s="56">
        <v>2</v>
      </c>
      <c r="AU135" s="57"/>
      <c r="AV135" s="3">
        <f t="shared" si="2"/>
        <v>1</v>
      </c>
    </row>
    <row r="136" spans="1:48" ht="19.5" customHeight="1" x14ac:dyDescent="0.25">
      <c r="A136">
        <v>212</v>
      </c>
      <c r="B136" s="53">
        <v>2015</v>
      </c>
      <c r="C136" s="53">
        <v>3</v>
      </c>
      <c r="D136" t="s">
        <v>130</v>
      </c>
      <c r="E136" s="53" t="s">
        <v>63</v>
      </c>
      <c r="F136" t="s">
        <v>143</v>
      </c>
      <c r="G136" t="s">
        <v>64</v>
      </c>
      <c r="H136" s="54" t="s">
        <v>66</v>
      </c>
      <c r="I136" s="54">
        <v>0</v>
      </c>
      <c r="J136" s="54" t="s">
        <v>112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5">
        <v>54</v>
      </c>
      <c r="AF136" s="5">
        <v>29</v>
      </c>
      <c r="AG136" s="5">
        <v>28</v>
      </c>
      <c r="AH136" s="5">
        <v>26</v>
      </c>
      <c r="AI136" s="5">
        <v>29</v>
      </c>
      <c r="AJ136" s="5">
        <v>32</v>
      </c>
      <c r="AK136" s="5">
        <v>4.04</v>
      </c>
      <c r="AL136" s="5">
        <v>28</v>
      </c>
      <c r="AM136" s="5">
        <v>591</v>
      </c>
      <c r="AN136" s="5">
        <v>8</v>
      </c>
      <c r="AO136" s="5">
        <v>20</v>
      </c>
      <c r="AP136" s="4">
        <v>2.8620000000000001</v>
      </c>
      <c r="AQ136" s="10" t="s">
        <v>286</v>
      </c>
      <c r="AR136" s="11" t="s">
        <v>309</v>
      </c>
      <c r="AS136" s="56">
        <v>2</v>
      </c>
      <c r="AU136" s="57"/>
      <c r="AV136" s="3">
        <f t="shared" si="2"/>
        <v>1</v>
      </c>
    </row>
    <row r="137" spans="1:48" ht="15.75" customHeight="1" x14ac:dyDescent="0.25">
      <c r="A137">
        <v>214</v>
      </c>
      <c r="B137" s="53">
        <v>2015</v>
      </c>
      <c r="C137" s="53">
        <v>3</v>
      </c>
      <c r="D137" t="s">
        <v>343</v>
      </c>
      <c r="E137" s="53" t="s">
        <v>63</v>
      </c>
      <c r="F137" t="s">
        <v>93</v>
      </c>
      <c r="G137" t="s">
        <v>64</v>
      </c>
      <c r="H137" s="54" t="s">
        <v>66</v>
      </c>
      <c r="I137" s="54">
        <v>0</v>
      </c>
      <c r="J137" s="54" t="s">
        <v>112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5">
        <v>4067</v>
      </c>
      <c r="AF137" s="5">
        <v>31</v>
      </c>
      <c r="AG137" s="5">
        <v>27</v>
      </c>
      <c r="AH137" s="5">
        <v>27</v>
      </c>
      <c r="AI137" s="5">
        <v>35</v>
      </c>
      <c r="AJ137" s="5">
        <v>36</v>
      </c>
      <c r="AK137" s="5">
        <v>3.65</v>
      </c>
      <c r="AL137" s="5">
        <v>100</v>
      </c>
      <c r="AM137" s="5">
        <v>592</v>
      </c>
      <c r="AN137" s="5">
        <v>8</v>
      </c>
      <c r="AO137" s="5">
        <v>18</v>
      </c>
      <c r="AP137" s="4">
        <v>2.8740000000000001</v>
      </c>
      <c r="AQ137" s="24" t="s">
        <v>344</v>
      </c>
      <c r="AR137" s="3" t="s">
        <v>201</v>
      </c>
      <c r="AS137" s="58">
        <v>2</v>
      </c>
      <c r="AU137" s="57"/>
      <c r="AV137" s="3">
        <f t="shared" si="2"/>
        <v>1</v>
      </c>
    </row>
    <row r="138" spans="1:48" ht="19.5" customHeight="1" x14ac:dyDescent="0.25">
      <c r="A138">
        <v>215</v>
      </c>
      <c r="B138" s="53">
        <v>2016</v>
      </c>
      <c r="C138" s="53">
        <v>3</v>
      </c>
      <c r="D138" t="s">
        <v>367</v>
      </c>
      <c r="E138" s="53" t="s">
        <v>74</v>
      </c>
      <c r="F138" t="s">
        <v>307</v>
      </c>
      <c r="G138" t="s">
        <v>64</v>
      </c>
      <c r="H138" s="54"/>
      <c r="I138" s="54">
        <v>0</v>
      </c>
      <c r="J138" s="54" t="s">
        <v>112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1</v>
      </c>
      <c r="AC138" s="5">
        <v>1</v>
      </c>
      <c r="AD138" s="5">
        <v>0</v>
      </c>
      <c r="AE138" s="55">
        <v>50</v>
      </c>
      <c r="AF138" s="5">
        <v>33</v>
      </c>
      <c r="AG138" s="5">
        <v>33</v>
      </c>
      <c r="AH138" s="5">
        <v>32</v>
      </c>
      <c r="AI138" s="5">
        <v>34</v>
      </c>
      <c r="AJ138" s="5">
        <v>32</v>
      </c>
      <c r="AK138" s="5">
        <v>4.04</v>
      </c>
      <c r="AL138" s="5">
        <v>10</v>
      </c>
      <c r="AM138" s="5">
        <v>65</v>
      </c>
      <c r="AN138" s="5">
        <v>8</v>
      </c>
      <c r="AO138" s="5">
        <v>23</v>
      </c>
      <c r="AP138" s="4">
        <v>3.6219999999999999</v>
      </c>
      <c r="AQ138" s="10" t="s">
        <v>368</v>
      </c>
      <c r="AR138" s="11"/>
      <c r="AS138" s="56">
        <v>4</v>
      </c>
      <c r="AU138" s="57"/>
      <c r="AV138" s="3">
        <f t="shared" si="2"/>
        <v>0</v>
      </c>
    </row>
    <row r="139" spans="1:48" ht="19.5" customHeight="1" x14ac:dyDescent="0.25">
      <c r="A139">
        <v>216</v>
      </c>
      <c r="B139" s="53">
        <v>2016</v>
      </c>
      <c r="C139" s="53">
        <v>3</v>
      </c>
      <c r="D139" t="s">
        <v>236</v>
      </c>
      <c r="E139" s="53" t="s">
        <v>63</v>
      </c>
      <c r="F139" t="s">
        <v>93</v>
      </c>
      <c r="G139" t="s">
        <v>64</v>
      </c>
      <c r="H139" s="54" t="s">
        <v>66</v>
      </c>
      <c r="I139" s="54">
        <v>0</v>
      </c>
      <c r="J139" s="54" t="s">
        <v>112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5">
        <v>3486</v>
      </c>
      <c r="AF139" s="5">
        <v>26</v>
      </c>
      <c r="AG139" s="5">
        <v>25</v>
      </c>
      <c r="AH139" s="5">
        <v>23</v>
      </c>
      <c r="AI139" s="5">
        <v>30</v>
      </c>
      <c r="AJ139" s="5">
        <v>33</v>
      </c>
      <c r="AK139" s="5">
        <v>3.82</v>
      </c>
      <c r="AL139" s="5">
        <v>5</v>
      </c>
      <c r="AM139" s="5">
        <v>48</v>
      </c>
      <c r="AN139" s="5">
        <v>8</v>
      </c>
      <c r="AO139" s="5">
        <v>21</v>
      </c>
      <c r="AP139" s="4">
        <v>3.51</v>
      </c>
      <c r="AQ139" s="10" t="s">
        <v>207</v>
      </c>
      <c r="AR139" s="11" t="s">
        <v>237</v>
      </c>
      <c r="AS139" s="56">
        <v>2</v>
      </c>
      <c r="AU139" s="57"/>
      <c r="AV139" s="3">
        <f t="shared" si="2"/>
        <v>1</v>
      </c>
    </row>
    <row r="140" spans="1:48" ht="19.5" customHeight="1" x14ac:dyDescent="0.25">
      <c r="A140">
        <v>217</v>
      </c>
      <c r="B140" s="53">
        <v>2015</v>
      </c>
      <c r="C140" s="53">
        <v>3</v>
      </c>
      <c r="D140" t="s">
        <v>326</v>
      </c>
      <c r="E140" s="53" t="s">
        <v>74</v>
      </c>
      <c r="F140" t="s">
        <v>154</v>
      </c>
      <c r="G140" t="s">
        <v>64</v>
      </c>
      <c r="H140" s="54" t="s">
        <v>66</v>
      </c>
      <c r="I140" s="54">
        <v>0</v>
      </c>
      <c r="J140" s="54" t="s">
        <v>112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</v>
      </c>
      <c r="Y140" s="5">
        <v>0</v>
      </c>
      <c r="Z140" s="5">
        <v>0</v>
      </c>
      <c r="AA140" s="5">
        <v>0</v>
      </c>
      <c r="AB140" s="5">
        <v>1</v>
      </c>
      <c r="AC140" s="5">
        <v>0</v>
      </c>
      <c r="AD140" s="5">
        <v>0</v>
      </c>
      <c r="AE140" s="55">
        <v>1735</v>
      </c>
      <c r="AF140" s="5">
        <v>31</v>
      </c>
      <c r="AG140" s="5">
        <v>30</v>
      </c>
      <c r="AH140" s="5">
        <v>28</v>
      </c>
      <c r="AI140" s="5">
        <v>36</v>
      </c>
      <c r="AJ140" s="5">
        <v>32</v>
      </c>
      <c r="AK140" s="5">
        <v>4.99</v>
      </c>
      <c r="AL140" s="5">
        <v>1</v>
      </c>
      <c r="AM140" s="5">
        <v>227</v>
      </c>
      <c r="AN140" s="5">
        <v>8</v>
      </c>
      <c r="AO140" s="5">
        <v>26</v>
      </c>
      <c r="AP140" s="4">
        <v>3.4750000000000001</v>
      </c>
      <c r="AQ140" s="10" t="s">
        <v>327</v>
      </c>
      <c r="AR140" s="11" t="s">
        <v>285</v>
      </c>
      <c r="AS140" s="56">
        <v>3</v>
      </c>
      <c r="AU140" s="57"/>
      <c r="AV140" s="3">
        <f t="shared" si="2"/>
        <v>0</v>
      </c>
    </row>
    <row r="141" spans="1:48" ht="19.5" customHeight="1" x14ac:dyDescent="0.25">
      <c r="A141">
        <v>218</v>
      </c>
      <c r="B141" s="53">
        <v>2015</v>
      </c>
      <c r="C141" s="53">
        <v>3</v>
      </c>
      <c r="D141" t="s">
        <v>238</v>
      </c>
      <c r="E141" s="53" t="s">
        <v>63</v>
      </c>
      <c r="F141" t="s">
        <v>204</v>
      </c>
      <c r="G141" t="s">
        <v>119</v>
      </c>
      <c r="H141" s="54" t="s">
        <v>66</v>
      </c>
      <c r="I141" s="54">
        <v>0</v>
      </c>
      <c r="J141" s="54" t="s">
        <v>112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5">
        <v>2694</v>
      </c>
      <c r="AF141" s="5">
        <v>26</v>
      </c>
      <c r="AG141" s="5">
        <v>23</v>
      </c>
      <c r="AH141" s="5">
        <v>24</v>
      </c>
      <c r="AI141" s="5">
        <v>28</v>
      </c>
      <c r="AJ141" s="5">
        <v>30</v>
      </c>
      <c r="AK141" s="5">
        <v>3.98</v>
      </c>
      <c r="AL141" s="5">
        <v>19</v>
      </c>
      <c r="AM141" s="5">
        <v>182</v>
      </c>
      <c r="AN141" s="5">
        <v>8</v>
      </c>
      <c r="AO141" s="5">
        <v>10</v>
      </c>
      <c r="AP141" s="4">
        <v>3.7429999999999999</v>
      </c>
      <c r="AQ141" s="10" t="s">
        <v>239</v>
      </c>
      <c r="AR141" s="11"/>
      <c r="AS141" s="56">
        <v>2</v>
      </c>
      <c r="AU141" s="57"/>
      <c r="AV141" s="3">
        <f t="shared" si="2"/>
        <v>1</v>
      </c>
    </row>
    <row r="142" spans="1:48" ht="19.5" customHeight="1" x14ac:dyDescent="0.25">
      <c r="A142">
        <v>220</v>
      </c>
      <c r="B142" s="53">
        <v>2016</v>
      </c>
      <c r="C142" s="53">
        <v>3</v>
      </c>
      <c r="D142" t="s">
        <v>85</v>
      </c>
      <c r="E142" s="53" t="s">
        <v>74</v>
      </c>
      <c r="F142" t="s">
        <v>80</v>
      </c>
      <c r="G142" t="s">
        <v>81</v>
      </c>
      <c r="H142" s="54" t="s">
        <v>86</v>
      </c>
      <c r="I142" s="54">
        <v>0</v>
      </c>
      <c r="J142" s="54" t="s">
        <v>112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1</v>
      </c>
      <c r="AC142" s="5">
        <v>1</v>
      </c>
      <c r="AD142" s="5">
        <v>0</v>
      </c>
      <c r="AE142" s="55">
        <v>2035</v>
      </c>
      <c r="AF142" s="5">
        <v>18</v>
      </c>
      <c r="AG142" s="5">
        <v>21</v>
      </c>
      <c r="AH142" s="5">
        <v>19</v>
      </c>
      <c r="AI142" s="5">
        <v>15</v>
      </c>
      <c r="AJ142" s="5">
        <v>15</v>
      </c>
      <c r="AK142" s="5">
        <v>3.52</v>
      </c>
      <c r="AL142" s="5">
        <v>34</v>
      </c>
      <c r="AM142" s="5">
        <v>253</v>
      </c>
      <c r="AN142" s="5">
        <v>8</v>
      </c>
      <c r="AO142" s="5">
        <v>35</v>
      </c>
      <c r="AP142" s="4">
        <v>3.282</v>
      </c>
      <c r="AQ142" s="10" t="s">
        <v>87</v>
      </c>
      <c r="AR142" s="11"/>
      <c r="AS142" s="56">
        <v>4</v>
      </c>
      <c r="AU142" s="57"/>
      <c r="AV142" s="3">
        <f t="shared" si="2"/>
        <v>0</v>
      </c>
    </row>
    <row r="143" spans="1:48" ht="19.5" customHeight="1" x14ac:dyDescent="0.25">
      <c r="A143">
        <v>221</v>
      </c>
      <c r="B143" s="53">
        <v>2015</v>
      </c>
      <c r="C143" s="53">
        <v>3</v>
      </c>
      <c r="D143" t="s">
        <v>336</v>
      </c>
      <c r="E143" s="53" t="s">
        <v>63</v>
      </c>
      <c r="F143" t="s">
        <v>340</v>
      </c>
      <c r="G143" t="s">
        <v>108</v>
      </c>
      <c r="H143" s="54" t="s">
        <v>66</v>
      </c>
      <c r="I143" s="54">
        <v>0</v>
      </c>
      <c r="J143" s="54" t="s">
        <v>112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5">
        <v>1736</v>
      </c>
      <c r="AF143" s="5">
        <v>31</v>
      </c>
      <c r="AG143" s="5">
        <v>30</v>
      </c>
      <c r="AH143" s="5">
        <v>28</v>
      </c>
      <c r="AI143" s="5">
        <v>34</v>
      </c>
      <c r="AJ143" s="5">
        <v>33</v>
      </c>
      <c r="AK143" s="5">
        <v>4.51</v>
      </c>
      <c r="AL143" s="5">
        <v>85</v>
      </c>
      <c r="AM143" s="5">
        <v>362</v>
      </c>
      <c r="AN143" s="5">
        <v>8</v>
      </c>
      <c r="AO143" s="5">
        <v>20</v>
      </c>
      <c r="AP143" s="4">
        <v>3.62</v>
      </c>
      <c r="AQ143" s="10" t="s">
        <v>341</v>
      </c>
      <c r="AR143" s="11"/>
      <c r="AS143" s="56">
        <v>3</v>
      </c>
      <c r="AU143" s="57"/>
      <c r="AV143" s="3">
        <f t="shared" si="2"/>
        <v>1</v>
      </c>
    </row>
    <row r="144" spans="1:48" ht="19.5" customHeight="1" x14ac:dyDescent="0.25">
      <c r="A144">
        <v>224</v>
      </c>
      <c r="B144" s="53">
        <v>2015</v>
      </c>
      <c r="C144" s="53">
        <v>4</v>
      </c>
      <c r="D144" t="s">
        <v>248</v>
      </c>
      <c r="E144" s="53" t="s">
        <v>63</v>
      </c>
      <c r="F144" t="s">
        <v>111</v>
      </c>
      <c r="G144" t="s">
        <v>81</v>
      </c>
      <c r="H144" s="54" t="s">
        <v>66</v>
      </c>
      <c r="I144" s="54">
        <v>0</v>
      </c>
      <c r="J144" s="54" t="s">
        <v>112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5">
        <v>64068</v>
      </c>
      <c r="AF144" s="5">
        <v>26</v>
      </c>
      <c r="AG144" s="5"/>
      <c r="AH144" s="5"/>
      <c r="AI144" s="5"/>
      <c r="AJ144" s="5"/>
      <c r="AK144" s="5">
        <v>3.5</v>
      </c>
      <c r="AL144" s="5"/>
      <c r="AM144" s="5"/>
      <c r="AN144" s="5"/>
      <c r="AO144" s="5">
        <v>0</v>
      </c>
      <c r="AP144" s="4">
        <v>3.7109999999999999</v>
      </c>
      <c r="AQ144" s="10" t="s">
        <v>250</v>
      </c>
      <c r="AR144" s="11"/>
      <c r="AS144" s="56">
        <v>4</v>
      </c>
      <c r="AU144" s="57"/>
      <c r="AV144" s="3">
        <f t="shared" si="2"/>
        <v>1</v>
      </c>
    </row>
    <row r="145" spans="1:48" ht="19.5" customHeight="1" x14ac:dyDescent="0.25">
      <c r="A145">
        <v>227</v>
      </c>
      <c r="B145" s="53">
        <v>2015</v>
      </c>
      <c r="C145" s="53">
        <v>2</v>
      </c>
      <c r="D145" t="s">
        <v>323</v>
      </c>
      <c r="E145" s="53" t="s">
        <v>63</v>
      </c>
      <c r="F145" t="s">
        <v>214</v>
      </c>
      <c r="G145" t="s">
        <v>215</v>
      </c>
      <c r="H145" s="54" t="s">
        <v>66</v>
      </c>
      <c r="I145" s="54">
        <v>0</v>
      </c>
      <c r="J145" s="54" t="s">
        <v>112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5">
        <v>10069</v>
      </c>
      <c r="AF145" s="5">
        <v>30</v>
      </c>
      <c r="AG145" s="5">
        <v>26</v>
      </c>
      <c r="AH145" s="5">
        <v>27</v>
      </c>
      <c r="AI145" s="5">
        <v>34</v>
      </c>
      <c r="AJ145" s="5">
        <v>34</v>
      </c>
      <c r="AK145" s="5">
        <v>4.18</v>
      </c>
      <c r="AL145" s="5"/>
      <c r="AM145" s="5">
        <v>96</v>
      </c>
      <c r="AN145" s="5">
        <v>8</v>
      </c>
      <c r="AO145" s="5">
        <v>8</v>
      </c>
      <c r="AP145" s="4">
        <v>3.4710000000000001</v>
      </c>
      <c r="AQ145" s="10" t="s">
        <v>324</v>
      </c>
      <c r="AR145" s="11"/>
      <c r="AS145" s="56">
        <v>3</v>
      </c>
      <c r="AU145" s="57"/>
      <c r="AV145" s="3">
        <f t="shared" si="2"/>
        <v>1</v>
      </c>
    </row>
    <row r="146" spans="1:48" ht="19.5" customHeight="1" x14ac:dyDescent="0.25">
      <c r="A146">
        <v>229</v>
      </c>
      <c r="B146" s="53">
        <v>2015</v>
      </c>
      <c r="C146" s="53">
        <v>2</v>
      </c>
      <c r="D146" t="s">
        <v>291</v>
      </c>
      <c r="E146" s="53" t="s">
        <v>63</v>
      </c>
      <c r="F146" t="s">
        <v>269</v>
      </c>
      <c r="G146" t="s">
        <v>81</v>
      </c>
      <c r="H146" s="54" t="s">
        <v>66</v>
      </c>
      <c r="I146" s="54">
        <v>0</v>
      </c>
      <c r="J146" s="54" t="s">
        <v>112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5">
        <v>692</v>
      </c>
      <c r="AF146" s="5">
        <v>28</v>
      </c>
      <c r="AG146" s="5">
        <v>26</v>
      </c>
      <c r="AH146" s="5">
        <v>26</v>
      </c>
      <c r="AI146" s="5">
        <v>28</v>
      </c>
      <c r="AJ146" s="5">
        <v>33</v>
      </c>
      <c r="AK146" s="5">
        <v>2.69</v>
      </c>
      <c r="AL146" s="5"/>
      <c r="AM146" s="5"/>
      <c r="AN146" s="5">
        <v>5</v>
      </c>
      <c r="AO146" s="5">
        <v>0</v>
      </c>
      <c r="AP146" s="4">
        <v>3.5030000000000001</v>
      </c>
      <c r="AQ146" s="10" t="s">
        <v>292</v>
      </c>
      <c r="AR146" s="11"/>
      <c r="AS146" s="56">
        <v>4</v>
      </c>
      <c r="AU146" s="57"/>
      <c r="AV146" s="3">
        <f t="shared" si="2"/>
        <v>1</v>
      </c>
    </row>
    <row r="147" spans="1:48" ht="19.5" customHeight="1" x14ac:dyDescent="0.25">
      <c r="A147">
        <v>235</v>
      </c>
      <c r="B147" s="53">
        <v>2016</v>
      </c>
      <c r="C147" s="53">
        <v>3</v>
      </c>
      <c r="D147" t="s">
        <v>257</v>
      </c>
      <c r="E147" s="53" t="s">
        <v>63</v>
      </c>
      <c r="F147" t="s">
        <v>222</v>
      </c>
      <c r="G147" t="s">
        <v>64</v>
      </c>
      <c r="H147" s="54" t="s">
        <v>66</v>
      </c>
      <c r="I147" s="54">
        <v>0</v>
      </c>
      <c r="J147" s="54" t="s">
        <v>112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1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0</v>
      </c>
      <c r="AE147" s="55">
        <v>3969</v>
      </c>
      <c r="AF147" s="5">
        <v>27</v>
      </c>
      <c r="AG147" s="5">
        <v>25</v>
      </c>
      <c r="AH147" s="5">
        <v>24</v>
      </c>
      <c r="AI147" s="5">
        <v>32</v>
      </c>
      <c r="AJ147" s="5">
        <v>28</v>
      </c>
      <c r="AK147" s="5">
        <v>3.91</v>
      </c>
      <c r="AL147" s="5">
        <v>1</v>
      </c>
      <c r="AM147" s="5">
        <v>42</v>
      </c>
      <c r="AN147" s="5">
        <v>7</v>
      </c>
      <c r="AO147" s="5">
        <v>10</v>
      </c>
      <c r="AP147" s="4">
        <v>3.2669999999999999</v>
      </c>
      <c r="AQ147" s="10" t="s">
        <v>258</v>
      </c>
      <c r="AR147" s="11"/>
      <c r="AS147" s="56">
        <v>3</v>
      </c>
      <c r="AU147" s="57"/>
      <c r="AV147" s="3">
        <f t="shared" si="2"/>
        <v>1</v>
      </c>
    </row>
    <row r="148" spans="1:48" ht="19.5" customHeight="1" x14ac:dyDescent="0.25">
      <c r="A148">
        <v>236</v>
      </c>
      <c r="B148" s="53">
        <v>2016</v>
      </c>
      <c r="C148" s="53">
        <v>2</v>
      </c>
      <c r="D148" t="s">
        <v>278</v>
      </c>
      <c r="E148" s="53" t="s">
        <v>63</v>
      </c>
      <c r="F148" t="s">
        <v>99</v>
      </c>
      <c r="G148" t="s">
        <v>75</v>
      </c>
      <c r="H148" s="54" t="s">
        <v>76</v>
      </c>
      <c r="I148" s="54">
        <v>0</v>
      </c>
      <c r="J148" s="54" t="s">
        <v>112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5">
        <v>0</v>
      </c>
      <c r="AE148" s="55">
        <v>956</v>
      </c>
      <c r="AF148" s="5">
        <v>28</v>
      </c>
      <c r="AG148" s="5">
        <v>25</v>
      </c>
      <c r="AH148" s="5">
        <v>28</v>
      </c>
      <c r="AI148" s="5">
        <v>30</v>
      </c>
      <c r="AJ148" s="5">
        <v>32</v>
      </c>
      <c r="AK148" s="5">
        <v>3.74</v>
      </c>
      <c r="AL148" s="5">
        <v>5</v>
      </c>
      <c r="AM148" s="5">
        <v>140</v>
      </c>
      <c r="AN148" s="5">
        <v>8</v>
      </c>
      <c r="AO148" s="5">
        <v>4</v>
      </c>
      <c r="AP148" s="4">
        <v>3.4980000000000002</v>
      </c>
      <c r="AQ148" s="10" t="s">
        <v>279</v>
      </c>
      <c r="AR148" s="11"/>
      <c r="AS148" s="56">
        <v>1</v>
      </c>
      <c r="AU148" s="57"/>
      <c r="AV148" s="3">
        <f t="shared" si="2"/>
        <v>1</v>
      </c>
    </row>
    <row r="149" spans="1:48" ht="19.5" customHeight="1" x14ac:dyDescent="0.25">
      <c r="A149">
        <v>239</v>
      </c>
      <c r="B149" s="53">
        <v>2015</v>
      </c>
      <c r="C149" s="53">
        <v>3</v>
      </c>
      <c r="D149" t="s">
        <v>347</v>
      </c>
      <c r="E149" s="53" t="s">
        <v>74</v>
      </c>
      <c r="F149" t="s">
        <v>111</v>
      </c>
      <c r="G149" t="s">
        <v>136</v>
      </c>
      <c r="H149" s="54" t="s">
        <v>66</v>
      </c>
      <c r="I149" s="54">
        <v>0</v>
      </c>
      <c r="J149" s="54" t="s">
        <v>112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1</v>
      </c>
      <c r="AC149" s="5">
        <v>0</v>
      </c>
      <c r="AD149" s="5">
        <v>0</v>
      </c>
      <c r="AE149" s="55">
        <v>10046</v>
      </c>
      <c r="AF149" s="5">
        <v>31</v>
      </c>
      <c r="AG149" s="5">
        <v>26</v>
      </c>
      <c r="AH149" s="5">
        <v>34</v>
      </c>
      <c r="AI149" s="5">
        <v>30</v>
      </c>
      <c r="AJ149" s="5">
        <v>32</v>
      </c>
      <c r="AK149" s="5">
        <v>3.84</v>
      </c>
      <c r="AL149" s="5"/>
      <c r="AM149" s="5"/>
      <c r="AN149" s="5">
        <v>9</v>
      </c>
      <c r="AO149" s="5">
        <v>0</v>
      </c>
      <c r="AP149" s="4">
        <v>3.2410000000000001</v>
      </c>
      <c r="AQ149" s="10" t="s">
        <v>198</v>
      </c>
      <c r="AR149" s="11"/>
      <c r="AS149" s="56">
        <v>2</v>
      </c>
      <c r="AU149" s="57"/>
      <c r="AV149" s="3">
        <f t="shared" si="2"/>
        <v>0</v>
      </c>
    </row>
    <row r="150" spans="1:48" ht="19.5" customHeight="1" x14ac:dyDescent="0.25">
      <c r="A150">
        <v>241</v>
      </c>
      <c r="B150" s="53">
        <v>2015</v>
      </c>
      <c r="C150" s="53">
        <v>2</v>
      </c>
      <c r="D150" t="s">
        <v>325</v>
      </c>
      <c r="E150" s="53" t="s">
        <v>74</v>
      </c>
      <c r="F150" t="s">
        <v>204</v>
      </c>
      <c r="G150" t="s">
        <v>94</v>
      </c>
      <c r="H150" s="54" t="s">
        <v>66</v>
      </c>
      <c r="I150" s="54">
        <v>0</v>
      </c>
      <c r="J150" s="54" t="s">
        <v>112</v>
      </c>
      <c r="K150" s="5">
        <v>0</v>
      </c>
      <c r="L150" s="5">
        <v>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1</v>
      </c>
      <c r="AC150" s="5">
        <v>0</v>
      </c>
      <c r="AD150" s="5">
        <v>0</v>
      </c>
      <c r="AE150" s="55">
        <v>1047</v>
      </c>
      <c r="AF150" s="5">
        <v>30</v>
      </c>
      <c r="AG150" s="5">
        <v>22</v>
      </c>
      <c r="AH150" s="5">
        <v>34</v>
      </c>
      <c r="AI150" s="5">
        <v>30</v>
      </c>
      <c r="AJ150" s="5">
        <v>33</v>
      </c>
      <c r="AK150" s="5">
        <v>3.49</v>
      </c>
      <c r="AL150" s="5"/>
      <c r="AM150" s="5"/>
      <c r="AN150" s="5">
        <v>8</v>
      </c>
      <c r="AO150" s="5">
        <v>35</v>
      </c>
      <c r="AP150" s="4">
        <v>2.7930000000000001</v>
      </c>
      <c r="AQ150" s="10" t="s">
        <v>205</v>
      </c>
      <c r="AR150" s="11"/>
      <c r="AS150" s="56">
        <v>2</v>
      </c>
      <c r="AU150" s="57"/>
      <c r="AV150" s="3">
        <f t="shared" si="2"/>
        <v>0</v>
      </c>
    </row>
    <row r="151" spans="1:48" ht="19.5" customHeight="1" x14ac:dyDescent="0.25">
      <c r="A151">
        <v>243</v>
      </c>
      <c r="B151" s="53">
        <v>2016</v>
      </c>
      <c r="C151" s="53">
        <v>3</v>
      </c>
      <c r="D151" t="s">
        <v>73</v>
      </c>
      <c r="E151" s="53" t="s">
        <v>74</v>
      </c>
      <c r="F151" t="s">
        <v>62</v>
      </c>
      <c r="G151" t="s">
        <v>75</v>
      </c>
      <c r="H151" s="54" t="s">
        <v>76</v>
      </c>
      <c r="I151" s="54">
        <v>0</v>
      </c>
      <c r="J151" s="54" t="s">
        <v>112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</v>
      </c>
      <c r="Y151" s="5">
        <v>0</v>
      </c>
      <c r="Z151" s="5">
        <v>0</v>
      </c>
      <c r="AA151" s="5">
        <v>0</v>
      </c>
      <c r="AB151" s="5">
        <v>1</v>
      </c>
      <c r="AC151" s="5">
        <v>1</v>
      </c>
      <c r="AD151" s="5">
        <v>0</v>
      </c>
      <c r="AE151" s="55">
        <v>68</v>
      </c>
      <c r="AF151" s="5">
        <v>15</v>
      </c>
      <c r="AG151" s="5">
        <v>16</v>
      </c>
      <c r="AH151" s="5">
        <v>17</v>
      </c>
      <c r="AI151" s="5">
        <v>16</v>
      </c>
      <c r="AJ151" s="5">
        <v>14</v>
      </c>
      <c r="AK151" s="5">
        <v>3.62</v>
      </c>
      <c r="AL151" s="5">
        <v>4</v>
      </c>
      <c r="AM151" s="5">
        <v>67</v>
      </c>
      <c r="AN151" s="5">
        <v>8</v>
      </c>
      <c r="AO151" s="5">
        <v>3</v>
      </c>
      <c r="AP151" s="4">
        <v>2.7949999999999999</v>
      </c>
      <c r="AQ151" s="10" t="s">
        <v>78</v>
      </c>
      <c r="AR151" s="11"/>
      <c r="AS151" s="56">
        <v>3</v>
      </c>
      <c r="AU151" s="57"/>
      <c r="AV151" s="3">
        <f t="shared" si="2"/>
        <v>0</v>
      </c>
    </row>
    <row r="152" spans="1:48" ht="19.5" customHeight="1" x14ac:dyDescent="0.25">
      <c r="A152">
        <v>245</v>
      </c>
      <c r="B152" s="53">
        <v>2016</v>
      </c>
      <c r="C152" s="53">
        <v>3</v>
      </c>
      <c r="D152" t="s">
        <v>178</v>
      </c>
      <c r="E152" s="53" t="s">
        <v>74</v>
      </c>
      <c r="F152" t="s">
        <v>214</v>
      </c>
      <c r="G152" t="s">
        <v>157</v>
      </c>
      <c r="H152" s="54" t="s">
        <v>66</v>
      </c>
      <c r="I152" s="54">
        <v>0</v>
      </c>
      <c r="J152" s="54" t="s">
        <v>112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1</v>
      </c>
      <c r="Y152" s="5">
        <v>0</v>
      </c>
      <c r="Z152" s="5">
        <v>0</v>
      </c>
      <c r="AA152" s="5">
        <v>0</v>
      </c>
      <c r="AB152" s="5">
        <v>1</v>
      </c>
      <c r="AC152" s="5">
        <v>1</v>
      </c>
      <c r="AD152" s="5">
        <v>0</v>
      </c>
      <c r="AE152" s="55">
        <v>0</v>
      </c>
      <c r="AF152" s="5">
        <v>32</v>
      </c>
      <c r="AG152" s="5">
        <v>27</v>
      </c>
      <c r="AH152" s="5">
        <v>31</v>
      </c>
      <c r="AI152" s="5">
        <v>36</v>
      </c>
      <c r="AJ152" s="5">
        <v>35</v>
      </c>
      <c r="AK152" s="5">
        <v>3.96</v>
      </c>
      <c r="AL152" s="5">
        <v>29</v>
      </c>
      <c r="AM152" s="5">
        <v>390</v>
      </c>
      <c r="AN152" s="5">
        <v>8</v>
      </c>
      <c r="AO152" s="5">
        <v>3</v>
      </c>
      <c r="AP152" s="4">
        <v>3.8759999999999999</v>
      </c>
      <c r="AQ152" s="10" t="s">
        <v>324</v>
      </c>
      <c r="AR152" s="11"/>
      <c r="AS152" s="56">
        <v>3</v>
      </c>
      <c r="AU152" s="57"/>
      <c r="AV152" s="3">
        <f t="shared" si="2"/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58D9-1293-4B45-8F01-BF7153D7AB67}">
  <dimension ref="A1:AV76"/>
  <sheetViews>
    <sheetView workbookViewId="0">
      <selection sqref="A1:XFD1048576"/>
    </sheetView>
  </sheetViews>
  <sheetFormatPr defaultRowHeight="15" x14ac:dyDescent="0.25"/>
  <cols>
    <col min="4" max="4" width="29.7109375" customWidth="1"/>
    <col min="6" max="6" width="29.28515625" customWidth="1"/>
    <col min="45" max="45" width="11.28515625" style="25" bestFit="1" customWidth="1"/>
    <col min="47" max="47" width="83.7109375" bestFit="1" customWidth="1"/>
  </cols>
  <sheetData>
    <row r="1" spans="1:48" ht="19.5" customHeight="1" x14ac:dyDescent="0.25">
      <c r="A1" t="s">
        <v>0</v>
      </c>
      <c r="B1" t="s">
        <v>1</v>
      </c>
      <c r="C1" t="s">
        <v>17</v>
      </c>
      <c r="D1" t="s">
        <v>2</v>
      </c>
      <c r="E1" t="s">
        <v>4</v>
      </c>
      <c r="F1" s="59" t="s">
        <v>3</v>
      </c>
      <c r="G1" s="59" t="s">
        <v>5</v>
      </c>
      <c r="H1" s="3" t="s">
        <v>7</v>
      </c>
      <c r="I1" s="3" t="s">
        <v>23</v>
      </c>
      <c r="J1" s="3" t="s">
        <v>50</v>
      </c>
      <c r="K1" s="54" t="s">
        <v>18</v>
      </c>
      <c r="L1" s="54" t="s">
        <v>19</v>
      </c>
      <c r="M1" s="54" t="s">
        <v>20</v>
      </c>
      <c r="N1" s="54" t="s">
        <v>9</v>
      </c>
      <c r="O1" s="54" t="s">
        <v>10</v>
      </c>
      <c r="P1" s="54" t="s">
        <v>11</v>
      </c>
      <c r="Q1" s="54" t="s">
        <v>12</v>
      </c>
      <c r="R1" s="54" t="s">
        <v>13</v>
      </c>
      <c r="S1" s="54" t="s">
        <v>14</v>
      </c>
      <c r="T1" s="54" t="s">
        <v>25</v>
      </c>
      <c r="U1" s="54" t="s">
        <v>26</v>
      </c>
      <c r="V1" s="54" t="s">
        <v>27</v>
      </c>
      <c r="W1" s="54" t="s">
        <v>31</v>
      </c>
      <c r="X1" s="54" t="s">
        <v>32</v>
      </c>
      <c r="Y1" s="54" t="s">
        <v>33</v>
      </c>
      <c r="Z1" s="54" t="s">
        <v>34</v>
      </c>
      <c r="AA1" s="54" t="s">
        <v>35</v>
      </c>
      <c r="AB1" s="54" t="s">
        <v>51</v>
      </c>
      <c r="AC1" s="54" t="s">
        <v>52</v>
      </c>
      <c r="AD1" s="54" t="s">
        <v>50</v>
      </c>
      <c r="AE1" t="s">
        <v>48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42</v>
      </c>
      <c r="AL1" s="3" t="s">
        <v>36</v>
      </c>
      <c r="AM1" s="3" t="s">
        <v>38</v>
      </c>
      <c r="AN1" s="60" t="s">
        <v>40</v>
      </c>
      <c r="AO1" s="5" t="s">
        <v>41</v>
      </c>
      <c r="AP1" s="5" t="s">
        <v>49</v>
      </c>
      <c r="AQ1" s="61" t="s">
        <v>58</v>
      </c>
      <c r="AR1" s="62" t="s">
        <v>60</v>
      </c>
      <c r="AS1" s="63" t="s">
        <v>29</v>
      </c>
      <c r="AT1" s="8" t="s">
        <v>53</v>
      </c>
      <c r="AU1" s="64" t="s">
        <v>447</v>
      </c>
      <c r="AV1" s="5" t="s">
        <v>448</v>
      </c>
    </row>
    <row r="2" spans="1:48" ht="19.5" customHeight="1" x14ac:dyDescent="0.25">
      <c r="A2">
        <v>7</v>
      </c>
      <c r="B2">
        <v>2016</v>
      </c>
      <c r="C2">
        <v>3</v>
      </c>
      <c r="D2" t="s">
        <v>139</v>
      </c>
      <c r="E2" t="s">
        <v>63</v>
      </c>
      <c r="F2" s="59" t="s">
        <v>104</v>
      </c>
      <c r="G2" s="59" t="s">
        <v>90</v>
      </c>
      <c r="H2" s="3" t="s">
        <v>66</v>
      </c>
      <c r="I2" s="3" t="s">
        <v>112</v>
      </c>
      <c r="J2" s="3" t="s">
        <v>449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0</v>
      </c>
      <c r="AB2" s="3">
        <v>0</v>
      </c>
      <c r="AC2" s="3">
        <v>1</v>
      </c>
      <c r="AD2" s="3">
        <v>0</v>
      </c>
      <c r="AE2">
        <v>978</v>
      </c>
      <c r="AF2" s="3">
        <v>21</v>
      </c>
      <c r="AG2" s="3">
        <v>22</v>
      </c>
      <c r="AH2" s="3">
        <v>18</v>
      </c>
      <c r="AI2" s="3">
        <v>24</v>
      </c>
      <c r="AJ2" s="3">
        <v>21</v>
      </c>
      <c r="AK2" s="3">
        <v>3.67</v>
      </c>
      <c r="AL2" s="3">
        <v>78</v>
      </c>
      <c r="AM2" s="3">
        <v>399</v>
      </c>
      <c r="AN2" s="60">
        <v>8</v>
      </c>
      <c r="AO2" s="5">
        <v>9</v>
      </c>
      <c r="AP2" s="5"/>
      <c r="AQ2" s="61"/>
      <c r="AR2" s="62"/>
      <c r="AS2" s="63">
        <v>5</v>
      </c>
      <c r="AT2" s="8" t="s">
        <v>71</v>
      </c>
      <c r="AU2" s="64" t="s">
        <v>450</v>
      </c>
      <c r="AV2" s="3">
        <f t="shared" ref="AV2:AV65" si="0">IF(E2="Female",1,0)</f>
        <v>1</v>
      </c>
    </row>
    <row r="3" spans="1:48" ht="19.5" customHeight="1" x14ac:dyDescent="0.25">
      <c r="A3">
        <v>9</v>
      </c>
      <c r="B3">
        <v>2016</v>
      </c>
      <c r="C3">
        <v>3</v>
      </c>
      <c r="D3" t="s">
        <v>159</v>
      </c>
      <c r="E3" t="s">
        <v>63</v>
      </c>
      <c r="F3" s="59" t="s">
        <v>124</v>
      </c>
      <c r="G3" s="59" t="s">
        <v>136</v>
      </c>
      <c r="H3" s="3" t="s">
        <v>86</v>
      </c>
      <c r="I3" s="3" t="s">
        <v>112</v>
      </c>
      <c r="J3" s="3" t="s">
        <v>112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>
        <v>2036</v>
      </c>
      <c r="AF3" s="3">
        <v>22</v>
      </c>
      <c r="AG3" s="3">
        <v>17</v>
      </c>
      <c r="AH3" s="3">
        <v>21</v>
      </c>
      <c r="AI3" s="3">
        <v>24</v>
      </c>
      <c r="AJ3" s="3">
        <v>27</v>
      </c>
      <c r="AK3" s="3">
        <v>3.2</v>
      </c>
      <c r="AL3" s="3">
        <v>66</v>
      </c>
      <c r="AM3" s="3">
        <v>278</v>
      </c>
      <c r="AN3" s="60">
        <v>4</v>
      </c>
      <c r="AO3" s="5">
        <v>0</v>
      </c>
      <c r="AP3" s="5"/>
      <c r="AQ3" s="61"/>
      <c r="AR3" s="62"/>
      <c r="AS3" s="63">
        <v>4</v>
      </c>
      <c r="AT3" s="8" t="s">
        <v>71</v>
      </c>
      <c r="AU3" s="64" t="s">
        <v>451</v>
      </c>
      <c r="AV3" s="3">
        <f t="shared" si="0"/>
        <v>1</v>
      </c>
    </row>
    <row r="4" spans="1:48" ht="19.5" customHeight="1" x14ac:dyDescent="0.25">
      <c r="A4">
        <v>11</v>
      </c>
      <c r="B4">
        <v>2016</v>
      </c>
      <c r="C4">
        <v>3</v>
      </c>
      <c r="D4" t="s">
        <v>177</v>
      </c>
      <c r="E4" t="s">
        <v>74</v>
      </c>
      <c r="F4" s="59" t="s">
        <v>189</v>
      </c>
      <c r="G4" s="59" t="s">
        <v>81</v>
      </c>
      <c r="H4" s="3" t="s">
        <v>66</v>
      </c>
      <c r="I4" s="3">
        <v>2</v>
      </c>
      <c r="J4" s="3" t="s">
        <v>112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>
        <v>84</v>
      </c>
      <c r="AF4" s="3">
        <v>23</v>
      </c>
      <c r="AG4" s="3">
        <v>24</v>
      </c>
      <c r="AH4" s="3">
        <v>25</v>
      </c>
      <c r="AI4" s="3">
        <v>21</v>
      </c>
      <c r="AJ4" s="3">
        <v>21</v>
      </c>
      <c r="AK4" s="3">
        <v>1.79</v>
      </c>
      <c r="AL4" s="3"/>
      <c r="AM4" s="3"/>
      <c r="AN4" s="60">
        <v>2</v>
      </c>
      <c r="AO4" s="5">
        <v>9</v>
      </c>
      <c r="AP4" s="5">
        <v>3.1120000000000001</v>
      </c>
      <c r="AQ4" s="61"/>
      <c r="AR4" s="62"/>
      <c r="AS4" s="63">
        <v>4</v>
      </c>
      <c r="AT4" s="8" t="s">
        <v>71</v>
      </c>
      <c r="AU4" s="64" t="s">
        <v>452</v>
      </c>
      <c r="AV4" s="3">
        <f t="shared" si="0"/>
        <v>0</v>
      </c>
    </row>
    <row r="5" spans="1:48" ht="19.5" customHeight="1" x14ac:dyDescent="0.25">
      <c r="A5">
        <v>12</v>
      </c>
      <c r="B5">
        <v>2016</v>
      </c>
      <c r="C5">
        <v>3</v>
      </c>
      <c r="D5" t="s">
        <v>276</v>
      </c>
      <c r="E5" t="s">
        <v>74</v>
      </c>
      <c r="F5" s="59" t="s">
        <v>80</v>
      </c>
      <c r="G5" s="59" t="s">
        <v>64</v>
      </c>
      <c r="H5" s="3" t="s">
        <v>66</v>
      </c>
      <c r="I5" s="3" t="s">
        <v>112</v>
      </c>
      <c r="J5" s="3" t="s">
        <v>112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>
        <v>17</v>
      </c>
      <c r="AF5" s="3">
        <v>28</v>
      </c>
      <c r="AG5" s="3">
        <v>26</v>
      </c>
      <c r="AH5" s="3">
        <v>28</v>
      </c>
      <c r="AI5" s="3">
        <v>26</v>
      </c>
      <c r="AJ5" s="3">
        <v>32</v>
      </c>
      <c r="AK5" s="3">
        <v>4.1399999999999997</v>
      </c>
      <c r="AL5" s="3">
        <v>4</v>
      </c>
      <c r="AM5" s="3">
        <v>87</v>
      </c>
      <c r="AN5" s="60">
        <v>6</v>
      </c>
      <c r="AO5" s="5">
        <v>9</v>
      </c>
      <c r="AP5" s="5">
        <v>2.9630000000000001</v>
      </c>
      <c r="AQ5" s="61"/>
      <c r="AR5" s="62"/>
      <c r="AS5" s="63">
        <v>4</v>
      </c>
      <c r="AT5" s="8" t="s">
        <v>71</v>
      </c>
      <c r="AU5" s="64" t="s">
        <v>453</v>
      </c>
      <c r="AV5" s="3">
        <f t="shared" si="0"/>
        <v>0</v>
      </c>
    </row>
    <row r="6" spans="1:48" ht="19.5" customHeight="1" x14ac:dyDescent="0.25">
      <c r="A6">
        <v>13</v>
      </c>
      <c r="B6">
        <v>2016</v>
      </c>
      <c r="C6">
        <v>2</v>
      </c>
      <c r="D6" t="s">
        <v>256</v>
      </c>
      <c r="E6" t="s">
        <v>74</v>
      </c>
      <c r="F6" s="59" t="s">
        <v>99</v>
      </c>
      <c r="G6" s="59" t="s">
        <v>136</v>
      </c>
      <c r="H6" s="3" t="s">
        <v>66</v>
      </c>
      <c r="I6" s="3" t="s">
        <v>112</v>
      </c>
      <c r="J6" s="3" t="s">
        <v>112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>
        <v>1962</v>
      </c>
      <c r="AF6" s="3">
        <v>26</v>
      </c>
      <c r="AG6" s="3">
        <v>25</v>
      </c>
      <c r="AH6" s="3">
        <v>24</v>
      </c>
      <c r="AI6" s="3">
        <v>29</v>
      </c>
      <c r="AJ6" s="3">
        <v>30</v>
      </c>
      <c r="AK6" s="3">
        <v>3.75</v>
      </c>
      <c r="AL6" s="3"/>
      <c r="AM6" s="3"/>
      <c r="AN6" s="60">
        <v>7</v>
      </c>
      <c r="AO6" s="5">
        <v>6</v>
      </c>
      <c r="AP6" s="5"/>
      <c r="AQ6" s="61"/>
      <c r="AR6" s="62"/>
      <c r="AS6" s="63">
        <v>1</v>
      </c>
      <c r="AT6" s="8" t="s">
        <v>71</v>
      </c>
      <c r="AU6" s="64" t="s">
        <v>454</v>
      </c>
      <c r="AV6" s="3">
        <f t="shared" si="0"/>
        <v>0</v>
      </c>
    </row>
    <row r="7" spans="1:48" ht="19.5" customHeight="1" x14ac:dyDescent="0.25">
      <c r="A7">
        <v>23</v>
      </c>
      <c r="B7">
        <v>2016</v>
      </c>
      <c r="C7">
        <v>3</v>
      </c>
      <c r="D7" t="s">
        <v>242</v>
      </c>
      <c r="E7" t="s">
        <v>63</v>
      </c>
      <c r="F7" s="59" t="s">
        <v>148</v>
      </c>
      <c r="G7" s="59" t="s">
        <v>64</v>
      </c>
      <c r="H7" s="3" t="s">
        <v>66</v>
      </c>
      <c r="I7" s="3" t="s">
        <v>112</v>
      </c>
      <c r="J7" s="3" t="s">
        <v>112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>
        <v>401</v>
      </c>
      <c r="AF7" s="3">
        <v>26</v>
      </c>
      <c r="AG7" s="3">
        <v>21</v>
      </c>
      <c r="AH7" s="3">
        <v>25</v>
      </c>
      <c r="AI7" s="3">
        <v>27</v>
      </c>
      <c r="AJ7" s="3">
        <v>31</v>
      </c>
      <c r="AK7" s="3">
        <v>3.23</v>
      </c>
      <c r="AL7" s="3">
        <v>22</v>
      </c>
      <c r="AM7" s="3">
        <v>48</v>
      </c>
      <c r="AN7" s="60">
        <v>8</v>
      </c>
      <c r="AO7" s="5">
        <v>9</v>
      </c>
      <c r="AP7" s="5"/>
      <c r="AQ7" s="61"/>
      <c r="AR7" s="62"/>
      <c r="AS7" s="63">
        <v>2</v>
      </c>
      <c r="AT7" s="8" t="s">
        <v>71</v>
      </c>
      <c r="AU7" s="64" t="s">
        <v>455</v>
      </c>
      <c r="AV7" s="3">
        <f t="shared" si="0"/>
        <v>1</v>
      </c>
    </row>
    <row r="8" spans="1:48" ht="19.5" customHeight="1" x14ac:dyDescent="0.25">
      <c r="A8">
        <v>25</v>
      </c>
      <c r="B8">
        <v>2015</v>
      </c>
      <c r="C8">
        <v>3</v>
      </c>
      <c r="D8" t="s">
        <v>153</v>
      </c>
      <c r="E8" t="s">
        <v>63</v>
      </c>
      <c r="F8" s="59" t="s">
        <v>107</v>
      </c>
      <c r="G8" s="59" t="s">
        <v>75</v>
      </c>
      <c r="H8" s="3" t="s">
        <v>66</v>
      </c>
      <c r="I8" s="3" t="s">
        <v>112</v>
      </c>
      <c r="J8" s="3" t="s">
        <v>112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>
        <v>607</v>
      </c>
      <c r="AF8" s="3">
        <v>22</v>
      </c>
      <c r="AG8" s="3">
        <v>18</v>
      </c>
      <c r="AH8" s="3">
        <v>24</v>
      </c>
      <c r="AI8" s="3">
        <v>22</v>
      </c>
      <c r="AJ8" s="3">
        <v>23</v>
      </c>
      <c r="AK8" s="3">
        <v>3.48</v>
      </c>
      <c r="AL8" s="3">
        <v>28</v>
      </c>
      <c r="AM8" s="3">
        <v>85</v>
      </c>
      <c r="AN8" s="60">
        <v>9</v>
      </c>
      <c r="AO8" s="5">
        <v>3</v>
      </c>
      <c r="AP8" s="5">
        <v>2.4710000000000001</v>
      </c>
      <c r="AQ8" s="61"/>
      <c r="AR8" s="62"/>
      <c r="AS8" s="63">
        <v>6</v>
      </c>
      <c r="AT8" s="8" t="s">
        <v>71</v>
      </c>
      <c r="AU8" s="64" t="s">
        <v>456</v>
      </c>
      <c r="AV8" s="3">
        <f t="shared" si="0"/>
        <v>1</v>
      </c>
    </row>
    <row r="9" spans="1:48" ht="19.5" customHeight="1" x14ac:dyDescent="0.25">
      <c r="A9">
        <v>29</v>
      </c>
      <c r="B9">
        <v>2015</v>
      </c>
      <c r="C9">
        <v>3</v>
      </c>
      <c r="D9" t="s">
        <v>177</v>
      </c>
      <c r="E9" t="s">
        <v>74</v>
      </c>
      <c r="F9" s="59" t="s">
        <v>104</v>
      </c>
      <c r="G9" s="59" t="s">
        <v>108</v>
      </c>
      <c r="H9" s="3" t="s">
        <v>227</v>
      </c>
      <c r="I9" s="3" t="s">
        <v>112</v>
      </c>
      <c r="J9" s="3" t="s">
        <v>112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0</v>
      </c>
      <c r="AE9">
        <v>82</v>
      </c>
      <c r="AF9" s="3">
        <v>25</v>
      </c>
      <c r="AG9" s="3">
        <v>28</v>
      </c>
      <c r="AH9" s="3">
        <v>26</v>
      </c>
      <c r="AI9" s="3">
        <v>25</v>
      </c>
      <c r="AJ9" s="3">
        <v>21</v>
      </c>
      <c r="AK9" s="3">
        <v>3.34</v>
      </c>
      <c r="AL9" s="3">
        <v>173</v>
      </c>
      <c r="AM9" s="3">
        <v>359</v>
      </c>
      <c r="AN9" s="60">
        <v>18</v>
      </c>
      <c r="AO9" s="5"/>
      <c r="AP9" s="5"/>
      <c r="AQ9" s="61"/>
      <c r="AR9" s="62"/>
      <c r="AS9" s="63">
        <v>5</v>
      </c>
      <c r="AT9" s="8" t="s">
        <v>71</v>
      </c>
      <c r="AU9" s="64" t="s">
        <v>455</v>
      </c>
      <c r="AV9" s="3">
        <f t="shared" si="0"/>
        <v>0</v>
      </c>
    </row>
    <row r="10" spans="1:48" ht="19.5" customHeight="1" x14ac:dyDescent="0.25">
      <c r="A10">
        <v>30</v>
      </c>
      <c r="B10">
        <v>2016</v>
      </c>
      <c r="C10">
        <v>3</v>
      </c>
      <c r="D10" t="s">
        <v>206</v>
      </c>
      <c r="E10" t="s">
        <v>63</v>
      </c>
      <c r="F10" s="59" t="s">
        <v>148</v>
      </c>
      <c r="G10" s="59" t="s">
        <v>64</v>
      </c>
      <c r="H10" s="3" t="s">
        <v>66</v>
      </c>
      <c r="I10" s="3" t="s">
        <v>112</v>
      </c>
      <c r="J10" s="3" t="s">
        <v>112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>
        <v>1018</v>
      </c>
      <c r="AF10" s="3">
        <v>33</v>
      </c>
      <c r="AG10" s="3">
        <v>25</v>
      </c>
      <c r="AH10" s="3">
        <v>34</v>
      </c>
      <c r="AI10" s="3">
        <v>35</v>
      </c>
      <c r="AJ10" s="3">
        <v>36</v>
      </c>
      <c r="AK10" s="3">
        <v>3.431</v>
      </c>
      <c r="AL10" s="3"/>
      <c r="AM10" s="3"/>
      <c r="AN10" s="60">
        <v>4</v>
      </c>
      <c r="AO10" s="5">
        <v>18</v>
      </c>
      <c r="AP10" s="5">
        <v>3.0289999999999999</v>
      </c>
      <c r="AQ10" s="61"/>
      <c r="AR10" s="62"/>
      <c r="AS10" s="63">
        <v>2</v>
      </c>
      <c r="AT10" s="8" t="s">
        <v>71</v>
      </c>
      <c r="AU10" s="64" t="s">
        <v>457</v>
      </c>
      <c r="AV10" s="3">
        <f t="shared" si="0"/>
        <v>1</v>
      </c>
    </row>
    <row r="11" spans="1:48" ht="19.5" customHeight="1" x14ac:dyDescent="0.25">
      <c r="A11">
        <v>35</v>
      </c>
      <c r="B11">
        <v>2015</v>
      </c>
      <c r="C11">
        <v>3</v>
      </c>
      <c r="D11" t="s">
        <v>125</v>
      </c>
      <c r="E11" t="s">
        <v>74</v>
      </c>
      <c r="F11" s="59" t="s">
        <v>111</v>
      </c>
      <c r="G11" s="59" t="s">
        <v>119</v>
      </c>
      <c r="H11" s="3" t="s">
        <v>66</v>
      </c>
      <c r="I11" s="3" t="s">
        <v>71</v>
      </c>
      <c r="J11" s="3" t="s">
        <v>112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>
        <v>4</v>
      </c>
      <c r="AF11" s="3">
        <v>33</v>
      </c>
      <c r="AG11" s="3">
        <v>29</v>
      </c>
      <c r="AH11" s="3">
        <v>34</v>
      </c>
      <c r="AI11" s="3">
        <v>36</v>
      </c>
      <c r="AJ11" s="3">
        <v>33</v>
      </c>
      <c r="AK11" s="3">
        <v>4.07</v>
      </c>
      <c r="AL11" s="3">
        <v>54</v>
      </c>
      <c r="AM11" s="3">
        <v>527</v>
      </c>
      <c r="AN11" s="60"/>
      <c r="AO11" s="5"/>
      <c r="AP11" s="5"/>
      <c r="AQ11" s="61"/>
      <c r="AR11" s="62"/>
      <c r="AS11" s="63">
        <v>6</v>
      </c>
      <c r="AT11" s="8" t="s">
        <v>71</v>
      </c>
      <c r="AU11" s="64" t="s">
        <v>458</v>
      </c>
      <c r="AV11" s="3">
        <f t="shared" si="0"/>
        <v>0</v>
      </c>
    </row>
    <row r="12" spans="1:48" ht="19.5" customHeight="1" x14ac:dyDescent="0.25">
      <c r="A12">
        <v>38</v>
      </c>
      <c r="B12">
        <v>2016</v>
      </c>
      <c r="C12">
        <v>3</v>
      </c>
      <c r="D12" t="s">
        <v>164</v>
      </c>
      <c r="E12" t="s">
        <v>63</v>
      </c>
      <c r="F12" s="59" t="s">
        <v>161</v>
      </c>
      <c r="G12" s="59" t="s">
        <v>75</v>
      </c>
      <c r="H12" s="3" t="s">
        <v>86</v>
      </c>
      <c r="I12" s="3">
        <v>1</v>
      </c>
      <c r="J12" s="3" t="s">
        <v>112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>
        <v>8</v>
      </c>
      <c r="AF12" s="3">
        <v>23</v>
      </c>
      <c r="AG12" s="3">
        <v>21</v>
      </c>
      <c r="AH12" s="3">
        <v>26</v>
      </c>
      <c r="AI12" s="3">
        <v>25</v>
      </c>
      <c r="AJ12" s="3">
        <v>21</v>
      </c>
      <c r="AK12" s="3">
        <v>3.75</v>
      </c>
      <c r="AL12" s="3">
        <v>96</v>
      </c>
      <c r="AM12" s="3">
        <v>259</v>
      </c>
      <c r="AN12" s="60">
        <v>8</v>
      </c>
      <c r="AO12" s="5">
        <v>9</v>
      </c>
      <c r="AP12" s="5"/>
      <c r="AQ12" s="61"/>
      <c r="AR12" s="62"/>
      <c r="AS12" s="63">
        <v>1</v>
      </c>
      <c r="AT12" s="8" t="s">
        <v>71</v>
      </c>
      <c r="AU12" s="64" t="s">
        <v>459</v>
      </c>
      <c r="AV12" s="3">
        <f t="shared" si="0"/>
        <v>1</v>
      </c>
    </row>
    <row r="13" spans="1:48" ht="19.5" customHeight="1" x14ac:dyDescent="0.25">
      <c r="A13">
        <v>39</v>
      </c>
      <c r="B13">
        <v>2016</v>
      </c>
      <c r="C13">
        <v>3</v>
      </c>
      <c r="D13" t="s">
        <v>134</v>
      </c>
      <c r="E13" t="s">
        <v>63</v>
      </c>
      <c r="F13" s="59" t="s">
        <v>80</v>
      </c>
      <c r="G13" s="59" t="s">
        <v>64</v>
      </c>
      <c r="H13" s="3" t="s">
        <v>66</v>
      </c>
      <c r="I13" s="3" t="s">
        <v>112</v>
      </c>
      <c r="J13" s="3" t="s">
        <v>112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>
        <v>7</v>
      </c>
      <c r="AF13" s="3">
        <v>21</v>
      </c>
      <c r="AG13" s="3">
        <v>22</v>
      </c>
      <c r="AH13" s="3">
        <v>21</v>
      </c>
      <c r="AI13" s="3">
        <v>21</v>
      </c>
      <c r="AJ13" s="3">
        <v>21</v>
      </c>
      <c r="AK13" s="3">
        <v>3.78</v>
      </c>
      <c r="AL13" s="3">
        <v>41</v>
      </c>
      <c r="AM13" s="3">
        <v>144</v>
      </c>
      <c r="AN13" s="60">
        <v>8</v>
      </c>
      <c r="AO13" s="5"/>
      <c r="AP13" s="5"/>
      <c r="AQ13" s="61"/>
      <c r="AR13" s="62"/>
      <c r="AS13" s="63">
        <v>4</v>
      </c>
      <c r="AT13" s="8" t="s">
        <v>71</v>
      </c>
      <c r="AU13" s="64" t="s">
        <v>460</v>
      </c>
      <c r="AV13" s="3">
        <f t="shared" si="0"/>
        <v>1</v>
      </c>
    </row>
    <row r="14" spans="1:48" ht="19.5" customHeight="1" x14ac:dyDescent="0.25">
      <c r="A14">
        <v>43</v>
      </c>
      <c r="B14">
        <v>2016</v>
      </c>
      <c r="C14">
        <v>3</v>
      </c>
      <c r="D14" t="s">
        <v>88</v>
      </c>
      <c r="E14" t="s">
        <v>74</v>
      </c>
      <c r="F14" s="59" t="s">
        <v>154</v>
      </c>
      <c r="G14" s="59" t="s">
        <v>64</v>
      </c>
      <c r="H14" s="3" t="s">
        <v>66</v>
      </c>
      <c r="I14" s="3" t="s">
        <v>112</v>
      </c>
      <c r="J14" s="3" t="s">
        <v>112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>
        <v>0</v>
      </c>
      <c r="AF14" s="3">
        <v>23</v>
      </c>
      <c r="AG14" s="3">
        <v>23</v>
      </c>
      <c r="AH14" s="3">
        <v>24</v>
      </c>
      <c r="AI14" s="3">
        <v>22</v>
      </c>
      <c r="AJ14" s="3">
        <v>23</v>
      </c>
      <c r="AK14" s="3">
        <v>3.19</v>
      </c>
      <c r="AL14" s="3">
        <v>238</v>
      </c>
      <c r="AM14" s="3">
        <v>422</v>
      </c>
      <c r="AN14" s="60">
        <v>8</v>
      </c>
      <c r="AO14" s="5"/>
      <c r="AP14" s="5"/>
      <c r="AQ14" s="61"/>
      <c r="AR14" s="62"/>
      <c r="AS14" s="63">
        <v>4</v>
      </c>
      <c r="AT14" s="8" t="s">
        <v>71</v>
      </c>
      <c r="AU14" s="64" t="s">
        <v>461</v>
      </c>
      <c r="AV14" s="3">
        <f t="shared" si="0"/>
        <v>0</v>
      </c>
    </row>
    <row r="15" spans="1:48" ht="19.5" customHeight="1" x14ac:dyDescent="0.25">
      <c r="A15">
        <v>46</v>
      </c>
      <c r="B15">
        <v>2015</v>
      </c>
      <c r="C15">
        <v>2</v>
      </c>
      <c r="D15" t="s">
        <v>169</v>
      </c>
      <c r="E15" t="s">
        <v>74</v>
      </c>
      <c r="F15" s="59" t="s">
        <v>124</v>
      </c>
      <c r="G15" s="59" t="s">
        <v>170</v>
      </c>
      <c r="H15" s="3"/>
      <c r="I15" s="3" t="s">
        <v>112</v>
      </c>
      <c r="J15" s="3" t="s">
        <v>112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>
        <v>16839</v>
      </c>
      <c r="AF15" s="3">
        <v>22</v>
      </c>
      <c r="AG15" s="3">
        <v>17</v>
      </c>
      <c r="AH15" s="3">
        <v>22</v>
      </c>
      <c r="AI15" s="3">
        <v>22</v>
      </c>
      <c r="AJ15" s="3">
        <v>26</v>
      </c>
      <c r="AK15" s="3">
        <v>3.29</v>
      </c>
      <c r="AL15" s="3"/>
      <c r="AM15" s="3"/>
      <c r="AN15" s="60">
        <v>10</v>
      </c>
      <c r="AO15" s="5">
        <v>10</v>
      </c>
      <c r="AP15" s="5"/>
      <c r="AQ15" s="61"/>
      <c r="AR15" s="62"/>
      <c r="AS15" s="63">
        <v>4</v>
      </c>
      <c r="AT15" s="8" t="s">
        <v>71</v>
      </c>
      <c r="AU15" s="64" t="s">
        <v>462</v>
      </c>
      <c r="AV15" s="3">
        <f t="shared" si="0"/>
        <v>0</v>
      </c>
    </row>
    <row r="16" spans="1:48" ht="19.5" customHeight="1" x14ac:dyDescent="0.25">
      <c r="A16">
        <v>47</v>
      </c>
      <c r="B16">
        <v>2016</v>
      </c>
      <c r="C16">
        <v>3</v>
      </c>
      <c r="D16" t="s">
        <v>217</v>
      </c>
      <c r="E16" t="s">
        <v>63</v>
      </c>
      <c r="F16" s="59" t="s">
        <v>214</v>
      </c>
      <c r="G16" s="59" t="s">
        <v>64</v>
      </c>
      <c r="H16" s="3" t="s">
        <v>66</v>
      </c>
      <c r="I16" s="3" t="s">
        <v>112</v>
      </c>
      <c r="J16" s="3" t="s">
        <v>112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>
        <v>593</v>
      </c>
      <c r="AF16" s="3">
        <v>25</v>
      </c>
      <c r="AG16" s="3">
        <v>24</v>
      </c>
      <c r="AH16" s="3">
        <v>24</v>
      </c>
      <c r="AI16" s="3">
        <v>28</v>
      </c>
      <c r="AJ16" s="3">
        <v>25</v>
      </c>
      <c r="AK16" s="3">
        <v>3.26</v>
      </c>
      <c r="AL16" s="3">
        <v>8</v>
      </c>
      <c r="AM16" s="3">
        <v>17</v>
      </c>
      <c r="AN16" s="60">
        <v>9</v>
      </c>
      <c r="AO16" s="5">
        <v>29</v>
      </c>
      <c r="AP16" s="5"/>
      <c r="AQ16" s="61"/>
      <c r="AR16" s="62"/>
      <c r="AS16" s="63">
        <v>3</v>
      </c>
      <c r="AT16" s="8" t="s">
        <v>71</v>
      </c>
      <c r="AU16" s="64" t="s">
        <v>463</v>
      </c>
      <c r="AV16" s="3">
        <f t="shared" si="0"/>
        <v>1</v>
      </c>
    </row>
    <row r="17" spans="1:48" ht="19.5" customHeight="1" x14ac:dyDescent="0.25">
      <c r="A17">
        <v>53</v>
      </c>
      <c r="B17">
        <v>2015</v>
      </c>
      <c r="C17">
        <v>2</v>
      </c>
      <c r="D17" t="s">
        <v>332</v>
      </c>
      <c r="E17" t="s">
        <v>63</v>
      </c>
      <c r="F17" s="59" t="s">
        <v>161</v>
      </c>
      <c r="G17" s="59" t="s">
        <v>119</v>
      </c>
      <c r="H17" s="3" t="s">
        <v>66</v>
      </c>
      <c r="I17" s="3" t="s">
        <v>112</v>
      </c>
      <c r="J17" s="3" t="s">
        <v>112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>
        <v>16469</v>
      </c>
      <c r="AF17" s="3">
        <v>31</v>
      </c>
      <c r="AG17" s="3">
        <v>23</v>
      </c>
      <c r="AH17" s="3">
        <v>31</v>
      </c>
      <c r="AI17" s="3">
        <v>35</v>
      </c>
      <c r="AJ17" s="3">
        <v>34</v>
      </c>
      <c r="AK17" s="3">
        <v>3.9</v>
      </c>
      <c r="AL17" s="3">
        <v>1</v>
      </c>
      <c r="AM17" s="3">
        <v>9</v>
      </c>
      <c r="AN17" s="60">
        <v>11</v>
      </c>
      <c r="AO17" s="5">
        <v>0</v>
      </c>
      <c r="AP17" s="5"/>
      <c r="AQ17" s="61"/>
      <c r="AR17" s="62"/>
      <c r="AS17" s="63">
        <v>1</v>
      </c>
      <c r="AT17" s="8" t="s">
        <v>71</v>
      </c>
      <c r="AU17" s="64" t="s">
        <v>464</v>
      </c>
      <c r="AV17" s="3">
        <f t="shared" si="0"/>
        <v>1</v>
      </c>
    </row>
    <row r="18" spans="1:48" ht="19.5" customHeight="1" x14ac:dyDescent="0.25">
      <c r="A18">
        <v>55</v>
      </c>
      <c r="B18">
        <v>2015</v>
      </c>
      <c r="C18">
        <v>3</v>
      </c>
      <c r="D18" t="s">
        <v>88</v>
      </c>
      <c r="E18" t="s">
        <v>74</v>
      </c>
      <c r="F18" s="59" t="s">
        <v>89</v>
      </c>
      <c r="G18" s="59" t="s">
        <v>90</v>
      </c>
      <c r="H18" s="3" t="s">
        <v>66</v>
      </c>
      <c r="I18" s="3" t="s">
        <v>112</v>
      </c>
      <c r="J18" s="3" t="s">
        <v>112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>
        <v>0</v>
      </c>
      <c r="AF18" s="3">
        <v>18</v>
      </c>
      <c r="AG18" s="3">
        <v>18</v>
      </c>
      <c r="AH18" s="3">
        <v>20</v>
      </c>
      <c r="AI18" s="3">
        <v>16</v>
      </c>
      <c r="AJ18" s="3">
        <v>17</v>
      </c>
      <c r="AK18" s="3">
        <v>3.02</v>
      </c>
      <c r="AL18" s="3">
        <v>260</v>
      </c>
      <c r="AM18" s="3">
        <v>406</v>
      </c>
      <c r="AN18" s="60">
        <v>6</v>
      </c>
      <c r="AO18" s="5">
        <v>0</v>
      </c>
      <c r="AP18" s="5">
        <v>2.7210000000000001</v>
      </c>
      <c r="AQ18" s="61"/>
      <c r="AR18" s="62"/>
      <c r="AS18" s="63">
        <v>1</v>
      </c>
      <c r="AT18" s="8" t="s">
        <v>71</v>
      </c>
      <c r="AU18" s="64" t="s">
        <v>465</v>
      </c>
      <c r="AV18" s="3">
        <f t="shared" si="0"/>
        <v>0</v>
      </c>
    </row>
    <row r="19" spans="1:48" ht="19.5" customHeight="1" x14ac:dyDescent="0.25">
      <c r="A19">
        <v>57</v>
      </c>
      <c r="B19">
        <v>2016</v>
      </c>
      <c r="C19">
        <v>3</v>
      </c>
      <c r="D19" t="s">
        <v>251</v>
      </c>
      <c r="E19" t="s">
        <v>63</v>
      </c>
      <c r="F19" s="59" t="s">
        <v>104</v>
      </c>
      <c r="G19" s="59" t="s">
        <v>136</v>
      </c>
      <c r="H19" s="3" t="s">
        <v>66</v>
      </c>
      <c r="I19" s="3" t="s">
        <v>112</v>
      </c>
      <c r="J19" s="3" t="s">
        <v>112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1</v>
      </c>
      <c r="AD19" s="3">
        <v>0</v>
      </c>
      <c r="AE19">
        <v>2148</v>
      </c>
      <c r="AF19" s="3">
        <v>31</v>
      </c>
      <c r="AG19" s="3">
        <v>28</v>
      </c>
      <c r="AH19" s="3">
        <v>28</v>
      </c>
      <c r="AI19" s="3">
        <v>35</v>
      </c>
      <c r="AJ19" s="3">
        <v>32</v>
      </c>
      <c r="AK19" s="3">
        <v>4.78</v>
      </c>
      <c r="AL19" s="3" t="s">
        <v>96</v>
      </c>
      <c r="AM19" s="3"/>
      <c r="AN19" s="60">
        <v>8</v>
      </c>
      <c r="AO19" s="5">
        <v>4</v>
      </c>
      <c r="AP19" s="5">
        <v>3.266</v>
      </c>
      <c r="AQ19" s="61" t="s">
        <v>104</v>
      </c>
      <c r="AR19" s="62"/>
      <c r="AS19" s="63">
        <v>5</v>
      </c>
      <c r="AT19" s="8" t="s">
        <v>71</v>
      </c>
      <c r="AU19" s="64" t="s">
        <v>466</v>
      </c>
      <c r="AV19" s="3">
        <f t="shared" si="0"/>
        <v>1</v>
      </c>
    </row>
    <row r="20" spans="1:48" ht="19.5" customHeight="1" x14ac:dyDescent="0.25">
      <c r="A20">
        <v>62</v>
      </c>
      <c r="B20">
        <v>2016</v>
      </c>
      <c r="C20">
        <v>3</v>
      </c>
      <c r="D20" t="s">
        <v>127</v>
      </c>
      <c r="E20" t="s">
        <v>63</v>
      </c>
      <c r="F20" s="59" t="s">
        <v>93</v>
      </c>
      <c r="G20" s="59" t="s">
        <v>81</v>
      </c>
      <c r="H20" s="3" t="s">
        <v>76</v>
      </c>
      <c r="I20" s="3" t="s">
        <v>112</v>
      </c>
      <c r="J20" s="3" t="s">
        <v>112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>
        <v>50</v>
      </c>
      <c r="AF20" s="3">
        <v>22</v>
      </c>
      <c r="AG20" s="3">
        <v>17</v>
      </c>
      <c r="AH20" s="3">
        <v>21</v>
      </c>
      <c r="AI20" s="3">
        <v>26</v>
      </c>
      <c r="AJ20" s="3">
        <v>22</v>
      </c>
      <c r="AK20" s="3">
        <v>3.5</v>
      </c>
      <c r="AL20" s="3">
        <v>104</v>
      </c>
      <c r="AM20" s="3">
        <v>348</v>
      </c>
      <c r="AN20" s="60">
        <v>8</v>
      </c>
      <c r="AO20" s="5">
        <v>0</v>
      </c>
      <c r="AP20" s="5"/>
      <c r="AQ20" s="61" t="s">
        <v>93</v>
      </c>
      <c r="AR20" s="62"/>
      <c r="AS20" s="63">
        <v>2</v>
      </c>
      <c r="AT20" s="8" t="s">
        <v>71</v>
      </c>
      <c r="AU20" s="64" t="s">
        <v>467</v>
      </c>
      <c r="AV20" s="3">
        <f t="shared" si="0"/>
        <v>1</v>
      </c>
    </row>
    <row r="21" spans="1:48" ht="19.5" customHeight="1" x14ac:dyDescent="0.25">
      <c r="A21">
        <v>64</v>
      </c>
      <c r="B21">
        <v>2016</v>
      </c>
      <c r="C21">
        <v>3</v>
      </c>
      <c r="D21" t="s">
        <v>211</v>
      </c>
      <c r="E21" t="s">
        <v>74</v>
      </c>
      <c r="F21" s="59" t="s">
        <v>99</v>
      </c>
      <c r="G21" s="59" t="s">
        <v>212</v>
      </c>
      <c r="H21" s="3" t="s">
        <v>66</v>
      </c>
      <c r="I21" s="3" t="s">
        <v>112</v>
      </c>
      <c r="J21" s="3" t="s">
        <v>112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1</v>
      </c>
      <c r="AD21" s="3">
        <v>0</v>
      </c>
      <c r="AE21">
        <v>13480</v>
      </c>
      <c r="AF21" s="3">
        <v>24</v>
      </c>
      <c r="AG21" s="3">
        <v>24</v>
      </c>
      <c r="AH21" s="3">
        <v>25</v>
      </c>
      <c r="AI21" s="3">
        <v>22</v>
      </c>
      <c r="AJ21" s="3">
        <v>23</v>
      </c>
      <c r="AK21" s="3">
        <v>3.11</v>
      </c>
      <c r="AL21" s="3"/>
      <c r="AM21" s="3"/>
      <c r="AN21" s="60">
        <v>6</v>
      </c>
      <c r="AO21" s="5"/>
      <c r="AP21" s="5"/>
      <c r="AQ21" s="61"/>
      <c r="AR21" s="61"/>
      <c r="AS21" s="65">
        <v>1</v>
      </c>
      <c r="AT21" s="8" t="s">
        <v>71</v>
      </c>
      <c r="AU21" s="64" t="s">
        <v>468</v>
      </c>
      <c r="AV21" s="3">
        <f t="shared" si="0"/>
        <v>0</v>
      </c>
    </row>
    <row r="22" spans="1:48" ht="19.5" customHeight="1" x14ac:dyDescent="0.25">
      <c r="A22">
        <v>68</v>
      </c>
      <c r="B22">
        <v>2015</v>
      </c>
      <c r="C22">
        <v>3</v>
      </c>
      <c r="D22" t="s">
        <v>209</v>
      </c>
      <c r="E22" t="s">
        <v>63</v>
      </c>
      <c r="F22" s="59" t="s">
        <v>93</v>
      </c>
      <c r="G22" s="59" t="s">
        <v>119</v>
      </c>
      <c r="H22" s="3" t="s">
        <v>66</v>
      </c>
      <c r="I22" s="3" t="s">
        <v>112</v>
      </c>
      <c r="J22" s="3" t="s">
        <v>112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>
        <v>2153</v>
      </c>
      <c r="AF22" s="3">
        <v>30</v>
      </c>
      <c r="AG22" s="3">
        <v>27</v>
      </c>
      <c r="AH22" s="3">
        <v>28</v>
      </c>
      <c r="AI22" s="3">
        <v>34</v>
      </c>
      <c r="AJ22" s="3">
        <v>32</v>
      </c>
      <c r="AK22" s="3">
        <v>4.2699999999999996</v>
      </c>
      <c r="AL22" s="3">
        <v>34</v>
      </c>
      <c r="AM22" s="3">
        <v>310</v>
      </c>
      <c r="AN22" s="60">
        <v>8</v>
      </c>
      <c r="AO22" s="5">
        <v>8</v>
      </c>
      <c r="AP22" s="5">
        <v>3.79</v>
      </c>
      <c r="AQ22" s="61"/>
      <c r="AR22" s="62"/>
      <c r="AS22" s="63">
        <v>2</v>
      </c>
      <c r="AT22" s="8" t="s">
        <v>71</v>
      </c>
      <c r="AU22" s="64" t="s">
        <v>469</v>
      </c>
      <c r="AV22" s="3">
        <f t="shared" si="0"/>
        <v>1</v>
      </c>
    </row>
    <row r="23" spans="1:48" ht="19.5" customHeight="1" x14ac:dyDescent="0.25">
      <c r="A23">
        <v>71</v>
      </c>
      <c r="B23">
        <v>2015</v>
      </c>
      <c r="C23">
        <v>3</v>
      </c>
      <c r="D23" t="s">
        <v>88</v>
      </c>
      <c r="E23" t="s">
        <v>63</v>
      </c>
      <c r="F23" s="59" t="s">
        <v>189</v>
      </c>
      <c r="G23" s="59" t="s">
        <v>64</v>
      </c>
      <c r="H23" s="3" t="s">
        <v>66</v>
      </c>
      <c r="I23" s="3" t="s">
        <v>112</v>
      </c>
      <c r="J23" s="3" t="s">
        <v>112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>
        <v>89</v>
      </c>
      <c r="AF23" s="3">
        <v>32</v>
      </c>
      <c r="AG23" s="3">
        <v>27</v>
      </c>
      <c r="AH23" s="3">
        <v>32</v>
      </c>
      <c r="AI23" s="3">
        <v>35</v>
      </c>
      <c r="AJ23" s="3">
        <v>33</v>
      </c>
      <c r="AK23" s="3">
        <v>3.2</v>
      </c>
      <c r="AL23" s="3">
        <v>231</v>
      </c>
      <c r="AM23" s="3">
        <v>419</v>
      </c>
      <c r="AN23" s="60">
        <v>8</v>
      </c>
      <c r="AO23" s="5">
        <v>20</v>
      </c>
      <c r="AP23" s="5">
        <v>2.2919999999999998</v>
      </c>
      <c r="AQ23" s="61"/>
      <c r="AR23" s="62"/>
      <c r="AS23" s="63">
        <v>4</v>
      </c>
      <c r="AT23" s="8" t="s">
        <v>71</v>
      </c>
      <c r="AU23" s="64" t="s">
        <v>470</v>
      </c>
      <c r="AV23" s="3">
        <f t="shared" si="0"/>
        <v>1</v>
      </c>
    </row>
    <row r="24" spans="1:48" ht="19.5" customHeight="1" x14ac:dyDescent="0.25">
      <c r="A24">
        <v>74</v>
      </c>
      <c r="B24">
        <v>2016</v>
      </c>
      <c r="C24">
        <v>3</v>
      </c>
      <c r="D24" t="s">
        <v>160</v>
      </c>
      <c r="E24" t="s">
        <v>63</v>
      </c>
      <c r="F24" s="59" t="s">
        <v>161</v>
      </c>
      <c r="G24" s="59" t="s">
        <v>136</v>
      </c>
      <c r="H24" s="3" t="s">
        <v>66</v>
      </c>
      <c r="I24" s="3" t="s">
        <v>112</v>
      </c>
      <c r="J24" s="3" t="s">
        <v>112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>
        <v>4076</v>
      </c>
      <c r="AF24" s="3">
        <v>22</v>
      </c>
      <c r="AG24" s="3">
        <v>22</v>
      </c>
      <c r="AH24" s="3">
        <v>25</v>
      </c>
      <c r="AI24" s="3">
        <v>22</v>
      </c>
      <c r="AJ24" s="3">
        <v>20</v>
      </c>
      <c r="AK24" s="3">
        <v>3.9</v>
      </c>
      <c r="AL24" s="3">
        <v>101</v>
      </c>
      <c r="AM24" s="3">
        <v>506</v>
      </c>
      <c r="AN24" s="60">
        <v>8</v>
      </c>
      <c r="AO24" s="5">
        <v>0</v>
      </c>
      <c r="AP24" s="5"/>
      <c r="AQ24" s="61"/>
      <c r="AR24" s="62"/>
      <c r="AS24" s="63">
        <v>1</v>
      </c>
      <c r="AT24" s="8" t="s">
        <v>71</v>
      </c>
      <c r="AU24" s="64" t="s">
        <v>471</v>
      </c>
      <c r="AV24" s="3">
        <f t="shared" si="0"/>
        <v>1</v>
      </c>
    </row>
    <row r="25" spans="1:48" ht="19.5" customHeight="1" x14ac:dyDescent="0.25">
      <c r="A25">
        <v>76</v>
      </c>
      <c r="B25">
        <v>2016</v>
      </c>
      <c r="C25">
        <v>3</v>
      </c>
      <c r="D25" t="s">
        <v>200</v>
      </c>
      <c r="E25" t="s">
        <v>63</v>
      </c>
      <c r="F25" s="59" t="s">
        <v>99</v>
      </c>
      <c r="G25" s="59" t="s">
        <v>119</v>
      </c>
      <c r="H25" s="3" t="s">
        <v>66</v>
      </c>
      <c r="I25" s="3" t="s">
        <v>112</v>
      </c>
      <c r="J25" s="3" t="s">
        <v>112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>
        <v>1994</v>
      </c>
      <c r="AF25" s="3">
        <v>35</v>
      </c>
      <c r="AG25" s="3">
        <v>31</v>
      </c>
      <c r="AH25" s="3">
        <v>36</v>
      </c>
      <c r="AI25" s="3">
        <v>35</v>
      </c>
      <c r="AJ25" s="3">
        <v>36</v>
      </c>
      <c r="AK25" s="3">
        <v>4.58</v>
      </c>
      <c r="AL25" s="3">
        <v>30</v>
      </c>
      <c r="AM25" s="3">
        <v>562</v>
      </c>
      <c r="AN25" s="60">
        <v>8</v>
      </c>
      <c r="AO25" s="5">
        <v>13</v>
      </c>
      <c r="AP25" s="5"/>
      <c r="AQ25" s="61" t="s">
        <v>389</v>
      </c>
      <c r="AR25" s="62"/>
      <c r="AS25" s="63">
        <v>3</v>
      </c>
      <c r="AT25" s="8" t="s">
        <v>71</v>
      </c>
      <c r="AU25" s="64" t="s">
        <v>472</v>
      </c>
      <c r="AV25" s="3">
        <f t="shared" si="0"/>
        <v>1</v>
      </c>
    </row>
    <row r="26" spans="1:48" ht="19.5" customHeight="1" x14ac:dyDescent="0.25">
      <c r="A26">
        <v>82</v>
      </c>
      <c r="B26">
        <v>2015</v>
      </c>
      <c r="C26">
        <v>4</v>
      </c>
      <c r="D26" t="s">
        <v>248</v>
      </c>
      <c r="E26" t="s">
        <v>74</v>
      </c>
      <c r="F26" s="59" t="s">
        <v>124</v>
      </c>
      <c r="G26" s="59" t="s">
        <v>141</v>
      </c>
      <c r="H26" s="3" t="s">
        <v>227</v>
      </c>
      <c r="I26" s="3" t="s">
        <v>71</v>
      </c>
      <c r="J26" s="3" t="s">
        <v>112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>
        <v>64068</v>
      </c>
      <c r="AF26" s="3"/>
      <c r="AG26" s="3"/>
      <c r="AH26" s="3"/>
      <c r="AI26" s="3"/>
      <c r="AJ26" s="3"/>
      <c r="AK26" s="3"/>
      <c r="AL26" s="3"/>
      <c r="AM26" s="3"/>
      <c r="AN26" s="60"/>
      <c r="AO26" s="5"/>
      <c r="AP26" s="5">
        <v>3.23</v>
      </c>
      <c r="AQ26" s="61"/>
      <c r="AR26" s="62"/>
      <c r="AS26" s="63">
        <v>4</v>
      </c>
      <c r="AT26" s="8" t="s">
        <v>71</v>
      </c>
      <c r="AU26" s="64" t="s">
        <v>473</v>
      </c>
      <c r="AV26" s="3">
        <f t="shared" si="0"/>
        <v>0</v>
      </c>
    </row>
    <row r="27" spans="1:48" ht="19.5" customHeight="1" x14ac:dyDescent="0.25">
      <c r="A27">
        <v>84</v>
      </c>
      <c r="B27">
        <v>2016</v>
      </c>
      <c r="C27">
        <v>3</v>
      </c>
      <c r="D27" t="s">
        <v>287</v>
      </c>
      <c r="E27" t="s">
        <v>74</v>
      </c>
      <c r="F27" s="59" t="s">
        <v>111</v>
      </c>
      <c r="G27" s="59" t="s">
        <v>75</v>
      </c>
      <c r="H27" s="3" t="s">
        <v>66</v>
      </c>
      <c r="I27" s="3" t="s">
        <v>112</v>
      </c>
      <c r="J27" s="3" t="s">
        <v>112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1</v>
      </c>
      <c r="AC27" s="3">
        <v>1</v>
      </c>
      <c r="AD27" s="3">
        <v>0</v>
      </c>
      <c r="AE27">
        <v>2015</v>
      </c>
      <c r="AF27" s="3">
        <v>28</v>
      </c>
      <c r="AG27" s="3">
        <v>22</v>
      </c>
      <c r="AH27" s="3">
        <v>29</v>
      </c>
      <c r="AI27" s="3">
        <v>27</v>
      </c>
      <c r="AJ27" s="3">
        <v>34</v>
      </c>
      <c r="AK27" s="3">
        <v>3.2</v>
      </c>
      <c r="AL27" s="3">
        <v>77</v>
      </c>
      <c r="AM27" s="3">
        <v>161</v>
      </c>
      <c r="AN27" s="60">
        <v>8</v>
      </c>
      <c r="AO27" s="5">
        <v>6</v>
      </c>
      <c r="AP27" s="5">
        <v>3.2029999999999998</v>
      </c>
      <c r="AQ27" s="61"/>
      <c r="AR27" s="61"/>
      <c r="AS27" s="65">
        <v>6</v>
      </c>
      <c r="AT27" s="8" t="s">
        <v>71</v>
      </c>
      <c r="AU27" s="64" t="s">
        <v>474</v>
      </c>
      <c r="AV27" s="3">
        <f t="shared" si="0"/>
        <v>0</v>
      </c>
    </row>
    <row r="28" spans="1:48" ht="19.5" customHeight="1" x14ac:dyDescent="0.25">
      <c r="A28">
        <v>91</v>
      </c>
      <c r="B28">
        <v>2016</v>
      </c>
      <c r="C28">
        <v>3</v>
      </c>
      <c r="D28" t="s">
        <v>144</v>
      </c>
      <c r="E28" t="s">
        <v>74</v>
      </c>
      <c r="F28" s="59" t="s">
        <v>222</v>
      </c>
      <c r="G28" s="59" t="s">
        <v>81</v>
      </c>
      <c r="H28" s="3" t="s">
        <v>66</v>
      </c>
      <c r="I28" s="3">
        <v>2</v>
      </c>
      <c r="J28" s="3" t="s">
        <v>112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1</v>
      </c>
      <c r="AD28" s="3">
        <v>0</v>
      </c>
      <c r="AE28">
        <v>88</v>
      </c>
      <c r="AF28" s="3">
        <v>25</v>
      </c>
      <c r="AG28" s="3">
        <v>27</v>
      </c>
      <c r="AH28" s="3">
        <v>25</v>
      </c>
      <c r="AI28" s="3">
        <v>25</v>
      </c>
      <c r="AJ28" s="3">
        <v>23</v>
      </c>
      <c r="AK28" s="3">
        <v>3.94</v>
      </c>
      <c r="AL28" s="3">
        <v>69</v>
      </c>
      <c r="AM28" s="3">
        <v>361</v>
      </c>
      <c r="AN28" s="60">
        <v>8</v>
      </c>
      <c r="AO28" s="5"/>
      <c r="AP28" s="5"/>
      <c r="AQ28" s="61"/>
      <c r="AR28" s="61"/>
      <c r="AS28" s="65">
        <v>1</v>
      </c>
      <c r="AT28" s="8" t="s">
        <v>71</v>
      </c>
      <c r="AU28" s="64" t="s">
        <v>475</v>
      </c>
      <c r="AV28" s="3">
        <f t="shared" si="0"/>
        <v>0</v>
      </c>
    </row>
    <row r="29" spans="1:48" ht="19.5" customHeight="1" x14ac:dyDescent="0.25">
      <c r="A29">
        <v>93</v>
      </c>
      <c r="B29">
        <v>2016</v>
      </c>
      <c r="C29">
        <v>3</v>
      </c>
      <c r="D29" t="s">
        <v>317</v>
      </c>
      <c r="E29" t="s">
        <v>63</v>
      </c>
      <c r="F29" s="59" t="s">
        <v>111</v>
      </c>
      <c r="G29" s="59" t="s">
        <v>136</v>
      </c>
      <c r="H29" s="3" t="s">
        <v>66</v>
      </c>
      <c r="I29" s="3" t="s">
        <v>112</v>
      </c>
      <c r="J29" s="3" t="s">
        <v>112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>
        <v>725</v>
      </c>
      <c r="AF29" s="3">
        <v>30</v>
      </c>
      <c r="AG29" s="3">
        <v>26</v>
      </c>
      <c r="AH29" s="3">
        <v>30</v>
      </c>
      <c r="AI29" s="3">
        <v>35</v>
      </c>
      <c r="AJ29" s="3">
        <v>32</v>
      </c>
      <c r="AK29" s="3">
        <v>3.56</v>
      </c>
      <c r="AL29" s="3">
        <v>12</v>
      </c>
      <c r="AM29" s="3">
        <v>57</v>
      </c>
      <c r="AN29" s="60">
        <v>10</v>
      </c>
      <c r="AO29" s="5">
        <v>4</v>
      </c>
      <c r="AP29" s="5"/>
      <c r="AQ29" s="61"/>
      <c r="AR29" s="62"/>
      <c r="AS29" s="63">
        <v>6</v>
      </c>
      <c r="AT29" s="8" t="s">
        <v>71</v>
      </c>
      <c r="AU29" s="64" t="s">
        <v>476</v>
      </c>
      <c r="AV29" s="3">
        <f t="shared" si="0"/>
        <v>1</v>
      </c>
    </row>
    <row r="30" spans="1:48" ht="19.5" customHeight="1" x14ac:dyDescent="0.25">
      <c r="A30">
        <v>96</v>
      </c>
      <c r="B30">
        <v>2015</v>
      </c>
      <c r="C30">
        <v>3</v>
      </c>
      <c r="D30" t="s">
        <v>233</v>
      </c>
      <c r="E30" t="s">
        <v>63</v>
      </c>
      <c r="F30" s="59" t="s">
        <v>99</v>
      </c>
      <c r="G30" s="59" t="s">
        <v>234</v>
      </c>
      <c r="H30" s="3" t="s">
        <v>76</v>
      </c>
      <c r="I30" s="3"/>
      <c r="J30" s="3"/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>
        <v>16839</v>
      </c>
      <c r="AF30" s="3">
        <v>25</v>
      </c>
      <c r="AG30" s="3"/>
      <c r="AH30" s="3"/>
      <c r="AI30" s="3"/>
      <c r="AJ30" s="3"/>
      <c r="AK30" s="3">
        <v>4.18</v>
      </c>
      <c r="AL30" s="3"/>
      <c r="AM30" s="3"/>
      <c r="AN30" s="60"/>
      <c r="AO30" s="5"/>
      <c r="AP30" s="5"/>
      <c r="AQ30" s="61"/>
      <c r="AR30" s="62"/>
      <c r="AS30" s="63">
        <v>1</v>
      </c>
      <c r="AT30" s="8" t="s">
        <v>71</v>
      </c>
      <c r="AU30" s="64" t="s">
        <v>477</v>
      </c>
      <c r="AV30" s="3">
        <f t="shared" si="0"/>
        <v>1</v>
      </c>
    </row>
    <row r="31" spans="1:48" ht="19.5" customHeight="1" x14ac:dyDescent="0.25">
      <c r="A31">
        <v>97</v>
      </c>
      <c r="B31">
        <v>2016</v>
      </c>
      <c r="C31">
        <v>3</v>
      </c>
      <c r="D31" t="s">
        <v>268</v>
      </c>
      <c r="E31" t="s">
        <v>63</v>
      </c>
      <c r="F31" s="59" t="s">
        <v>143</v>
      </c>
      <c r="G31" s="59" t="s">
        <v>81</v>
      </c>
      <c r="H31" s="3" t="s">
        <v>66</v>
      </c>
      <c r="I31" s="3" t="s">
        <v>112</v>
      </c>
      <c r="J31" s="3" t="s">
        <v>112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>
        <v>945</v>
      </c>
      <c r="AF31" s="3">
        <v>27</v>
      </c>
      <c r="AG31" s="3">
        <v>23</v>
      </c>
      <c r="AH31" s="3">
        <v>24</v>
      </c>
      <c r="AI31" s="3">
        <v>29</v>
      </c>
      <c r="AJ31" s="3">
        <v>31</v>
      </c>
      <c r="AK31" s="3">
        <v>3.14</v>
      </c>
      <c r="AL31" s="3">
        <v>252</v>
      </c>
      <c r="AM31" s="3">
        <v>473</v>
      </c>
      <c r="AN31" s="60">
        <v>8</v>
      </c>
      <c r="AO31" s="5">
        <v>3</v>
      </c>
      <c r="AP31" s="5"/>
      <c r="AQ31" s="61"/>
      <c r="AR31" s="62"/>
      <c r="AS31" s="63">
        <v>2</v>
      </c>
      <c r="AT31" s="8" t="s">
        <v>71</v>
      </c>
      <c r="AU31" s="64" t="s">
        <v>478</v>
      </c>
      <c r="AV31" s="3">
        <f t="shared" si="0"/>
        <v>1</v>
      </c>
    </row>
    <row r="32" spans="1:48" ht="19.5" customHeight="1" x14ac:dyDescent="0.25">
      <c r="A32">
        <v>98</v>
      </c>
      <c r="B32">
        <v>2016</v>
      </c>
      <c r="C32">
        <v>3</v>
      </c>
      <c r="D32" t="s">
        <v>232</v>
      </c>
      <c r="E32" t="s">
        <v>63</v>
      </c>
      <c r="F32" s="59" t="s">
        <v>93</v>
      </c>
      <c r="G32" s="59" t="s">
        <v>81</v>
      </c>
      <c r="H32" s="3" t="s">
        <v>66</v>
      </c>
      <c r="I32" s="3" t="s">
        <v>112</v>
      </c>
      <c r="J32" s="3" t="s">
        <v>112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>
        <v>1741</v>
      </c>
      <c r="AF32" s="3">
        <v>25</v>
      </c>
      <c r="AG32" s="3">
        <v>25</v>
      </c>
      <c r="AH32" s="3">
        <v>28</v>
      </c>
      <c r="AI32" s="3">
        <v>20</v>
      </c>
      <c r="AJ32" s="3">
        <v>30</v>
      </c>
      <c r="AK32" s="3">
        <v>3.84</v>
      </c>
      <c r="AL32" s="3"/>
      <c r="AM32" s="3"/>
      <c r="AN32" s="60">
        <v>4</v>
      </c>
      <c r="AO32" s="5">
        <v>23</v>
      </c>
      <c r="AP32" s="5"/>
      <c r="AQ32" s="61"/>
      <c r="AR32" s="62"/>
      <c r="AS32" s="63">
        <v>2</v>
      </c>
      <c r="AT32" s="8" t="s">
        <v>71</v>
      </c>
      <c r="AU32" s="64" t="s">
        <v>479</v>
      </c>
      <c r="AV32" s="3">
        <f t="shared" si="0"/>
        <v>1</v>
      </c>
    </row>
    <row r="33" spans="1:48" ht="19.5" customHeight="1" x14ac:dyDescent="0.25">
      <c r="A33">
        <v>100</v>
      </c>
      <c r="B33">
        <v>2015</v>
      </c>
      <c r="C33">
        <v>2</v>
      </c>
      <c r="D33" t="s">
        <v>264</v>
      </c>
      <c r="E33" t="s">
        <v>63</v>
      </c>
      <c r="F33" s="59" t="s">
        <v>148</v>
      </c>
      <c r="G33" s="59" t="s">
        <v>136</v>
      </c>
      <c r="H33" s="3" t="s">
        <v>86</v>
      </c>
      <c r="I33" s="3" t="s">
        <v>112</v>
      </c>
      <c r="J33" s="3" t="s">
        <v>112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>
        <v>1041</v>
      </c>
      <c r="AF33" s="3">
        <v>27</v>
      </c>
      <c r="AG33" s="3">
        <v>24</v>
      </c>
      <c r="AH33" s="3">
        <v>25</v>
      </c>
      <c r="AI33" s="3">
        <v>25</v>
      </c>
      <c r="AJ33" s="3">
        <v>34</v>
      </c>
      <c r="AK33" s="3">
        <v>3.65</v>
      </c>
      <c r="AL33" s="3">
        <v>80</v>
      </c>
      <c r="AM33" s="3">
        <v>161</v>
      </c>
      <c r="AN33" s="60">
        <v>9</v>
      </c>
      <c r="AO33" s="5"/>
      <c r="AP33" s="5"/>
      <c r="AQ33" s="61"/>
      <c r="AR33" s="62"/>
      <c r="AS33" s="63">
        <v>2</v>
      </c>
      <c r="AT33" s="8" t="s">
        <v>71</v>
      </c>
      <c r="AU33" s="64" t="s">
        <v>480</v>
      </c>
      <c r="AV33" s="3">
        <f t="shared" si="0"/>
        <v>1</v>
      </c>
    </row>
    <row r="34" spans="1:48" ht="19.5" customHeight="1" x14ac:dyDescent="0.25">
      <c r="A34">
        <v>102</v>
      </c>
      <c r="B34">
        <v>2016</v>
      </c>
      <c r="C34">
        <v>3</v>
      </c>
      <c r="D34" t="s">
        <v>122</v>
      </c>
      <c r="E34" t="s">
        <v>63</v>
      </c>
      <c r="F34" s="59" t="s">
        <v>104</v>
      </c>
      <c r="G34" s="59" t="s">
        <v>64</v>
      </c>
      <c r="H34" s="3" t="s">
        <v>66</v>
      </c>
      <c r="I34" s="3">
        <v>2</v>
      </c>
      <c r="J34" s="3" t="s">
        <v>112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1</v>
      </c>
      <c r="AD34" s="3">
        <v>0</v>
      </c>
      <c r="AE34">
        <v>6</v>
      </c>
      <c r="AF34" s="3">
        <v>20</v>
      </c>
      <c r="AG34" s="3">
        <v>19</v>
      </c>
      <c r="AH34" s="3">
        <v>19</v>
      </c>
      <c r="AI34" s="3">
        <v>26</v>
      </c>
      <c r="AJ34" s="3">
        <v>24</v>
      </c>
      <c r="AK34" s="3">
        <v>3.58</v>
      </c>
      <c r="AL34" s="3">
        <v>39</v>
      </c>
      <c r="AM34" s="3">
        <v>91</v>
      </c>
      <c r="AN34" s="60"/>
      <c r="AO34" s="5"/>
      <c r="AP34" s="5"/>
      <c r="AQ34" s="61"/>
      <c r="AR34" s="62"/>
      <c r="AS34" s="63">
        <v>5</v>
      </c>
      <c r="AT34" s="8" t="s">
        <v>71</v>
      </c>
      <c r="AU34" s="64" t="s">
        <v>481</v>
      </c>
      <c r="AV34" s="3">
        <f t="shared" si="0"/>
        <v>1</v>
      </c>
    </row>
    <row r="35" spans="1:48" ht="19.5" customHeight="1" x14ac:dyDescent="0.25">
      <c r="A35">
        <v>104</v>
      </c>
      <c r="B35">
        <v>2015</v>
      </c>
      <c r="C35">
        <v>3</v>
      </c>
      <c r="D35" t="s">
        <v>167</v>
      </c>
      <c r="E35" t="s">
        <v>74</v>
      </c>
      <c r="F35" s="59" t="s">
        <v>154</v>
      </c>
      <c r="G35" s="59" t="s">
        <v>215</v>
      </c>
      <c r="H35" s="3" t="s">
        <v>66</v>
      </c>
      <c r="I35" s="3" t="s">
        <v>112</v>
      </c>
      <c r="J35" s="3" t="s">
        <v>112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>
        <v>18</v>
      </c>
      <c r="AF35" s="3">
        <v>28</v>
      </c>
      <c r="AG35" s="3">
        <v>27</v>
      </c>
      <c r="AH35" s="3">
        <v>26</v>
      </c>
      <c r="AI35" s="3">
        <v>35</v>
      </c>
      <c r="AJ35" s="3">
        <v>28</v>
      </c>
      <c r="AK35" s="3">
        <v>4.3</v>
      </c>
      <c r="AL35" s="3">
        <v>13</v>
      </c>
      <c r="AM35" s="3">
        <v>453</v>
      </c>
      <c r="AN35" s="60">
        <v>8</v>
      </c>
      <c r="AO35" s="5"/>
      <c r="AP35" s="5"/>
      <c r="AQ35" s="61"/>
      <c r="AR35" s="62"/>
      <c r="AS35" s="63">
        <v>4</v>
      </c>
      <c r="AT35" s="8" t="s">
        <v>71</v>
      </c>
      <c r="AU35" s="64" t="s">
        <v>482</v>
      </c>
      <c r="AV35" s="3">
        <f t="shared" si="0"/>
        <v>0</v>
      </c>
    </row>
    <row r="36" spans="1:48" ht="19.5" customHeight="1" x14ac:dyDescent="0.25">
      <c r="A36">
        <v>105</v>
      </c>
      <c r="B36">
        <v>2016</v>
      </c>
      <c r="C36">
        <v>3</v>
      </c>
      <c r="D36" t="s">
        <v>127</v>
      </c>
      <c r="E36" t="s">
        <v>74</v>
      </c>
      <c r="F36" s="59" t="s">
        <v>93</v>
      </c>
      <c r="G36" s="59" t="s">
        <v>90</v>
      </c>
      <c r="H36" s="3" t="s">
        <v>82</v>
      </c>
      <c r="I36" s="3" t="s">
        <v>112</v>
      </c>
      <c r="J36" s="3" t="s">
        <v>112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1</v>
      </c>
      <c r="AD36" s="3">
        <v>0</v>
      </c>
      <c r="AE36">
        <v>49</v>
      </c>
      <c r="AF36" s="3">
        <v>25</v>
      </c>
      <c r="AG36" s="3">
        <v>20</v>
      </c>
      <c r="AH36" s="3">
        <v>25</v>
      </c>
      <c r="AI36" s="3">
        <v>25</v>
      </c>
      <c r="AJ36" s="3">
        <v>30</v>
      </c>
      <c r="AK36" s="3">
        <v>3.27</v>
      </c>
      <c r="AL36" s="3">
        <v>127</v>
      </c>
      <c r="AM36" s="3">
        <v>343</v>
      </c>
      <c r="AN36" s="60">
        <v>8</v>
      </c>
      <c r="AO36" s="5">
        <v>0</v>
      </c>
      <c r="AP36" s="5"/>
      <c r="AQ36" s="61"/>
      <c r="AR36" s="62"/>
      <c r="AS36" s="63">
        <v>2</v>
      </c>
      <c r="AT36" s="8" t="s">
        <v>71</v>
      </c>
      <c r="AU36" s="64" t="s">
        <v>483</v>
      </c>
      <c r="AV36" s="3">
        <f t="shared" si="0"/>
        <v>0</v>
      </c>
    </row>
    <row r="37" spans="1:48" ht="19.5" customHeight="1" x14ac:dyDescent="0.25">
      <c r="A37">
        <v>110</v>
      </c>
      <c r="B37">
        <v>2016</v>
      </c>
      <c r="C37">
        <v>3</v>
      </c>
      <c r="D37" t="s">
        <v>196</v>
      </c>
      <c r="E37" t="s">
        <v>63</v>
      </c>
      <c r="F37" s="59" t="s">
        <v>189</v>
      </c>
      <c r="G37" s="59" t="s">
        <v>81</v>
      </c>
      <c r="H37" s="3" t="s">
        <v>66</v>
      </c>
      <c r="I37" s="3" t="s">
        <v>112</v>
      </c>
      <c r="J37" s="3" t="s">
        <v>112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>
        <v>958</v>
      </c>
      <c r="AF37" s="3">
        <v>24</v>
      </c>
      <c r="AG37" s="3">
        <v>27</v>
      </c>
      <c r="AH37" s="3">
        <v>23</v>
      </c>
      <c r="AI37" s="3">
        <v>21</v>
      </c>
      <c r="AJ37" s="3">
        <v>24</v>
      </c>
      <c r="AK37" s="3">
        <v>3.89</v>
      </c>
      <c r="AL37" s="3">
        <v>51</v>
      </c>
      <c r="AM37" s="3">
        <v>141</v>
      </c>
      <c r="AN37" s="60">
        <v>8</v>
      </c>
      <c r="AO37" s="5">
        <v>6</v>
      </c>
      <c r="AP37" s="5"/>
      <c r="AQ37" s="61"/>
      <c r="AR37" s="62"/>
      <c r="AS37" s="63">
        <v>4</v>
      </c>
      <c r="AT37" s="8" t="s">
        <v>71</v>
      </c>
      <c r="AU37" s="64" t="s">
        <v>484</v>
      </c>
      <c r="AV37" s="3">
        <f t="shared" si="0"/>
        <v>1</v>
      </c>
    </row>
    <row r="38" spans="1:48" ht="19.5" customHeight="1" x14ac:dyDescent="0.25">
      <c r="A38">
        <v>114</v>
      </c>
      <c r="B38">
        <v>2016</v>
      </c>
      <c r="C38">
        <v>3</v>
      </c>
      <c r="D38" t="s">
        <v>61</v>
      </c>
      <c r="E38" t="s">
        <v>63</v>
      </c>
      <c r="F38" s="59" t="s">
        <v>62</v>
      </c>
      <c r="G38" s="59" t="s">
        <v>64</v>
      </c>
      <c r="H38" s="3" t="s">
        <v>66</v>
      </c>
      <c r="I38" s="3" t="s">
        <v>112</v>
      </c>
      <c r="J38" s="3" t="s">
        <v>112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>
        <v>2145</v>
      </c>
      <c r="AF38" s="3">
        <v>14</v>
      </c>
      <c r="AG38" s="3">
        <v>15</v>
      </c>
      <c r="AH38" s="3">
        <v>16</v>
      </c>
      <c r="AI38" s="3">
        <v>14</v>
      </c>
      <c r="AJ38" s="3">
        <v>12</v>
      </c>
      <c r="AK38" s="3">
        <v>3.68</v>
      </c>
      <c r="AL38" s="3">
        <v>194</v>
      </c>
      <c r="AM38" s="3">
        <v>532</v>
      </c>
      <c r="AN38" s="60">
        <v>8</v>
      </c>
      <c r="AO38" s="5">
        <v>3</v>
      </c>
      <c r="AP38" s="5">
        <v>2.4550000000000001</v>
      </c>
      <c r="AQ38" s="61"/>
      <c r="AR38" s="62"/>
      <c r="AS38" s="63">
        <v>3</v>
      </c>
      <c r="AT38" s="8" t="s">
        <v>71</v>
      </c>
      <c r="AU38" s="64" t="s">
        <v>485</v>
      </c>
      <c r="AV38" s="3">
        <f t="shared" si="0"/>
        <v>1</v>
      </c>
    </row>
    <row r="39" spans="1:48" ht="19.5" customHeight="1" x14ac:dyDescent="0.25">
      <c r="A39">
        <v>119</v>
      </c>
      <c r="B39">
        <v>2016</v>
      </c>
      <c r="C39">
        <v>3</v>
      </c>
      <c r="D39" t="s">
        <v>203</v>
      </c>
      <c r="E39" t="s">
        <v>74</v>
      </c>
      <c r="F39" s="59" t="s">
        <v>124</v>
      </c>
      <c r="G39" s="59" t="s">
        <v>94</v>
      </c>
      <c r="H39" s="3" t="s">
        <v>66</v>
      </c>
      <c r="I39" s="3" t="s">
        <v>112</v>
      </c>
      <c r="J39" s="3" t="s">
        <v>112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1</v>
      </c>
      <c r="AC39" s="3">
        <v>1</v>
      </c>
      <c r="AD39" s="3">
        <v>0</v>
      </c>
      <c r="AE39">
        <v>21582</v>
      </c>
      <c r="AF39" s="3">
        <v>24</v>
      </c>
      <c r="AG39" s="3">
        <v>25</v>
      </c>
      <c r="AH39" s="3">
        <v>24</v>
      </c>
      <c r="AI39" s="3">
        <v>25</v>
      </c>
      <c r="AJ39" s="3">
        <v>23</v>
      </c>
      <c r="AK39" s="3">
        <v>3.32</v>
      </c>
      <c r="AL39" s="3">
        <v>148</v>
      </c>
      <c r="AM39" s="3">
        <v>514</v>
      </c>
      <c r="AN39" s="60">
        <v>8</v>
      </c>
      <c r="AO39" s="5"/>
      <c r="AP39" s="5">
        <v>1.8129999999999999</v>
      </c>
      <c r="AQ39" s="61"/>
      <c r="AR39" s="62"/>
      <c r="AS39" s="63">
        <v>4</v>
      </c>
      <c r="AT39" s="8" t="s">
        <v>71</v>
      </c>
      <c r="AU39" s="64" t="s">
        <v>486</v>
      </c>
      <c r="AV39" s="3">
        <f t="shared" si="0"/>
        <v>0</v>
      </c>
    </row>
    <row r="40" spans="1:48" ht="19.5" customHeight="1" x14ac:dyDescent="0.25">
      <c r="A40">
        <v>124</v>
      </c>
      <c r="B40">
        <v>2016</v>
      </c>
      <c r="C40">
        <v>2</v>
      </c>
      <c r="D40" t="s">
        <v>296</v>
      </c>
      <c r="E40" t="s">
        <v>74</v>
      </c>
      <c r="F40" s="59" t="s">
        <v>254</v>
      </c>
      <c r="G40" s="59" t="s">
        <v>297</v>
      </c>
      <c r="H40" s="3" t="s">
        <v>66</v>
      </c>
      <c r="I40" s="3" t="s">
        <v>112</v>
      </c>
      <c r="J40" s="3" t="s">
        <v>112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1</v>
      </c>
      <c r="AD40" s="3">
        <v>0</v>
      </c>
      <c r="AE40">
        <v>4046</v>
      </c>
      <c r="AF40" s="3">
        <v>28</v>
      </c>
      <c r="AG40" s="3"/>
      <c r="AH40" s="3"/>
      <c r="AI40" s="3"/>
      <c r="AJ40" s="3"/>
      <c r="AK40" s="3">
        <v>2.95</v>
      </c>
      <c r="AL40" s="3"/>
      <c r="AM40" s="3"/>
      <c r="AN40" s="60"/>
      <c r="AO40" s="5"/>
      <c r="AP40" s="5"/>
      <c r="AQ40" s="61"/>
      <c r="AR40" s="62"/>
      <c r="AS40" s="63">
        <v>2</v>
      </c>
      <c r="AT40" s="8" t="s">
        <v>71</v>
      </c>
      <c r="AU40" s="64" t="s">
        <v>487</v>
      </c>
      <c r="AV40" s="3">
        <f t="shared" si="0"/>
        <v>0</v>
      </c>
    </row>
    <row r="41" spans="1:48" ht="19.5" customHeight="1" x14ac:dyDescent="0.25">
      <c r="A41">
        <v>126</v>
      </c>
      <c r="B41">
        <v>2016</v>
      </c>
      <c r="C41">
        <v>3</v>
      </c>
      <c r="D41" t="s">
        <v>247</v>
      </c>
      <c r="E41" t="s">
        <v>63</v>
      </c>
      <c r="F41" s="59" t="s">
        <v>124</v>
      </c>
      <c r="G41" s="59" t="s">
        <v>100</v>
      </c>
      <c r="H41" s="3" t="s">
        <v>86</v>
      </c>
      <c r="I41" s="3">
        <v>1</v>
      </c>
      <c r="J41" s="3" t="s">
        <v>112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>
        <v>2156</v>
      </c>
      <c r="AF41" s="3">
        <v>26</v>
      </c>
      <c r="AG41" s="3">
        <v>26</v>
      </c>
      <c r="AH41" s="3">
        <v>24</v>
      </c>
      <c r="AI41" s="3">
        <v>29</v>
      </c>
      <c r="AJ41" s="3">
        <v>24</v>
      </c>
      <c r="AK41" s="3">
        <v>3.9</v>
      </c>
      <c r="AL41" s="3">
        <v>119</v>
      </c>
      <c r="AM41" s="3">
        <v>397</v>
      </c>
      <c r="AN41" s="60">
        <v>8</v>
      </c>
      <c r="AO41" s="5">
        <v>14</v>
      </c>
      <c r="AP41" s="5"/>
      <c r="AQ41" s="61"/>
      <c r="AR41" s="62"/>
      <c r="AS41" s="63">
        <v>4</v>
      </c>
      <c r="AT41" s="8" t="s">
        <v>71</v>
      </c>
      <c r="AU41" s="64" t="s">
        <v>488</v>
      </c>
      <c r="AV41" s="3">
        <f t="shared" si="0"/>
        <v>1</v>
      </c>
    </row>
    <row r="42" spans="1:48" ht="19.5" customHeight="1" x14ac:dyDescent="0.25">
      <c r="A42">
        <v>129</v>
      </c>
      <c r="B42">
        <v>2016</v>
      </c>
      <c r="C42">
        <v>2</v>
      </c>
      <c r="D42" t="s">
        <v>299</v>
      </c>
      <c r="E42" t="s">
        <v>74</v>
      </c>
      <c r="F42" s="59" t="s">
        <v>111</v>
      </c>
      <c r="G42" s="59" t="s">
        <v>64</v>
      </c>
      <c r="H42" s="3" t="s">
        <v>66</v>
      </c>
      <c r="I42" s="3" t="s">
        <v>112</v>
      </c>
      <c r="J42" s="3" t="s">
        <v>112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1</v>
      </c>
      <c r="AC42" s="3">
        <v>1</v>
      </c>
      <c r="AD42" s="3">
        <v>0</v>
      </c>
      <c r="AE42">
        <v>1047</v>
      </c>
      <c r="AF42" s="3">
        <v>28</v>
      </c>
      <c r="AG42" s="3">
        <v>27</v>
      </c>
      <c r="AH42" s="3">
        <v>24</v>
      </c>
      <c r="AI42" s="3">
        <v>32</v>
      </c>
      <c r="AJ42" s="3">
        <v>28</v>
      </c>
      <c r="AK42" s="3">
        <v>3.67</v>
      </c>
      <c r="AL42" s="3"/>
      <c r="AM42" s="3"/>
      <c r="AN42" s="60"/>
      <c r="AO42" s="5"/>
      <c r="AP42" s="5"/>
      <c r="AQ42" s="61"/>
      <c r="AR42" s="62"/>
      <c r="AS42" s="63">
        <v>6</v>
      </c>
      <c r="AT42" s="8" t="s">
        <v>71</v>
      </c>
      <c r="AU42" s="64" t="s">
        <v>489</v>
      </c>
      <c r="AV42" s="3">
        <f t="shared" si="0"/>
        <v>0</v>
      </c>
    </row>
    <row r="43" spans="1:48" ht="19.5" customHeight="1" x14ac:dyDescent="0.25">
      <c r="A43">
        <v>137</v>
      </c>
      <c r="B43">
        <v>2016</v>
      </c>
      <c r="C43">
        <v>3</v>
      </c>
      <c r="D43" t="s">
        <v>164</v>
      </c>
      <c r="E43" t="s">
        <v>74</v>
      </c>
      <c r="F43" s="59" t="s">
        <v>165</v>
      </c>
      <c r="G43" s="59" t="s">
        <v>136</v>
      </c>
      <c r="H43" s="3" t="s">
        <v>66</v>
      </c>
      <c r="I43" s="3" t="s">
        <v>71</v>
      </c>
      <c r="J43" s="3" t="s">
        <v>112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1</v>
      </c>
      <c r="AC43" s="3">
        <v>1</v>
      </c>
      <c r="AD43" s="3">
        <v>0</v>
      </c>
      <c r="AE43">
        <v>8</v>
      </c>
      <c r="AF43" s="3">
        <v>22</v>
      </c>
      <c r="AG43" s="3">
        <v>23</v>
      </c>
      <c r="AH43" s="3">
        <v>21</v>
      </c>
      <c r="AI43" s="3">
        <v>22</v>
      </c>
      <c r="AJ43" s="3">
        <v>22</v>
      </c>
      <c r="AK43" s="3">
        <v>3.65</v>
      </c>
      <c r="AL43" s="3">
        <v>112</v>
      </c>
      <c r="AM43" s="3">
        <v>259</v>
      </c>
      <c r="AN43" s="60">
        <v>8</v>
      </c>
      <c r="AO43" s="5"/>
      <c r="AP43" s="5"/>
      <c r="AQ43" s="61"/>
      <c r="AR43" s="62"/>
      <c r="AS43" s="63">
        <v>3</v>
      </c>
      <c r="AT43" s="8" t="s">
        <v>71</v>
      </c>
      <c r="AU43" s="64" t="s">
        <v>490</v>
      </c>
      <c r="AV43" s="3">
        <f t="shared" si="0"/>
        <v>0</v>
      </c>
    </row>
    <row r="44" spans="1:48" ht="19.5" customHeight="1" x14ac:dyDescent="0.25">
      <c r="A44">
        <v>139</v>
      </c>
      <c r="B44">
        <v>2016</v>
      </c>
      <c r="C44">
        <v>3</v>
      </c>
      <c r="D44" t="s">
        <v>158</v>
      </c>
      <c r="E44" t="s">
        <v>63</v>
      </c>
      <c r="F44" s="59" t="s">
        <v>131</v>
      </c>
      <c r="G44" s="59" t="s">
        <v>94</v>
      </c>
      <c r="H44" s="3" t="s">
        <v>66</v>
      </c>
      <c r="I44" s="3" t="s">
        <v>112</v>
      </c>
      <c r="J44" s="3" t="s">
        <v>112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>
        <v>2969</v>
      </c>
      <c r="AF44" s="3">
        <v>22</v>
      </c>
      <c r="AG44" s="3">
        <v>18</v>
      </c>
      <c r="AH44" s="3">
        <v>23</v>
      </c>
      <c r="AI44" s="3">
        <v>21</v>
      </c>
      <c r="AJ44" s="3">
        <v>24</v>
      </c>
      <c r="AK44" s="3">
        <v>3.8</v>
      </c>
      <c r="AL44" s="3">
        <v>50</v>
      </c>
      <c r="AM44" s="3">
        <v>458</v>
      </c>
      <c r="AN44" s="60">
        <v>8</v>
      </c>
      <c r="AO44" s="5"/>
      <c r="AP44" s="5"/>
      <c r="AQ44" s="61"/>
      <c r="AR44" s="62"/>
      <c r="AS44" s="63">
        <v>3</v>
      </c>
      <c r="AT44" s="8" t="s">
        <v>71</v>
      </c>
      <c r="AU44" s="64" t="s">
        <v>482</v>
      </c>
      <c r="AV44" s="3">
        <f t="shared" si="0"/>
        <v>1</v>
      </c>
    </row>
    <row r="45" spans="1:48" ht="19.5" customHeight="1" x14ac:dyDescent="0.25">
      <c r="A45">
        <v>143</v>
      </c>
      <c r="B45">
        <v>2016</v>
      </c>
      <c r="C45">
        <v>3</v>
      </c>
      <c r="D45" t="s">
        <v>348</v>
      </c>
      <c r="E45" t="s">
        <v>63</v>
      </c>
      <c r="F45" s="59" t="s">
        <v>99</v>
      </c>
      <c r="G45" s="59" t="s">
        <v>119</v>
      </c>
      <c r="H45" s="3" t="s">
        <v>66</v>
      </c>
      <c r="I45" s="3" t="s">
        <v>112</v>
      </c>
      <c r="J45" s="3" t="s">
        <v>112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>
        <v>167</v>
      </c>
      <c r="AF45" s="3">
        <v>31</v>
      </c>
      <c r="AG45" s="3">
        <v>19</v>
      </c>
      <c r="AH45" s="3">
        <v>28</v>
      </c>
      <c r="AI45" s="3">
        <v>25</v>
      </c>
      <c r="AJ45" s="3">
        <v>30</v>
      </c>
      <c r="AK45" s="3">
        <v>3.03</v>
      </c>
      <c r="AL45" s="3"/>
      <c r="AM45" s="3"/>
      <c r="AN45" s="60">
        <v>8</v>
      </c>
      <c r="AO45" s="5"/>
      <c r="AP45" s="5"/>
      <c r="AQ45" s="61"/>
      <c r="AR45" s="62"/>
      <c r="AS45" s="63">
        <v>1</v>
      </c>
      <c r="AT45" s="8" t="s">
        <v>71</v>
      </c>
      <c r="AU45" s="64" t="s">
        <v>491</v>
      </c>
      <c r="AV45" s="3">
        <f t="shared" si="0"/>
        <v>1</v>
      </c>
    </row>
    <row r="46" spans="1:48" ht="19.5" customHeight="1" x14ac:dyDescent="0.25">
      <c r="A46">
        <v>145</v>
      </c>
      <c r="B46">
        <v>2016</v>
      </c>
      <c r="C46">
        <v>3</v>
      </c>
      <c r="D46" t="s">
        <v>171</v>
      </c>
      <c r="E46" t="s">
        <v>63</v>
      </c>
      <c r="F46" s="59" t="s">
        <v>104</v>
      </c>
      <c r="G46" s="59" t="s">
        <v>157</v>
      </c>
      <c r="H46" s="3" t="s">
        <v>66</v>
      </c>
      <c r="I46" s="3" t="s">
        <v>112</v>
      </c>
      <c r="J46" s="3" t="s">
        <v>112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1</v>
      </c>
      <c r="AD46" s="3">
        <v>0</v>
      </c>
      <c r="AE46">
        <v>51</v>
      </c>
      <c r="AF46" s="3">
        <v>23</v>
      </c>
      <c r="AG46" s="3">
        <v>23</v>
      </c>
      <c r="AH46" s="3">
        <v>22</v>
      </c>
      <c r="AI46" s="3">
        <v>26</v>
      </c>
      <c r="AJ46" s="3">
        <v>25</v>
      </c>
      <c r="AK46" s="3">
        <v>4.16</v>
      </c>
      <c r="AL46" s="3">
        <v>9</v>
      </c>
      <c r="AM46" s="3">
        <v>284</v>
      </c>
      <c r="AN46" s="60">
        <v>8</v>
      </c>
      <c r="AO46" s="5"/>
      <c r="AP46" s="5"/>
      <c r="AQ46" s="61"/>
      <c r="AR46" s="62"/>
      <c r="AS46" s="63">
        <v>5</v>
      </c>
      <c r="AT46" s="8" t="s">
        <v>71</v>
      </c>
      <c r="AU46" s="64" t="s">
        <v>492</v>
      </c>
      <c r="AV46" s="3">
        <f t="shared" si="0"/>
        <v>1</v>
      </c>
    </row>
    <row r="47" spans="1:48" ht="19.5" customHeight="1" x14ac:dyDescent="0.25">
      <c r="A47">
        <v>151</v>
      </c>
      <c r="B47">
        <v>2016</v>
      </c>
      <c r="C47">
        <v>3</v>
      </c>
      <c r="D47" t="s">
        <v>168</v>
      </c>
      <c r="E47" t="s">
        <v>63</v>
      </c>
      <c r="F47" s="59" t="s">
        <v>124</v>
      </c>
      <c r="G47" s="59" t="s">
        <v>136</v>
      </c>
      <c r="H47" s="3" t="s">
        <v>66</v>
      </c>
      <c r="I47" s="3" t="s">
        <v>112</v>
      </c>
      <c r="J47" s="3" t="s">
        <v>112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>
        <v>86</v>
      </c>
      <c r="AF47" s="3">
        <v>22</v>
      </c>
      <c r="AG47" s="3">
        <v>21</v>
      </c>
      <c r="AH47" s="3">
        <v>21</v>
      </c>
      <c r="AI47" s="3">
        <v>23</v>
      </c>
      <c r="AJ47" s="3">
        <v>23</v>
      </c>
      <c r="AK47" s="3">
        <v>3.33</v>
      </c>
      <c r="AL47" s="3"/>
      <c r="AM47" s="3"/>
      <c r="AN47" s="60">
        <v>7</v>
      </c>
      <c r="AO47" s="5">
        <v>3</v>
      </c>
      <c r="AP47" s="5">
        <v>1.6419999999999999</v>
      </c>
      <c r="AQ47" s="61"/>
      <c r="AR47" s="62"/>
      <c r="AS47" s="63">
        <v>4</v>
      </c>
      <c r="AT47" s="8" t="s">
        <v>71</v>
      </c>
      <c r="AU47" s="64" t="s">
        <v>493</v>
      </c>
      <c r="AV47" s="3">
        <f t="shared" si="0"/>
        <v>1</v>
      </c>
    </row>
    <row r="48" spans="1:48" ht="19.5" customHeight="1" x14ac:dyDescent="0.25">
      <c r="A48">
        <v>153</v>
      </c>
      <c r="B48">
        <v>2015</v>
      </c>
      <c r="C48">
        <v>3</v>
      </c>
      <c r="D48" t="s">
        <v>221</v>
      </c>
      <c r="E48" t="s">
        <v>63</v>
      </c>
      <c r="F48" s="59" t="s">
        <v>93</v>
      </c>
      <c r="G48" s="59" t="s">
        <v>90</v>
      </c>
      <c r="H48" s="3" t="s">
        <v>66</v>
      </c>
      <c r="I48" s="3" t="s">
        <v>112</v>
      </c>
      <c r="J48" s="3" t="s">
        <v>112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>
        <v>3388</v>
      </c>
      <c r="AF48" s="3">
        <v>25</v>
      </c>
      <c r="AG48" s="3">
        <v>21</v>
      </c>
      <c r="AH48" s="3">
        <v>23</v>
      </c>
      <c r="AI48" s="3">
        <v>31</v>
      </c>
      <c r="AJ48" s="3">
        <v>28</v>
      </c>
      <c r="AK48" s="3">
        <v>2.81</v>
      </c>
      <c r="AL48" s="3">
        <v>39</v>
      </c>
      <c r="AM48" s="3">
        <v>65</v>
      </c>
      <c r="AN48" s="60">
        <v>8</v>
      </c>
      <c r="AO48" s="5"/>
      <c r="AP48" s="5"/>
      <c r="AQ48" s="61"/>
      <c r="AR48" s="62"/>
      <c r="AS48" s="63">
        <v>2</v>
      </c>
      <c r="AT48" s="8" t="s">
        <v>71</v>
      </c>
      <c r="AU48" s="64" t="s">
        <v>494</v>
      </c>
      <c r="AV48" s="3">
        <f t="shared" si="0"/>
        <v>1</v>
      </c>
    </row>
    <row r="49" spans="1:48" ht="19.5" customHeight="1" x14ac:dyDescent="0.25">
      <c r="A49">
        <v>154</v>
      </c>
      <c r="B49">
        <v>2016</v>
      </c>
      <c r="C49">
        <v>3</v>
      </c>
      <c r="D49" t="s">
        <v>127</v>
      </c>
      <c r="E49" t="s">
        <v>74</v>
      </c>
      <c r="F49" s="59" t="s">
        <v>124</v>
      </c>
      <c r="G49" s="59" t="s">
        <v>81</v>
      </c>
      <c r="H49" s="3" t="s">
        <v>66</v>
      </c>
      <c r="I49" s="3" t="s">
        <v>112</v>
      </c>
      <c r="J49" s="3" t="s">
        <v>112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1</v>
      </c>
      <c r="AC49" s="3">
        <v>1</v>
      </c>
      <c r="AD49" s="3">
        <v>0</v>
      </c>
      <c r="AE49">
        <v>50</v>
      </c>
      <c r="AF49" s="3">
        <v>23</v>
      </c>
      <c r="AG49" s="3">
        <v>23</v>
      </c>
      <c r="AH49" s="3">
        <v>25</v>
      </c>
      <c r="AI49" s="3">
        <v>26</v>
      </c>
      <c r="AJ49" s="3">
        <v>21</v>
      </c>
      <c r="AK49" s="3">
        <v>3.64</v>
      </c>
      <c r="AL49" s="3">
        <v>77</v>
      </c>
      <c r="AM49" s="3">
        <v>343</v>
      </c>
      <c r="AN49" s="60"/>
      <c r="AO49" s="5"/>
      <c r="AP49" s="5"/>
      <c r="AQ49" s="61"/>
      <c r="AR49" s="62"/>
      <c r="AS49" s="63">
        <v>4</v>
      </c>
      <c r="AT49" s="8" t="s">
        <v>71</v>
      </c>
      <c r="AU49" s="64" t="s">
        <v>495</v>
      </c>
      <c r="AV49" s="3">
        <f t="shared" si="0"/>
        <v>0</v>
      </c>
    </row>
    <row r="50" spans="1:48" ht="19.5" customHeight="1" x14ac:dyDescent="0.25">
      <c r="A50">
        <v>161</v>
      </c>
      <c r="B50">
        <v>2015</v>
      </c>
      <c r="C50">
        <v>3</v>
      </c>
      <c r="D50" t="s">
        <v>167</v>
      </c>
      <c r="E50" t="s">
        <v>74</v>
      </c>
      <c r="F50" s="59" t="s">
        <v>254</v>
      </c>
      <c r="G50" s="59" t="s">
        <v>290</v>
      </c>
      <c r="H50" s="3" t="s">
        <v>66</v>
      </c>
      <c r="I50" s="3" t="s">
        <v>112</v>
      </c>
      <c r="J50" s="3" t="s">
        <v>112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>
        <v>18</v>
      </c>
      <c r="AF50" s="3">
        <v>28</v>
      </c>
      <c r="AG50" s="3">
        <v>25</v>
      </c>
      <c r="AH50" s="3">
        <v>31</v>
      </c>
      <c r="AI50" s="3">
        <v>29</v>
      </c>
      <c r="AJ50" s="3">
        <v>32</v>
      </c>
      <c r="AK50" s="3">
        <v>3.06</v>
      </c>
      <c r="AL50" s="3">
        <v>258</v>
      </c>
      <c r="AM50" s="3">
        <v>441</v>
      </c>
      <c r="AN50" s="60">
        <v>6</v>
      </c>
      <c r="AO50" s="5">
        <v>0</v>
      </c>
      <c r="AP50" s="5">
        <v>2.5819999999999999</v>
      </c>
      <c r="AQ50" s="61"/>
      <c r="AR50" s="62"/>
      <c r="AS50" s="63">
        <v>2</v>
      </c>
      <c r="AT50" s="8" t="s">
        <v>71</v>
      </c>
      <c r="AU50" s="64" t="s">
        <v>496</v>
      </c>
      <c r="AV50" s="3">
        <f t="shared" si="0"/>
        <v>0</v>
      </c>
    </row>
    <row r="51" spans="1:48" ht="19.5" customHeight="1" x14ac:dyDescent="0.25">
      <c r="A51">
        <v>164</v>
      </c>
      <c r="B51">
        <v>2015</v>
      </c>
      <c r="C51">
        <v>3</v>
      </c>
      <c r="D51" t="s">
        <v>403</v>
      </c>
      <c r="E51" t="s">
        <v>63</v>
      </c>
      <c r="F51" s="59" t="s">
        <v>204</v>
      </c>
      <c r="G51" s="59" t="s">
        <v>119</v>
      </c>
      <c r="H51" s="3"/>
      <c r="I51" s="3"/>
      <c r="J51" s="3"/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>
        <v>768</v>
      </c>
      <c r="AF51" s="3"/>
      <c r="AG51" s="3"/>
      <c r="AH51" s="3"/>
      <c r="AI51" s="3"/>
      <c r="AJ51" s="3"/>
      <c r="AK51" s="3">
        <v>4.13</v>
      </c>
      <c r="AL51" s="3"/>
      <c r="AM51" s="3"/>
      <c r="AN51" s="60"/>
      <c r="AO51" s="5"/>
      <c r="AP51" s="5"/>
      <c r="AQ51" s="61"/>
      <c r="AR51" s="62"/>
      <c r="AS51" s="63">
        <v>2</v>
      </c>
      <c r="AT51" s="8" t="s">
        <v>71</v>
      </c>
      <c r="AU51" s="64" t="s">
        <v>497</v>
      </c>
      <c r="AV51" s="3">
        <f t="shared" si="0"/>
        <v>1</v>
      </c>
    </row>
    <row r="52" spans="1:48" ht="19.5" customHeight="1" x14ac:dyDescent="0.25">
      <c r="A52">
        <v>173</v>
      </c>
      <c r="B52">
        <v>2016</v>
      </c>
      <c r="C52">
        <v>3</v>
      </c>
      <c r="D52" t="s">
        <v>132</v>
      </c>
      <c r="E52" t="s">
        <v>63</v>
      </c>
      <c r="F52" s="59" t="s">
        <v>104</v>
      </c>
      <c r="G52" s="59" t="s">
        <v>133</v>
      </c>
      <c r="H52" s="3" t="s">
        <v>115</v>
      </c>
      <c r="I52" s="3" t="s">
        <v>112</v>
      </c>
      <c r="J52" s="3" t="s">
        <v>112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1</v>
      </c>
      <c r="AD52" s="3">
        <v>0</v>
      </c>
      <c r="AE52">
        <v>1051</v>
      </c>
      <c r="AF52" s="3">
        <v>20</v>
      </c>
      <c r="AG52" s="3">
        <v>18</v>
      </c>
      <c r="AH52" s="3">
        <v>23</v>
      </c>
      <c r="AI52" s="3">
        <v>24</v>
      </c>
      <c r="AJ52" s="3">
        <v>28</v>
      </c>
      <c r="AK52" s="3">
        <v>3.07</v>
      </c>
      <c r="AL52" s="3"/>
      <c r="AM52" s="3"/>
      <c r="AN52" s="60"/>
      <c r="AO52" s="5"/>
      <c r="AP52" s="5"/>
      <c r="AQ52" s="61"/>
      <c r="AR52" s="62"/>
      <c r="AS52" s="63">
        <v>5</v>
      </c>
      <c r="AT52" s="8" t="s">
        <v>71</v>
      </c>
      <c r="AU52" s="64" t="s">
        <v>498</v>
      </c>
      <c r="AV52" s="3">
        <f t="shared" si="0"/>
        <v>1</v>
      </c>
    </row>
    <row r="53" spans="1:48" ht="19.5" customHeight="1" x14ac:dyDescent="0.25">
      <c r="A53">
        <v>174</v>
      </c>
      <c r="B53">
        <v>2016</v>
      </c>
      <c r="C53">
        <v>3</v>
      </c>
      <c r="D53" t="s">
        <v>117</v>
      </c>
      <c r="E53" t="s">
        <v>74</v>
      </c>
      <c r="F53" s="59" t="s">
        <v>124</v>
      </c>
      <c r="G53" s="59" t="s">
        <v>81</v>
      </c>
      <c r="H53" s="3" t="s">
        <v>66</v>
      </c>
      <c r="I53" s="3" t="s">
        <v>112</v>
      </c>
      <c r="J53" s="3" t="s">
        <v>112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1</v>
      </c>
      <c r="AC53" s="3">
        <v>1</v>
      </c>
      <c r="AD53" s="3">
        <v>0</v>
      </c>
      <c r="AE53">
        <v>361</v>
      </c>
      <c r="AF53" s="3">
        <v>20</v>
      </c>
      <c r="AG53" s="3">
        <v>17</v>
      </c>
      <c r="AH53" s="3">
        <v>22</v>
      </c>
      <c r="AI53" s="3">
        <v>21</v>
      </c>
      <c r="AJ53" s="3">
        <v>19</v>
      </c>
      <c r="AK53" s="3">
        <v>3.22</v>
      </c>
      <c r="AL53" s="3">
        <v>63</v>
      </c>
      <c r="AM53" s="3">
        <v>120</v>
      </c>
      <c r="AN53" s="60">
        <v>8</v>
      </c>
      <c r="AO53" s="5">
        <v>0</v>
      </c>
      <c r="AP53" s="5">
        <v>2.5110000000000001</v>
      </c>
      <c r="AQ53" s="61"/>
      <c r="AR53" s="62"/>
      <c r="AS53" s="63">
        <v>4</v>
      </c>
      <c r="AT53" s="8" t="s">
        <v>71</v>
      </c>
      <c r="AU53" s="64" t="s">
        <v>499</v>
      </c>
      <c r="AV53" s="3">
        <f t="shared" si="0"/>
        <v>0</v>
      </c>
    </row>
    <row r="54" spans="1:48" ht="19.5" customHeight="1" x14ac:dyDescent="0.25">
      <c r="A54">
        <v>180</v>
      </c>
      <c r="B54">
        <v>2016</v>
      </c>
      <c r="C54">
        <v>3</v>
      </c>
      <c r="D54" t="s">
        <v>176</v>
      </c>
      <c r="E54" t="s">
        <v>63</v>
      </c>
      <c r="F54" s="59" t="s">
        <v>104</v>
      </c>
      <c r="G54" s="59" t="s">
        <v>100</v>
      </c>
      <c r="H54" s="3" t="s">
        <v>86</v>
      </c>
      <c r="I54" s="3" t="s">
        <v>112</v>
      </c>
      <c r="J54" s="3" t="s">
        <v>112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1</v>
      </c>
      <c r="AD54" s="3">
        <v>0</v>
      </c>
      <c r="AE54">
        <v>14452</v>
      </c>
      <c r="AF54" s="3">
        <v>23</v>
      </c>
      <c r="AG54" s="3">
        <v>26</v>
      </c>
      <c r="AH54" s="3">
        <v>24</v>
      </c>
      <c r="AI54" s="3">
        <v>20</v>
      </c>
      <c r="AJ54" s="3">
        <v>22</v>
      </c>
      <c r="AK54" s="3">
        <v>4.05</v>
      </c>
      <c r="AL54" s="3">
        <v>56</v>
      </c>
      <c r="AM54" s="3">
        <v>695</v>
      </c>
      <c r="AN54" s="60">
        <v>8</v>
      </c>
      <c r="AO54" s="5">
        <v>23</v>
      </c>
      <c r="AP54" s="5"/>
      <c r="AQ54" s="61"/>
      <c r="AR54" s="62"/>
      <c r="AS54" s="63">
        <v>5</v>
      </c>
      <c r="AT54" s="8" t="s">
        <v>71</v>
      </c>
      <c r="AU54" s="64" t="s">
        <v>500</v>
      </c>
      <c r="AV54" s="3">
        <f t="shared" si="0"/>
        <v>1</v>
      </c>
    </row>
    <row r="55" spans="1:48" ht="19.5" customHeight="1" x14ac:dyDescent="0.25">
      <c r="A55">
        <v>183</v>
      </c>
      <c r="B55">
        <v>2016</v>
      </c>
      <c r="C55">
        <v>3</v>
      </c>
      <c r="D55" t="s">
        <v>167</v>
      </c>
      <c r="E55" t="s">
        <v>63</v>
      </c>
      <c r="F55" s="59" t="s">
        <v>228</v>
      </c>
      <c r="G55" s="59" t="s">
        <v>64</v>
      </c>
      <c r="H55" s="3" t="s">
        <v>115</v>
      </c>
      <c r="I55" s="3" t="s">
        <v>112</v>
      </c>
      <c r="J55" s="3" t="s">
        <v>112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>
        <v>18</v>
      </c>
      <c r="AF55" s="3">
        <v>28</v>
      </c>
      <c r="AG55" s="3">
        <v>25</v>
      </c>
      <c r="AH55" s="3">
        <v>30</v>
      </c>
      <c r="AI55" s="3">
        <v>30</v>
      </c>
      <c r="AJ55" s="3">
        <v>28</v>
      </c>
      <c r="AK55" s="3">
        <v>3.23</v>
      </c>
      <c r="AL55" s="3">
        <v>221</v>
      </c>
      <c r="AM55" s="3">
        <v>438</v>
      </c>
      <c r="AN55" s="60">
        <v>8</v>
      </c>
      <c r="AO55" s="5">
        <v>0</v>
      </c>
      <c r="AP55" s="5">
        <v>3.2090000000000001</v>
      </c>
      <c r="AQ55" s="61"/>
      <c r="AR55" s="62"/>
      <c r="AS55" s="63">
        <v>3</v>
      </c>
      <c r="AT55" s="8" t="s">
        <v>71</v>
      </c>
      <c r="AU55" s="64" t="s">
        <v>501</v>
      </c>
      <c r="AV55" s="3">
        <f t="shared" si="0"/>
        <v>1</v>
      </c>
    </row>
    <row r="56" spans="1:48" ht="19.5" customHeight="1" x14ac:dyDescent="0.25">
      <c r="A56">
        <v>187</v>
      </c>
      <c r="B56">
        <v>2016</v>
      </c>
      <c r="C56">
        <v>2</v>
      </c>
      <c r="D56" t="s">
        <v>190</v>
      </c>
      <c r="E56" t="s">
        <v>63</v>
      </c>
      <c r="F56" s="59" t="s">
        <v>104</v>
      </c>
      <c r="G56" s="59" t="s">
        <v>119</v>
      </c>
      <c r="H56" s="3" t="s">
        <v>115</v>
      </c>
      <c r="I56" s="3" t="s">
        <v>112</v>
      </c>
      <c r="J56" s="3" t="s">
        <v>112</v>
      </c>
      <c r="K56" s="3">
        <v>0</v>
      </c>
      <c r="L56" s="3">
        <v>1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1</v>
      </c>
      <c r="AD56" s="3">
        <v>0</v>
      </c>
      <c r="AE56">
        <v>12019</v>
      </c>
      <c r="AF56" s="3">
        <v>23</v>
      </c>
      <c r="AG56" s="3">
        <v>21</v>
      </c>
      <c r="AH56" s="3">
        <v>25</v>
      </c>
      <c r="AI56" s="3">
        <v>24</v>
      </c>
      <c r="AJ56" s="3">
        <v>23</v>
      </c>
      <c r="AK56" s="3">
        <v>3.54</v>
      </c>
      <c r="AL56" s="3"/>
      <c r="AM56" s="3"/>
      <c r="AN56" s="60">
        <v>8</v>
      </c>
      <c r="AO56" s="5">
        <v>4</v>
      </c>
      <c r="AP56" s="5">
        <v>2.9590000000000001</v>
      </c>
      <c r="AQ56" s="61"/>
      <c r="AR56" s="62"/>
      <c r="AS56" s="63">
        <v>5</v>
      </c>
      <c r="AT56" s="8" t="s">
        <v>71</v>
      </c>
      <c r="AU56" s="64" t="s">
        <v>502</v>
      </c>
      <c r="AV56" s="3">
        <f t="shared" si="0"/>
        <v>1</v>
      </c>
    </row>
    <row r="57" spans="1:48" ht="19.5" customHeight="1" x14ac:dyDescent="0.25">
      <c r="A57">
        <v>189</v>
      </c>
      <c r="B57">
        <v>2016</v>
      </c>
      <c r="C57">
        <v>3</v>
      </c>
      <c r="D57" t="s">
        <v>295</v>
      </c>
      <c r="E57" t="s">
        <v>63</v>
      </c>
      <c r="F57" s="59" t="s">
        <v>93</v>
      </c>
      <c r="G57" s="59" t="s">
        <v>94</v>
      </c>
      <c r="H57" s="3" t="s">
        <v>66</v>
      </c>
      <c r="I57" s="3" t="s">
        <v>112</v>
      </c>
      <c r="J57" s="3" t="s">
        <v>112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>
        <v>1741</v>
      </c>
      <c r="AF57" s="3">
        <v>28</v>
      </c>
      <c r="AG57" s="3">
        <v>27</v>
      </c>
      <c r="AH57" s="3">
        <v>29</v>
      </c>
      <c r="AI57" s="3">
        <v>32</v>
      </c>
      <c r="AJ57" s="3">
        <v>27</v>
      </c>
      <c r="AK57" s="3">
        <v>3.28</v>
      </c>
      <c r="AL57" s="3"/>
      <c r="AM57" s="3"/>
      <c r="AN57" s="60">
        <v>8</v>
      </c>
      <c r="AO57" s="5">
        <v>6</v>
      </c>
      <c r="AP57" s="5"/>
      <c r="AQ57" s="61"/>
      <c r="AR57" s="62"/>
      <c r="AS57" s="63">
        <v>2</v>
      </c>
      <c r="AT57" s="8" t="s">
        <v>71</v>
      </c>
      <c r="AU57" s="64" t="s">
        <v>503</v>
      </c>
      <c r="AV57" s="3">
        <f t="shared" si="0"/>
        <v>1</v>
      </c>
    </row>
    <row r="58" spans="1:48" ht="19.5" customHeight="1" x14ac:dyDescent="0.25">
      <c r="A58">
        <v>200</v>
      </c>
      <c r="B58">
        <v>2016</v>
      </c>
      <c r="C58">
        <v>2</v>
      </c>
      <c r="D58" t="s">
        <v>213</v>
      </c>
      <c r="E58" t="s">
        <v>63</v>
      </c>
      <c r="F58" s="59" t="s">
        <v>214</v>
      </c>
      <c r="G58" s="59" t="s">
        <v>215</v>
      </c>
      <c r="H58" s="3" t="s">
        <v>66</v>
      </c>
      <c r="I58" s="3" t="s">
        <v>112</v>
      </c>
      <c r="J58" s="3" t="s">
        <v>112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>
        <v>9951</v>
      </c>
      <c r="AF58" s="3">
        <v>25</v>
      </c>
      <c r="AG58" s="3">
        <v>26</v>
      </c>
      <c r="AH58" s="3">
        <v>24</v>
      </c>
      <c r="AI58" s="3">
        <v>26</v>
      </c>
      <c r="AJ58" s="3">
        <v>26</v>
      </c>
      <c r="AK58" s="3">
        <v>3.9216000000000002</v>
      </c>
      <c r="AL58" s="3">
        <v>1</v>
      </c>
      <c r="AM58" s="3">
        <v>84</v>
      </c>
      <c r="AN58" s="60">
        <v>8</v>
      </c>
      <c r="AO58" s="5">
        <v>15</v>
      </c>
      <c r="AP58" s="5"/>
      <c r="AQ58" s="61"/>
      <c r="AR58" s="62"/>
      <c r="AS58" s="63">
        <v>3</v>
      </c>
      <c r="AT58" s="8" t="s">
        <v>71</v>
      </c>
      <c r="AU58" s="64" t="s">
        <v>504</v>
      </c>
      <c r="AV58" s="3">
        <f t="shared" si="0"/>
        <v>1</v>
      </c>
    </row>
    <row r="59" spans="1:48" ht="19.5" customHeight="1" x14ac:dyDescent="0.25">
      <c r="A59">
        <v>203</v>
      </c>
      <c r="B59">
        <v>2016</v>
      </c>
      <c r="C59">
        <v>3</v>
      </c>
      <c r="D59" t="s">
        <v>322</v>
      </c>
      <c r="E59" t="s">
        <v>74</v>
      </c>
      <c r="F59" s="59" t="s">
        <v>165</v>
      </c>
      <c r="G59" s="59" t="s">
        <v>94</v>
      </c>
      <c r="H59" s="3" t="s">
        <v>66</v>
      </c>
      <c r="I59" s="3">
        <v>2</v>
      </c>
      <c r="J59" s="3" t="s">
        <v>112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1</v>
      </c>
      <c r="AC59" s="3">
        <v>1</v>
      </c>
      <c r="AD59" s="3">
        <v>0</v>
      </c>
      <c r="AE59">
        <v>2155</v>
      </c>
      <c r="AF59" s="3">
        <v>30</v>
      </c>
      <c r="AG59" s="3">
        <v>26</v>
      </c>
      <c r="AH59" s="3">
        <v>26</v>
      </c>
      <c r="AI59" s="3">
        <v>32</v>
      </c>
      <c r="AJ59" s="3">
        <v>35</v>
      </c>
      <c r="AK59" s="3">
        <v>3.26</v>
      </c>
      <c r="AL59" s="3">
        <v>238</v>
      </c>
      <c r="AM59" s="3">
        <v>357</v>
      </c>
      <c r="AN59" s="60">
        <v>8</v>
      </c>
      <c r="AO59" s="5">
        <v>0</v>
      </c>
      <c r="AP59" s="5">
        <v>2.972</v>
      </c>
      <c r="AQ59" s="61"/>
      <c r="AR59" s="62"/>
      <c r="AS59" s="63">
        <v>3</v>
      </c>
      <c r="AT59" s="8" t="s">
        <v>71</v>
      </c>
      <c r="AU59" s="64" t="s">
        <v>505</v>
      </c>
      <c r="AV59" s="3">
        <f t="shared" si="0"/>
        <v>0</v>
      </c>
    </row>
    <row r="60" spans="1:48" ht="19.5" customHeight="1" x14ac:dyDescent="0.25">
      <c r="A60">
        <v>204</v>
      </c>
      <c r="B60">
        <v>2016</v>
      </c>
      <c r="C60">
        <v>3</v>
      </c>
      <c r="D60" t="s">
        <v>255</v>
      </c>
      <c r="E60" t="s">
        <v>63</v>
      </c>
      <c r="F60" s="59" t="s">
        <v>104</v>
      </c>
      <c r="G60" s="59" t="s">
        <v>136</v>
      </c>
      <c r="H60" s="3" t="s">
        <v>66</v>
      </c>
      <c r="I60" s="3" t="s">
        <v>112</v>
      </c>
      <c r="J60" s="3" t="s">
        <v>112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1</v>
      </c>
      <c r="AD60" s="3">
        <v>0</v>
      </c>
      <c r="AE60">
        <v>65</v>
      </c>
      <c r="AF60" s="3">
        <v>26</v>
      </c>
      <c r="AG60" s="3">
        <v>27</v>
      </c>
      <c r="AH60" s="3">
        <v>24</v>
      </c>
      <c r="AI60" s="3">
        <v>28</v>
      </c>
      <c r="AJ60" s="3">
        <v>23</v>
      </c>
      <c r="AK60" s="3">
        <v>3.84</v>
      </c>
      <c r="AL60" s="3"/>
      <c r="AM60" s="3"/>
      <c r="AN60" s="60"/>
      <c r="AO60" s="5"/>
      <c r="AP60" s="5"/>
      <c r="AQ60" s="61"/>
      <c r="AR60" s="62"/>
      <c r="AS60" s="63">
        <v>5</v>
      </c>
      <c r="AT60" s="8" t="s">
        <v>71</v>
      </c>
      <c r="AU60" s="64" t="s">
        <v>506</v>
      </c>
      <c r="AV60" s="3">
        <f t="shared" si="0"/>
        <v>1</v>
      </c>
    </row>
    <row r="61" spans="1:48" ht="19.5" customHeight="1" x14ac:dyDescent="0.25">
      <c r="A61">
        <v>206</v>
      </c>
      <c r="B61">
        <v>2016</v>
      </c>
      <c r="C61">
        <v>3</v>
      </c>
      <c r="D61" t="s">
        <v>384</v>
      </c>
      <c r="E61" t="s">
        <v>74</v>
      </c>
      <c r="F61" s="59" t="s">
        <v>99</v>
      </c>
      <c r="G61" s="59" t="s">
        <v>157</v>
      </c>
      <c r="H61" s="3" t="s">
        <v>66</v>
      </c>
      <c r="I61" s="3" t="s">
        <v>112</v>
      </c>
      <c r="J61" s="3" t="s">
        <v>112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1</v>
      </c>
      <c r="AD61" s="3">
        <v>0</v>
      </c>
      <c r="AE61">
        <v>1670</v>
      </c>
      <c r="AF61" s="3">
        <v>34</v>
      </c>
      <c r="AG61" s="3">
        <v>35</v>
      </c>
      <c r="AH61" s="3">
        <v>34</v>
      </c>
      <c r="AI61" s="3">
        <v>30</v>
      </c>
      <c r="AJ61" s="3">
        <v>35</v>
      </c>
      <c r="AK61" s="3">
        <v>4.33</v>
      </c>
      <c r="AL61" s="3">
        <v>11</v>
      </c>
      <c r="AM61" s="3">
        <v>348</v>
      </c>
      <c r="AN61" s="60">
        <v>8</v>
      </c>
      <c r="AO61" s="5"/>
      <c r="AP61" s="5"/>
      <c r="AQ61" s="61"/>
      <c r="AR61" s="62"/>
      <c r="AS61" s="63">
        <v>1</v>
      </c>
      <c r="AT61" s="8" t="s">
        <v>71</v>
      </c>
      <c r="AU61" s="64" t="s">
        <v>507</v>
      </c>
      <c r="AV61" s="3">
        <f t="shared" si="0"/>
        <v>0</v>
      </c>
    </row>
    <row r="62" spans="1:48" ht="19.5" customHeight="1" x14ac:dyDescent="0.25">
      <c r="A62">
        <v>209</v>
      </c>
      <c r="B62">
        <v>2016</v>
      </c>
      <c r="C62">
        <v>2</v>
      </c>
      <c r="D62" t="s">
        <v>272</v>
      </c>
      <c r="E62" t="s">
        <v>63</v>
      </c>
      <c r="F62" s="59" t="s">
        <v>111</v>
      </c>
      <c r="G62" s="59" t="s">
        <v>81</v>
      </c>
      <c r="H62" s="3"/>
      <c r="I62" s="3"/>
      <c r="J62" s="3"/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>
        <v>10665</v>
      </c>
      <c r="AF62" s="3">
        <v>27</v>
      </c>
      <c r="AG62" s="3"/>
      <c r="AH62" s="3"/>
      <c r="AI62" s="3"/>
      <c r="AJ62" s="3"/>
      <c r="AK62" s="3">
        <v>4</v>
      </c>
      <c r="AL62" s="3"/>
      <c r="AM62" s="3"/>
      <c r="AN62" s="60"/>
      <c r="AO62" s="5"/>
      <c r="AP62" s="5"/>
      <c r="AQ62" s="61"/>
      <c r="AR62" s="62"/>
      <c r="AS62" s="63">
        <v>6</v>
      </c>
      <c r="AT62" s="8" t="s">
        <v>71</v>
      </c>
      <c r="AU62" s="64" t="s">
        <v>507</v>
      </c>
      <c r="AV62" s="3">
        <f t="shared" si="0"/>
        <v>1</v>
      </c>
    </row>
    <row r="63" spans="1:48" ht="19.5" customHeight="1" x14ac:dyDescent="0.25">
      <c r="A63">
        <v>211</v>
      </c>
      <c r="B63">
        <v>2015</v>
      </c>
      <c r="C63">
        <v>2</v>
      </c>
      <c r="D63" t="s">
        <v>271</v>
      </c>
      <c r="E63" t="s">
        <v>63</v>
      </c>
      <c r="F63" s="59" t="s">
        <v>131</v>
      </c>
      <c r="G63" s="59" t="s">
        <v>94</v>
      </c>
      <c r="H63" s="3" t="s">
        <v>66</v>
      </c>
      <c r="I63" s="3" t="s">
        <v>112</v>
      </c>
      <c r="J63" s="3" t="s">
        <v>112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>
        <v>8764</v>
      </c>
      <c r="AF63" s="3">
        <v>27</v>
      </c>
      <c r="AG63" s="3">
        <v>21</v>
      </c>
      <c r="AH63" s="3">
        <v>25</v>
      </c>
      <c r="AI63" s="3">
        <v>30</v>
      </c>
      <c r="AJ63" s="3">
        <v>33</v>
      </c>
      <c r="AK63" s="3">
        <v>3.74</v>
      </c>
      <c r="AL63" s="3"/>
      <c r="AM63" s="3"/>
      <c r="AN63" s="60">
        <v>8</v>
      </c>
      <c r="AO63" s="5"/>
      <c r="AP63" s="5" t="s">
        <v>96</v>
      </c>
      <c r="AQ63" s="61"/>
      <c r="AR63" s="62"/>
      <c r="AS63" s="63">
        <v>3</v>
      </c>
      <c r="AT63" s="8" t="s">
        <v>71</v>
      </c>
      <c r="AU63" s="64" t="s">
        <v>508</v>
      </c>
      <c r="AV63" s="3">
        <f t="shared" si="0"/>
        <v>1</v>
      </c>
    </row>
    <row r="64" spans="1:48" ht="19.5" customHeight="1" x14ac:dyDescent="0.25">
      <c r="A64">
        <v>219</v>
      </c>
      <c r="B64">
        <v>2016</v>
      </c>
      <c r="C64">
        <v>3</v>
      </c>
      <c r="D64" t="s">
        <v>151</v>
      </c>
      <c r="E64" t="s">
        <v>74</v>
      </c>
      <c r="F64" s="59" t="s">
        <v>80</v>
      </c>
      <c r="G64" s="59" t="s">
        <v>141</v>
      </c>
      <c r="H64" s="3" t="s">
        <v>66</v>
      </c>
      <c r="I64" s="3" t="s">
        <v>112</v>
      </c>
      <c r="J64" s="3" t="s">
        <v>112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1</v>
      </c>
      <c r="AC64" s="3">
        <v>1</v>
      </c>
      <c r="AD64" s="3">
        <v>0</v>
      </c>
      <c r="AE64">
        <v>9024</v>
      </c>
      <c r="AF64" s="3">
        <v>21</v>
      </c>
      <c r="AG64" s="3">
        <v>22</v>
      </c>
      <c r="AH64" s="3">
        <v>19</v>
      </c>
      <c r="AI64" s="3">
        <v>22</v>
      </c>
      <c r="AJ64" s="3">
        <v>19</v>
      </c>
      <c r="AK64" s="3">
        <v>2.8</v>
      </c>
      <c r="AL64" s="3">
        <v>288</v>
      </c>
      <c r="AM64" s="3">
        <v>418</v>
      </c>
      <c r="AN64" s="60"/>
      <c r="AO64" s="5"/>
      <c r="AP64" s="5"/>
      <c r="AQ64" s="61"/>
      <c r="AR64" s="62"/>
      <c r="AS64" s="63">
        <v>4</v>
      </c>
      <c r="AT64" s="8" t="s">
        <v>71</v>
      </c>
      <c r="AU64" s="64" t="s">
        <v>509</v>
      </c>
      <c r="AV64" s="3">
        <f t="shared" si="0"/>
        <v>0</v>
      </c>
    </row>
    <row r="65" spans="1:48" ht="19.5" customHeight="1" x14ac:dyDescent="0.25">
      <c r="A65">
        <v>222</v>
      </c>
      <c r="B65">
        <v>2016</v>
      </c>
      <c r="C65">
        <v>3</v>
      </c>
      <c r="D65" t="s">
        <v>379</v>
      </c>
      <c r="E65" t="s">
        <v>63</v>
      </c>
      <c r="F65" s="59" t="s">
        <v>165</v>
      </c>
      <c r="G65" s="59" t="s">
        <v>253</v>
      </c>
      <c r="H65" s="3" t="s">
        <v>66</v>
      </c>
      <c r="I65" s="3">
        <v>1</v>
      </c>
      <c r="J65" s="3" t="s">
        <v>112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>
        <v>44</v>
      </c>
      <c r="AF65" s="3">
        <v>34</v>
      </c>
      <c r="AG65" s="3">
        <v>27</v>
      </c>
      <c r="AH65" s="3">
        <v>28</v>
      </c>
      <c r="AI65" s="3">
        <v>29</v>
      </c>
      <c r="AJ65" s="3">
        <v>28</v>
      </c>
      <c r="AK65" s="3">
        <v>3.94</v>
      </c>
      <c r="AL65" s="3">
        <v>4</v>
      </c>
      <c r="AM65" s="3">
        <v>179</v>
      </c>
      <c r="AN65" s="60">
        <v>8</v>
      </c>
      <c r="AO65" s="5">
        <v>3</v>
      </c>
      <c r="AP65" s="5">
        <v>2.6520000000000001</v>
      </c>
      <c r="AQ65" s="61"/>
      <c r="AR65" s="62"/>
      <c r="AS65" s="63">
        <v>3</v>
      </c>
      <c r="AT65" s="8" t="s">
        <v>71</v>
      </c>
      <c r="AU65" s="64" t="s">
        <v>510</v>
      </c>
      <c r="AV65" s="3">
        <f t="shared" si="0"/>
        <v>1</v>
      </c>
    </row>
    <row r="66" spans="1:48" ht="19.5" customHeight="1" x14ac:dyDescent="0.25">
      <c r="A66">
        <v>225</v>
      </c>
      <c r="B66">
        <v>2016</v>
      </c>
      <c r="C66">
        <v>3</v>
      </c>
      <c r="D66" t="s">
        <v>188</v>
      </c>
      <c r="E66" t="s">
        <v>74</v>
      </c>
      <c r="F66" s="59" t="s">
        <v>346</v>
      </c>
      <c r="G66" s="59" t="s">
        <v>136</v>
      </c>
      <c r="H66" s="3" t="s">
        <v>66</v>
      </c>
      <c r="I66" s="3" t="s">
        <v>112</v>
      </c>
      <c r="J66" s="3" t="s">
        <v>112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1</v>
      </c>
      <c r="AC66" s="3">
        <v>1</v>
      </c>
      <c r="AD66" s="3">
        <v>0</v>
      </c>
      <c r="AE66">
        <v>85</v>
      </c>
      <c r="AF66" s="3">
        <v>31</v>
      </c>
      <c r="AG66" s="3">
        <v>28</v>
      </c>
      <c r="AH66" s="3">
        <v>30</v>
      </c>
      <c r="AI66" s="3">
        <v>27</v>
      </c>
      <c r="AJ66" s="3">
        <v>33</v>
      </c>
      <c r="AK66" s="3">
        <v>3.2</v>
      </c>
      <c r="AL66" s="3">
        <v>184</v>
      </c>
      <c r="AM66" s="3">
        <v>424</v>
      </c>
      <c r="AN66" s="60">
        <v>8</v>
      </c>
      <c r="AO66" s="5">
        <v>21</v>
      </c>
      <c r="AP66" s="5">
        <v>2.88</v>
      </c>
      <c r="AQ66" s="61"/>
      <c r="AR66" s="62"/>
      <c r="AS66" s="63">
        <v>3</v>
      </c>
      <c r="AT66" s="8" t="s">
        <v>71</v>
      </c>
      <c r="AU66" s="64" t="s">
        <v>511</v>
      </c>
      <c r="AV66" s="3">
        <f t="shared" ref="AV66:AV76" si="1">IF(E66="Female",1,0)</f>
        <v>0</v>
      </c>
    </row>
    <row r="67" spans="1:48" ht="19.5" customHeight="1" x14ac:dyDescent="0.25">
      <c r="A67">
        <v>226</v>
      </c>
      <c r="B67">
        <v>2016</v>
      </c>
      <c r="C67">
        <v>3</v>
      </c>
      <c r="D67" t="s">
        <v>298</v>
      </c>
      <c r="E67" t="s">
        <v>63</v>
      </c>
      <c r="F67" s="59" t="s">
        <v>99</v>
      </c>
      <c r="G67" s="59" t="s">
        <v>136</v>
      </c>
      <c r="H67" s="3" t="s">
        <v>66</v>
      </c>
      <c r="I67" s="3" t="s">
        <v>112</v>
      </c>
      <c r="J67" s="3" t="s">
        <v>112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>
        <v>3591</v>
      </c>
      <c r="AF67" s="3">
        <v>28</v>
      </c>
      <c r="AG67" s="3">
        <v>28</v>
      </c>
      <c r="AH67" s="3">
        <v>27</v>
      </c>
      <c r="AI67" s="3">
        <v>28</v>
      </c>
      <c r="AJ67" s="3">
        <v>28</v>
      </c>
      <c r="AK67" s="3">
        <v>4.26</v>
      </c>
      <c r="AL67" s="3"/>
      <c r="AM67" s="3"/>
      <c r="AN67" s="60">
        <v>4</v>
      </c>
      <c r="AO67" s="5"/>
      <c r="AP67" s="5"/>
      <c r="AQ67" s="61"/>
      <c r="AR67" s="61"/>
      <c r="AS67" s="65">
        <v>1</v>
      </c>
      <c r="AT67" s="8" t="s">
        <v>71</v>
      </c>
      <c r="AU67" s="64" t="s">
        <v>512</v>
      </c>
      <c r="AV67" s="3">
        <f t="shared" si="1"/>
        <v>1</v>
      </c>
    </row>
    <row r="68" spans="1:48" ht="19.5" customHeight="1" x14ac:dyDescent="0.25">
      <c r="A68">
        <v>228</v>
      </c>
      <c r="B68">
        <v>2015</v>
      </c>
      <c r="C68">
        <v>3</v>
      </c>
      <c r="D68" t="s">
        <v>202</v>
      </c>
      <c r="E68" t="s">
        <v>74</v>
      </c>
      <c r="F68" s="59" t="s">
        <v>140</v>
      </c>
      <c r="G68" s="59" t="s">
        <v>157</v>
      </c>
      <c r="H68" s="3" t="s">
        <v>66</v>
      </c>
      <c r="I68" s="3" t="s">
        <v>112</v>
      </c>
      <c r="J68" s="3" t="s">
        <v>112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>
        <v>1980</v>
      </c>
      <c r="AF68" s="3">
        <v>24</v>
      </c>
      <c r="AG68" s="3">
        <v>23</v>
      </c>
      <c r="AH68" s="3">
        <v>25</v>
      </c>
      <c r="AI68" s="3">
        <v>25</v>
      </c>
      <c r="AJ68" s="3">
        <v>22</v>
      </c>
      <c r="AK68" s="3">
        <v>2.95</v>
      </c>
      <c r="AL68" s="3">
        <v>133</v>
      </c>
      <c r="AM68" s="3">
        <v>212</v>
      </c>
      <c r="AN68" s="60">
        <v>8</v>
      </c>
      <c r="AO68" s="5">
        <v>9</v>
      </c>
      <c r="AP68" s="5"/>
      <c r="AQ68" s="61"/>
      <c r="AR68" s="62"/>
      <c r="AS68" s="63">
        <v>4</v>
      </c>
      <c r="AT68" s="8" t="s">
        <v>71</v>
      </c>
      <c r="AU68" s="64" t="s">
        <v>507</v>
      </c>
      <c r="AV68" s="3">
        <f t="shared" si="1"/>
        <v>0</v>
      </c>
    </row>
    <row r="69" spans="1:48" ht="19.5" customHeight="1" x14ac:dyDescent="0.25">
      <c r="A69">
        <v>230</v>
      </c>
      <c r="B69">
        <v>2016</v>
      </c>
      <c r="C69">
        <v>3</v>
      </c>
      <c r="D69" t="s">
        <v>345</v>
      </c>
      <c r="E69" t="s">
        <v>74</v>
      </c>
      <c r="F69" s="59" t="s">
        <v>222</v>
      </c>
      <c r="G69" s="59" t="s">
        <v>108</v>
      </c>
      <c r="H69" s="3" t="s">
        <v>66</v>
      </c>
      <c r="I69" s="3" t="s">
        <v>112</v>
      </c>
      <c r="J69" s="3" t="s">
        <v>112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</v>
      </c>
      <c r="AC69" s="3">
        <v>1</v>
      </c>
      <c r="AD69" s="3">
        <v>0</v>
      </c>
      <c r="AE69">
        <v>1026</v>
      </c>
      <c r="AF69" s="3">
        <v>31</v>
      </c>
      <c r="AG69" s="3">
        <v>24</v>
      </c>
      <c r="AH69" s="3">
        <v>24</v>
      </c>
      <c r="AI69" s="3">
        <v>28</v>
      </c>
      <c r="AJ69" s="3">
        <v>27</v>
      </c>
      <c r="AK69" s="3">
        <v>3.34</v>
      </c>
      <c r="AL69" s="3">
        <v>119</v>
      </c>
      <c r="AM69" s="3">
        <v>546</v>
      </c>
      <c r="AN69" s="60">
        <v>8</v>
      </c>
      <c r="AO69" s="5">
        <v>0</v>
      </c>
      <c r="AP69" s="5"/>
      <c r="AQ69" s="61"/>
      <c r="AR69" s="62"/>
      <c r="AS69" s="63">
        <v>1</v>
      </c>
      <c r="AT69" s="8" t="s">
        <v>71</v>
      </c>
      <c r="AU69" s="64" t="s">
        <v>513</v>
      </c>
      <c r="AV69" s="3">
        <f t="shared" si="1"/>
        <v>0</v>
      </c>
    </row>
    <row r="70" spans="1:48" ht="19.5" customHeight="1" x14ac:dyDescent="0.25">
      <c r="A70">
        <v>231</v>
      </c>
      <c r="B70">
        <v>2015</v>
      </c>
      <c r="C70">
        <v>3</v>
      </c>
      <c r="D70" t="s">
        <v>313</v>
      </c>
      <c r="E70" t="s">
        <v>63</v>
      </c>
      <c r="F70" s="59" t="s">
        <v>99</v>
      </c>
      <c r="G70" s="59" t="s">
        <v>108</v>
      </c>
      <c r="H70" s="3"/>
      <c r="I70" s="3"/>
      <c r="J70" s="3"/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>
        <v>667</v>
      </c>
      <c r="AF70" s="3">
        <v>29</v>
      </c>
      <c r="AG70" s="3"/>
      <c r="AH70" s="3"/>
      <c r="AI70" s="3"/>
      <c r="AJ70" s="3"/>
      <c r="AK70" s="3">
        <v>4.0999999999999996</v>
      </c>
      <c r="AL70" s="3"/>
      <c r="AM70" s="3"/>
      <c r="AN70" s="60"/>
      <c r="AO70" s="5"/>
      <c r="AP70" s="5"/>
      <c r="AQ70" s="61"/>
      <c r="AR70" s="62"/>
      <c r="AS70" s="63">
        <v>1</v>
      </c>
      <c r="AT70" s="8" t="s">
        <v>71</v>
      </c>
      <c r="AU70" s="64" t="s">
        <v>514</v>
      </c>
      <c r="AV70" s="3">
        <f t="shared" si="1"/>
        <v>1</v>
      </c>
    </row>
    <row r="71" spans="1:48" ht="19.5" customHeight="1" x14ac:dyDescent="0.25">
      <c r="A71">
        <v>234</v>
      </c>
      <c r="B71">
        <v>2016</v>
      </c>
      <c r="C71">
        <v>3</v>
      </c>
      <c r="D71" t="s">
        <v>188</v>
      </c>
      <c r="E71" t="s">
        <v>63</v>
      </c>
      <c r="F71" s="59" t="s">
        <v>104</v>
      </c>
      <c r="G71" s="59" t="s">
        <v>141</v>
      </c>
      <c r="H71" s="3" t="s">
        <v>66</v>
      </c>
      <c r="I71" s="3" t="s">
        <v>112</v>
      </c>
      <c r="J71" s="3" t="s">
        <v>112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1</v>
      </c>
      <c r="AD71" s="3">
        <v>0</v>
      </c>
      <c r="AE71">
        <v>83</v>
      </c>
      <c r="AF71" s="3">
        <v>23</v>
      </c>
      <c r="AG71" s="3">
        <v>17</v>
      </c>
      <c r="AH71" s="3">
        <v>20</v>
      </c>
      <c r="AI71" s="3">
        <v>25</v>
      </c>
      <c r="AJ71" s="3">
        <v>30</v>
      </c>
      <c r="AK71" s="3">
        <v>2.77</v>
      </c>
      <c r="AL71" s="3">
        <v>279</v>
      </c>
      <c r="AM71" s="3">
        <v>424</v>
      </c>
      <c r="AN71" s="60">
        <v>7</v>
      </c>
      <c r="AO71" s="5">
        <v>3</v>
      </c>
      <c r="AP71" s="5">
        <v>3.4910000000000001</v>
      </c>
      <c r="AQ71" s="61"/>
      <c r="AR71" s="62"/>
      <c r="AS71" s="63">
        <v>5</v>
      </c>
      <c r="AT71" s="8" t="s">
        <v>71</v>
      </c>
      <c r="AU71" s="64" t="s">
        <v>515</v>
      </c>
      <c r="AV71" s="3">
        <f t="shared" si="1"/>
        <v>1</v>
      </c>
    </row>
    <row r="72" spans="1:48" ht="19.5" customHeight="1" x14ac:dyDescent="0.25">
      <c r="A72">
        <v>237</v>
      </c>
      <c r="B72">
        <v>2016</v>
      </c>
      <c r="C72">
        <v>3</v>
      </c>
      <c r="D72" t="s">
        <v>194</v>
      </c>
      <c r="E72" t="s">
        <v>74</v>
      </c>
      <c r="F72" s="59" t="s">
        <v>161</v>
      </c>
      <c r="G72" s="59" t="s">
        <v>108</v>
      </c>
      <c r="H72" s="3" t="s">
        <v>66</v>
      </c>
      <c r="I72" s="3" t="s">
        <v>112</v>
      </c>
      <c r="J72" s="3" t="s">
        <v>112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</v>
      </c>
      <c r="AC72" s="3">
        <v>1</v>
      </c>
      <c r="AD72" s="3">
        <v>0</v>
      </c>
      <c r="AE72">
        <v>10286</v>
      </c>
      <c r="AF72" s="3">
        <v>24</v>
      </c>
      <c r="AG72" s="3">
        <v>26</v>
      </c>
      <c r="AH72" s="3">
        <v>25</v>
      </c>
      <c r="AI72" s="3">
        <v>21</v>
      </c>
      <c r="AJ72" s="3">
        <v>24</v>
      </c>
      <c r="AK72" s="3">
        <v>3.79</v>
      </c>
      <c r="AL72" s="3">
        <v>42</v>
      </c>
      <c r="AM72" s="3">
        <v>138</v>
      </c>
      <c r="AN72" s="60">
        <v>8</v>
      </c>
      <c r="AO72" s="5"/>
      <c r="AP72" s="5"/>
      <c r="AQ72" s="61"/>
      <c r="AR72" s="62"/>
      <c r="AS72" s="63">
        <v>1</v>
      </c>
      <c r="AT72" s="8" t="s">
        <v>71</v>
      </c>
      <c r="AU72" s="64" t="s">
        <v>516</v>
      </c>
      <c r="AV72" s="3">
        <f t="shared" si="1"/>
        <v>0</v>
      </c>
    </row>
    <row r="73" spans="1:48" ht="19.5" customHeight="1" x14ac:dyDescent="0.25">
      <c r="A73">
        <v>238</v>
      </c>
      <c r="B73">
        <v>2016</v>
      </c>
      <c r="C73">
        <v>3</v>
      </c>
      <c r="D73" t="s">
        <v>152</v>
      </c>
      <c r="E73" t="s">
        <v>63</v>
      </c>
      <c r="F73" s="59" t="s">
        <v>104</v>
      </c>
      <c r="G73" s="59" t="s">
        <v>145</v>
      </c>
      <c r="H73" s="3"/>
      <c r="I73" s="3"/>
      <c r="J73" s="3"/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0</v>
      </c>
      <c r="AB73" s="3">
        <v>0</v>
      </c>
      <c r="AC73" s="3">
        <v>1</v>
      </c>
      <c r="AD73" s="3">
        <v>0</v>
      </c>
      <c r="AE73">
        <v>2155</v>
      </c>
      <c r="AF73" s="3">
        <v>21</v>
      </c>
      <c r="AG73" s="3"/>
      <c r="AH73" s="3"/>
      <c r="AI73" s="3"/>
      <c r="AJ73" s="3"/>
      <c r="AK73" s="3">
        <v>4</v>
      </c>
      <c r="AL73" s="3"/>
      <c r="AM73" s="3"/>
      <c r="AN73" s="60"/>
      <c r="AO73" s="5"/>
      <c r="AP73" s="5"/>
      <c r="AQ73" s="61"/>
      <c r="AR73" s="62"/>
      <c r="AS73" s="63">
        <v>5</v>
      </c>
      <c r="AT73" s="8" t="s">
        <v>71</v>
      </c>
      <c r="AU73" s="64" t="s">
        <v>517</v>
      </c>
      <c r="AV73" s="3">
        <f t="shared" si="1"/>
        <v>1</v>
      </c>
    </row>
    <row r="74" spans="1:48" ht="19.5" customHeight="1" x14ac:dyDescent="0.25">
      <c r="A74">
        <v>240</v>
      </c>
      <c r="B74">
        <v>2015</v>
      </c>
      <c r="C74">
        <v>3</v>
      </c>
      <c r="D74" t="s">
        <v>130</v>
      </c>
      <c r="E74" t="s">
        <v>63</v>
      </c>
      <c r="F74" s="59" t="s">
        <v>131</v>
      </c>
      <c r="G74" s="59" t="s">
        <v>94</v>
      </c>
      <c r="H74" s="3" t="s">
        <v>66</v>
      </c>
      <c r="I74" s="3">
        <v>1</v>
      </c>
      <c r="J74" s="3" t="s">
        <v>112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>
        <v>53</v>
      </c>
      <c r="AF74" s="3">
        <v>20</v>
      </c>
      <c r="AG74" s="3">
        <v>17</v>
      </c>
      <c r="AH74" s="3">
        <v>17</v>
      </c>
      <c r="AI74" s="3">
        <v>23</v>
      </c>
      <c r="AJ74" s="3">
        <v>23</v>
      </c>
      <c r="AK74" s="3">
        <v>3.62</v>
      </c>
      <c r="AL74" s="3">
        <v>181</v>
      </c>
      <c r="AM74" s="3">
        <v>593</v>
      </c>
      <c r="AN74" s="60"/>
      <c r="AO74" s="5"/>
      <c r="AP74" s="5"/>
      <c r="AQ74" s="61"/>
      <c r="AR74" s="62"/>
      <c r="AS74" s="63">
        <v>3</v>
      </c>
      <c r="AT74" s="8" t="s">
        <v>71</v>
      </c>
      <c r="AU74" s="66" t="s">
        <v>494</v>
      </c>
      <c r="AV74" s="3">
        <f t="shared" si="1"/>
        <v>1</v>
      </c>
    </row>
    <row r="75" spans="1:48" ht="19.5" customHeight="1" x14ac:dyDescent="0.25">
      <c r="A75">
        <v>242</v>
      </c>
      <c r="B75">
        <v>2015</v>
      </c>
      <c r="C75">
        <v>3</v>
      </c>
      <c r="D75" t="s">
        <v>88</v>
      </c>
      <c r="E75" t="s">
        <v>74</v>
      </c>
      <c r="F75" s="59" t="s">
        <v>107</v>
      </c>
      <c r="G75" s="59" t="s">
        <v>108</v>
      </c>
      <c r="H75" s="3"/>
      <c r="I75" s="3">
        <v>1</v>
      </c>
      <c r="J75" s="3" t="s">
        <v>112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1</v>
      </c>
      <c r="AC75" s="3">
        <v>0</v>
      </c>
      <c r="AD75" s="3">
        <v>0</v>
      </c>
      <c r="AE75">
        <v>0</v>
      </c>
      <c r="AF75" s="3">
        <v>19</v>
      </c>
      <c r="AG75" s="3">
        <v>17</v>
      </c>
      <c r="AH75" s="3">
        <v>24</v>
      </c>
      <c r="AI75" s="3">
        <v>18</v>
      </c>
      <c r="AJ75" s="3">
        <v>18</v>
      </c>
      <c r="AK75" s="3">
        <v>3.31</v>
      </c>
      <c r="AL75" s="3">
        <v>207</v>
      </c>
      <c r="AM75" s="3">
        <v>406</v>
      </c>
      <c r="AN75" s="60">
        <v>8</v>
      </c>
      <c r="AO75" s="5"/>
      <c r="AP75" s="5"/>
      <c r="AQ75" s="61"/>
      <c r="AR75" s="62"/>
      <c r="AS75" s="63">
        <v>6</v>
      </c>
      <c r="AT75" s="8" t="s">
        <v>71</v>
      </c>
      <c r="AU75" s="66" t="s">
        <v>518</v>
      </c>
      <c r="AV75" s="3">
        <f t="shared" si="1"/>
        <v>0</v>
      </c>
    </row>
    <row r="76" spans="1:48" ht="20.25" customHeight="1" x14ac:dyDescent="0.25">
      <c r="A76">
        <v>244</v>
      </c>
      <c r="B76">
        <v>2015</v>
      </c>
      <c r="C76">
        <v>4</v>
      </c>
      <c r="D76" t="s">
        <v>248</v>
      </c>
      <c r="F76" s="59" t="s">
        <v>99</v>
      </c>
      <c r="G76" s="59" t="s">
        <v>81</v>
      </c>
      <c r="H76" s="3" t="s">
        <v>82</v>
      </c>
      <c r="I76" s="3" t="s">
        <v>112</v>
      </c>
      <c r="J76" s="3" t="s">
        <v>112</v>
      </c>
      <c r="K76" s="3">
        <v>0</v>
      </c>
      <c r="L76" s="3">
        <v>0</v>
      </c>
      <c r="M76" s="3">
        <v>1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0</v>
      </c>
      <c r="AE76">
        <v>64068</v>
      </c>
      <c r="AF76" s="3"/>
      <c r="AG76" s="3"/>
      <c r="AH76" s="3"/>
      <c r="AI76" s="3"/>
      <c r="AJ76" s="3"/>
      <c r="AK76" s="3"/>
      <c r="AL76" s="3"/>
      <c r="AM76" s="3"/>
      <c r="AN76" s="60"/>
      <c r="AO76" s="5">
        <v>16</v>
      </c>
      <c r="AP76" s="5"/>
      <c r="AQ76" s="61"/>
      <c r="AR76" s="62"/>
      <c r="AS76" s="63">
        <v>1</v>
      </c>
      <c r="AT76" s="8" t="s">
        <v>71</v>
      </c>
      <c r="AU76" s="66" t="s">
        <v>494</v>
      </c>
      <c r="AV76" s="3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21B8-4321-4B7E-A294-8F956F6B1921}">
  <dimension ref="A1:AV153"/>
  <sheetViews>
    <sheetView workbookViewId="0">
      <selection activeCell="D22" sqref="D22"/>
    </sheetView>
  </sheetViews>
  <sheetFormatPr defaultRowHeight="15" x14ac:dyDescent="0.25"/>
  <cols>
    <col min="2" max="2" width="7.28515625" style="53" bestFit="1" customWidth="1"/>
    <col min="3" max="3" width="7.28515625" style="53" customWidth="1"/>
    <col min="4" max="4" width="34.7109375" bestFit="1" customWidth="1"/>
    <col min="5" max="5" width="9.42578125" style="53" customWidth="1"/>
    <col min="6" max="6" width="16.42578125" customWidth="1"/>
    <col min="7" max="7" width="21.5703125" customWidth="1"/>
    <col min="8" max="8" width="9.42578125" style="53" bestFit="1" customWidth="1"/>
    <col min="9" max="9" width="5.42578125" style="53" bestFit="1" customWidth="1"/>
    <col min="10" max="10" width="3.85546875" style="53" bestFit="1" customWidth="1"/>
    <col min="11" max="21" width="3.85546875" style="53" customWidth="1"/>
    <col min="22" max="22" width="4.85546875" style="55" customWidth="1"/>
    <col min="23" max="23" width="4.28515625" style="55" customWidth="1"/>
    <col min="24" max="24" width="4" style="55" customWidth="1"/>
    <col min="25" max="25" width="8.42578125" style="55" customWidth="1"/>
    <col min="26" max="26" width="8.140625" style="55" customWidth="1"/>
    <col min="27" max="29" width="12.42578125" style="55" customWidth="1"/>
    <col min="30" max="30" width="4.5703125" style="55" customWidth="1"/>
    <col min="31" max="31" width="4.42578125" style="55" customWidth="1"/>
    <col min="32" max="36" width="3.85546875" style="53" customWidth="1"/>
    <col min="37" max="37" width="14.85546875" style="55" customWidth="1"/>
    <col min="38" max="38" width="5.42578125" style="53" customWidth="1"/>
    <col min="39" max="41" width="3.85546875" style="53" customWidth="1"/>
    <col min="42" max="42" width="10.7109375" style="46" customWidth="1"/>
    <col min="43" max="43" width="48.85546875" customWidth="1"/>
    <col min="44" max="44" width="10.140625" customWidth="1"/>
    <col min="45" max="45" width="9.85546875" style="58" customWidth="1"/>
    <col min="46" max="46" width="4.28515625" style="52" bestFit="1" customWidth="1"/>
    <col min="47" max="47" width="7.7109375" style="25" customWidth="1"/>
    <col min="48" max="48" width="13.5703125" bestFit="1" customWidth="1"/>
  </cols>
  <sheetData>
    <row r="1" spans="1:48" ht="19.5" customHeight="1" x14ac:dyDescent="0.25">
      <c r="A1" t="s">
        <v>0</v>
      </c>
      <c r="B1" s="53" t="s">
        <v>1</v>
      </c>
      <c r="C1" s="53" t="s">
        <v>17</v>
      </c>
      <c r="D1" t="s">
        <v>2</v>
      </c>
      <c r="E1" s="53" t="s">
        <v>4</v>
      </c>
      <c r="F1" t="s">
        <v>3</v>
      </c>
      <c r="G1" t="s">
        <v>5</v>
      </c>
      <c r="H1" s="54" t="s">
        <v>7</v>
      </c>
      <c r="I1" s="54" t="s">
        <v>23</v>
      </c>
      <c r="J1" s="54" t="s">
        <v>50</v>
      </c>
      <c r="K1" s="5" t="s">
        <v>18</v>
      </c>
      <c r="L1" s="5" t="s">
        <v>19</v>
      </c>
      <c r="M1" s="5" t="s">
        <v>9</v>
      </c>
      <c r="N1" s="5" t="s">
        <v>10</v>
      </c>
      <c r="O1" s="5" t="s">
        <v>12</v>
      </c>
      <c r="P1" s="5" t="s">
        <v>13</v>
      </c>
      <c r="Q1" s="5" t="s">
        <v>14</v>
      </c>
      <c r="R1" s="5" t="s">
        <v>25</v>
      </c>
      <c r="S1" s="5" t="s">
        <v>26</v>
      </c>
      <c r="T1" s="5" t="s">
        <v>27</v>
      </c>
      <c r="U1" s="5" t="s">
        <v>50</v>
      </c>
      <c r="V1" s="5" t="s">
        <v>43</v>
      </c>
      <c r="W1" s="5" t="s">
        <v>45</v>
      </c>
      <c r="X1" s="5" t="s">
        <v>47</v>
      </c>
      <c r="Y1" s="5" t="s">
        <v>38</v>
      </c>
      <c r="Z1" s="5" t="s">
        <v>40</v>
      </c>
      <c r="AA1" s="5" t="s">
        <v>41</v>
      </c>
      <c r="AB1" s="5" t="s">
        <v>42</v>
      </c>
      <c r="AC1" s="5" t="s">
        <v>36</v>
      </c>
      <c r="AD1" s="5" t="s">
        <v>44</v>
      </c>
      <c r="AE1" s="5" t="s">
        <v>46</v>
      </c>
      <c r="AF1" s="5" t="s">
        <v>30</v>
      </c>
      <c r="AG1" s="5" t="s">
        <v>31</v>
      </c>
      <c r="AH1" s="5" t="s">
        <v>33</v>
      </c>
      <c r="AI1" s="5" t="s">
        <v>34</v>
      </c>
      <c r="AJ1" s="5" t="s">
        <v>35</v>
      </c>
      <c r="AK1" s="55" t="s">
        <v>48</v>
      </c>
      <c r="AL1" s="5" t="s">
        <v>51</v>
      </c>
      <c r="AM1" s="5" t="s">
        <v>11</v>
      </c>
      <c r="AN1" s="5" t="s">
        <v>52</v>
      </c>
      <c r="AO1" s="5" t="s">
        <v>20</v>
      </c>
      <c r="AP1" s="4" t="s">
        <v>49</v>
      </c>
      <c r="AQ1" s="10" t="s">
        <v>58</v>
      </c>
      <c r="AR1" s="11" t="s">
        <v>60</v>
      </c>
      <c r="AS1" s="56" t="s">
        <v>29</v>
      </c>
      <c r="AT1" s="52" t="s">
        <v>53</v>
      </c>
      <c r="AU1" s="57" t="s">
        <v>447</v>
      </c>
    </row>
    <row r="2" spans="1:48" ht="19.5" customHeight="1" x14ac:dyDescent="0.25">
      <c r="A2">
        <v>4</v>
      </c>
      <c r="B2" s="53">
        <v>2016</v>
      </c>
      <c r="C2" s="53">
        <v>4</v>
      </c>
      <c r="D2" t="s">
        <v>248</v>
      </c>
      <c r="E2" s="53" t="s">
        <v>63</v>
      </c>
      <c r="F2" t="s">
        <v>107</v>
      </c>
      <c r="G2" t="s">
        <v>297</v>
      </c>
      <c r="H2" s="54" t="s">
        <v>227</v>
      </c>
      <c r="I2" s="54">
        <v>0</v>
      </c>
      <c r="J2" s="54" t="s">
        <v>112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27.139860139860136</v>
      </c>
      <c r="W2" s="5">
        <v>26.956834532374106</v>
      </c>
      <c r="X2" s="5">
        <v>28.489208633093519</v>
      </c>
      <c r="Y2" s="5">
        <v>294</v>
      </c>
      <c r="Z2" s="5">
        <v>3</v>
      </c>
      <c r="AA2" s="5">
        <v>31</v>
      </c>
      <c r="AB2" s="5">
        <v>3.92</v>
      </c>
      <c r="AC2" s="5">
        <v>55.2</v>
      </c>
      <c r="AD2" s="5">
        <v>25.7841726618705</v>
      </c>
      <c r="AE2" s="5">
        <v>28.021582733812952</v>
      </c>
      <c r="AF2" s="5">
        <v>1</v>
      </c>
      <c r="AG2" s="5">
        <v>0</v>
      </c>
      <c r="AH2" s="5">
        <v>0</v>
      </c>
      <c r="AI2" s="5">
        <v>0</v>
      </c>
      <c r="AJ2" s="5">
        <v>0</v>
      </c>
      <c r="AK2" s="55">
        <v>64068</v>
      </c>
      <c r="AL2" s="5">
        <v>0</v>
      </c>
      <c r="AM2" s="5">
        <v>0</v>
      </c>
      <c r="AN2" s="5">
        <v>1</v>
      </c>
      <c r="AO2" s="5">
        <v>1</v>
      </c>
      <c r="AP2" s="4">
        <v>3.8780000000000001</v>
      </c>
      <c r="AQ2" s="10" t="s">
        <v>402</v>
      </c>
      <c r="AR2" s="11"/>
      <c r="AS2" s="56">
        <v>1</v>
      </c>
      <c r="AU2" s="57"/>
      <c r="AV2" s="25"/>
    </row>
    <row r="3" spans="1:48" ht="19.5" customHeight="1" x14ac:dyDescent="0.25">
      <c r="A3">
        <v>31</v>
      </c>
      <c r="B3" s="53">
        <v>2016</v>
      </c>
      <c r="C3" s="53">
        <v>3</v>
      </c>
      <c r="D3" t="s">
        <v>329</v>
      </c>
      <c r="E3" s="53" t="s">
        <v>63</v>
      </c>
      <c r="F3" t="s">
        <v>161</v>
      </c>
      <c r="G3" t="s">
        <v>64</v>
      </c>
      <c r="H3" s="54" t="s">
        <v>66</v>
      </c>
      <c r="I3" s="54">
        <v>0</v>
      </c>
      <c r="J3" s="54" t="s">
        <v>112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31</v>
      </c>
      <c r="W3" s="5">
        <v>30</v>
      </c>
      <c r="X3" s="5">
        <v>30</v>
      </c>
      <c r="Y3" s="5">
        <v>70</v>
      </c>
      <c r="Z3" s="5">
        <v>8</v>
      </c>
      <c r="AA3" s="5">
        <v>41</v>
      </c>
      <c r="AB3" s="5">
        <v>4.13</v>
      </c>
      <c r="AC3" s="5">
        <v>1</v>
      </c>
      <c r="AD3" s="5">
        <v>31</v>
      </c>
      <c r="AE3" s="5">
        <v>34</v>
      </c>
      <c r="AF3" s="5">
        <v>1</v>
      </c>
      <c r="AG3" s="5">
        <v>0</v>
      </c>
      <c r="AH3" s="5">
        <v>0</v>
      </c>
      <c r="AI3" s="5">
        <v>0</v>
      </c>
      <c r="AJ3" s="5">
        <v>0</v>
      </c>
      <c r="AK3" s="55">
        <v>991</v>
      </c>
      <c r="AL3" s="5">
        <v>0</v>
      </c>
      <c r="AM3" s="5">
        <v>0</v>
      </c>
      <c r="AN3" s="5">
        <v>1</v>
      </c>
      <c r="AO3" s="5">
        <v>0</v>
      </c>
      <c r="AP3" s="4">
        <v>3.468</v>
      </c>
      <c r="AQ3" s="10" t="s">
        <v>330</v>
      </c>
      <c r="AR3" s="11"/>
      <c r="AS3" s="56">
        <v>1</v>
      </c>
      <c r="AU3" s="57"/>
    </row>
    <row r="4" spans="1:48" ht="19.5" customHeight="1" x14ac:dyDescent="0.25">
      <c r="A4">
        <v>37</v>
      </c>
      <c r="B4" s="53">
        <v>2016</v>
      </c>
      <c r="C4" s="53">
        <v>2</v>
      </c>
      <c r="D4" t="s">
        <v>98</v>
      </c>
      <c r="E4" s="53" t="s">
        <v>63</v>
      </c>
      <c r="F4" t="s">
        <v>99</v>
      </c>
      <c r="G4" t="s">
        <v>100</v>
      </c>
      <c r="H4" s="54" t="s">
        <v>76</v>
      </c>
      <c r="I4" s="54">
        <v>0</v>
      </c>
      <c r="J4" s="54" t="s">
        <v>112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19</v>
      </c>
      <c r="W4" s="5">
        <v>19</v>
      </c>
      <c r="X4" s="5">
        <v>20</v>
      </c>
      <c r="Y4" s="5">
        <v>97</v>
      </c>
      <c r="Z4" s="5">
        <v>8</v>
      </c>
      <c r="AA4" s="5">
        <v>14</v>
      </c>
      <c r="AB4" s="5">
        <v>3.41</v>
      </c>
      <c r="AC4" s="5">
        <v>44</v>
      </c>
      <c r="AD4" s="5">
        <v>15</v>
      </c>
      <c r="AE4" s="5">
        <v>20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55">
        <v>11181</v>
      </c>
      <c r="AL4" s="5">
        <v>0</v>
      </c>
      <c r="AM4" s="5">
        <v>1</v>
      </c>
      <c r="AN4" s="5">
        <v>1</v>
      </c>
      <c r="AO4" s="5">
        <v>0</v>
      </c>
      <c r="AP4" s="4">
        <v>2.85</v>
      </c>
      <c r="AQ4" s="10" t="s">
        <v>102</v>
      </c>
      <c r="AR4" s="11"/>
      <c r="AS4" s="56">
        <v>1</v>
      </c>
      <c r="AU4" s="57"/>
    </row>
    <row r="5" spans="1:48" ht="19.5" customHeight="1" x14ac:dyDescent="0.25">
      <c r="A5">
        <v>113</v>
      </c>
      <c r="B5" s="53">
        <v>2016</v>
      </c>
      <c r="C5" s="53">
        <v>3</v>
      </c>
      <c r="D5" t="s">
        <v>240</v>
      </c>
      <c r="E5" s="53" t="s">
        <v>63</v>
      </c>
      <c r="F5" t="s">
        <v>111</v>
      </c>
      <c r="G5" t="s">
        <v>64</v>
      </c>
      <c r="H5" s="54" t="s">
        <v>66</v>
      </c>
      <c r="I5" s="54">
        <v>2</v>
      </c>
      <c r="J5" s="54" t="s">
        <v>112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31</v>
      </c>
      <c r="W5" s="5">
        <v>31</v>
      </c>
      <c r="X5" s="5">
        <v>31</v>
      </c>
      <c r="Y5" s="5">
        <v>118</v>
      </c>
      <c r="Z5" s="5">
        <v>8</v>
      </c>
      <c r="AA5" s="5">
        <v>19</v>
      </c>
      <c r="AB5" s="5">
        <v>4.22</v>
      </c>
      <c r="AC5" s="5">
        <v>4</v>
      </c>
      <c r="AD5" s="5">
        <v>30</v>
      </c>
      <c r="AE5" s="5">
        <v>35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5">
        <v>2041</v>
      </c>
      <c r="AL5" s="5">
        <v>0</v>
      </c>
      <c r="AM5" s="5">
        <v>0</v>
      </c>
      <c r="AN5" s="5">
        <v>1</v>
      </c>
      <c r="AO5" s="5">
        <v>0</v>
      </c>
      <c r="AP5" s="4">
        <v>3.8170000000000002</v>
      </c>
      <c r="AQ5" s="10" t="s">
        <v>279</v>
      </c>
      <c r="AR5" s="11"/>
      <c r="AS5" s="56">
        <v>1</v>
      </c>
      <c r="AU5" s="57"/>
    </row>
    <row r="6" spans="1:48" ht="19.5" customHeight="1" x14ac:dyDescent="0.25">
      <c r="A6">
        <v>133</v>
      </c>
      <c r="B6" s="53">
        <v>2015</v>
      </c>
      <c r="C6" s="53">
        <v>3</v>
      </c>
      <c r="D6" t="s">
        <v>137</v>
      </c>
      <c r="E6" s="53" t="s">
        <v>63</v>
      </c>
      <c r="F6" t="s">
        <v>89</v>
      </c>
      <c r="G6" t="s">
        <v>81</v>
      </c>
      <c r="H6" s="54" t="s">
        <v>66</v>
      </c>
      <c r="I6" s="54">
        <v>0</v>
      </c>
      <c r="J6" s="54" t="s">
        <v>112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21</v>
      </c>
      <c r="W6" s="5">
        <v>20</v>
      </c>
      <c r="X6" s="5">
        <v>22</v>
      </c>
      <c r="Y6" s="5">
        <v>173</v>
      </c>
      <c r="Z6" s="5">
        <v>8</v>
      </c>
      <c r="AA6" s="5">
        <v>11</v>
      </c>
      <c r="AB6" s="5">
        <v>3.69</v>
      </c>
      <c r="AC6" s="5">
        <v>50</v>
      </c>
      <c r="AD6" s="5">
        <v>23</v>
      </c>
      <c r="AE6" s="5">
        <v>19</v>
      </c>
      <c r="AF6" s="5">
        <v>1</v>
      </c>
      <c r="AG6" s="5">
        <v>0</v>
      </c>
      <c r="AH6" s="5">
        <v>0</v>
      </c>
      <c r="AI6" s="5">
        <v>0</v>
      </c>
      <c r="AJ6" s="5">
        <v>0</v>
      </c>
      <c r="AK6" s="55">
        <v>8</v>
      </c>
      <c r="AL6" s="5">
        <v>0</v>
      </c>
      <c r="AM6" s="5">
        <v>0</v>
      </c>
      <c r="AN6" s="5">
        <v>0</v>
      </c>
      <c r="AO6" s="5">
        <v>0</v>
      </c>
      <c r="AP6" s="4">
        <v>3.4889999999999999</v>
      </c>
      <c r="AQ6" s="10" t="s">
        <v>138</v>
      </c>
      <c r="AR6" s="11"/>
      <c r="AS6" s="56">
        <v>1</v>
      </c>
      <c r="AU6" s="57"/>
    </row>
    <row r="7" spans="1:48" ht="19.5" customHeight="1" x14ac:dyDescent="0.25">
      <c r="A7">
        <v>142</v>
      </c>
      <c r="B7" s="53">
        <v>2016</v>
      </c>
      <c r="C7" s="53">
        <v>3</v>
      </c>
      <c r="D7" t="s">
        <v>188</v>
      </c>
      <c r="E7" s="53" t="s">
        <v>74</v>
      </c>
      <c r="F7" t="s">
        <v>161</v>
      </c>
      <c r="G7" t="s">
        <v>64</v>
      </c>
      <c r="H7" s="54" t="s">
        <v>66</v>
      </c>
      <c r="I7" s="54">
        <v>0</v>
      </c>
      <c r="J7" s="54" t="s">
        <v>112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32</v>
      </c>
      <c r="W7" s="5">
        <v>36</v>
      </c>
      <c r="X7" s="5">
        <v>34</v>
      </c>
      <c r="Y7" s="5">
        <v>443</v>
      </c>
      <c r="Z7" s="5">
        <v>6</v>
      </c>
      <c r="AA7" s="5">
        <v>57</v>
      </c>
      <c r="AB7" s="5">
        <v>4.28</v>
      </c>
      <c r="AC7" s="5">
        <v>5</v>
      </c>
      <c r="AD7" s="5">
        <v>28</v>
      </c>
      <c r="AE7" s="5">
        <v>29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5">
        <v>84</v>
      </c>
      <c r="AL7" s="5">
        <v>1</v>
      </c>
      <c r="AM7" s="5">
        <v>0</v>
      </c>
      <c r="AN7" s="5">
        <v>1</v>
      </c>
      <c r="AO7" s="5">
        <v>0</v>
      </c>
      <c r="AP7" s="4">
        <v>3.524</v>
      </c>
      <c r="AQ7" s="10" t="s">
        <v>355</v>
      </c>
      <c r="AR7" s="11" t="s">
        <v>356</v>
      </c>
      <c r="AS7" s="56">
        <v>1</v>
      </c>
      <c r="AU7" s="57"/>
    </row>
    <row r="8" spans="1:48" ht="19.5" customHeight="1" x14ac:dyDescent="0.25">
      <c r="A8">
        <v>157</v>
      </c>
      <c r="B8" s="53">
        <v>2016</v>
      </c>
      <c r="C8" s="53">
        <v>3</v>
      </c>
      <c r="D8" t="s">
        <v>260</v>
      </c>
      <c r="E8" s="53" t="s">
        <v>63</v>
      </c>
      <c r="F8" t="s">
        <v>99</v>
      </c>
      <c r="G8" t="s">
        <v>136</v>
      </c>
      <c r="H8" s="54" t="s">
        <v>66</v>
      </c>
      <c r="I8" s="54">
        <v>0</v>
      </c>
      <c r="J8" s="54" t="s">
        <v>112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29</v>
      </c>
      <c r="W8" s="5">
        <v>28</v>
      </c>
      <c r="X8" s="5">
        <v>33</v>
      </c>
      <c r="Y8" s="5">
        <v>362</v>
      </c>
      <c r="Z8" s="5">
        <v>8</v>
      </c>
      <c r="AA8" s="5">
        <v>10</v>
      </c>
      <c r="AB8" s="5">
        <v>4.18</v>
      </c>
      <c r="AC8" s="5">
        <v>2</v>
      </c>
      <c r="AD8" s="5">
        <v>28</v>
      </c>
      <c r="AE8" s="5">
        <v>29</v>
      </c>
      <c r="AF8" s="5">
        <v>1</v>
      </c>
      <c r="AG8" s="5">
        <v>0</v>
      </c>
      <c r="AH8" s="5">
        <v>0</v>
      </c>
      <c r="AI8" s="5">
        <v>0</v>
      </c>
      <c r="AJ8" s="5">
        <v>0</v>
      </c>
      <c r="AK8" s="55">
        <v>1654</v>
      </c>
      <c r="AL8" s="5">
        <v>0</v>
      </c>
      <c r="AM8" s="5">
        <v>0</v>
      </c>
      <c r="AN8" s="5">
        <v>1</v>
      </c>
      <c r="AO8" s="5">
        <v>0</v>
      </c>
      <c r="AP8" s="4">
        <v>4</v>
      </c>
      <c r="AQ8" s="10" t="s">
        <v>279</v>
      </c>
      <c r="AR8" s="11" t="s">
        <v>300</v>
      </c>
      <c r="AS8" s="56">
        <v>1</v>
      </c>
      <c r="AU8" s="57"/>
    </row>
    <row r="9" spans="1:48" ht="19.5" customHeight="1" x14ac:dyDescent="0.25">
      <c r="A9">
        <v>158</v>
      </c>
      <c r="B9" s="53">
        <v>2015</v>
      </c>
      <c r="C9" s="53">
        <v>3</v>
      </c>
      <c r="D9" t="s">
        <v>144</v>
      </c>
      <c r="E9" s="53" t="s">
        <v>74</v>
      </c>
      <c r="F9" t="s">
        <v>89</v>
      </c>
      <c r="G9" t="s">
        <v>170</v>
      </c>
      <c r="H9" s="54"/>
      <c r="I9" s="54">
        <v>0</v>
      </c>
      <c r="J9" s="54" t="s">
        <v>112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32</v>
      </c>
      <c r="W9" s="5">
        <v>32</v>
      </c>
      <c r="X9" s="5">
        <v>28</v>
      </c>
      <c r="Y9" s="5">
        <v>306</v>
      </c>
      <c r="Z9" s="5">
        <v>8</v>
      </c>
      <c r="AA9" s="5">
        <v>30</v>
      </c>
      <c r="AB9" s="5">
        <v>4.28</v>
      </c>
      <c r="AC9" s="5">
        <v>19</v>
      </c>
      <c r="AD9" s="5">
        <v>36</v>
      </c>
      <c r="AE9" s="5">
        <v>32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5">
        <v>87</v>
      </c>
      <c r="AL9" s="5">
        <v>1</v>
      </c>
      <c r="AM9" s="5">
        <v>0</v>
      </c>
      <c r="AN9" s="5">
        <v>0</v>
      </c>
      <c r="AO9" s="5">
        <v>0</v>
      </c>
      <c r="AP9" s="4">
        <v>4</v>
      </c>
      <c r="AQ9" s="10" t="s">
        <v>357</v>
      </c>
      <c r="AR9" s="11" t="s">
        <v>222</v>
      </c>
      <c r="AS9" s="56">
        <v>1</v>
      </c>
      <c r="AU9" s="57"/>
    </row>
    <row r="10" spans="1:48" ht="19.5" customHeight="1" x14ac:dyDescent="0.25">
      <c r="A10">
        <v>186</v>
      </c>
      <c r="B10" s="53">
        <v>2016</v>
      </c>
      <c r="C10" s="53">
        <v>3</v>
      </c>
      <c r="D10" t="s">
        <v>88</v>
      </c>
      <c r="E10" s="53" t="s">
        <v>63</v>
      </c>
      <c r="F10" t="s">
        <v>99</v>
      </c>
      <c r="G10" t="s">
        <v>64</v>
      </c>
      <c r="H10" s="54" t="s">
        <v>66</v>
      </c>
      <c r="I10" s="54">
        <v>0</v>
      </c>
      <c r="J10" s="54" t="s">
        <v>112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31</v>
      </c>
      <c r="W10" s="5">
        <v>32</v>
      </c>
      <c r="X10" s="5">
        <v>33</v>
      </c>
      <c r="Y10" s="5">
        <v>422</v>
      </c>
      <c r="Z10" s="5">
        <v>8</v>
      </c>
      <c r="AA10" s="5">
        <v>25</v>
      </c>
      <c r="AB10" s="5">
        <v>4</v>
      </c>
      <c r="AC10" s="5">
        <v>1</v>
      </c>
      <c r="AD10" s="5">
        <v>28</v>
      </c>
      <c r="AE10" s="5">
        <v>32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5">
        <v>90</v>
      </c>
      <c r="AL10" s="5">
        <v>0</v>
      </c>
      <c r="AM10" s="5">
        <v>0</v>
      </c>
      <c r="AN10" s="5">
        <v>1</v>
      </c>
      <c r="AO10" s="5">
        <v>0</v>
      </c>
      <c r="AP10" s="4">
        <v>3.9649999999999999</v>
      </c>
      <c r="AQ10" s="10" t="s">
        <v>331</v>
      </c>
      <c r="AR10" s="11"/>
      <c r="AS10" s="56">
        <v>1</v>
      </c>
      <c r="AU10" s="57"/>
    </row>
    <row r="11" spans="1:48" ht="19.5" customHeight="1" x14ac:dyDescent="0.25">
      <c r="A11">
        <v>196</v>
      </c>
      <c r="B11" s="53">
        <v>2016</v>
      </c>
      <c r="C11" s="53">
        <v>3</v>
      </c>
      <c r="D11" t="s">
        <v>178</v>
      </c>
      <c r="E11" s="53" t="s">
        <v>74</v>
      </c>
      <c r="F11" t="s">
        <v>161</v>
      </c>
      <c r="G11" t="s">
        <v>243</v>
      </c>
      <c r="H11" s="54" t="s">
        <v>66</v>
      </c>
      <c r="I11" s="54">
        <v>0</v>
      </c>
      <c r="J11" s="54" t="s">
        <v>112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26</v>
      </c>
      <c r="W11" s="5">
        <v>28</v>
      </c>
      <c r="X11" s="5">
        <v>23</v>
      </c>
      <c r="Y11" s="5">
        <v>390</v>
      </c>
      <c r="Z11" s="5">
        <v>8</v>
      </c>
      <c r="AA11" s="5">
        <v>22</v>
      </c>
      <c r="AB11" s="5">
        <v>3.83</v>
      </c>
      <c r="AC11" s="5">
        <v>60</v>
      </c>
      <c r="AD11" s="5">
        <v>30</v>
      </c>
      <c r="AE11" s="5">
        <v>25</v>
      </c>
      <c r="AF11" s="5">
        <v>1</v>
      </c>
      <c r="AG11" s="5">
        <v>0</v>
      </c>
      <c r="AH11" s="5">
        <v>0</v>
      </c>
      <c r="AI11" s="5">
        <v>0</v>
      </c>
      <c r="AJ11" s="5">
        <v>0</v>
      </c>
      <c r="AK11" s="55">
        <v>8</v>
      </c>
      <c r="AL11" s="5">
        <v>1</v>
      </c>
      <c r="AM11" s="5">
        <v>0</v>
      </c>
      <c r="AN11" s="5">
        <v>1</v>
      </c>
      <c r="AO11" s="5">
        <v>0</v>
      </c>
      <c r="AP11" s="4">
        <v>3.6120000000000001</v>
      </c>
      <c r="AQ11" s="10" t="s">
        <v>102</v>
      </c>
      <c r="AR11" s="11"/>
      <c r="AS11" s="56">
        <v>1</v>
      </c>
      <c r="AU11" s="57"/>
    </row>
    <row r="12" spans="1:48" ht="19.5" customHeight="1" x14ac:dyDescent="0.25">
      <c r="A12">
        <v>236</v>
      </c>
      <c r="B12" s="53">
        <v>2016</v>
      </c>
      <c r="C12" s="53">
        <v>2</v>
      </c>
      <c r="D12" t="s">
        <v>278</v>
      </c>
      <c r="E12" s="53" t="s">
        <v>63</v>
      </c>
      <c r="F12" t="s">
        <v>99</v>
      </c>
      <c r="G12" t="s">
        <v>75</v>
      </c>
      <c r="H12" s="54" t="s">
        <v>76</v>
      </c>
      <c r="I12" s="54">
        <v>0</v>
      </c>
      <c r="J12" s="54" t="s">
        <v>112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28</v>
      </c>
      <c r="W12" s="5">
        <v>28</v>
      </c>
      <c r="X12" s="5">
        <v>32</v>
      </c>
      <c r="Y12" s="5">
        <v>140</v>
      </c>
      <c r="Z12" s="5">
        <v>8</v>
      </c>
      <c r="AA12" s="5">
        <v>4</v>
      </c>
      <c r="AB12" s="5">
        <v>3.74</v>
      </c>
      <c r="AC12" s="5">
        <v>5</v>
      </c>
      <c r="AD12" s="5">
        <v>25</v>
      </c>
      <c r="AE12" s="5">
        <v>30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5">
        <v>956</v>
      </c>
      <c r="AL12" s="5">
        <v>0</v>
      </c>
      <c r="AM12" s="5">
        <v>1</v>
      </c>
      <c r="AN12" s="5">
        <v>1</v>
      </c>
      <c r="AO12" s="5">
        <v>0</v>
      </c>
      <c r="AP12" s="4">
        <v>3.4980000000000002</v>
      </c>
      <c r="AQ12" s="10" t="s">
        <v>279</v>
      </c>
      <c r="AR12" s="11"/>
      <c r="AS12" s="56">
        <v>1</v>
      </c>
      <c r="AU12" s="57"/>
    </row>
    <row r="13" spans="1:48" ht="19.5" customHeight="1" x14ac:dyDescent="0.25">
      <c r="A13">
        <v>10</v>
      </c>
      <c r="B13" s="53">
        <v>2016</v>
      </c>
      <c r="C13" s="53">
        <v>3</v>
      </c>
      <c r="D13" t="s">
        <v>273</v>
      </c>
      <c r="E13" s="53" t="s">
        <v>63</v>
      </c>
      <c r="F13" t="s">
        <v>204</v>
      </c>
      <c r="G13" t="s">
        <v>94</v>
      </c>
      <c r="H13" s="54" t="s">
        <v>66</v>
      </c>
      <c r="I13" s="54">
        <v>0</v>
      </c>
      <c r="J13" s="54" t="s">
        <v>112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28</v>
      </c>
      <c r="W13" s="5">
        <v>29</v>
      </c>
      <c r="X13" s="5">
        <v>29</v>
      </c>
      <c r="Y13" s="5">
        <v>181</v>
      </c>
      <c r="Z13" s="5">
        <v>12</v>
      </c>
      <c r="AA13" s="5">
        <v>20</v>
      </c>
      <c r="AB13" s="5">
        <v>4</v>
      </c>
      <c r="AC13" s="5">
        <v>1</v>
      </c>
      <c r="AD13" s="5">
        <v>22</v>
      </c>
      <c r="AE13" s="5">
        <v>31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5">
        <v>1944</v>
      </c>
      <c r="AL13" s="5">
        <v>0</v>
      </c>
      <c r="AM13" s="5">
        <v>0</v>
      </c>
      <c r="AN13" s="5">
        <v>1</v>
      </c>
      <c r="AO13" s="5">
        <v>0</v>
      </c>
      <c r="AP13" s="4">
        <v>3.702</v>
      </c>
      <c r="AQ13" s="10" t="s">
        <v>274</v>
      </c>
      <c r="AR13" s="11" t="s">
        <v>275</v>
      </c>
      <c r="AS13" s="56">
        <v>2</v>
      </c>
      <c r="AU13" s="57"/>
    </row>
    <row r="14" spans="1:48" ht="19.5" customHeight="1" x14ac:dyDescent="0.25">
      <c r="A14">
        <v>19</v>
      </c>
      <c r="B14" s="53">
        <v>2015</v>
      </c>
      <c r="C14" s="53">
        <v>2</v>
      </c>
      <c r="D14" t="s">
        <v>315</v>
      </c>
      <c r="E14" s="53" t="s">
        <v>63</v>
      </c>
      <c r="F14" t="s">
        <v>214</v>
      </c>
      <c r="G14" t="s">
        <v>119</v>
      </c>
      <c r="H14" s="54" t="s">
        <v>66</v>
      </c>
      <c r="I14" s="54">
        <v>0</v>
      </c>
      <c r="J14" s="54" t="s">
        <v>112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30</v>
      </c>
      <c r="W14" s="5">
        <v>28</v>
      </c>
      <c r="X14" s="5">
        <v>34</v>
      </c>
      <c r="Y14" s="5">
        <v>66</v>
      </c>
      <c r="Z14" s="5">
        <v>8</v>
      </c>
      <c r="AA14" s="5">
        <v>6</v>
      </c>
      <c r="AB14" s="5">
        <v>4</v>
      </c>
      <c r="AC14" s="5">
        <v>1</v>
      </c>
      <c r="AD14" s="5">
        <v>26</v>
      </c>
      <c r="AE14" s="5">
        <v>33</v>
      </c>
      <c r="AF14" s="5">
        <v>0</v>
      </c>
      <c r="AG14" s="5">
        <v>1</v>
      </c>
      <c r="AH14" s="5">
        <v>0</v>
      </c>
      <c r="AI14" s="5">
        <v>0</v>
      </c>
      <c r="AJ14" s="5">
        <v>0</v>
      </c>
      <c r="AK14" s="55">
        <v>8939</v>
      </c>
      <c r="AL14" s="5">
        <v>0</v>
      </c>
      <c r="AM14" s="5">
        <v>0</v>
      </c>
      <c r="AN14" s="5">
        <v>0</v>
      </c>
      <c r="AO14" s="5">
        <v>0</v>
      </c>
      <c r="AP14" s="4">
        <v>3.8180000000000001</v>
      </c>
      <c r="AQ14" s="10" t="s">
        <v>316</v>
      </c>
      <c r="AR14" s="11"/>
      <c r="AS14" s="56">
        <v>2</v>
      </c>
      <c r="AU14" s="57"/>
    </row>
    <row r="15" spans="1:48" ht="19.5" customHeight="1" x14ac:dyDescent="0.25">
      <c r="A15">
        <v>22</v>
      </c>
      <c r="B15" s="53">
        <v>2015</v>
      </c>
      <c r="C15" s="53">
        <v>3</v>
      </c>
      <c r="D15" t="s">
        <v>88</v>
      </c>
      <c r="E15" s="53" t="s">
        <v>74</v>
      </c>
      <c r="F15" t="s">
        <v>93</v>
      </c>
      <c r="G15" t="s">
        <v>195</v>
      </c>
      <c r="H15" s="54" t="s">
        <v>66</v>
      </c>
      <c r="I15" s="54">
        <v>2</v>
      </c>
      <c r="J15" s="54" t="s">
        <v>112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24</v>
      </c>
      <c r="W15" s="5">
        <v>24</v>
      </c>
      <c r="X15" s="5">
        <v>20</v>
      </c>
      <c r="Y15" s="5">
        <v>428</v>
      </c>
      <c r="Z15" s="5">
        <v>7</v>
      </c>
      <c r="AA15" s="5">
        <v>0</v>
      </c>
      <c r="AB15" s="5">
        <v>3.93</v>
      </c>
      <c r="AC15" s="5">
        <v>50</v>
      </c>
      <c r="AD15" s="5">
        <v>28</v>
      </c>
      <c r="AE15" s="5">
        <v>24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5">
        <v>90</v>
      </c>
      <c r="AL15" s="5">
        <v>1</v>
      </c>
      <c r="AM15" s="5">
        <v>0</v>
      </c>
      <c r="AN15" s="5">
        <v>0</v>
      </c>
      <c r="AO15" s="5">
        <v>0</v>
      </c>
      <c r="AP15" s="4">
        <v>3.5640000000000001</v>
      </c>
      <c r="AQ15" s="10" t="s">
        <v>129</v>
      </c>
      <c r="AR15" s="11"/>
      <c r="AS15" s="56">
        <v>2</v>
      </c>
      <c r="AU15" s="57"/>
    </row>
    <row r="16" spans="1:48" ht="19.5" customHeight="1" x14ac:dyDescent="0.25">
      <c r="A16">
        <v>36</v>
      </c>
      <c r="B16" s="53">
        <v>2016</v>
      </c>
      <c r="C16" s="53">
        <v>3</v>
      </c>
      <c r="D16" t="s">
        <v>225</v>
      </c>
      <c r="E16" s="53" t="s">
        <v>63</v>
      </c>
      <c r="F16" t="s">
        <v>104</v>
      </c>
      <c r="G16" t="s">
        <v>75</v>
      </c>
      <c r="H16" s="54" t="s">
        <v>66</v>
      </c>
      <c r="I16" s="54">
        <v>2</v>
      </c>
      <c r="J16" s="54" t="s">
        <v>112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25</v>
      </c>
      <c r="W16" s="5">
        <v>24</v>
      </c>
      <c r="X16" s="5">
        <v>28</v>
      </c>
      <c r="Y16" s="5">
        <v>451</v>
      </c>
      <c r="Z16" s="5">
        <v>6</v>
      </c>
      <c r="AA16" s="5">
        <v>22</v>
      </c>
      <c r="AB16" s="5">
        <v>3.6970000000000001</v>
      </c>
      <c r="AC16" s="5">
        <v>158</v>
      </c>
      <c r="AD16" s="5">
        <v>26</v>
      </c>
      <c r="AE16" s="5">
        <v>23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5">
        <v>946</v>
      </c>
      <c r="AL16" s="5">
        <v>0</v>
      </c>
      <c r="AM16" s="5">
        <v>0</v>
      </c>
      <c r="AN16" s="5">
        <v>1</v>
      </c>
      <c r="AO16" s="5">
        <v>0</v>
      </c>
      <c r="AP16" s="4">
        <v>3.26</v>
      </c>
      <c r="AQ16" s="10" t="s">
        <v>226</v>
      </c>
      <c r="AR16" s="11"/>
      <c r="AS16" s="56">
        <v>2</v>
      </c>
      <c r="AU16" s="57"/>
    </row>
    <row r="17" spans="1:47" ht="19.5" customHeight="1" x14ac:dyDescent="0.25">
      <c r="A17">
        <v>48</v>
      </c>
      <c r="B17" s="53">
        <v>2015</v>
      </c>
      <c r="C17" s="53">
        <v>3</v>
      </c>
      <c r="D17" t="s">
        <v>197</v>
      </c>
      <c r="E17" s="53" t="s">
        <v>63</v>
      </c>
      <c r="F17" t="s">
        <v>104</v>
      </c>
      <c r="G17" t="s">
        <v>119</v>
      </c>
      <c r="H17" s="54" t="s">
        <v>66</v>
      </c>
      <c r="I17" s="54">
        <v>0</v>
      </c>
      <c r="J17" s="54" t="s">
        <v>112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24</v>
      </c>
      <c r="W17" s="5">
        <v>24</v>
      </c>
      <c r="X17" s="5">
        <v>23</v>
      </c>
      <c r="Y17" s="5">
        <v>424</v>
      </c>
      <c r="Z17" s="5">
        <v>8</v>
      </c>
      <c r="AA17" s="5">
        <v>8</v>
      </c>
      <c r="AB17" s="5">
        <v>3.96</v>
      </c>
      <c r="AC17" s="5">
        <v>64</v>
      </c>
      <c r="AD17" s="5">
        <v>26</v>
      </c>
      <c r="AE17" s="5">
        <v>25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5">
        <v>5</v>
      </c>
      <c r="AL17" s="5">
        <v>0</v>
      </c>
      <c r="AM17" s="5">
        <v>0</v>
      </c>
      <c r="AN17" s="5">
        <v>0</v>
      </c>
      <c r="AO17" s="5">
        <v>0</v>
      </c>
      <c r="AP17" s="4">
        <v>3.0659999999999998</v>
      </c>
      <c r="AQ17" s="10" t="s">
        <v>198</v>
      </c>
      <c r="AR17" s="11"/>
      <c r="AS17" s="56">
        <v>2</v>
      </c>
      <c r="AU17" s="57"/>
    </row>
    <row r="18" spans="1:47" ht="19.5" customHeight="1" x14ac:dyDescent="0.25">
      <c r="A18">
        <v>49</v>
      </c>
      <c r="B18" s="53">
        <v>2016</v>
      </c>
      <c r="C18" s="53">
        <v>3</v>
      </c>
      <c r="D18" t="s">
        <v>251</v>
      </c>
      <c r="E18" s="53" t="s">
        <v>74</v>
      </c>
      <c r="F18" t="s">
        <v>204</v>
      </c>
      <c r="G18" t="s">
        <v>94</v>
      </c>
      <c r="H18" s="54" t="s">
        <v>66</v>
      </c>
      <c r="I18" s="54">
        <v>0</v>
      </c>
      <c r="J18" s="54" t="s">
        <v>112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26</v>
      </c>
      <c r="W18" s="5">
        <v>26</v>
      </c>
      <c r="X18" s="5">
        <v>27</v>
      </c>
      <c r="Y18" s="5">
        <v>294</v>
      </c>
      <c r="Z18" s="5">
        <v>8</v>
      </c>
      <c r="AA18" s="5">
        <v>24</v>
      </c>
      <c r="AB18" s="5">
        <v>3.24</v>
      </c>
      <c r="AC18" s="5">
        <v>55.2</v>
      </c>
      <c r="AD18" s="5">
        <v>23</v>
      </c>
      <c r="AE18" s="5">
        <v>27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5">
        <v>2148</v>
      </c>
      <c r="AL18" s="5">
        <v>1</v>
      </c>
      <c r="AM18" s="5">
        <v>0</v>
      </c>
      <c r="AN18" s="5">
        <v>1</v>
      </c>
      <c r="AO18" s="5">
        <v>0</v>
      </c>
      <c r="AP18" s="4">
        <v>3.1480000000000001</v>
      </c>
      <c r="AQ18" s="10" t="s">
        <v>252</v>
      </c>
      <c r="AR18" s="11"/>
      <c r="AS18" s="56">
        <v>2</v>
      </c>
      <c r="AU18" s="57"/>
    </row>
    <row r="19" spans="1:47" ht="19.5" customHeight="1" x14ac:dyDescent="0.25">
      <c r="A19">
        <v>50</v>
      </c>
      <c r="B19" s="53">
        <v>2016</v>
      </c>
      <c r="C19" s="53">
        <v>3</v>
      </c>
      <c r="D19" t="s">
        <v>144</v>
      </c>
      <c r="E19" s="53" t="s">
        <v>63</v>
      </c>
      <c r="F19" t="s">
        <v>104</v>
      </c>
      <c r="G19" t="s">
        <v>145</v>
      </c>
      <c r="H19" s="54" t="s">
        <v>66</v>
      </c>
      <c r="I19" s="54">
        <v>0</v>
      </c>
      <c r="J19" s="54" t="s">
        <v>112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21</v>
      </c>
      <c r="W19" s="5">
        <v>24</v>
      </c>
      <c r="X19" s="5">
        <v>19</v>
      </c>
      <c r="Y19" s="5">
        <v>358</v>
      </c>
      <c r="Z19" s="5">
        <v>8</v>
      </c>
      <c r="AA19" s="5">
        <v>39</v>
      </c>
      <c r="AB19" s="5">
        <v>3.65</v>
      </c>
      <c r="AC19" s="5">
        <v>118</v>
      </c>
      <c r="AD19" s="5">
        <v>19</v>
      </c>
      <c r="AE19" s="5">
        <v>21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5">
        <v>88</v>
      </c>
      <c r="AL19" s="5">
        <v>0</v>
      </c>
      <c r="AM19" s="5">
        <v>0</v>
      </c>
      <c r="AN19" s="5">
        <v>1</v>
      </c>
      <c r="AO19" s="5">
        <v>0</v>
      </c>
      <c r="AP19" s="4">
        <v>2.5510000000000002</v>
      </c>
      <c r="AQ19" s="10" t="s">
        <v>146</v>
      </c>
      <c r="AR19" s="11"/>
      <c r="AS19" s="56">
        <v>2</v>
      </c>
      <c r="AU19" s="57"/>
    </row>
    <row r="20" spans="1:47" ht="19.5" customHeight="1" x14ac:dyDescent="0.25">
      <c r="A20">
        <v>51</v>
      </c>
      <c r="B20" s="53">
        <v>2015</v>
      </c>
      <c r="C20" s="53">
        <v>3</v>
      </c>
      <c r="D20" t="s">
        <v>167</v>
      </c>
      <c r="E20" s="53" t="s">
        <v>63</v>
      </c>
      <c r="F20" t="s">
        <v>204</v>
      </c>
      <c r="G20" t="s">
        <v>108</v>
      </c>
      <c r="H20" s="54" t="s">
        <v>82</v>
      </c>
      <c r="I20" s="54">
        <v>0</v>
      </c>
      <c r="J20" s="54" t="s">
        <v>112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31</v>
      </c>
      <c r="W20" s="5">
        <v>27</v>
      </c>
      <c r="X20" s="5">
        <v>32</v>
      </c>
      <c r="Y20" s="5">
        <v>453</v>
      </c>
      <c r="Z20" s="5">
        <v>8</v>
      </c>
      <c r="AA20" s="5">
        <v>15</v>
      </c>
      <c r="AB20" s="5">
        <v>4.33</v>
      </c>
      <c r="AC20" s="5">
        <v>8</v>
      </c>
      <c r="AD20" s="5">
        <v>34</v>
      </c>
      <c r="AE20" s="5">
        <v>35</v>
      </c>
      <c r="AF20" s="5">
        <v>0</v>
      </c>
      <c r="AG20" s="5">
        <v>1</v>
      </c>
      <c r="AH20" s="5">
        <v>0</v>
      </c>
      <c r="AI20" s="5">
        <v>0</v>
      </c>
      <c r="AJ20" s="5">
        <v>0</v>
      </c>
      <c r="AK20" s="55">
        <v>18</v>
      </c>
      <c r="AL20" s="5">
        <v>0</v>
      </c>
      <c r="AM20" s="5">
        <v>0</v>
      </c>
      <c r="AN20" s="5">
        <v>0</v>
      </c>
      <c r="AO20" s="5">
        <v>0</v>
      </c>
      <c r="AP20" s="4">
        <v>3.9260000000000002</v>
      </c>
      <c r="AQ20" s="10" t="s">
        <v>333</v>
      </c>
      <c r="AR20" s="11"/>
      <c r="AS20" s="56">
        <v>2</v>
      </c>
      <c r="AU20" s="57"/>
    </row>
    <row r="21" spans="1:47" ht="19.5" customHeight="1" x14ac:dyDescent="0.25">
      <c r="A21">
        <v>70</v>
      </c>
      <c r="B21" s="53">
        <v>2016</v>
      </c>
      <c r="C21" s="53">
        <v>3</v>
      </c>
      <c r="D21" t="s">
        <v>206</v>
      </c>
      <c r="E21" s="53" t="s">
        <v>63</v>
      </c>
      <c r="F21" t="s">
        <v>111</v>
      </c>
      <c r="G21" t="s">
        <v>141</v>
      </c>
      <c r="H21" s="54" t="s">
        <v>66</v>
      </c>
      <c r="I21" s="54">
        <v>0</v>
      </c>
      <c r="J21" s="54" t="s">
        <v>112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24</v>
      </c>
      <c r="W21" s="5">
        <v>23</v>
      </c>
      <c r="X21" s="5">
        <v>27</v>
      </c>
      <c r="Y21" s="5">
        <v>294</v>
      </c>
      <c r="Z21" s="5">
        <v>8</v>
      </c>
      <c r="AA21" s="5">
        <v>9</v>
      </c>
      <c r="AB21" s="5">
        <v>3.92</v>
      </c>
      <c r="AC21" s="5">
        <v>55.2</v>
      </c>
      <c r="AD21" s="5">
        <v>23</v>
      </c>
      <c r="AE21" s="5">
        <v>25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5">
        <v>1052</v>
      </c>
      <c r="AL21" s="5">
        <v>0</v>
      </c>
      <c r="AM21" s="5">
        <v>0</v>
      </c>
      <c r="AN21" s="5">
        <v>1</v>
      </c>
      <c r="AO21" s="5">
        <v>0</v>
      </c>
      <c r="AP21" s="4">
        <v>3.41</v>
      </c>
      <c r="AQ21" s="10" t="s">
        <v>207</v>
      </c>
      <c r="AR21" s="11"/>
      <c r="AS21" s="56">
        <v>2</v>
      </c>
      <c r="AU21" s="57"/>
    </row>
    <row r="22" spans="1:47" ht="19.5" customHeight="1" x14ac:dyDescent="0.25">
      <c r="A22">
        <v>72</v>
      </c>
      <c r="B22" s="53">
        <v>2015</v>
      </c>
      <c r="C22" s="53">
        <v>3</v>
      </c>
      <c r="D22" t="s">
        <v>230</v>
      </c>
      <c r="E22" s="53" t="s">
        <v>74</v>
      </c>
      <c r="F22" t="s">
        <v>204</v>
      </c>
      <c r="G22" t="s">
        <v>64</v>
      </c>
      <c r="H22" s="54" t="s">
        <v>66</v>
      </c>
      <c r="I22" s="54">
        <v>0</v>
      </c>
      <c r="J22" s="54" t="s">
        <v>112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25</v>
      </c>
      <c r="W22" s="5">
        <v>26</v>
      </c>
      <c r="X22" s="5">
        <v>28</v>
      </c>
      <c r="Y22" s="5">
        <v>294</v>
      </c>
      <c r="Z22" s="5">
        <v>6</v>
      </c>
      <c r="AA22" s="5">
        <v>12</v>
      </c>
      <c r="AB22" s="5">
        <v>3.64</v>
      </c>
      <c r="AC22" s="5">
        <v>55.2</v>
      </c>
      <c r="AD22" s="5">
        <v>23</v>
      </c>
      <c r="AE22" s="5">
        <v>21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5">
        <v>1183</v>
      </c>
      <c r="AL22" s="5">
        <v>1</v>
      </c>
      <c r="AM22" s="5">
        <v>0</v>
      </c>
      <c r="AN22" s="5">
        <v>0</v>
      </c>
      <c r="AO22" s="5">
        <v>0</v>
      </c>
      <c r="AP22" s="4">
        <v>2.9390000000000001</v>
      </c>
      <c r="AQ22" s="10" t="s">
        <v>231</v>
      </c>
      <c r="AR22" s="11"/>
      <c r="AS22" s="56">
        <v>2</v>
      </c>
      <c r="AU22" s="57"/>
    </row>
    <row r="23" spans="1:47" ht="19.5" customHeight="1" x14ac:dyDescent="0.25">
      <c r="A23">
        <v>78</v>
      </c>
      <c r="B23" s="53">
        <v>2015</v>
      </c>
      <c r="C23" s="53">
        <v>3</v>
      </c>
      <c r="D23" t="s">
        <v>164</v>
      </c>
      <c r="E23" s="53" t="s">
        <v>63</v>
      </c>
      <c r="F23" t="s">
        <v>93</v>
      </c>
      <c r="G23" t="s">
        <v>141</v>
      </c>
      <c r="H23" s="54" t="s">
        <v>66</v>
      </c>
      <c r="I23" s="54">
        <v>0</v>
      </c>
      <c r="J23" s="54" t="s">
        <v>112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28</v>
      </c>
      <c r="W23" s="5">
        <v>24</v>
      </c>
      <c r="X23" s="5">
        <v>33</v>
      </c>
      <c r="Y23" s="5">
        <v>291</v>
      </c>
      <c r="Z23" s="5">
        <v>8</v>
      </c>
      <c r="AA23" s="5">
        <v>18</v>
      </c>
      <c r="AB23" s="5">
        <v>3.55</v>
      </c>
      <c r="AC23" s="5">
        <v>122</v>
      </c>
      <c r="AD23" s="5">
        <v>26</v>
      </c>
      <c r="AE23" s="5">
        <v>32</v>
      </c>
      <c r="AF23" s="5">
        <v>0</v>
      </c>
      <c r="AG23" s="5">
        <v>1</v>
      </c>
      <c r="AH23" s="5">
        <v>0</v>
      </c>
      <c r="AI23" s="5">
        <v>0</v>
      </c>
      <c r="AJ23" s="5">
        <v>0</v>
      </c>
      <c r="AK23" s="55">
        <v>8</v>
      </c>
      <c r="AL23" s="5">
        <v>0</v>
      </c>
      <c r="AM23" s="5">
        <v>0</v>
      </c>
      <c r="AN23" s="5">
        <v>0</v>
      </c>
      <c r="AO23" s="5">
        <v>0</v>
      </c>
      <c r="AP23" s="4">
        <v>3.4079999999999999</v>
      </c>
      <c r="AQ23" s="10" t="s">
        <v>129</v>
      </c>
      <c r="AR23" s="11"/>
      <c r="AS23" s="56">
        <v>2</v>
      </c>
      <c r="AU23" s="57"/>
    </row>
    <row r="24" spans="1:47" ht="19.5" customHeight="1" x14ac:dyDescent="0.25">
      <c r="A24">
        <v>87</v>
      </c>
      <c r="B24" s="53">
        <v>2015</v>
      </c>
      <c r="C24" s="53">
        <v>3</v>
      </c>
      <c r="D24" t="s">
        <v>238</v>
      </c>
      <c r="E24" s="53" t="s">
        <v>74</v>
      </c>
      <c r="F24" t="s">
        <v>204</v>
      </c>
      <c r="G24" t="s">
        <v>119</v>
      </c>
      <c r="H24" s="54" t="s">
        <v>66</v>
      </c>
      <c r="I24" s="54">
        <v>0</v>
      </c>
      <c r="J24" s="54" t="s">
        <v>112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28</v>
      </c>
      <c r="W24" s="5">
        <v>24</v>
      </c>
      <c r="X24" s="5">
        <v>32</v>
      </c>
      <c r="Y24" s="5">
        <v>181</v>
      </c>
      <c r="Z24" s="5">
        <v>8</v>
      </c>
      <c r="AA24" s="5">
        <v>21</v>
      </c>
      <c r="AB24" s="5">
        <v>4.05</v>
      </c>
      <c r="AC24" s="5">
        <v>11</v>
      </c>
      <c r="AD24" s="5">
        <v>25</v>
      </c>
      <c r="AE24" s="5">
        <v>32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5">
        <v>2694</v>
      </c>
      <c r="AL24" s="5">
        <v>1</v>
      </c>
      <c r="AM24" s="5">
        <v>0</v>
      </c>
      <c r="AN24" s="5">
        <v>0</v>
      </c>
      <c r="AO24" s="5">
        <v>0</v>
      </c>
      <c r="AP24" s="4">
        <v>3.7530000000000001</v>
      </c>
      <c r="AQ24" s="10" t="s">
        <v>281</v>
      </c>
      <c r="AR24" s="11"/>
      <c r="AS24" s="56">
        <v>2</v>
      </c>
      <c r="AU24" s="57"/>
    </row>
    <row r="25" spans="1:47" ht="19.5" customHeight="1" x14ac:dyDescent="0.25">
      <c r="A25">
        <v>90</v>
      </c>
      <c r="B25" s="53">
        <v>2016</v>
      </c>
      <c r="C25" s="53">
        <v>3</v>
      </c>
      <c r="D25" t="s">
        <v>147</v>
      </c>
      <c r="E25" s="53" t="s">
        <v>63</v>
      </c>
      <c r="F25" t="s">
        <v>148</v>
      </c>
      <c r="G25" t="s">
        <v>81</v>
      </c>
      <c r="H25" s="54" t="s">
        <v>66</v>
      </c>
      <c r="I25" s="54">
        <v>0</v>
      </c>
      <c r="J25" s="54" t="s">
        <v>112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21</v>
      </c>
      <c r="W25" s="5">
        <v>22</v>
      </c>
      <c r="X25" s="5">
        <v>25</v>
      </c>
      <c r="Y25" s="5">
        <v>313</v>
      </c>
      <c r="Z25" s="5">
        <v>8</v>
      </c>
      <c r="AA25" s="5">
        <v>3</v>
      </c>
      <c r="AB25" s="5">
        <v>2.98</v>
      </c>
      <c r="AC25" s="5">
        <v>229</v>
      </c>
      <c r="AD25" s="5">
        <v>18</v>
      </c>
      <c r="AE25" s="5">
        <v>23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5">
        <v>2150</v>
      </c>
      <c r="AL25" s="5">
        <v>0</v>
      </c>
      <c r="AM25" s="5">
        <v>0</v>
      </c>
      <c r="AN25" s="5">
        <v>1</v>
      </c>
      <c r="AO25" s="5">
        <v>0</v>
      </c>
      <c r="AP25" s="4">
        <v>3.3220000000000001</v>
      </c>
      <c r="AQ25" s="10" t="s">
        <v>149</v>
      </c>
      <c r="AR25" s="11" t="s">
        <v>150</v>
      </c>
      <c r="AS25" s="56">
        <v>2</v>
      </c>
      <c r="AU25" s="57"/>
    </row>
    <row r="26" spans="1:47" ht="19.5" customHeight="1" x14ac:dyDescent="0.25">
      <c r="A26">
        <v>92</v>
      </c>
      <c r="B26" s="53">
        <v>2015</v>
      </c>
      <c r="C26" s="53">
        <v>3</v>
      </c>
      <c r="D26" t="s">
        <v>216</v>
      </c>
      <c r="E26" s="53" t="s">
        <v>63</v>
      </c>
      <c r="F26" t="s">
        <v>204</v>
      </c>
      <c r="G26" t="s">
        <v>119</v>
      </c>
      <c r="H26" s="54" t="s">
        <v>66</v>
      </c>
      <c r="I26" s="54">
        <v>1</v>
      </c>
      <c r="J26" s="54" t="s">
        <v>112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25</v>
      </c>
      <c r="W26" s="5">
        <v>23</v>
      </c>
      <c r="X26" s="5">
        <v>27</v>
      </c>
      <c r="Y26" s="5">
        <v>62</v>
      </c>
      <c r="Z26" s="5">
        <v>8</v>
      </c>
      <c r="AA26" s="5">
        <v>12</v>
      </c>
      <c r="AB26" s="5">
        <v>3.96</v>
      </c>
      <c r="AC26" s="5">
        <v>3</v>
      </c>
      <c r="AD26" s="5">
        <v>25</v>
      </c>
      <c r="AE26" s="5">
        <v>23</v>
      </c>
      <c r="AF26" s="5">
        <v>0</v>
      </c>
      <c r="AG26" s="5">
        <v>1</v>
      </c>
      <c r="AH26" s="5">
        <v>0</v>
      </c>
      <c r="AI26" s="5">
        <v>0</v>
      </c>
      <c r="AJ26" s="5">
        <v>0</v>
      </c>
      <c r="AK26" s="55">
        <v>397</v>
      </c>
      <c r="AL26" s="5">
        <v>0</v>
      </c>
      <c r="AM26" s="5">
        <v>0</v>
      </c>
      <c r="AN26" s="5">
        <v>0</v>
      </c>
      <c r="AO26" s="5">
        <v>0</v>
      </c>
      <c r="AP26" s="4">
        <v>3.9809999999999999</v>
      </c>
      <c r="AQ26" s="10" t="s">
        <v>205</v>
      </c>
      <c r="AR26" s="11"/>
      <c r="AS26" s="56">
        <v>2</v>
      </c>
      <c r="AU26" s="57"/>
    </row>
    <row r="27" spans="1:47" ht="19.5" customHeight="1" x14ac:dyDescent="0.25">
      <c r="A27">
        <v>95</v>
      </c>
      <c r="B27" s="53">
        <v>2016</v>
      </c>
      <c r="C27" s="53">
        <v>3</v>
      </c>
      <c r="D27" t="s">
        <v>336</v>
      </c>
      <c r="E27" s="53" t="s">
        <v>63</v>
      </c>
      <c r="F27" t="s">
        <v>254</v>
      </c>
      <c r="G27" t="s">
        <v>81</v>
      </c>
      <c r="H27" s="54" t="s">
        <v>66</v>
      </c>
      <c r="I27" s="54">
        <v>0</v>
      </c>
      <c r="J27" s="54" t="s">
        <v>112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32</v>
      </c>
      <c r="W27" s="5">
        <v>33</v>
      </c>
      <c r="X27" s="5">
        <v>34</v>
      </c>
      <c r="Y27" s="5">
        <v>388</v>
      </c>
      <c r="Z27" s="5">
        <v>8</v>
      </c>
      <c r="AA27" s="5">
        <v>6</v>
      </c>
      <c r="AB27" s="5">
        <v>4.01</v>
      </c>
      <c r="AC27" s="5">
        <v>90</v>
      </c>
      <c r="AD27" s="5">
        <v>26</v>
      </c>
      <c r="AE27" s="5">
        <v>34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5">
        <v>438</v>
      </c>
      <c r="AL27" s="5">
        <v>0</v>
      </c>
      <c r="AM27" s="5">
        <v>0</v>
      </c>
      <c r="AN27" s="5">
        <v>1</v>
      </c>
      <c r="AO27" s="5">
        <v>0</v>
      </c>
      <c r="AP27" s="4">
        <v>3.5979999999999999</v>
      </c>
      <c r="AQ27" s="10" t="s">
        <v>218</v>
      </c>
      <c r="AR27" s="11"/>
      <c r="AS27" s="56">
        <v>2</v>
      </c>
      <c r="AU27" s="57"/>
    </row>
    <row r="28" spans="1:47" ht="19.5" customHeight="1" x14ac:dyDescent="0.25">
      <c r="A28">
        <v>108</v>
      </c>
      <c r="B28" s="53">
        <v>2016</v>
      </c>
      <c r="C28" s="53">
        <v>3</v>
      </c>
      <c r="D28" t="s">
        <v>197</v>
      </c>
      <c r="E28" s="53" t="s">
        <v>74</v>
      </c>
      <c r="F28" t="s">
        <v>154</v>
      </c>
      <c r="G28" t="s">
        <v>253</v>
      </c>
      <c r="H28" s="54"/>
      <c r="I28" s="54"/>
      <c r="J28" s="54" t="s">
        <v>112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26</v>
      </c>
      <c r="W28" s="5">
        <v>26.956834532374103</v>
      </c>
      <c r="X28" s="5">
        <v>28.489208633093522</v>
      </c>
      <c r="Y28" s="5">
        <v>294</v>
      </c>
      <c r="Z28" s="5">
        <v>8</v>
      </c>
      <c r="AA28" s="5">
        <v>3</v>
      </c>
      <c r="AB28" s="5">
        <v>3.26</v>
      </c>
      <c r="AC28" s="5">
        <v>55.2</v>
      </c>
      <c r="AD28" s="5">
        <v>25.7841726618705</v>
      </c>
      <c r="AE28" s="5">
        <v>28.021582733812949</v>
      </c>
      <c r="AF28" s="5">
        <v>0</v>
      </c>
      <c r="AG28" s="5">
        <v>1</v>
      </c>
      <c r="AH28" s="5">
        <v>0</v>
      </c>
      <c r="AI28" s="5">
        <v>0</v>
      </c>
      <c r="AJ28" s="5">
        <v>0</v>
      </c>
      <c r="AK28" s="55">
        <v>13</v>
      </c>
      <c r="AL28" s="5">
        <v>1</v>
      </c>
      <c r="AM28" s="5">
        <v>0</v>
      </c>
      <c r="AN28" s="5">
        <v>1</v>
      </c>
      <c r="AO28" s="5">
        <v>0</v>
      </c>
      <c r="AP28" s="4">
        <v>3.3849999999999998</v>
      </c>
      <c r="AQ28" s="10" t="s">
        <v>205</v>
      </c>
      <c r="AR28" s="11"/>
      <c r="AS28" s="56">
        <v>2</v>
      </c>
      <c r="AU28" s="57"/>
    </row>
    <row r="29" spans="1:47" ht="19.5" customHeight="1" x14ac:dyDescent="0.25">
      <c r="A29">
        <v>111</v>
      </c>
      <c r="B29" s="53">
        <v>2016</v>
      </c>
      <c r="C29" s="53">
        <v>3</v>
      </c>
      <c r="D29" t="s">
        <v>178</v>
      </c>
      <c r="E29" s="53" t="s">
        <v>63</v>
      </c>
      <c r="F29" t="s">
        <v>93</v>
      </c>
      <c r="G29" t="s">
        <v>81</v>
      </c>
      <c r="H29" s="54"/>
      <c r="I29" s="54">
        <v>1</v>
      </c>
      <c r="J29" s="54" t="s">
        <v>112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0</v>
      </c>
      <c r="U29" s="5">
        <v>0</v>
      </c>
      <c r="V29" s="5">
        <v>26</v>
      </c>
      <c r="W29" s="5">
        <v>22</v>
      </c>
      <c r="X29" s="5">
        <v>21</v>
      </c>
      <c r="Y29" s="5">
        <v>387</v>
      </c>
      <c r="Z29" s="5">
        <v>7</v>
      </c>
      <c r="AA29" s="5">
        <v>0</v>
      </c>
      <c r="AB29" s="5">
        <v>3.16</v>
      </c>
      <c r="AC29" s="5">
        <v>190</v>
      </c>
      <c r="AD29" s="5">
        <v>18</v>
      </c>
      <c r="AE29" s="5">
        <v>22</v>
      </c>
      <c r="AF29" s="5">
        <v>0</v>
      </c>
      <c r="AG29" s="5">
        <v>1</v>
      </c>
      <c r="AH29" s="5">
        <v>0</v>
      </c>
      <c r="AI29" s="5">
        <v>0</v>
      </c>
      <c r="AJ29" s="5">
        <v>0</v>
      </c>
      <c r="AK29" s="55">
        <v>89</v>
      </c>
      <c r="AL29" s="5">
        <v>0</v>
      </c>
      <c r="AM29" s="5">
        <v>0</v>
      </c>
      <c r="AN29" s="5">
        <v>1</v>
      </c>
      <c r="AO29" s="5">
        <v>0</v>
      </c>
      <c r="AP29" s="4">
        <v>2.875</v>
      </c>
      <c r="AQ29" s="10" t="s">
        <v>146</v>
      </c>
      <c r="AR29" s="11" t="s">
        <v>62</v>
      </c>
      <c r="AS29" s="56">
        <v>2</v>
      </c>
      <c r="AU29" s="57"/>
    </row>
    <row r="30" spans="1:47" ht="19.5" customHeight="1" x14ac:dyDescent="0.25">
      <c r="A30">
        <v>122</v>
      </c>
      <c r="B30" s="53">
        <v>2016</v>
      </c>
      <c r="C30" s="53">
        <v>3</v>
      </c>
      <c r="D30" t="s">
        <v>61</v>
      </c>
      <c r="E30" s="53" t="s">
        <v>63</v>
      </c>
      <c r="F30" t="s">
        <v>204</v>
      </c>
      <c r="G30" t="s">
        <v>136</v>
      </c>
      <c r="H30" s="54" t="s">
        <v>76</v>
      </c>
      <c r="I30" s="54">
        <v>0</v>
      </c>
      <c r="J30" s="54" t="s">
        <v>112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24</v>
      </c>
      <c r="W30" s="5">
        <v>22</v>
      </c>
      <c r="X30" s="5">
        <v>28</v>
      </c>
      <c r="Y30" s="5">
        <v>529</v>
      </c>
      <c r="Z30" s="5">
        <v>8</v>
      </c>
      <c r="AA30" s="5">
        <v>3</v>
      </c>
      <c r="AB30" s="5">
        <v>3.87</v>
      </c>
      <c r="AC30" s="5">
        <v>158</v>
      </c>
      <c r="AD30" s="5">
        <v>33</v>
      </c>
      <c r="AE30" s="5">
        <v>23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5">
        <v>2145</v>
      </c>
      <c r="AL30" s="5">
        <v>0</v>
      </c>
      <c r="AM30" s="5">
        <v>1</v>
      </c>
      <c r="AN30" s="5">
        <v>1</v>
      </c>
      <c r="AO30" s="5">
        <v>0</v>
      </c>
      <c r="AP30" s="4">
        <v>3.4849999999999999</v>
      </c>
      <c r="AQ30" s="10" t="s">
        <v>205</v>
      </c>
      <c r="AR30" s="11"/>
      <c r="AS30" s="56">
        <v>2</v>
      </c>
      <c r="AU30" s="57"/>
    </row>
    <row r="31" spans="1:47" ht="19.5" customHeight="1" x14ac:dyDescent="0.25">
      <c r="A31">
        <v>140</v>
      </c>
      <c r="B31" s="53">
        <v>2015</v>
      </c>
      <c r="C31" s="53">
        <v>3</v>
      </c>
      <c r="D31" t="s">
        <v>260</v>
      </c>
      <c r="E31" s="53" t="s">
        <v>63</v>
      </c>
      <c r="F31" t="s">
        <v>254</v>
      </c>
      <c r="G31" t="s">
        <v>141</v>
      </c>
      <c r="H31" s="54" t="s">
        <v>66</v>
      </c>
      <c r="I31" s="54">
        <v>0</v>
      </c>
      <c r="J31" s="54" t="s">
        <v>112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27</v>
      </c>
      <c r="W31" s="5">
        <v>29</v>
      </c>
      <c r="X31" s="5">
        <v>29</v>
      </c>
      <c r="Y31" s="5">
        <v>294</v>
      </c>
      <c r="Z31" s="5">
        <v>8</v>
      </c>
      <c r="AA31" s="5">
        <v>12</v>
      </c>
      <c r="AB31" s="5">
        <v>3.93</v>
      </c>
      <c r="AC31" s="5">
        <v>17</v>
      </c>
      <c r="AD31" s="5">
        <v>25</v>
      </c>
      <c r="AE31" s="5">
        <v>27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5">
        <v>1468</v>
      </c>
      <c r="AL31" s="5">
        <v>0</v>
      </c>
      <c r="AM31" s="5">
        <v>0</v>
      </c>
      <c r="AN31" s="5">
        <v>0</v>
      </c>
      <c r="AO31" s="5">
        <v>0</v>
      </c>
      <c r="AP31" s="4">
        <v>3.7360000000000002</v>
      </c>
      <c r="AQ31" s="10" t="s">
        <v>261</v>
      </c>
      <c r="AR31" s="11" t="s">
        <v>143</v>
      </c>
      <c r="AS31" s="56">
        <v>2</v>
      </c>
      <c r="AU31" s="57"/>
    </row>
    <row r="32" spans="1:47" ht="19.5" customHeight="1" x14ac:dyDescent="0.25">
      <c r="A32">
        <v>148</v>
      </c>
      <c r="B32" s="53">
        <v>2016</v>
      </c>
      <c r="C32" s="53">
        <v>3</v>
      </c>
      <c r="D32" t="s">
        <v>121</v>
      </c>
      <c r="E32" s="53" t="s">
        <v>63</v>
      </c>
      <c r="F32" t="s">
        <v>93</v>
      </c>
      <c r="G32" t="s">
        <v>64</v>
      </c>
      <c r="H32" s="54"/>
      <c r="I32" s="54">
        <v>0</v>
      </c>
      <c r="J32" s="54" t="s">
        <v>112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25</v>
      </c>
      <c r="W32" s="5">
        <v>25</v>
      </c>
      <c r="X32" s="5">
        <v>30</v>
      </c>
      <c r="Y32" s="5">
        <v>213</v>
      </c>
      <c r="Z32" s="5">
        <v>7</v>
      </c>
      <c r="AA32" s="5">
        <v>26</v>
      </c>
      <c r="AB32" s="5">
        <v>3.93</v>
      </c>
      <c r="AC32" s="5">
        <v>12</v>
      </c>
      <c r="AD32" s="5">
        <v>22</v>
      </c>
      <c r="AE32" s="5">
        <v>24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5">
        <v>1272</v>
      </c>
      <c r="AL32" s="5">
        <v>0</v>
      </c>
      <c r="AM32" s="5">
        <v>0</v>
      </c>
      <c r="AN32" s="5">
        <v>1</v>
      </c>
      <c r="AO32" s="5">
        <v>0</v>
      </c>
      <c r="AP32" s="4">
        <v>3.6989999999999998</v>
      </c>
      <c r="AQ32" s="10" t="s">
        <v>218</v>
      </c>
      <c r="AR32" s="11" t="s">
        <v>219</v>
      </c>
      <c r="AS32" s="56">
        <v>2</v>
      </c>
      <c r="AU32" s="57"/>
    </row>
    <row r="33" spans="1:47" ht="19.5" customHeight="1" x14ac:dyDescent="0.25">
      <c r="A33">
        <v>156</v>
      </c>
      <c r="B33" s="53">
        <v>2016</v>
      </c>
      <c r="C33" s="53">
        <v>3</v>
      </c>
      <c r="D33" t="s">
        <v>178</v>
      </c>
      <c r="E33" s="53" t="s">
        <v>63</v>
      </c>
      <c r="F33" t="s">
        <v>143</v>
      </c>
      <c r="G33" t="s">
        <v>90</v>
      </c>
      <c r="H33" s="54" t="s">
        <v>66</v>
      </c>
      <c r="I33" s="54">
        <v>1</v>
      </c>
      <c r="J33" s="54" t="s">
        <v>112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28</v>
      </c>
      <c r="W33" s="5">
        <v>31</v>
      </c>
      <c r="X33" s="5">
        <v>26</v>
      </c>
      <c r="Y33" s="5">
        <v>390</v>
      </c>
      <c r="Z33" s="5">
        <v>7</v>
      </c>
      <c r="AA33" s="5">
        <v>21</v>
      </c>
      <c r="AB33" s="5">
        <v>3.88</v>
      </c>
      <c r="AC33" s="5">
        <v>57</v>
      </c>
      <c r="AD33" s="5">
        <v>26</v>
      </c>
      <c r="AE33" s="5">
        <v>34</v>
      </c>
      <c r="AF33" s="5">
        <v>0</v>
      </c>
      <c r="AG33" s="5">
        <v>1</v>
      </c>
      <c r="AH33" s="5">
        <v>0</v>
      </c>
      <c r="AI33" s="5">
        <v>0</v>
      </c>
      <c r="AJ33" s="5">
        <v>0</v>
      </c>
      <c r="AK33" s="55">
        <v>0</v>
      </c>
      <c r="AL33" s="5">
        <v>0</v>
      </c>
      <c r="AM33" s="5">
        <v>0</v>
      </c>
      <c r="AN33" s="5">
        <v>1</v>
      </c>
      <c r="AO33" s="5">
        <v>0</v>
      </c>
      <c r="AP33" s="4">
        <v>3.7890000000000001</v>
      </c>
      <c r="AQ33" s="10" t="s">
        <v>286</v>
      </c>
      <c r="AR33" s="11"/>
      <c r="AS33" s="56">
        <v>2</v>
      </c>
      <c r="AU33" s="57"/>
    </row>
    <row r="34" spans="1:47" ht="19.5" customHeight="1" x14ac:dyDescent="0.25">
      <c r="A34">
        <v>165</v>
      </c>
      <c r="B34" s="53">
        <v>2015</v>
      </c>
      <c r="C34" s="53">
        <v>3</v>
      </c>
      <c r="D34" t="s">
        <v>372</v>
      </c>
      <c r="E34" s="53" t="s">
        <v>63</v>
      </c>
      <c r="F34" t="s">
        <v>161</v>
      </c>
      <c r="G34" t="s">
        <v>215</v>
      </c>
      <c r="H34" s="54" t="s">
        <v>66</v>
      </c>
      <c r="I34" s="54">
        <v>0</v>
      </c>
      <c r="J34" s="54" t="s">
        <v>112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33</v>
      </c>
      <c r="W34" s="5">
        <v>28</v>
      </c>
      <c r="X34" s="5">
        <v>32</v>
      </c>
      <c r="Y34" s="5">
        <v>710</v>
      </c>
      <c r="Z34" s="5">
        <v>8</v>
      </c>
      <c r="AA34" s="5">
        <v>12</v>
      </c>
      <c r="AB34" s="5">
        <v>4.13</v>
      </c>
      <c r="AC34" s="5">
        <v>50</v>
      </c>
      <c r="AD34" s="5">
        <v>29</v>
      </c>
      <c r="AE34" s="5">
        <v>29</v>
      </c>
      <c r="AF34" s="5">
        <v>0</v>
      </c>
      <c r="AG34" s="5">
        <v>1</v>
      </c>
      <c r="AH34" s="5">
        <v>0</v>
      </c>
      <c r="AI34" s="5">
        <v>0</v>
      </c>
      <c r="AJ34" s="5">
        <v>0</v>
      </c>
      <c r="AK34" s="55">
        <v>11010</v>
      </c>
      <c r="AL34" s="5">
        <v>0</v>
      </c>
      <c r="AM34" s="5">
        <v>0</v>
      </c>
      <c r="AN34" s="5">
        <v>0</v>
      </c>
      <c r="AO34" s="5">
        <v>0</v>
      </c>
      <c r="AP34" s="4">
        <v>3.625</v>
      </c>
      <c r="AQ34" s="10" t="s">
        <v>373</v>
      </c>
      <c r="AR34" s="11"/>
      <c r="AS34" s="56">
        <v>2</v>
      </c>
      <c r="AU34" s="57"/>
    </row>
    <row r="35" spans="1:47" ht="19.5" customHeight="1" x14ac:dyDescent="0.25">
      <c r="A35">
        <v>166</v>
      </c>
      <c r="B35" s="53">
        <v>2015</v>
      </c>
      <c r="C35" s="53">
        <v>3</v>
      </c>
      <c r="D35" t="s">
        <v>127</v>
      </c>
      <c r="E35" s="53" t="s">
        <v>63</v>
      </c>
      <c r="F35" t="s">
        <v>104</v>
      </c>
      <c r="G35" t="s">
        <v>108</v>
      </c>
      <c r="H35" s="54" t="s">
        <v>66</v>
      </c>
      <c r="I35" s="54">
        <v>0</v>
      </c>
      <c r="J35" s="54" t="s">
        <v>112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20</v>
      </c>
      <c r="W35" s="5">
        <v>22</v>
      </c>
      <c r="X35" s="5">
        <v>22</v>
      </c>
      <c r="Y35" s="5">
        <v>388</v>
      </c>
      <c r="Z35" s="5">
        <v>8</v>
      </c>
      <c r="AA35" s="5">
        <v>16</v>
      </c>
      <c r="AB35" s="5">
        <v>3.18</v>
      </c>
      <c r="AC35" s="5">
        <v>132</v>
      </c>
      <c r="AD35" s="5">
        <v>16</v>
      </c>
      <c r="AE35" s="5">
        <v>20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5">
        <v>51</v>
      </c>
      <c r="AL35" s="5">
        <v>0</v>
      </c>
      <c r="AM35" s="5">
        <v>0</v>
      </c>
      <c r="AN35" s="5">
        <v>0</v>
      </c>
      <c r="AO35" s="5">
        <v>0</v>
      </c>
      <c r="AP35" s="4">
        <v>2.4119999999999999</v>
      </c>
      <c r="AQ35" s="10" t="s">
        <v>129</v>
      </c>
      <c r="AR35" s="11"/>
      <c r="AS35" s="56">
        <v>2</v>
      </c>
      <c r="AU35" s="57"/>
    </row>
    <row r="36" spans="1:47" ht="19.5" customHeight="1" x14ac:dyDescent="0.25">
      <c r="A36">
        <v>168</v>
      </c>
      <c r="B36" s="53">
        <v>2015</v>
      </c>
      <c r="C36" s="53">
        <v>3</v>
      </c>
      <c r="D36" t="s">
        <v>152</v>
      </c>
      <c r="E36" s="53" t="s">
        <v>63</v>
      </c>
      <c r="F36" t="s">
        <v>93</v>
      </c>
      <c r="G36" t="s">
        <v>94</v>
      </c>
      <c r="H36" s="54" t="s">
        <v>66</v>
      </c>
      <c r="I36" s="54">
        <v>0</v>
      </c>
      <c r="J36" s="54" t="s">
        <v>112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29</v>
      </c>
      <c r="W36" s="5">
        <v>30</v>
      </c>
      <c r="X36" s="5">
        <v>29</v>
      </c>
      <c r="Y36" s="5">
        <v>253</v>
      </c>
      <c r="Z36" s="5">
        <v>8</v>
      </c>
      <c r="AA36" s="5">
        <v>11</v>
      </c>
      <c r="AB36" s="5">
        <v>3.87</v>
      </c>
      <c r="AC36" s="5">
        <v>99</v>
      </c>
      <c r="AD36" s="5">
        <v>26</v>
      </c>
      <c r="AE36" s="5">
        <v>32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5">
        <v>2142</v>
      </c>
      <c r="AL36" s="5">
        <v>0</v>
      </c>
      <c r="AM36" s="5">
        <v>0</v>
      </c>
      <c r="AN36" s="5">
        <v>0</v>
      </c>
      <c r="AO36" s="5">
        <v>0</v>
      </c>
      <c r="AP36" s="4">
        <v>3.621</v>
      </c>
      <c r="AQ36" s="10" t="s">
        <v>312</v>
      </c>
      <c r="AR36" s="11"/>
      <c r="AS36" s="56">
        <v>2</v>
      </c>
      <c r="AU36" s="57"/>
    </row>
    <row r="37" spans="1:47" ht="19.5" customHeight="1" x14ac:dyDescent="0.25">
      <c r="A37">
        <v>182</v>
      </c>
      <c r="B37" s="53">
        <v>2015</v>
      </c>
      <c r="C37" s="53">
        <v>3</v>
      </c>
      <c r="D37" t="s">
        <v>144</v>
      </c>
      <c r="E37" s="53" t="s">
        <v>74</v>
      </c>
      <c r="F37" t="s">
        <v>93</v>
      </c>
      <c r="G37" t="s">
        <v>64</v>
      </c>
      <c r="H37" s="54" t="s">
        <v>66</v>
      </c>
      <c r="I37" s="54">
        <v>0</v>
      </c>
      <c r="J37" s="54" t="s">
        <v>112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26</v>
      </c>
      <c r="W37" s="5">
        <v>26</v>
      </c>
      <c r="X37" s="5">
        <v>26</v>
      </c>
      <c r="Y37" s="5">
        <v>307</v>
      </c>
      <c r="Z37" s="5">
        <v>8</v>
      </c>
      <c r="AA37" s="5">
        <v>19</v>
      </c>
      <c r="AB37" s="5">
        <v>3.71</v>
      </c>
      <c r="AC37" s="5">
        <v>94</v>
      </c>
      <c r="AD37" s="5">
        <v>27</v>
      </c>
      <c r="AE37" s="5">
        <v>26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5">
        <v>10</v>
      </c>
      <c r="AL37" s="5">
        <v>1</v>
      </c>
      <c r="AM37" s="5">
        <v>0</v>
      </c>
      <c r="AN37" s="5">
        <v>0</v>
      </c>
      <c r="AO37" s="5">
        <v>0</v>
      </c>
      <c r="AP37" s="4">
        <v>3.2069999999999999</v>
      </c>
      <c r="AQ37" s="10" t="s">
        <v>246</v>
      </c>
      <c r="AR37" s="11"/>
      <c r="AS37" s="56">
        <v>2</v>
      </c>
      <c r="AU37" s="57"/>
    </row>
    <row r="38" spans="1:47" ht="19.5" customHeight="1" x14ac:dyDescent="0.25">
      <c r="A38">
        <v>184</v>
      </c>
      <c r="B38" s="53">
        <v>2016</v>
      </c>
      <c r="C38" s="53">
        <v>3</v>
      </c>
      <c r="D38" t="s">
        <v>88</v>
      </c>
      <c r="E38" s="53" t="s">
        <v>63</v>
      </c>
      <c r="F38" t="s">
        <v>111</v>
      </c>
      <c r="G38" t="s">
        <v>136</v>
      </c>
      <c r="H38" s="54" t="s">
        <v>76</v>
      </c>
      <c r="I38" s="54">
        <v>0</v>
      </c>
      <c r="J38" s="54" t="s">
        <v>112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26</v>
      </c>
      <c r="W38" s="5">
        <v>24</v>
      </c>
      <c r="X38" s="5">
        <v>24</v>
      </c>
      <c r="Y38" s="5">
        <v>414</v>
      </c>
      <c r="Z38" s="5">
        <v>8</v>
      </c>
      <c r="AA38" s="5">
        <v>0</v>
      </c>
      <c r="AB38" s="5">
        <v>3.6</v>
      </c>
      <c r="AC38" s="5">
        <v>139</v>
      </c>
      <c r="AD38" s="5">
        <v>26</v>
      </c>
      <c r="AE38" s="5">
        <v>30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5">
        <v>0</v>
      </c>
      <c r="AL38" s="5">
        <v>0</v>
      </c>
      <c r="AM38" s="5">
        <v>1</v>
      </c>
      <c r="AN38" s="5">
        <v>1</v>
      </c>
      <c r="AO38" s="5">
        <v>0</v>
      </c>
      <c r="AP38" s="4">
        <v>3.64</v>
      </c>
      <c r="AQ38" s="10" t="s">
        <v>207</v>
      </c>
      <c r="AR38" s="11"/>
      <c r="AS38" s="56">
        <v>2</v>
      </c>
      <c r="AU38" s="57"/>
    </row>
    <row r="39" spans="1:47" ht="19.5" customHeight="1" x14ac:dyDescent="0.25">
      <c r="A39">
        <v>197</v>
      </c>
      <c r="B39" s="53">
        <v>2015</v>
      </c>
      <c r="C39" s="53">
        <v>3</v>
      </c>
      <c r="D39" t="s">
        <v>88</v>
      </c>
      <c r="E39" s="53" t="s">
        <v>74</v>
      </c>
      <c r="F39" t="s">
        <v>124</v>
      </c>
      <c r="G39" t="s">
        <v>234</v>
      </c>
      <c r="H39" s="54" t="s">
        <v>86</v>
      </c>
      <c r="I39" s="54">
        <v>2</v>
      </c>
      <c r="J39" s="54" t="s">
        <v>112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27.13986013986014</v>
      </c>
      <c r="W39" s="5">
        <v>26.956834532374103</v>
      </c>
      <c r="X39" s="5">
        <v>28.489208633093522</v>
      </c>
      <c r="Y39" s="5">
        <v>546</v>
      </c>
      <c r="Z39" s="5">
        <v>8</v>
      </c>
      <c r="AA39" s="5">
        <v>11</v>
      </c>
      <c r="AB39" s="5">
        <v>2.6</v>
      </c>
      <c r="AC39" s="5">
        <v>357</v>
      </c>
      <c r="AD39" s="5">
        <v>25.784172661870503</v>
      </c>
      <c r="AE39" s="5">
        <v>28.021582733812949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5">
        <v>0</v>
      </c>
      <c r="AL39" s="5">
        <v>1</v>
      </c>
      <c r="AM39" s="5">
        <v>0</v>
      </c>
      <c r="AN39" s="5">
        <v>0</v>
      </c>
      <c r="AO39" s="5">
        <v>0</v>
      </c>
      <c r="AP39" s="4">
        <v>2.359</v>
      </c>
      <c r="AQ39" s="10" t="s">
        <v>263</v>
      </c>
      <c r="AR39" s="11"/>
      <c r="AS39" s="56">
        <v>2</v>
      </c>
      <c r="AU39" s="57"/>
    </row>
    <row r="40" spans="1:47" ht="19.5" customHeight="1" x14ac:dyDescent="0.25">
      <c r="A40">
        <v>205</v>
      </c>
      <c r="B40" s="53">
        <v>2015</v>
      </c>
      <c r="C40" s="53">
        <v>3</v>
      </c>
      <c r="D40" t="s">
        <v>202</v>
      </c>
      <c r="E40" s="53" t="s">
        <v>63</v>
      </c>
      <c r="F40" t="s">
        <v>93</v>
      </c>
      <c r="G40" t="s">
        <v>215</v>
      </c>
      <c r="H40" s="54"/>
      <c r="I40" s="54">
        <v>0</v>
      </c>
      <c r="J40" s="54" t="s">
        <v>112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29</v>
      </c>
      <c r="W40" s="5">
        <v>25</v>
      </c>
      <c r="X40" s="5">
        <v>32</v>
      </c>
      <c r="Y40" s="5">
        <v>212</v>
      </c>
      <c r="Z40" s="5">
        <v>8</v>
      </c>
      <c r="AA40" s="5">
        <v>15</v>
      </c>
      <c r="AB40" s="5">
        <v>4.0999999999999996</v>
      </c>
      <c r="AC40" s="5">
        <v>10</v>
      </c>
      <c r="AD40" s="5">
        <v>31</v>
      </c>
      <c r="AE40" s="5">
        <v>28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5">
        <v>1980</v>
      </c>
      <c r="AL40" s="5">
        <v>0</v>
      </c>
      <c r="AM40" s="5">
        <v>0</v>
      </c>
      <c r="AN40" s="5">
        <v>0</v>
      </c>
      <c r="AO40" s="5">
        <v>0</v>
      </c>
      <c r="AP40" s="4">
        <v>3.44</v>
      </c>
      <c r="AQ40" s="10" t="s">
        <v>207</v>
      </c>
      <c r="AR40" s="11"/>
      <c r="AS40" s="56">
        <v>2</v>
      </c>
      <c r="AU40" s="57"/>
    </row>
    <row r="41" spans="1:47" ht="19.5" customHeight="1" x14ac:dyDescent="0.25">
      <c r="A41">
        <v>210</v>
      </c>
      <c r="B41" s="53">
        <v>2016</v>
      </c>
      <c r="C41" s="53">
        <v>3</v>
      </c>
      <c r="D41" t="s">
        <v>262</v>
      </c>
      <c r="E41" s="53" t="s">
        <v>63</v>
      </c>
      <c r="F41" t="s">
        <v>93</v>
      </c>
      <c r="G41" t="s">
        <v>136</v>
      </c>
      <c r="H41" s="54" t="s">
        <v>66</v>
      </c>
      <c r="I41" s="54">
        <v>0</v>
      </c>
      <c r="J41" s="54" t="s">
        <v>112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27</v>
      </c>
      <c r="W41" s="5">
        <v>26</v>
      </c>
      <c r="X41" s="5">
        <v>28</v>
      </c>
      <c r="Y41" s="5">
        <v>244</v>
      </c>
      <c r="Z41" s="5">
        <v>8</v>
      </c>
      <c r="AA41" s="5">
        <v>40</v>
      </c>
      <c r="AB41" s="5">
        <v>3.91</v>
      </c>
      <c r="AC41" s="5">
        <v>29</v>
      </c>
      <c r="AD41" s="5">
        <v>27</v>
      </c>
      <c r="AE41" s="5">
        <v>27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5">
        <v>766</v>
      </c>
      <c r="AL41" s="5">
        <v>0</v>
      </c>
      <c r="AM41" s="5">
        <v>0</v>
      </c>
      <c r="AN41" s="5">
        <v>1</v>
      </c>
      <c r="AO41" s="5">
        <v>0</v>
      </c>
      <c r="AP41" s="4">
        <v>3.85</v>
      </c>
      <c r="AQ41" s="10" t="s">
        <v>263</v>
      </c>
      <c r="AR41" s="11" t="s">
        <v>106</v>
      </c>
      <c r="AS41" s="56">
        <v>2</v>
      </c>
      <c r="AU41" s="57"/>
    </row>
    <row r="42" spans="1:47" ht="19.5" customHeight="1" x14ac:dyDescent="0.25">
      <c r="A42">
        <v>212</v>
      </c>
      <c r="B42" s="53">
        <v>2015</v>
      </c>
      <c r="C42" s="53">
        <v>3</v>
      </c>
      <c r="D42" t="s">
        <v>130</v>
      </c>
      <c r="E42" s="53" t="s">
        <v>63</v>
      </c>
      <c r="F42" t="s">
        <v>143</v>
      </c>
      <c r="G42" t="s">
        <v>64</v>
      </c>
      <c r="H42" s="54" t="s">
        <v>66</v>
      </c>
      <c r="I42" s="54">
        <v>0</v>
      </c>
      <c r="J42" s="54" t="s">
        <v>112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29</v>
      </c>
      <c r="W42" s="5">
        <v>26</v>
      </c>
      <c r="X42" s="5">
        <v>32</v>
      </c>
      <c r="Y42" s="5">
        <v>591</v>
      </c>
      <c r="Z42" s="5">
        <v>8</v>
      </c>
      <c r="AA42" s="5">
        <v>20</v>
      </c>
      <c r="AB42" s="5">
        <v>4.04</v>
      </c>
      <c r="AC42" s="5">
        <v>28</v>
      </c>
      <c r="AD42" s="5">
        <v>28</v>
      </c>
      <c r="AE42" s="5">
        <v>29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5">
        <v>54</v>
      </c>
      <c r="AL42" s="5">
        <v>0</v>
      </c>
      <c r="AM42" s="5">
        <v>0</v>
      </c>
      <c r="AN42" s="5">
        <v>0</v>
      </c>
      <c r="AO42" s="5">
        <v>0</v>
      </c>
      <c r="AP42" s="4">
        <v>2.8620000000000001</v>
      </c>
      <c r="AQ42" s="10" t="s">
        <v>286</v>
      </c>
      <c r="AR42" s="11" t="s">
        <v>309</v>
      </c>
      <c r="AS42" s="56">
        <v>2</v>
      </c>
      <c r="AU42" s="57"/>
    </row>
    <row r="43" spans="1:47" ht="19.5" customHeight="1" x14ac:dyDescent="0.25">
      <c r="A43">
        <v>214</v>
      </c>
      <c r="B43" s="53">
        <v>2015</v>
      </c>
      <c r="C43" s="53">
        <v>3</v>
      </c>
      <c r="D43" t="s">
        <v>343</v>
      </c>
      <c r="E43" s="53" t="s">
        <v>63</v>
      </c>
      <c r="F43" t="s">
        <v>93</v>
      </c>
      <c r="G43" t="s">
        <v>64</v>
      </c>
      <c r="H43" s="54" t="s">
        <v>66</v>
      </c>
      <c r="I43" s="54">
        <v>0</v>
      </c>
      <c r="J43" s="54" t="s">
        <v>112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31</v>
      </c>
      <c r="W43" s="5">
        <v>27</v>
      </c>
      <c r="X43" s="5">
        <v>36</v>
      </c>
      <c r="Y43" s="5">
        <v>592</v>
      </c>
      <c r="Z43" s="5">
        <v>8</v>
      </c>
      <c r="AA43" s="5">
        <v>18</v>
      </c>
      <c r="AB43" s="5">
        <v>3.65</v>
      </c>
      <c r="AC43" s="5">
        <v>100</v>
      </c>
      <c r="AD43" s="5">
        <v>27</v>
      </c>
      <c r="AE43" s="5">
        <v>35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5">
        <v>4067</v>
      </c>
      <c r="AL43" s="5">
        <v>0</v>
      </c>
      <c r="AM43" s="5">
        <v>0</v>
      </c>
      <c r="AN43" s="5">
        <v>0</v>
      </c>
      <c r="AO43" s="5">
        <v>0</v>
      </c>
      <c r="AP43" s="4">
        <v>2.8740000000000001</v>
      </c>
      <c r="AQ43" s="10" t="s">
        <v>344</v>
      </c>
      <c r="AR43" s="11" t="s">
        <v>201</v>
      </c>
      <c r="AS43" s="56">
        <v>2</v>
      </c>
      <c r="AU43" s="57"/>
    </row>
    <row r="44" spans="1:47" ht="19.5" customHeight="1" x14ac:dyDescent="0.25">
      <c r="A44">
        <v>216</v>
      </c>
      <c r="B44" s="53">
        <v>2016</v>
      </c>
      <c r="C44" s="53">
        <v>3</v>
      </c>
      <c r="D44" t="s">
        <v>236</v>
      </c>
      <c r="E44" s="53" t="s">
        <v>63</v>
      </c>
      <c r="F44" t="s">
        <v>93</v>
      </c>
      <c r="G44" t="s">
        <v>64</v>
      </c>
      <c r="H44" s="54" t="s">
        <v>66</v>
      </c>
      <c r="I44" s="54">
        <v>0</v>
      </c>
      <c r="J44" s="54" t="s">
        <v>112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26</v>
      </c>
      <c r="W44" s="5">
        <v>23</v>
      </c>
      <c r="X44" s="5">
        <v>33</v>
      </c>
      <c r="Y44" s="5">
        <v>48</v>
      </c>
      <c r="Z44" s="5">
        <v>8</v>
      </c>
      <c r="AA44" s="5">
        <v>21</v>
      </c>
      <c r="AB44" s="5">
        <v>3.82</v>
      </c>
      <c r="AC44" s="5">
        <v>5</v>
      </c>
      <c r="AD44" s="5">
        <v>25</v>
      </c>
      <c r="AE44" s="5">
        <v>30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5">
        <v>3486</v>
      </c>
      <c r="AL44" s="5">
        <v>0</v>
      </c>
      <c r="AM44" s="5">
        <v>0</v>
      </c>
      <c r="AN44" s="5">
        <v>1</v>
      </c>
      <c r="AO44" s="5">
        <v>0</v>
      </c>
      <c r="AP44" s="4">
        <v>3.51</v>
      </c>
      <c r="AQ44" s="10" t="s">
        <v>207</v>
      </c>
      <c r="AR44" s="11" t="s">
        <v>237</v>
      </c>
      <c r="AS44" s="56">
        <v>2</v>
      </c>
      <c r="AU44" s="57"/>
    </row>
    <row r="45" spans="1:47" ht="19.5" customHeight="1" x14ac:dyDescent="0.25">
      <c r="A45">
        <v>218</v>
      </c>
      <c r="B45" s="53">
        <v>2015</v>
      </c>
      <c r="C45" s="53">
        <v>3</v>
      </c>
      <c r="D45" t="s">
        <v>238</v>
      </c>
      <c r="E45" s="53" t="s">
        <v>63</v>
      </c>
      <c r="F45" t="s">
        <v>204</v>
      </c>
      <c r="G45" t="s">
        <v>119</v>
      </c>
      <c r="H45" s="54" t="s">
        <v>66</v>
      </c>
      <c r="I45" s="54">
        <v>0</v>
      </c>
      <c r="J45" s="54" t="s">
        <v>112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26</v>
      </c>
      <c r="W45" s="5">
        <v>24</v>
      </c>
      <c r="X45" s="5">
        <v>30</v>
      </c>
      <c r="Y45" s="5">
        <v>182</v>
      </c>
      <c r="Z45" s="5">
        <v>8</v>
      </c>
      <c r="AA45" s="5">
        <v>10</v>
      </c>
      <c r="AB45" s="5">
        <v>3.98</v>
      </c>
      <c r="AC45" s="5">
        <v>19</v>
      </c>
      <c r="AD45" s="5">
        <v>23</v>
      </c>
      <c r="AE45" s="5">
        <v>28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5">
        <v>2694</v>
      </c>
      <c r="AL45" s="5">
        <v>0</v>
      </c>
      <c r="AM45" s="5">
        <v>0</v>
      </c>
      <c r="AN45" s="5">
        <v>0</v>
      </c>
      <c r="AO45" s="5">
        <v>0</v>
      </c>
      <c r="AP45" s="4">
        <v>3.7429999999999999</v>
      </c>
      <c r="AQ45" s="10" t="s">
        <v>239</v>
      </c>
      <c r="AR45" s="11"/>
      <c r="AS45" s="56">
        <v>2</v>
      </c>
      <c r="AU45" s="57"/>
    </row>
    <row r="46" spans="1:47" ht="19.5" customHeight="1" x14ac:dyDescent="0.25">
      <c r="A46">
        <v>239</v>
      </c>
      <c r="B46" s="53">
        <v>2015</v>
      </c>
      <c r="C46" s="53">
        <v>3</v>
      </c>
      <c r="D46" t="s">
        <v>347</v>
      </c>
      <c r="E46" s="53" t="s">
        <v>74</v>
      </c>
      <c r="F46" t="s">
        <v>111</v>
      </c>
      <c r="G46" t="s">
        <v>136</v>
      </c>
      <c r="H46" s="54" t="s">
        <v>66</v>
      </c>
      <c r="I46" s="54">
        <v>0</v>
      </c>
      <c r="J46" s="54" t="s">
        <v>112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31</v>
      </c>
      <c r="W46" s="5">
        <v>34</v>
      </c>
      <c r="X46" s="5">
        <v>32</v>
      </c>
      <c r="Y46" s="5">
        <v>294</v>
      </c>
      <c r="Z46" s="5">
        <v>9</v>
      </c>
      <c r="AA46" s="5">
        <v>0</v>
      </c>
      <c r="AB46" s="5">
        <v>3.84</v>
      </c>
      <c r="AC46" s="5">
        <v>55.2</v>
      </c>
      <c r="AD46" s="5">
        <v>26</v>
      </c>
      <c r="AE46" s="5">
        <v>30</v>
      </c>
      <c r="AF46" s="5">
        <v>0</v>
      </c>
      <c r="AG46" s="5">
        <v>1</v>
      </c>
      <c r="AH46" s="5">
        <v>0</v>
      </c>
      <c r="AI46" s="5">
        <v>0</v>
      </c>
      <c r="AJ46" s="5">
        <v>0</v>
      </c>
      <c r="AK46" s="55">
        <v>10046</v>
      </c>
      <c r="AL46" s="5">
        <v>1</v>
      </c>
      <c r="AM46" s="5">
        <v>0</v>
      </c>
      <c r="AN46" s="5">
        <v>0</v>
      </c>
      <c r="AO46" s="5">
        <v>0</v>
      </c>
      <c r="AP46" s="4">
        <v>3.2410000000000001</v>
      </c>
      <c r="AQ46" s="10" t="s">
        <v>198</v>
      </c>
      <c r="AR46" s="11"/>
      <c r="AS46" s="56">
        <v>2</v>
      </c>
      <c r="AU46" s="57"/>
    </row>
    <row r="47" spans="1:47" ht="19.5" customHeight="1" x14ac:dyDescent="0.25">
      <c r="A47">
        <v>241</v>
      </c>
      <c r="B47" s="53">
        <v>2015</v>
      </c>
      <c r="C47" s="53">
        <v>2</v>
      </c>
      <c r="D47" t="s">
        <v>325</v>
      </c>
      <c r="E47" s="53" t="s">
        <v>74</v>
      </c>
      <c r="F47" t="s">
        <v>204</v>
      </c>
      <c r="G47" t="s">
        <v>94</v>
      </c>
      <c r="H47" s="54" t="s">
        <v>66</v>
      </c>
      <c r="I47" s="54">
        <v>0</v>
      </c>
      <c r="J47" s="54" t="s">
        <v>112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30</v>
      </c>
      <c r="W47" s="5">
        <v>34</v>
      </c>
      <c r="X47" s="5">
        <v>33</v>
      </c>
      <c r="Y47" s="5">
        <v>294</v>
      </c>
      <c r="Z47" s="5">
        <v>8</v>
      </c>
      <c r="AA47" s="5">
        <v>35</v>
      </c>
      <c r="AB47" s="5">
        <v>3.49</v>
      </c>
      <c r="AC47" s="5">
        <v>55.2</v>
      </c>
      <c r="AD47" s="5">
        <v>22</v>
      </c>
      <c r="AE47" s="5">
        <v>30</v>
      </c>
      <c r="AF47" s="5">
        <v>0</v>
      </c>
      <c r="AG47" s="5">
        <v>1</v>
      </c>
      <c r="AH47" s="5">
        <v>0</v>
      </c>
      <c r="AI47" s="5">
        <v>0</v>
      </c>
      <c r="AJ47" s="5">
        <v>0</v>
      </c>
      <c r="AK47" s="55">
        <v>1047</v>
      </c>
      <c r="AL47" s="5">
        <v>1</v>
      </c>
      <c r="AM47" s="5">
        <v>0</v>
      </c>
      <c r="AN47" s="5">
        <v>0</v>
      </c>
      <c r="AO47" s="5">
        <v>0</v>
      </c>
      <c r="AP47" s="4">
        <v>2.7930000000000001</v>
      </c>
      <c r="AQ47" s="10" t="s">
        <v>205</v>
      </c>
      <c r="AR47" s="11"/>
      <c r="AS47" s="56">
        <v>2</v>
      </c>
      <c r="AU47" s="57"/>
    </row>
    <row r="48" spans="1:47" ht="19.5" customHeight="1" x14ac:dyDescent="0.25">
      <c r="A48">
        <v>2</v>
      </c>
      <c r="B48" s="53">
        <v>2015</v>
      </c>
      <c r="C48" s="53">
        <v>1</v>
      </c>
      <c r="D48" t="s">
        <v>92</v>
      </c>
      <c r="E48" s="53" t="s">
        <v>63</v>
      </c>
      <c r="F48" t="s">
        <v>222</v>
      </c>
      <c r="G48" t="s">
        <v>94</v>
      </c>
      <c r="H48" s="54" t="s">
        <v>66</v>
      </c>
      <c r="I48" s="54">
        <v>2</v>
      </c>
      <c r="J48" s="54" t="s">
        <v>112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34</v>
      </c>
      <c r="W48" s="5">
        <v>32</v>
      </c>
      <c r="X48" s="5">
        <v>34</v>
      </c>
      <c r="Y48" s="5">
        <v>294</v>
      </c>
      <c r="Z48" s="5">
        <v>4</v>
      </c>
      <c r="AA48" s="5">
        <v>6</v>
      </c>
      <c r="AB48" s="5">
        <v>4.01</v>
      </c>
      <c r="AC48" s="5">
        <v>55.2</v>
      </c>
      <c r="AD48" s="5">
        <v>34</v>
      </c>
      <c r="AE48" s="5">
        <v>35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5">
        <v>18</v>
      </c>
      <c r="AL48" s="5">
        <v>0</v>
      </c>
      <c r="AM48" s="5">
        <v>0</v>
      </c>
      <c r="AN48" s="5">
        <v>0</v>
      </c>
      <c r="AO48" s="5">
        <v>0</v>
      </c>
      <c r="AP48" s="4">
        <v>3.7949999999999999</v>
      </c>
      <c r="AQ48" s="10" t="s">
        <v>386</v>
      </c>
      <c r="AR48" s="11"/>
      <c r="AS48" s="56">
        <v>3</v>
      </c>
      <c r="AU48" s="57"/>
    </row>
    <row r="49" spans="1:47" ht="19.5" customHeight="1" x14ac:dyDescent="0.25">
      <c r="A49">
        <v>27</v>
      </c>
      <c r="B49" s="53">
        <v>2016</v>
      </c>
      <c r="C49" s="53">
        <v>3</v>
      </c>
      <c r="D49" t="s">
        <v>88</v>
      </c>
      <c r="E49" s="53" t="s">
        <v>63</v>
      </c>
      <c r="F49" t="s">
        <v>99</v>
      </c>
      <c r="G49" t="s">
        <v>310</v>
      </c>
      <c r="H49" s="54" t="s">
        <v>66</v>
      </c>
      <c r="I49" s="54">
        <v>0</v>
      </c>
      <c r="J49" s="54" t="s">
        <v>112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29</v>
      </c>
      <c r="W49" s="5">
        <v>25</v>
      </c>
      <c r="X49" s="5">
        <v>31</v>
      </c>
      <c r="Y49" s="5">
        <v>406</v>
      </c>
      <c r="Z49" s="5">
        <v>8</v>
      </c>
      <c r="AA49" s="5">
        <v>17</v>
      </c>
      <c r="AB49" s="5">
        <v>3.81</v>
      </c>
      <c r="AC49" s="5">
        <v>74</v>
      </c>
      <c r="AD49" s="5">
        <v>25</v>
      </c>
      <c r="AE49" s="5">
        <v>36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5">
        <v>0</v>
      </c>
      <c r="AL49" s="5">
        <v>0</v>
      </c>
      <c r="AM49" s="5">
        <v>0</v>
      </c>
      <c r="AN49" s="5">
        <v>1</v>
      </c>
      <c r="AO49" s="5">
        <v>0</v>
      </c>
      <c r="AP49" s="4">
        <v>3.94</v>
      </c>
      <c r="AQ49" s="10" t="s">
        <v>311</v>
      </c>
      <c r="AR49" s="11"/>
      <c r="AS49" s="56">
        <v>3</v>
      </c>
      <c r="AU49" s="57"/>
    </row>
    <row r="50" spans="1:47" ht="19.5" customHeight="1" x14ac:dyDescent="0.25">
      <c r="A50">
        <v>32</v>
      </c>
      <c r="B50" s="53">
        <v>2016</v>
      </c>
      <c r="C50" s="53">
        <v>2</v>
      </c>
      <c r="D50" t="s">
        <v>349</v>
      </c>
      <c r="E50" s="53" t="s">
        <v>74</v>
      </c>
      <c r="F50" t="s">
        <v>391</v>
      </c>
      <c r="G50" t="s">
        <v>81</v>
      </c>
      <c r="H50" s="54" t="s">
        <v>66</v>
      </c>
      <c r="I50" s="54">
        <v>1</v>
      </c>
      <c r="J50" s="54" t="s">
        <v>112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36</v>
      </c>
      <c r="W50" s="5">
        <v>22</v>
      </c>
      <c r="X50" s="5">
        <v>34</v>
      </c>
      <c r="Y50" s="5">
        <v>17</v>
      </c>
      <c r="Z50" s="5">
        <v>8</v>
      </c>
      <c r="AA50" s="5">
        <v>0</v>
      </c>
      <c r="AB50" s="5">
        <v>3.21</v>
      </c>
      <c r="AC50" s="5">
        <v>12</v>
      </c>
      <c r="AD50" s="5">
        <v>23</v>
      </c>
      <c r="AE50" s="5">
        <v>34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5">
        <v>63</v>
      </c>
      <c r="AL50" s="5">
        <v>1</v>
      </c>
      <c r="AM50" s="5">
        <v>0</v>
      </c>
      <c r="AN50" s="5">
        <v>1</v>
      </c>
      <c r="AO50" s="5">
        <v>0</v>
      </c>
      <c r="AP50" s="4">
        <v>3.492</v>
      </c>
      <c r="AQ50" s="10" t="s">
        <v>392</v>
      </c>
      <c r="AR50" s="11"/>
      <c r="AS50" s="56">
        <v>3</v>
      </c>
      <c r="AU50" s="57"/>
    </row>
    <row r="51" spans="1:47" ht="19.5" customHeight="1" x14ac:dyDescent="0.25">
      <c r="A51">
        <v>34</v>
      </c>
      <c r="B51" s="53">
        <v>2015</v>
      </c>
      <c r="C51" s="53">
        <v>1</v>
      </c>
      <c r="D51" t="s">
        <v>92</v>
      </c>
      <c r="E51" s="53" t="s">
        <v>74</v>
      </c>
      <c r="F51" t="s">
        <v>204</v>
      </c>
      <c r="G51" t="s">
        <v>64</v>
      </c>
      <c r="H51" s="54"/>
      <c r="I51" s="54">
        <v>0</v>
      </c>
      <c r="J51" s="54" t="s">
        <v>112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0</v>
      </c>
      <c r="V51" s="5">
        <v>35</v>
      </c>
      <c r="W51" s="5">
        <v>36</v>
      </c>
      <c r="X51" s="5">
        <v>34</v>
      </c>
      <c r="Y51" s="5">
        <v>294</v>
      </c>
      <c r="Z51" s="5">
        <v>5</v>
      </c>
      <c r="AA51" s="5">
        <v>0</v>
      </c>
      <c r="AB51" s="5">
        <v>4.21</v>
      </c>
      <c r="AC51" s="5">
        <v>55.2</v>
      </c>
      <c r="AD51" s="5">
        <v>34</v>
      </c>
      <c r="AE51" s="5">
        <v>34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5">
        <v>1736</v>
      </c>
      <c r="AL51" s="5">
        <v>1</v>
      </c>
      <c r="AM51" s="5">
        <v>0</v>
      </c>
      <c r="AN51" s="5">
        <v>0</v>
      </c>
      <c r="AO51" s="5">
        <v>0</v>
      </c>
      <c r="AP51" s="4">
        <v>3.9340000000000002</v>
      </c>
      <c r="AQ51" s="10" t="s">
        <v>390</v>
      </c>
      <c r="AR51" s="11"/>
      <c r="AS51" s="56">
        <v>3</v>
      </c>
      <c r="AU51" s="57"/>
    </row>
    <row r="52" spans="1:47" ht="19.5" customHeight="1" x14ac:dyDescent="0.25">
      <c r="A52">
        <v>41</v>
      </c>
      <c r="B52" s="53">
        <v>2016</v>
      </c>
      <c r="C52" s="53">
        <v>2</v>
      </c>
      <c r="D52" t="s">
        <v>191</v>
      </c>
      <c r="E52" s="53" t="s">
        <v>74</v>
      </c>
      <c r="F52" t="s">
        <v>228</v>
      </c>
      <c r="G52" t="s">
        <v>136</v>
      </c>
      <c r="H52" s="54" t="s">
        <v>66</v>
      </c>
      <c r="I52" s="54">
        <v>0</v>
      </c>
      <c r="J52" s="54" t="s">
        <v>71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34</v>
      </c>
      <c r="W52" s="5">
        <v>35</v>
      </c>
      <c r="X52" s="5">
        <v>34</v>
      </c>
      <c r="Y52" s="5">
        <v>294</v>
      </c>
      <c r="Z52" s="5">
        <v>8</v>
      </c>
      <c r="AA52" s="5">
        <v>36</v>
      </c>
      <c r="AB52" s="5">
        <v>4.0599999999999996</v>
      </c>
      <c r="AC52" s="5">
        <v>55.2</v>
      </c>
      <c r="AD52" s="5">
        <v>32</v>
      </c>
      <c r="AE52" s="5">
        <v>36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5">
        <v>1135</v>
      </c>
      <c r="AL52" s="5">
        <v>1</v>
      </c>
      <c r="AM52" s="5">
        <v>0</v>
      </c>
      <c r="AN52" s="5">
        <v>1</v>
      </c>
      <c r="AO52" s="5">
        <v>0</v>
      </c>
      <c r="AP52" s="4">
        <v>4</v>
      </c>
      <c r="AQ52" s="10" t="s">
        <v>387</v>
      </c>
      <c r="AR52" s="11" t="s">
        <v>388</v>
      </c>
      <c r="AS52" s="56">
        <v>3</v>
      </c>
      <c r="AU52" s="57"/>
    </row>
    <row r="53" spans="1:47" ht="19.5" customHeight="1" x14ac:dyDescent="0.25">
      <c r="A53">
        <v>42</v>
      </c>
      <c r="B53" s="53">
        <v>2016</v>
      </c>
      <c r="C53" s="53">
        <v>3</v>
      </c>
      <c r="D53" t="s">
        <v>336</v>
      </c>
      <c r="E53" s="53" t="s">
        <v>74</v>
      </c>
      <c r="F53" t="s">
        <v>204</v>
      </c>
      <c r="G53" t="s">
        <v>338</v>
      </c>
      <c r="H53" s="54" t="s">
        <v>66</v>
      </c>
      <c r="I53" s="54">
        <v>0</v>
      </c>
      <c r="J53" s="54" t="s">
        <v>112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31</v>
      </c>
      <c r="W53" s="5">
        <v>31</v>
      </c>
      <c r="X53" s="5">
        <v>31</v>
      </c>
      <c r="Y53" s="5">
        <v>388</v>
      </c>
      <c r="Z53" s="5">
        <v>8</v>
      </c>
      <c r="AA53" s="5">
        <v>21</v>
      </c>
      <c r="AB53" s="5">
        <v>4.3600000000000003</v>
      </c>
      <c r="AC53" s="5">
        <v>45</v>
      </c>
      <c r="AD53" s="5">
        <v>29</v>
      </c>
      <c r="AE53" s="5">
        <v>32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5">
        <v>435</v>
      </c>
      <c r="AL53" s="5">
        <v>1</v>
      </c>
      <c r="AM53" s="5">
        <v>0</v>
      </c>
      <c r="AN53" s="5">
        <v>1</v>
      </c>
      <c r="AO53" s="5">
        <v>0</v>
      </c>
      <c r="AP53" s="4">
        <v>3.8119999999999998</v>
      </c>
      <c r="AQ53" s="10" t="s">
        <v>339</v>
      </c>
      <c r="AR53" s="11"/>
      <c r="AS53" s="56">
        <v>3</v>
      </c>
      <c r="AU53" s="57"/>
    </row>
    <row r="54" spans="1:47" ht="19.5" customHeight="1" x14ac:dyDescent="0.25">
      <c r="A54">
        <v>45</v>
      </c>
      <c r="B54" s="53">
        <v>2015</v>
      </c>
      <c r="C54" s="53">
        <v>3</v>
      </c>
      <c r="D54" t="s">
        <v>276</v>
      </c>
      <c r="E54" s="53" t="s">
        <v>96</v>
      </c>
      <c r="F54" t="s">
        <v>303</v>
      </c>
      <c r="G54" t="s">
        <v>365</v>
      </c>
      <c r="H54" s="54"/>
      <c r="I54" s="54">
        <v>1</v>
      </c>
      <c r="J54" s="54" t="s">
        <v>71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  <c r="S54" s="5">
        <v>0</v>
      </c>
      <c r="T54" s="5">
        <v>0</v>
      </c>
      <c r="U54" s="5">
        <v>1</v>
      </c>
      <c r="V54" s="5">
        <v>33</v>
      </c>
      <c r="W54" s="5">
        <v>36</v>
      </c>
      <c r="X54" s="5">
        <v>34</v>
      </c>
      <c r="Y54" s="5">
        <v>110</v>
      </c>
      <c r="Z54" s="5">
        <v>8</v>
      </c>
      <c r="AA54" s="5">
        <v>24</v>
      </c>
      <c r="AB54" s="5">
        <v>4.1500000000000004</v>
      </c>
      <c r="AC54" s="5">
        <v>3</v>
      </c>
      <c r="AD54" s="5">
        <v>28</v>
      </c>
      <c r="AE54" s="5">
        <v>35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5">
        <v>42</v>
      </c>
      <c r="AL54" s="5">
        <v>0</v>
      </c>
      <c r="AM54" s="5">
        <v>0</v>
      </c>
      <c r="AN54" s="5">
        <v>0</v>
      </c>
      <c r="AO54" s="5">
        <v>0</v>
      </c>
      <c r="AP54" s="4">
        <v>3.7810000000000001</v>
      </c>
      <c r="AQ54" s="10" t="s">
        <v>366</v>
      </c>
      <c r="AR54" s="11"/>
      <c r="AS54" s="56">
        <v>3</v>
      </c>
      <c r="AU54" s="57"/>
    </row>
    <row r="55" spans="1:47" ht="19.5" customHeight="1" x14ac:dyDescent="0.25">
      <c r="A55">
        <v>54</v>
      </c>
      <c r="B55" s="53">
        <v>2015</v>
      </c>
      <c r="C55" s="53">
        <v>3</v>
      </c>
      <c r="D55" t="s">
        <v>374</v>
      </c>
      <c r="E55" s="53" t="s">
        <v>63</v>
      </c>
      <c r="F55" t="s">
        <v>161</v>
      </c>
      <c r="G55" t="s">
        <v>365</v>
      </c>
      <c r="H55" s="54" t="s">
        <v>66</v>
      </c>
      <c r="I55" s="54">
        <v>0</v>
      </c>
      <c r="J55" s="54" t="s">
        <v>112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33</v>
      </c>
      <c r="W55" s="5">
        <v>35</v>
      </c>
      <c r="X55" s="5">
        <v>33</v>
      </c>
      <c r="Y55" s="5">
        <v>93</v>
      </c>
      <c r="Z55" s="5">
        <v>8</v>
      </c>
      <c r="AA55" s="5">
        <v>25</v>
      </c>
      <c r="AB55" s="5">
        <v>4.16</v>
      </c>
      <c r="AC55" s="5">
        <v>55.2</v>
      </c>
      <c r="AD55" s="5">
        <v>32</v>
      </c>
      <c r="AE55" s="5">
        <v>32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5">
        <v>0</v>
      </c>
      <c r="AL55" s="5">
        <v>0</v>
      </c>
      <c r="AM55" s="5">
        <v>0</v>
      </c>
      <c r="AN55" s="5">
        <v>0</v>
      </c>
      <c r="AO55" s="5">
        <v>0</v>
      </c>
      <c r="AP55" s="4">
        <v>3.93</v>
      </c>
      <c r="AQ55" s="10" t="s">
        <v>375</v>
      </c>
      <c r="AR55" s="11"/>
      <c r="AS55" s="56">
        <v>3</v>
      </c>
      <c r="AU55" s="57"/>
    </row>
    <row r="56" spans="1:47" ht="19.5" customHeight="1" x14ac:dyDescent="0.25">
      <c r="A56">
        <v>59</v>
      </c>
      <c r="B56" s="53">
        <v>2016</v>
      </c>
      <c r="C56" s="53">
        <v>3</v>
      </c>
      <c r="D56" t="s">
        <v>382</v>
      </c>
      <c r="E56" s="53" t="s">
        <v>74</v>
      </c>
      <c r="F56" t="s">
        <v>254</v>
      </c>
      <c r="G56" t="s">
        <v>64</v>
      </c>
      <c r="H56" s="54" t="s">
        <v>66</v>
      </c>
      <c r="I56" s="54">
        <v>0</v>
      </c>
      <c r="J56" s="54" t="s">
        <v>112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34</v>
      </c>
      <c r="W56" s="5">
        <v>36</v>
      </c>
      <c r="X56" s="5">
        <v>35</v>
      </c>
      <c r="Y56" s="5">
        <v>253</v>
      </c>
      <c r="Z56" s="5">
        <v>8</v>
      </c>
      <c r="AA56" s="5">
        <v>17</v>
      </c>
      <c r="AB56" s="5">
        <v>4.16</v>
      </c>
      <c r="AC56" s="5">
        <v>6</v>
      </c>
      <c r="AD56" s="5">
        <v>33</v>
      </c>
      <c r="AE56" s="5">
        <v>32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5">
        <v>633</v>
      </c>
      <c r="AL56" s="5">
        <v>1</v>
      </c>
      <c r="AM56" s="5">
        <v>0</v>
      </c>
      <c r="AN56" s="5">
        <v>1</v>
      </c>
      <c r="AO56" s="5">
        <v>0</v>
      </c>
      <c r="AP56" s="4">
        <v>3.8660000000000001</v>
      </c>
      <c r="AQ56" s="10" t="s">
        <v>383</v>
      </c>
      <c r="AR56" s="11"/>
      <c r="AS56" s="56">
        <v>3</v>
      </c>
      <c r="AU56" s="57"/>
    </row>
    <row r="57" spans="1:47" ht="19.5" customHeight="1" x14ac:dyDescent="0.25">
      <c r="A57">
        <v>60</v>
      </c>
      <c r="B57" s="53">
        <v>2015</v>
      </c>
      <c r="C57" s="53">
        <v>3</v>
      </c>
      <c r="D57" t="s">
        <v>127</v>
      </c>
      <c r="E57" s="53" t="s">
        <v>371</v>
      </c>
      <c r="F57" t="s">
        <v>228</v>
      </c>
      <c r="G57" t="s">
        <v>108</v>
      </c>
      <c r="H57" s="54" t="s">
        <v>66</v>
      </c>
      <c r="I57" s="54">
        <v>0</v>
      </c>
      <c r="J57" s="54" t="s">
        <v>112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33</v>
      </c>
      <c r="W57" s="5">
        <v>35</v>
      </c>
      <c r="X57" s="5">
        <v>33</v>
      </c>
      <c r="Y57" s="5">
        <v>385</v>
      </c>
      <c r="Z57" s="5">
        <v>8</v>
      </c>
      <c r="AA57" s="5">
        <v>20</v>
      </c>
      <c r="AB57" s="5">
        <v>4.1399999999999997</v>
      </c>
      <c r="AC57" s="5">
        <v>21</v>
      </c>
      <c r="AD57" s="5">
        <v>31</v>
      </c>
      <c r="AE57" s="5">
        <v>32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5">
        <v>87</v>
      </c>
      <c r="AL57" s="5">
        <v>1</v>
      </c>
      <c r="AM57" s="5">
        <v>0</v>
      </c>
      <c r="AN57" s="5">
        <v>0</v>
      </c>
      <c r="AO57" s="5">
        <v>0</v>
      </c>
      <c r="AP57" s="4">
        <v>3.306</v>
      </c>
      <c r="AQ57" s="10" t="s">
        <v>335</v>
      </c>
      <c r="AR57" s="11" t="s">
        <v>354</v>
      </c>
      <c r="AS57" s="56">
        <v>3</v>
      </c>
      <c r="AU57" s="57"/>
    </row>
    <row r="58" spans="1:47" ht="19.5" customHeight="1" x14ac:dyDescent="0.25">
      <c r="A58">
        <v>65</v>
      </c>
      <c r="B58" s="53">
        <v>2015</v>
      </c>
      <c r="C58" s="53">
        <v>3</v>
      </c>
      <c r="D58" t="s">
        <v>336</v>
      </c>
      <c r="E58" s="53" t="s">
        <v>63</v>
      </c>
      <c r="F58" t="s">
        <v>228</v>
      </c>
      <c r="G58" t="s">
        <v>119</v>
      </c>
      <c r="H58" s="54" t="s">
        <v>66</v>
      </c>
      <c r="I58" s="54">
        <v>0</v>
      </c>
      <c r="J58" s="54" t="s">
        <v>112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31</v>
      </c>
      <c r="W58" s="5">
        <v>29</v>
      </c>
      <c r="X58" s="5">
        <v>34</v>
      </c>
      <c r="Y58" s="5">
        <v>362</v>
      </c>
      <c r="Z58" s="5">
        <v>8</v>
      </c>
      <c r="AA58" s="5">
        <v>35</v>
      </c>
      <c r="AB58" s="5">
        <v>3.96</v>
      </c>
      <c r="AC58" s="5">
        <v>29</v>
      </c>
      <c r="AD58" s="5">
        <v>27</v>
      </c>
      <c r="AE58" s="5">
        <v>33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5">
        <v>1741</v>
      </c>
      <c r="AL58" s="5">
        <v>0</v>
      </c>
      <c r="AM58" s="5">
        <v>0</v>
      </c>
      <c r="AN58" s="5">
        <v>0</v>
      </c>
      <c r="AO58" s="5">
        <v>0</v>
      </c>
      <c r="AP58" s="4">
        <v>3.851</v>
      </c>
      <c r="AQ58" s="10" t="s">
        <v>337</v>
      </c>
      <c r="AR58" s="11"/>
      <c r="AS58" s="56">
        <v>3</v>
      </c>
      <c r="AU58" s="57"/>
    </row>
    <row r="59" spans="1:47" ht="19.5" customHeight="1" x14ac:dyDescent="0.25">
      <c r="A59">
        <v>67</v>
      </c>
      <c r="B59" s="53">
        <v>2016</v>
      </c>
      <c r="C59" s="53">
        <v>2</v>
      </c>
      <c r="D59" t="s">
        <v>349</v>
      </c>
      <c r="E59" s="53" t="s">
        <v>63</v>
      </c>
      <c r="F59" t="s">
        <v>254</v>
      </c>
      <c r="G59" t="s">
        <v>94</v>
      </c>
      <c r="H59" s="54" t="s">
        <v>66</v>
      </c>
      <c r="I59" s="54">
        <v>0</v>
      </c>
      <c r="J59" s="54" t="s">
        <v>112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32</v>
      </c>
      <c r="W59" s="5">
        <v>33</v>
      </c>
      <c r="X59" s="5">
        <v>32</v>
      </c>
      <c r="Y59" s="5">
        <v>19</v>
      </c>
      <c r="Z59" s="5">
        <v>8</v>
      </c>
      <c r="AA59" s="5">
        <v>0</v>
      </c>
      <c r="AB59" s="5">
        <v>4</v>
      </c>
      <c r="AC59" s="5">
        <v>1</v>
      </c>
      <c r="AD59" s="5">
        <v>30</v>
      </c>
      <c r="AE59" s="5">
        <v>33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5">
        <v>56</v>
      </c>
      <c r="AL59" s="5">
        <v>0</v>
      </c>
      <c r="AM59" s="5">
        <v>0</v>
      </c>
      <c r="AN59" s="5">
        <v>1</v>
      </c>
      <c r="AO59" s="5">
        <v>0</v>
      </c>
      <c r="AP59" s="4">
        <v>3.9169999999999998</v>
      </c>
      <c r="AQ59" s="10" t="s">
        <v>350</v>
      </c>
      <c r="AR59" s="11"/>
      <c r="AS59" s="56">
        <v>3</v>
      </c>
      <c r="AU59" s="57"/>
    </row>
    <row r="60" spans="1:47" ht="19.5" customHeight="1" x14ac:dyDescent="0.25">
      <c r="A60">
        <v>69</v>
      </c>
      <c r="B60" s="53">
        <v>2016</v>
      </c>
      <c r="C60" s="53">
        <v>3</v>
      </c>
      <c r="D60" t="s">
        <v>197</v>
      </c>
      <c r="E60" s="53" t="s">
        <v>74</v>
      </c>
      <c r="F60" t="s">
        <v>228</v>
      </c>
      <c r="G60" t="s">
        <v>64</v>
      </c>
      <c r="H60" s="54" t="s">
        <v>86</v>
      </c>
      <c r="I60" s="54">
        <v>0</v>
      </c>
      <c r="J60" s="54" t="s">
        <v>112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27</v>
      </c>
      <c r="W60" s="5">
        <v>27</v>
      </c>
      <c r="X60" s="5">
        <v>25</v>
      </c>
      <c r="Y60" s="5">
        <v>445</v>
      </c>
      <c r="Z60" s="5">
        <v>8</v>
      </c>
      <c r="AA60" s="5">
        <v>0</v>
      </c>
      <c r="AB60" s="5">
        <v>3.09</v>
      </c>
      <c r="AC60" s="5">
        <v>219</v>
      </c>
      <c r="AD60" s="5">
        <v>27</v>
      </c>
      <c r="AE60" s="5">
        <v>28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5">
        <v>5</v>
      </c>
      <c r="AL60" s="5">
        <v>1</v>
      </c>
      <c r="AM60" s="5">
        <v>0</v>
      </c>
      <c r="AN60" s="5">
        <v>1</v>
      </c>
      <c r="AO60" s="5">
        <v>0</v>
      </c>
      <c r="AP60" s="4">
        <v>3.4510000000000001</v>
      </c>
      <c r="AQ60" s="10" t="s">
        <v>265</v>
      </c>
      <c r="AR60" s="11" t="s">
        <v>150</v>
      </c>
      <c r="AS60" s="56">
        <v>3</v>
      </c>
      <c r="AU60" s="57"/>
    </row>
    <row r="61" spans="1:47" ht="19.5" customHeight="1" x14ac:dyDescent="0.25">
      <c r="A61">
        <v>75</v>
      </c>
      <c r="B61" s="53">
        <v>2016</v>
      </c>
      <c r="C61" s="53">
        <v>2</v>
      </c>
      <c r="D61" t="s">
        <v>380</v>
      </c>
      <c r="E61" s="53" t="s">
        <v>63</v>
      </c>
      <c r="F61" t="s">
        <v>111</v>
      </c>
      <c r="G61" t="s">
        <v>136</v>
      </c>
      <c r="H61" s="54" t="s">
        <v>66</v>
      </c>
      <c r="I61" s="54">
        <v>0</v>
      </c>
      <c r="J61" s="54" t="s">
        <v>112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34</v>
      </c>
      <c r="W61" s="5">
        <v>30</v>
      </c>
      <c r="X61" s="5">
        <v>35</v>
      </c>
      <c r="Y61" s="5">
        <v>160</v>
      </c>
      <c r="Z61" s="5">
        <v>8</v>
      </c>
      <c r="AA61" s="5">
        <v>34</v>
      </c>
      <c r="AB61" s="5">
        <v>4.29</v>
      </c>
      <c r="AC61" s="5">
        <v>5</v>
      </c>
      <c r="AD61" s="5">
        <v>34</v>
      </c>
      <c r="AE61" s="5">
        <v>35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5">
        <v>15955</v>
      </c>
      <c r="AL61" s="5">
        <v>0</v>
      </c>
      <c r="AM61" s="5">
        <v>0</v>
      </c>
      <c r="AN61" s="5">
        <v>1</v>
      </c>
      <c r="AO61" s="5">
        <v>0</v>
      </c>
      <c r="AP61" s="4">
        <v>3.8969999999999998</v>
      </c>
      <c r="AQ61" s="10" t="s">
        <v>381</v>
      </c>
      <c r="AR61" s="11"/>
      <c r="AS61" s="56">
        <v>3</v>
      </c>
      <c r="AU61" s="57"/>
    </row>
    <row r="62" spans="1:47" ht="19.5" customHeight="1" x14ac:dyDescent="0.25">
      <c r="A62">
        <v>85</v>
      </c>
      <c r="B62" s="53">
        <v>2015</v>
      </c>
      <c r="C62" s="53">
        <v>3</v>
      </c>
      <c r="D62" t="s">
        <v>88</v>
      </c>
      <c r="E62" s="53" t="s">
        <v>63</v>
      </c>
      <c r="F62" t="s">
        <v>99</v>
      </c>
      <c r="G62" t="s">
        <v>119</v>
      </c>
      <c r="H62" s="54" t="s">
        <v>66</v>
      </c>
      <c r="I62" s="54">
        <v>0</v>
      </c>
      <c r="J62" s="54" t="s">
        <v>112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31</v>
      </c>
      <c r="W62" s="5">
        <v>28</v>
      </c>
      <c r="X62" s="5">
        <v>36</v>
      </c>
      <c r="Y62" s="5">
        <v>428</v>
      </c>
      <c r="Z62" s="5">
        <v>8</v>
      </c>
      <c r="AA62" s="5">
        <v>12</v>
      </c>
      <c r="AB62" s="5">
        <v>4</v>
      </c>
      <c r="AC62" s="5">
        <v>1</v>
      </c>
      <c r="AD62" s="5">
        <v>27</v>
      </c>
      <c r="AE62" s="5">
        <v>35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5">
        <v>90</v>
      </c>
      <c r="AL62" s="5">
        <v>0</v>
      </c>
      <c r="AM62" s="5">
        <v>0</v>
      </c>
      <c r="AN62" s="5">
        <v>0</v>
      </c>
      <c r="AO62" s="5">
        <v>0</v>
      </c>
      <c r="AP62" s="4">
        <v>3.7349999999999999</v>
      </c>
      <c r="AQ62" s="10" t="s">
        <v>328</v>
      </c>
      <c r="AR62" s="11"/>
      <c r="AS62" s="56">
        <v>3</v>
      </c>
      <c r="AU62" s="57"/>
    </row>
    <row r="63" spans="1:47" ht="19.5" customHeight="1" x14ac:dyDescent="0.25">
      <c r="A63">
        <v>88</v>
      </c>
      <c r="B63" s="53">
        <v>2016</v>
      </c>
      <c r="C63" s="53">
        <v>3</v>
      </c>
      <c r="D63" t="s">
        <v>394</v>
      </c>
      <c r="E63" s="53" t="s">
        <v>63</v>
      </c>
      <c r="F63" t="s">
        <v>143</v>
      </c>
      <c r="G63" t="s">
        <v>395</v>
      </c>
      <c r="H63" s="54" t="s">
        <v>66</v>
      </c>
      <c r="I63" s="54">
        <v>3</v>
      </c>
      <c r="J63" s="54" t="s">
        <v>112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27.139860139860136</v>
      </c>
      <c r="W63" s="5">
        <v>26.956834532374103</v>
      </c>
      <c r="X63" s="5">
        <v>28.489208633093515</v>
      </c>
      <c r="Y63" s="5">
        <v>108</v>
      </c>
      <c r="Z63" s="5">
        <v>8</v>
      </c>
      <c r="AA63" s="5">
        <v>15</v>
      </c>
      <c r="AB63" s="5">
        <v>3.9</v>
      </c>
      <c r="AC63" s="5">
        <v>9</v>
      </c>
      <c r="AD63" s="5">
        <v>25.7841726618705</v>
      </c>
      <c r="AE63" s="5">
        <v>28.021582733812945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5">
        <v>46291</v>
      </c>
      <c r="AL63" s="5">
        <v>0</v>
      </c>
      <c r="AM63" s="5">
        <v>0</v>
      </c>
      <c r="AN63" s="5">
        <v>1</v>
      </c>
      <c r="AO63" s="5">
        <v>0</v>
      </c>
      <c r="AP63" s="4">
        <v>3.6379999999999999</v>
      </c>
      <c r="AQ63" s="10" t="s">
        <v>396</v>
      </c>
      <c r="AR63" s="11" t="s">
        <v>397</v>
      </c>
      <c r="AS63" s="56">
        <v>3</v>
      </c>
      <c r="AU63" s="57"/>
    </row>
    <row r="64" spans="1:47" ht="19.5" customHeight="1" x14ac:dyDescent="0.25">
      <c r="A64">
        <v>89</v>
      </c>
      <c r="B64" s="53">
        <v>2015</v>
      </c>
      <c r="C64" s="53">
        <v>3</v>
      </c>
      <c r="D64" t="s">
        <v>394</v>
      </c>
      <c r="E64" s="53" t="s">
        <v>74</v>
      </c>
      <c r="F64" t="s">
        <v>214</v>
      </c>
      <c r="G64" t="s">
        <v>398</v>
      </c>
      <c r="H64" s="54" t="s">
        <v>66</v>
      </c>
      <c r="I64" s="54">
        <v>3</v>
      </c>
      <c r="J64" s="54" t="s">
        <v>112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27.139860139860136</v>
      </c>
      <c r="W64" s="5">
        <v>26.956834532374103</v>
      </c>
      <c r="X64" s="5">
        <v>28.489208633093515</v>
      </c>
      <c r="Y64" s="5">
        <v>125</v>
      </c>
      <c r="Z64" s="5">
        <v>8</v>
      </c>
      <c r="AA64" s="5">
        <v>0</v>
      </c>
      <c r="AB64" s="5">
        <v>3.45</v>
      </c>
      <c r="AC64" s="5">
        <v>66</v>
      </c>
      <c r="AD64" s="5">
        <v>25.7841726618705</v>
      </c>
      <c r="AE64" s="5">
        <v>28.021582733812949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5">
        <v>46291</v>
      </c>
      <c r="AL64" s="5">
        <v>1</v>
      </c>
      <c r="AM64" s="5">
        <v>0</v>
      </c>
      <c r="AN64" s="5">
        <v>0</v>
      </c>
      <c r="AO64" s="5">
        <v>0</v>
      </c>
      <c r="AP64" s="4">
        <v>2.8130000000000002</v>
      </c>
      <c r="AQ64" s="10" t="s">
        <v>284</v>
      </c>
      <c r="AR64" s="11"/>
      <c r="AS64" s="56">
        <v>3</v>
      </c>
      <c r="AU64" s="57"/>
    </row>
    <row r="65" spans="1:47" ht="19.5" customHeight="1" x14ac:dyDescent="0.25">
      <c r="A65">
        <v>94</v>
      </c>
      <c r="B65" s="53">
        <v>2016</v>
      </c>
      <c r="C65" s="53">
        <v>3</v>
      </c>
      <c r="D65" t="s">
        <v>376</v>
      </c>
      <c r="E65" s="53" t="s">
        <v>74</v>
      </c>
      <c r="F65" t="s">
        <v>204</v>
      </c>
      <c r="G65" t="s">
        <v>136</v>
      </c>
      <c r="H65" s="54" t="s">
        <v>66</v>
      </c>
      <c r="I65" s="54">
        <v>0</v>
      </c>
      <c r="J65" s="54" t="s">
        <v>112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34</v>
      </c>
      <c r="W65" s="5">
        <v>35</v>
      </c>
      <c r="X65" s="5">
        <v>34</v>
      </c>
      <c r="Y65" s="5">
        <v>81</v>
      </c>
      <c r="Z65" s="5">
        <v>8</v>
      </c>
      <c r="AA65" s="5">
        <v>41</v>
      </c>
      <c r="AB65" s="5">
        <v>4.51</v>
      </c>
      <c r="AC65" s="5">
        <v>1</v>
      </c>
      <c r="AD65" s="5">
        <v>34</v>
      </c>
      <c r="AE65" s="5">
        <v>33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5">
        <v>700</v>
      </c>
      <c r="AL65" s="5">
        <v>1</v>
      </c>
      <c r="AM65" s="5">
        <v>0</v>
      </c>
      <c r="AN65" s="5">
        <v>1</v>
      </c>
      <c r="AO65" s="5">
        <v>0</v>
      </c>
      <c r="AP65" s="4">
        <v>3.8530000000000002</v>
      </c>
      <c r="AQ65" s="10" t="s">
        <v>377</v>
      </c>
      <c r="AR65" s="11"/>
      <c r="AS65" s="56">
        <v>3</v>
      </c>
      <c r="AU65" s="57"/>
    </row>
    <row r="66" spans="1:47" ht="19.5" customHeight="1" x14ac:dyDescent="0.25">
      <c r="A66">
        <v>106</v>
      </c>
      <c r="B66" s="53">
        <v>2016</v>
      </c>
      <c r="C66" s="53">
        <v>3</v>
      </c>
      <c r="D66" t="s">
        <v>319</v>
      </c>
      <c r="E66" s="53" t="s">
        <v>63</v>
      </c>
      <c r="F66" t="s">
        <v>214</v>
      </c>
      <c r="G66" t="s">
        <v>75</v>
      </c>
      <c r="H66" s="54" t="s">
        <v>66</v>
      </c>
      <c r="I66" s="54">
        <v>0</v>
      </c>
      <c r="J66" s="54" t="s">
        <v>112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30</v>
      </c>
      <c r="W66" s="5">
        <v>28</v>
      </c>
      <c r="X66" s="5">
        <v>35</v>
      </c>
      <c r="Y66" s="5">
        <v>485</v>
      </c>
      <c r="Z66" s="5">
        <v>8</v>
      </c>
      <c r="AA66" s="5">
        <v>21</v>
      </c>
      <c r="AB66" s="5">
        <v>4.18</v>
      </c>
      <c r="AC66" s="5">
        <v>37</v>
      </c>
      <c r="AD66" s="5">
        <v>26</v>
      </c>
      <c r="AE66" s="5">
        <v>31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5">
        <v>1994</v>
      </c>
      <c r="AL66" s="5">
        <v>0</v>
      </c>
      <c r="AM66" s="5">
        <v>0</v>
      </c>
      <c r="AN66" s="5">
        <v>1</v>
      </c>
      <c r="AO66" s="5">
        <v>0</v>
      </c>
      <c r="AP66" s="4">
        <v>3.8109999999999999</v>
      </c>
      <c r="AQ66" s="10" t="s">
        <v>320</v>
      </c>
      <c r="AR66" s="11" t="s">
        <v>131</v>
      </c>
      <c r="AS66" s="56">
        <v>3</v>
      </c>
      <c r="AU66" s="57"/>
    </row>
    <row r="67" spans="1:47" ht="19.5" customHeight="1" x14ac:dyDescent="0.25">
      <c r="A67">
        <v>116</v>
      </c>
      <c r="B67" s="53">
        <v>2015</v>
      </c>
      <c r="C67" s="53">
        <v>3</v>
      </c>
      <c r="D67" t="s">
        <v>369</v>
      </c>
      <c r="E67" s="53" t="s">
        <v>63</v>
      </c>
      <c r="F67" t="s">
        <v>165</v>
      </c>
      <c r="G67" t="s">
        <v>136</v>
      </c>
      <c r="H67" s="54" t="s">
        <v>66</v>
      </c>
      <c r="I67" s="54">
        <v>0</v>
      </c>
      <c r="J67" s="54" t="s">
        <v>112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33</v>
      </c>
      <c r="W67" s="5">
        <v>32</v>
      </c>
      <c r="X67" s="5">
        <v>36</v>
      </c>
      <c r="Y67" s="5">
        <v>417</v>
      </c>
      <c r="Z67" s="5">
        <v>8</v>
      </c>
      <c r="AA67" s="5">
        <v>33</v>
      </c>
      <c r="AB67" s="5">
        <v>4.1900000000000004</v>
      </c>
      <c r="AC67" s="5">
        <v>18</v>
      </c>
      <c r="AD67" s="5">
        <v>30</v>
      </c>
      <c r="AE67" s="5">
        <v>33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5">
        <v>14</v>
      </c>
      <c r="AL67" s="5">
        <v>0</v>
      </c>
      <c r="AM67" s="5">
        <v>0</v>
      </c>
      <c r="AN67" s="5">
        <v>0</v>
      </c>
      <c r="AO67" s="5">
        <v>0</v>
      </c>
      <c r="AP67" s="4">
        <v>3.8780000000000001</v>
      </c>
      <c r="AQ67" s="10" t="s">
        <v>370</v>
      </c>
      <c r="AR67" s="11"/>
      <c r="AS67" s="56">
        <v>3</v>
      </c>
      <c r="AU67" s="57"/>
    </row>
    <row r="68" spans="1:47" ht="19.5" customHeight="1" x14ac:dyDescent="0.25">
      <c r="A68">
        <v>127</v>
      </c>
      <c r="B68" s="53">
        <v>2015</v>
      </c>
      <c r="C68" s="53">
        <v>1</v>
      </c>
      <c r="D68" t="s">
        <v>92</v>
      </c>
      <c r="E68" s="53" t="s">
        <v>63</v>
      </c>
      <c r="F68" t="s">
        <v>282</v>
      </c>
      <c r="G68" t="s">
        <v>64</v>
      </c>
      <c r="H68" s="54" t="s">
        <v>115</v>
      </c>
      <c r="I68" s="54">
        <v>0</v>
      </c>
      <c r="J68" s="54" t="s">
        <v>112</v>
      </c>
      <c r="K68" s="5">
        <v>1</v>
      </c>
      <c r="L68" s="5">
        <v>0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28</v>
      </c>
      <c r="W68" s="5">
        <v>26</v>
      </c>
      <c r="X68" s="5">
        <v>33</v>
      </c>
      <c r="Y68" s="5">
        <v>280</v>
      </c>
      <c r="Z68" s="5">
        <v>7.6</v>
      </c>
      <c r="AA68" s="5">
        <v>0</v>
      </c>
      <c r="AB68" s="5">
        <v>3.93</v>
      </c>
      <c r="AC68" s="5">
        <v>13</v>
      </c>
      <c r="AD68" s="5">
        <v>27</v>
      </c>
      <c r="AE68" s="5">
        <v>27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5">
        <v>70</v>
      </c>
      <c r="AL68" s="5">
        <v>0</v>
      </c>
      <c r="AM68" s="5">
        <v>0</v>
      </c>
      <c r="AN68" s="5">
        <v>0</v>
      </c>
      <c r="AO68" s="5">
        <v>0</v>
      </c>
      <c r="AP68" s="4">
        <v>3.5329999999999999</v>
      </c>
      <c r="AQ68" s="10" t="s">
        <v>283</v>
      </c>
      <c r="AR68" s="11"/>
      <c r="AS68" s="56">
        <v>3</v>
      </c>
      <c r="AU68" s="57"/>
    </row>
    <row r="69" spans="1:47" ht="19.5" customHeight="1" x14ac:dyDescent="0.25">
      <c r="A69">
        <v>134</v>
      </c>
      <c r="B69" s="53">
        <v>2015</v>
      </c>
      <c r="C69" s="53">
        <v>3</v>
      </c>
      <c r="D69" t="s">
        <v>358</v>
      </c>
      <c r="E69" s="53" t="s">
        <v>63</v>
      </c>
      <c r="F69" t="s">
        <v>99</v>
      </c>
      <c r="G69" t="s">
        <v>136</v>
      </c>
      <c r="H69" s="54" t="s">
        <v>66</v>
      </c>
      <c r="I69" s="54">
        <v>0</v>
      </c>
      <c r="J69" s="54" t="s">
        <v>112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32</v>
      </c>
      <c r="W69" s="5">
        <v>33</v>
      </c>
      <c r="X69" s="5">
        <v>32</v>
      </c>
      <c r="Y69" s="5">
        <v>519</v>
      </c>
      <c r="Z69" s="5">
        <v>8</v>
      </c>
      <c r="AA69" s="5">
        <v>38</v>
      </c>
      <c r="AB69" s="5">
        <v>3.86</v>
      </c>
      <c r="AC69" s="5">
        <v>33</v>
      </c>
      <c r="AD69" s="5">
        <v>29</v>
      </c>
      <c r="AE69" s="5">
        <v>32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5">
        <v>3151</v>
      </c>
      <c r="AL69" s="5">
        <v>0</v>
      </c>
      <c r="AM69" s="5">
        <v>0</v>
      </c>
      <c r="AN69" s="5">
        <v>0</v>
      </c>
      <c r="AO69" s="5">
        <v>0</v>
      </c>
      <c r="AP69" s="4">
        <v>3.8220000000000001</v>
      </c>
      <c r="AQ69" s="10" t="s">
        <v>359</v>
      </c>
      <c r="AR69" s="11"/>
      <c r="AS69" s="56">
        <v>3</v>
      </c>
      <c r="AU69" s="57"/>
    </row>
    <row r="70" spans="1:47" ht="19.5" customHeight="1" x14ac:dyDescent="0.25">
      <c r="A70">
        <v>135</v>
      </c>
      <c r="B70" s="53">
        <v>2016</v>
      </c>
      <c r="C70" s="53">
        <v>3</v>
      </c>
      <c r="D70" t="s">
        <v>384</v>
      </c>
      <c r="E70" s="53" t="s">
        <v>74</v>
      </c>
      <c r="F70" t="s">
        <v>99</v>
      </c>
      <c r="G70" t="s">
        <v>136</v>
      </c>
      <c r="H70" s="54" t="s">
        <v>66</v>
      </c>
      <c r="I70" s="54">
        <v>0</v>
      </c>
      <c r="J70" s="54" t="s">
        <v>112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34</v>
      </c>
      <c r="W70" s="5">
        <v>35</v>
      </c>
      <c r="X70" s="5">
        <v>34</v>
      </c>
      <c r="Y70" s="5">
        <v>300</v>
      </c>
      <c r="Z70" s="5">
        <v>8</v>
      </c>
      <c r="AA70" s="5">
        <v>14</v>
      </c>
      <c r="AB70" s="5">
        <v>4.38</v>
      </c>
      <c r="AC70" s="5">
        <v>9</v>
      </c>
      <c r="AD70" s="5">
        <v>32</v>
      </c>
      <c r="AE70" s="5">
        <v>35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5">
        <v>1734</v>
      </c>
      <c r="AL70" s="5">
        <v>1</v>
      </c>
      <c r="AM70" s="5">
        <v>0</v>
      </c>
      <c r="AN70" s="5">
        <v>1</v>
      </c>
      <c r="AO70" s="5">
        <v>0</v>
      </c>
      <c r="AP70" s="4">
        <v>3.919</v>
      </c>
      <c r="AQ70" s="10" t="s">
        <v>385</v>
      </c>
      <c r="AR70" s="11"/>
      <c r="AS70" s="56">
        <v>3</v>
      </c>
      <c r="AU70" s="57"/>
    </row>
    <row r="71" spans="1:47" ht="19.5" customHeight="1" x14ac:dyDescent="0.25">
      <c r="A71">
        <v>136</v>
      </c>
      <c r="B71" s="53">
        <v>2015</v>
      </c>
      <c r="C71" s="53">
        <v>2</v>
      </c>
      <c r="D71" t="s">
        <v>315</v>
      </c>
      <c r="E71" s="53" t="s">
        <v>63</v>
      </c>
      <c r="F71" t="s">
        <v>214</v>
      </c>
      <c r="G71" t="s">
        <v>145</v>
      </c>
      <c r="H71" s="54" t="s">
        <v>66</v>
      </c>
      <c r="I71" s="54">
        <v>0</v>
      </c>
      <c r="J71" s="54" t="s">
        <v>71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33</v>
      </c>
      <c r="W71" s="5">
        <v>30</v>
      </c>
      <c r="X71" s="5">
        <v>36</v>
      </c>
      <c r="Y71" s="5">
        <v>66</v>
      </c>
      <c r="Z71" s="5">
        <v>8</v>
      </c>
      <c r="AA71" s="5">
        <v>9</v>
      </c>
      <c r="AB71" s="5">
        <v>4</v>
      </c>
      <c r="AC71" s="5">
        <v>1</v>
      </c>
      <c r="AD71" s="5">
        <v>29</v>
      </c>
      <c r="AE71" s="5">
        <v>35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5">
        <v>8966</v>
      </c>
      <c r="AL71" s="5">
        <v>0</v>
      </c>
      <c r="AM71" s="5">
        <v>0</v>
      </c>
      <c r="AN71" s="5">
        <v>0</v>
      </c>
      <c r="AO71" s="5">
        <v>0</v>
      </c>
      <c r="AP71" s="4">
        <v>3.64</v>
      </c>
      <c r="AQ71" s="10" t="s">
        <v>363</v>
      </c>
      <c r="AR71" s="11"/>
      <c r="AS71" s="56">
        <v>3</v>
      </c>
      <c r="AU71" s="57"/>
    </row>
    <row r="72" spans="1:47" ht="19.5" customHeight="1" x14ac:dyDescent="0.25">
      <c r="A72">
        <v>138</v>
      </c>
      <c r="B72" s="53">
        <v>2016</v>
      </c>
      <c r="C72" s="53">
        <v>3</v>
      </c>
      <c r="D72" t="s">
        <v>197</v>
      </c>
      <c r="E72" s="53" t="s">
        <v>63</v>
      </c>
      <c r="F72" t="s">
        <v>303</v>
      </c>
      <c r="G72" t="s">
        <v>136</v>
      </c>
      <c r="H72" s="54" t="s">
        <v>66</v>
      </c>
      <c r="I72" s="54">
        <v>0</v>
      </c>
      <c r="J72" s="54" t="s">
        <v>112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29</v>
      </c>
      <c r="W72" s="5">
        <v>26</v>
      </c>
      <c r="X72" s="5">
        <v>33</v>
      </c>
      <c r="Y72" s="5">
        <v>445</v>
      </c>
      <c r="Z72" s="5">
        <v>8</v>
      </c>
      <c r="AA72" s="5">
        <v>17</v>
      </c>
      <c r="AB72" s="5">
        <v>4.34</v>
      </c>
      <c r="AC72" s="5">
        <v>12</v>
      </c>
      <c r="AD72" s="5">
        <v>29</v>
      </c>
      <c r="AE72" s="5">
        <v>33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5">
        <v>5</v>
      </c>
      <c r="AL72" s="5">
        <v>0</v>
      </c>
      <c r="AM72" s="5">
        <v>0</v>
      </c>
      <c r="AN72" s="5">
        <v>1</v>
      </c>
      <c r="AO72" s="5">
        <v>0</v>
      </c>
      <c r="AP72" s="4">
        <v>3.9529999999999998</v>
      </c>
      <c r="AQ72" s="10" t="s">
        <v>304</v>
      </c>
      <c r="AR72" s="11"/>
      <c r="AS72" s="56">
        <v>3</v>
      </c>
      <c r="AU72" s="57"/>
    </row>
    <row r="73" spans="1:47" ht="19.5" customHeight="1" x14ac:dyDescent="0.25">
      <c r="A73">
        <v>147</v>
      </c>
      <c r="B73" s="53">
        <v>2016</v>
      </c>
      <c r="C73" s="53">
        <v>1</v>
      </c>
      <c r="D73" t="s">
        <v>92</v>
      </c>
      <c r="E73" s="53" t="s">
        <v>63</v>
      </c>
      <c r="F73" t="s">
        <v>93</v>
      </c>
      <c r="G73" t="s">
        <v>94</v>
      </c>
      <c r="H73" s="54" t="s">
        <v>66</v>
      </c>
      <c r="I73" s="54">
        <v>0</v>
      </c>
      <c r="J73" s="54" t="s">
        <v>112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18</v>
      </c>
      <c r="W73" s="5">
        <v>16</v>
      </c>
      <c r="X73" s="5">
        <v>18</v>
      </c>
      <c r="Y73" s="5">
        <v>294</v>
      </c>
      <c r="Z73" s="5">
        <v>8</v>
      </c>
      <c r="AA73" s="5">
        <v>0</v>
      </c>
      <c r="AB73" s="5">
        <v>4</v>
      </c>
      <c r="AC73" s="5">
        <v>55.2</v>
      </c>
      <c r="AD73" s="5">
        <v>18</v>
      </c>
      <c r="AE73" s="5">
        <v>22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5">
        <v>89</v>
      </c>
      <c r="AL73" s="5">
        <v>0</v>
      </c>
      <c r="AM73" s="5">
        <v>0</v>
      </c>
      <c r="AN73" s="5">
        <v>1</v>
      </c>
      <c r="AO73" s="5">
        <v>0</v>
      </c>
      <c r="AP73" s="4">
        <v>3.7450000000000001</v>
      </c>
      <c r="AQ73" s="10" t="s">
        <v>97</v>
      </c>
      <c r="AR73" s="11"/>
      <c r="AS73" s="56">
        <v>3</v>
      </c>
      <c r="AU73" s="57"/>
    </row>
    <row r="74" spans="1:47" ht="19.5" customHeight="1" x14ac:dyDescent="0.25">
      <c r="A74">
        <v>155</v>
      </c>
      <c r="B74" s="53">
        <v>2015</v>
      </c>
      <c r="C74" s="53">
        <v>3</v>
      </c>
      <c r="D74" t="s">
        <v>178</v>
      </c>
      <c r="E74" s="53" t="s">
        <v>63</v>
      </c>
      <c r="F74" t="s">
        <v>165</v>
      </c>
      <c r="G74" t="s">
        <v>179</v>
      </c>
      <c r="H74" s="54" t="s">
        <v>66</v>
      </c>
      <c r="I74" s="54">
        <v>0</v>
      </c>
      <c r="J74" s="54" t="s">
        <v>112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23</v>
      </c>
      <c r="W74" s="5">
        <v>26</v>
      </c>
      <c r="X74" s="5">
        <v>21</v>
      </c>
      <c r="Y74" s="5">
        <v>315</v>
      </c>
      <c r="Z74" s="5">
        <v>8</v>
      </c>
      <c r="AA74" s="5">
        <v>6</v>
      </c>
      <c r="AB74" s="5">
        <v>3.58</v>
      </c>
      <c r="AC74" s="5">
        <v>103</v>
      </c>
      <c r="AD74" s="5">
        <v>21</v>
      </c>
      <c r="AE74" s="5">
        <v>25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5">
        <v>0</v>
      </c>
      <c r="AL74" s="5">
        <v>0</v>
      </c>
      <c r="AM74" s="5">
        <v>0</v>
      </c>
      <c r="AN74" s="5">
        <v>0</v>
      </c>
      <c r="AO74" s="5">
        <v>0</v>
      </c>
      <c r="AP74" s="4">
        <v>3.5920000000000001</v>
      </c>
      <c r="AQ74" s="10" t="s">
        <v>180</v>
      </c>
      <c r="AR74" s="11" t="s">
        <v>181</v>
      </c>
      <c r="AS74" s="56">
        <v>3</v>
      </c>
      <c r="AU74" s="57"/>
    </row>
    <row r="75" spans="1:47" ht="19.5" customHeight="1" x14ac:dyDescent="0.25">
      <c r="A75">
        <v>160</v>
      </c>
      <c r="B75" s="53">
        <v>2016</v>
      </c>
      <c r="C75" s="53">
        <v>3</v>
      </c>
      <c r="D75" t="s">
        <v>200</v>
      </c>
      <c r="E75" s="53" t="s">
        <v>63</v>
      </c>
      <c r="F75" t="s">
        <v>214</v>
      </c>
      <c r="G75" t="s">
        <v>119</v>
      </c>
      <c r="H75" s="54" t="s">
        <v>66</v>
      </c>
      <c r="I75" s="54">
        <v>0</v>
      </c>
      <c r="J75" s="54" t="s">
        <v>112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27.13986013986014</v>
      </c>
      <c r="W75" s="5">
        <v>26.956834532374103</v>
      </c>
      <c r="X75" s="5">
        <v>28.489208633093522</v>
      </c>
      <c r="Y75" s="5">
        <v>558</v>
      </c>
      <c r="Z75" s="5">
        <v>8</v>
      </c>
      <c r="AA75" s="5">
        <v>10</v>
      </c>
      <c r="AB75" s="5">
        <v>4.21</v>
      </c>
      <c r="AC75" s="5">
        <v>91</v>
      </c>
      <c r="AD75" s="5">
        <v>25.7841726618705</v>
      </c>
      <c r="AE75" s="5">
        <v>28.021582733812949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5">
        <v>2145</v>
      </c>
      <c r="AL75" s="5">
        <v>0</v>
      </c>
      <c r="AM75" s="5">
        <v>0</v>
      </c>
      <c r="AN75" s="5">
        <v>1</v>
      </c>
      <c r="AO75" s="5">
        <v>0</v>
      </c>
      <c r="AP75" s="4">
        <v>3.7309999999999999</v>
      </c>
      <c r="AQ75" s="10" t="s">
        <v>399</v>
      </c>
      <c r="AR75" s="11"/>
      <c r="AS75" s="56">
        <v>3</v>
      </c>
      <c r="AU75" s="57"/>
    </row>
    <row r="76" spans="1:47" ht="19.5" customHeight="1" x14ac:dyDescent="0.25">
      <c r="A76">
        <v>167</v>
      </c>
      <c r="B76" s="53">
        <v>2015</v>
      </c>
      <c r="C76" s="53">
        <v>3</v>
      </c>
      <c r="D76" t="s">
        <v>171</v>
      </c>
      <c r="E76" s="53" t="s">
        <v>63</v>
      </c>
      <c r="F76" t="s">
        <v>214</v>
      </c>
      <c r="G76" t="s">
        <v>136</v>
      </c>
      <c r="H76" s="54" t="s">
        <v>66</v>
      </c>
      <c r="I76" s="54">
        <v>0</v>
      </c>
      <c r="J76" s="54" t="s">
        <v>112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28</v>
      </c>
      <c r="W76" s="5">
        <v>27</v>
      </c>
      <c r="X76" s="5">
        <v>33</v>
      </c>
      <c r="Y76" s="5">
        <v>284</v>
      </c>
      <c r="Z76" s="5">
        <v>8</v>
      </c>
      <c r="AA76" s="5">
        <v>15</v>
      </c>
      <c r="AB76" s="5">
        <v>3.8</v>
      </c>
      <c r="AC76" s="5">
        <v>26</v>
      </c>
      <c r="AD76" s="5">
        <v>22</v>
      </c>
      <c r="AE76" s="5">
        <v>31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5">
        <v>49</v>
      </c>
      <c r="AL76" s="5">
        <v>0</v>
      </c>
      <c r="AM76" s="5">
        <v>0</v>
      </c>
      <c r="AN76" s="5">
        <v>0</v>
      </c>
      <c r="AO76" s="5">
        <v>0</v>
      </c>
      <c r="AP76" s="4">
        <v>3.53</v>
      </c>
      <c r="AQ76" s="10" t="s">
        <v>284</v>
      </c>
      <c r="AR76" s="11" t="s">
        <v>285</v>
      </c>
      <c r="AS76" s="56">
        <v>3</v>
      </c>
      <c r="AU76" s="57"/>
    </row>
    <row r="77" spans="1:47" ht="19.5" customHeight="1" x14ac:dyDescent="0.25">
      <c r="A77">
        <v>169</v>
      </c>
      <c r="B77" s="53">
        <v>2016</v>
      </c>
      <c r="C77" s="53">
        <v>2</v>
      </c>
      <c r="D77" t="s">
        <v>349</v>
      </c>
      <c r="E77" s="53" t="s">
        <v>63</v>
      </c>
      <c r="F77" t="s">
        <v>214</v>
      </c>
      <c r="G77" t="s">
        <v>136</v>
      </c>
      <c r="H77" s="54" t="s">
        <v>66</v>
      </c>
      <c r="I77" s="54">
        <v>0</v>
      </c>
      <c r="J77" s="54" t="s">
        <v>112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34</v>
      </c>
      <c r="W77" s="5">
        <v>33</v>
      </c>
      <c r="X77" s="5">
        <v>30</v>
      </c>
      <c r="Y77" s="5">
        <v>19</v>
      </c>
      <c r="Z77" s="5">
        <v>8</v>
      </c>
      <c r="AA77" s="5">
        <v>9</v>
      </c>
      <c r="AB77" s="5">
        <v>3.96</v>
      </c>
      <c r="AC77" s="5">
        <v>2</v>
      </c>
      <c r="AD77" s="5">
        <v>28</v>
      </c>
      <c r="AE77" s="5">
        <v>35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5">
        <v>2155</v>
      </c>
      <c r="AL77" s="5">
        <v>0</v>
      </c>
      <c r="AM77" s="5">
        <v>0</v>
      </c>
      <c r="AN77" s="5">
        <v>1</v>
      </c>
      <c r="AO77" s="5">
        <v>0</v>
      </c>
      <c r="AP77" s="4">
        <v>3.98</v>
      </c>
      <c r="AQ77" s="10" t="s">
        <v>378</v>
      </c>
      <c r="AR77" s="11"/>
      <c r="AS77" s="56">
        <v>3</v>
      </c>
      <c r="AU77" s="57"/>
    </row>
    <row r="78" spans="1:47" ht="19.5" customHeight="1" x14ac:dyDescent="0.25">
      <c r="A78">
        <v>175</v>
      </c>
      <c r="B78" s="53">
        <v>2015</v>
      </c>
      <c r="C78" s="53">
        <v>4</v>
      </c>
      <c r="D78" t="s">
        <v>248</v>
      </c>
      <c r="E78" s="53" t="s">
        <v>63</v>
      </c>
      <c r="F78" t="s">
        <v>254</v>
      </c>
      <c r="G78" t="s">
        <v>170</v>
      </c>
      <c r="H78" s="54"/>
      <c r="I78" s="54">
        <v>0</v>
      </c>
      <c r="J78" s="54" t="s">
        <v>112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27.13986013986014</v>
      </c>
      <c r="W78" s="5">
        <v>26.956834532374103</v>
      </c>
      <c r="X78" s="5">
        <v>28.489208633093522</v>
      </c>
      <c r="Y78" s="5">
        <v>173</v>
      </c>
      <c r="Z78" s="5">
        <v>7.6</v>
      </c>
      <c r="AA78" s="5">
        <v>4.5</v>
      </c>
      <c r="AB78" s="5">
        <v>3.8712</v>
      </c>
      <c r="AC78" s="5">
        <v>1</v>
      </c>
      <c r="AD78" s="5">
        <v>25.7841726618705</v>
      </c>
      <c r="AE78" s="5">
        <v>28.021582733812949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5">
        <v>64068</v>
      </c>
      <c r="AL78" s="5">
        <v>0</v>
      </c>
      <c r="AM78" s="5">
        <v>0</v>
      </c>
      <c r="AN78" s="5">
        <v>0</v>
      </c>
      <c r="AO78" s="5">
        <v>1</v>
      </c>
      <c r="AP78" s="4">
        <v>3.8250000000000002</v>
      </c>
      <c r="AQ78" s="10" t="s">
        <v>393</v>
      </c>
      <c r="AR78" s="11"/>
      <c r="AS78" s="56">
        <v>3</v>
      </c>
      <c r="AU78" s="57"/>
    </row>
    <row r="79" spans="1:47" ht="19.5" customHeight="1" x14ac:dyDescent="0.25">
      <c r="A79">
        <v>176</v>
      </c>
      <c r="B79" s="53">
        <v>2015</v>
      </c>
      <c r="C79" s="53">
        <v>2</v>
      </c>
      <c r="D79" t="s">
        <v>334</v>
      </c>
      <c r="E79" s="53" t="s">
        <v>63</v>
      </c>
      <c r="F79" t="s">
        <v>228</v>
      </c>
      <c r="G79" t="s">
        <v>64</v>
      </c>
      <c r="H79" s="54" t="s">
        <v>66</v>
      </c>
      <c r="I79" s="54">
        <v>0</v>
      </c>
      <c r="J79" s="54" t="s">
        <v>112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31</v>
      </c>
      <c r="W79" s="5">
        <v>32</v>
      </c>
      <c r="X79" s="5">
        <v>34</v>
      </c>
      <c r="Y79" s="5">
        <v>201</v>
      </c>
      <c r="Z79" s="5">
        <v>8</v>
      </c>
      <c r="AA79" s="5">
        <v>16</v>
      </c>
      <c r="AB79" s="5">
        <v>4.0999999999999996</v>
      </c>
      <c r="AC79" s="5">
        <v>25</v>
      </c>
      <c r="AD79" s="5">
        <v>26</v>
      </c>
      <c r="AE79" s="5">
        <v>35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5">
        <v>3162</v>
      </c>
      <c r="AL79" s="5">
        <v>0</v>
      </c>
      <c r="AM79" s="5">
        <v>0</v>
      </c>
      <c r="AN79" s="5">
        <v>0</v>
      </c>
      <c r="AO79" s="5">
        <v>0</v>
      </c>
      <c r="AP79" s="4">
        <v>3.7789999999999999</v>
      </c>
      <c r="AQ79" s="10" t="s">
        <v>335</v>
      </c>
      <c r="AR79" s="11"/>
      <c r="AS79" s="56">
        <v>3</v>
      </c>
      <c r="AU79" s="57"/>
    </row>
    <row r="80" spans="1:47" ht="19.5" customHeight="1" x14ac:dyDescent="0.25">
      <c r="A80">
        <v>190</v>
      </c>
      <c r="B80" s="53">
        <v>2016</v>
      </c>
      <c r="C80" s="53">
        <v>3</v>
      </c>
      <c r="D80" t="s">
        <v>168</v>
      </c>
      <c r="E80" s="53" t="s">
        <v>74</v>
      </c>
      <c r="F80" t="s">
        <v>228</v>
      </c>
      <c r="G80" t="s">
        <v>64</v>
      </c>
      <c r="H80" s="54" t="s">
        <v>66</v>
      </c>
      <c r="I80" s="54">
        <v>1</v>
      </c>
      <c r="J80" s="54" t="s">
        <v>112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25</v>
      </c>
      <c r="W80" s="5">
        <v>23</v>
      </c>
      <c r="X80" s="5">
        <v>21</v>
      </c>
      <c r="Y80" s="5">
        <v>294</v>
      </c>
      <c r="Z80" s="5">
        <v>7</v>
      </c>
      <c r="AA80" s="5">
        <v>36</v>
      </c>
      <c r="AB80" s="5">
        <v>4.1900000000000004</v>
      </c>
      <c r="AC80" s="5">
        <v>55.2</v>
      </c>
      <c r="AD80" s="5">
        <v>29</v>
      </c>
      <c r="AE80" s="5">
        <v>27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5">
        <v>11</v>
      </c>
      <c r="AL80" s="5">
        <v>1</v>
      </c>
      <c r="AM80" s="5">
        <v>0</v>
      </c>
      <c r="AN80" s="5">
        <v>1</v>
      </c>
      <c r="AO80" s="5">
        <v>0</v>
      </c>
      <c r="AP80" s="4">
        <v>3.5329999999999999</v>
      </c>
      <c r="AQ80" s="10" t="s">
        <v>229</v>
      </c>
      <c r="AR80" s="11" t="s">
        <v>62</v>
      </c>
      <c r="AS80" s="56">
        <v>3</v>
      </c>
      <c r="AU80" s="57"/>
    </row>
    <row r="81" spans="1:47" ht="19.5" customHeight="1" x14ac:dyDescent="0.25">
      <c r="A81">
        <v>191</v>
      </c>
      <c r="B81" s="53">
        <v>2015</v>
      </c>
      <c r="C81" s="53">
        <v>3</v>
      </c>
      <c r="D81" t="s">
        <v>178</v>
      </c>
      <c r="E81" s="53" t="s">
        <v>63</v>
      </c>
      <c r="F81" t="s">
        <v>214</v>
      </c>
      <c r="G81" t="s">
        <v>90</v>
      </c>
      <c r="H81" s="54" t="s">
        <v>66</v>
      </c>
      <c r="I81" s="54">
        <v>0</v>
      </c>
      <c r="J81" s="54" t="s">
        <v>112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32</v>
      </c>
      <c r="W81" s="5">
        <v>34</v>
      </c>
      <c r="X81" s="5">
        <v>32</v>
      </c>
      <c r="Y81" s="5">
        <v>323</v>
      </c>
      <c r="Z81" s="5">
        <v>8</v>
      </c>
      <c r="AA81" s="5">
        <v>16</v>
      </c>
      <c r="AB81" s="5">
        <v>4</v>
      </c>
      <c r="AC81" s="5">
        <v>1</v>
      </c>
      <c r="AD81" s="5">
        <v>26</v>
      </c>
      <c r="AE81" s="5">
        <v>35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5">
        <v>89</v>
      </c>
      <c r="AL81" s="5">
        <v>0</v>
      </c>
      <c r="AM81" s="5">
        <v>0</v>
      </c>
      <c r="AN81" s="5">
        <v>0</v>
      </c>
      <c r="AO81" s="5">
        <v>0</v>
      </c>
      <c r="AP81" s="4">
        <v>3.899</v>
      </c>
      <c r="AQ81" s="10" t="s">
        <v>284</v>
      </c>
      <c r="AR81" s="11" t="s">
        <v>199</v>
      </c>
      <c r="AS81" s="56">
        <v>3</v>
      </c>
      <c r="AU81" s="57"/>
    </row>
    <row r="82" spans="1:47" ht="19.5" customHeight="1" x14ac:dyDescent="0.25">
      <c r="A82">
        <v>193</v>
      </c>
      <c r="B82" s="53">
        <v>2016</v>
      </c>
      <c r="C82" s="53">
        <v>3</v>
      </c>
      <c r="D82" t="s">
        <v>360</v>
      </c>
      <c r="E82" s="53" t="s">
        <v>63</v>
      </c>
      <c r="F82" t="s">
        <v>204</v>
      </c>
      <c r="G82" t="s">
        <v>136</v>
      </c>
      <c r="H82" s="54" t="s">
        <v>66</v>
      </c>
      <c r="I82" s="54">
        <v>2</v>
      </c>
      <c r="J82" s="54" t="s">
        <v>112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32</v>
      </c>
      <c r="W82" s="5">
        <v>33</v>
      </c>
      <c r="X82" s="5">
        <v>32</v>
      </c>
      <c r="Y82" s="5">
        <v>484</v>
      </c>
      <c r="Z82" s="5">
        <v>4</v>
      </c>
      <c r="AA82" s="5">
        <v>30</v>
      </c>
      <c r="AB82" s="5">
        <v>4</v>
      </c>
      <c r="AC82" s="5">
        <v>43</v>
      </c>
      <c r="AD82" s="5">
        <v>28</v>
      </c>
      <c r="AE82" s="5">
        <v>35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5">
        <v>13746</v>
      </c>
      <c r="AL82" s="5">
        <v>0</v>
      </c>
      <c r="AM82" s="5">
        <v>0</v>
      </c>
      <c r="AN82" s="5">
        <v>1</v>
      </c>
      <c r="AO82" s="5">
        <v>0</v>
      </c>
      <c r="AP82" s="4">
        <v>3.6909999999999998</v>
      </c>
      <c r="AQ82" s="10" t="s">
        <v>361</v>
      </c>
      <c r="AR82" s="11"/>
      <c r="AS82" s="56">
        <v>3</v>
      </c>
      <c r="AU82" s="57"/>
    </row>
    <row r="83" spans="1:47" ht="19.5" customHeight="1" x14ac:dyDescent="0.25">
      <c r="A83">
        <v>195</v>
      </c>
      <c r="B83" s="53">
        <v>2016</v>
      </c>
      <c r="C83" s="53">
        <v>3</v>
      </c>
      <c r="D83" t="s">
        <v>209</v>
      </c>
      <c r="E83" s="53" t="s">
        <v>63</v>
      </c>
      <c r="F83" t="s">
        <v>214</v>
      </c>
      <c r="G83" t="s">
        <v>81</v>
      </c>
      <c r="H83" s="54" t="s">
        <v>66</v>
      </c>
      <c r="I83" s="54">
        <v>0</v>
      </c>
      <c r="J83" s="54" t="s">
        <v>112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31</v>
      </c>
      <c r="W83" s="5">
        <v>31</v>
      </c>
      <c r="X83" s="5">
        <v>35</v>
      </c>
      <c r="Y83" s="5">
        <v>307</v>
      </c>
      <c r="Z83" s="5">
        <v>8</v>
      </c>
      <c r="AA83" s="5">
        <v>16</v>
      </c>
      <c r="AB83" s="5">
        <v>3.93</v>
      </c>
      <c r="AC83" s="5">
        <v>90</v>
      </c>
      <c r="AD83" s="5">
        <v>28</v>
      </c>
      <c r="AE83" s="5">
        <v>33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5">
        <v>2153</v>
      </c>
      <c r="AL83" s="5">
        <v>0</v>
      </c>
      <c r="AM83" s="5">
        <v>0</v>
      </c>
      <c r="AN83" s="5">
        <v>1</v>
      </c>
      <c r="AO83" s="5">
        <v>0</v>
      </c>
      <c r="AP83" s="4">
        <v>3.3010000000000002</v>
      </c>
      <c r="AQ83" s="10" t="s">
        <v>342</v>
      </c>
      <c r="AR83" s="11"/>
      <c r="AS83" s="56">
        <v>3</v>
      </c>
      <c r="AU83" s="57"/>
    </row>
    <row r="84" spans="1:47" ht="19.5" customHeight="1" x14ac:dyDescent="0.25">
      <c r="A84">
        <v>198</v>
      </c>
      <c r="B84" s="53">
        <v>2015</v>
      </c>
      <c r="C84" s="53">
        <v>3</v>
      </c>
      <c r="D84" t="s">
        <v>182</v>
      </c>
      <c r="E84" s="53" t="s">
        <v>63</v>
      </c>
      <c r="F84" t="s">
        <v>183</v>
      </c>
      <c r="G84" t="s">
        <v>119</v>
      </c>
      <c r="H84" s="54" t="s">
        <v>66</v>
      </c>
      <c r="I84" s="54">
        <v>0</v>
      </c>
      <c r="J84" s="54" t="s">
        <v>112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23</v>
      </c>
      <c r="W84" s="5">
        <v>22</v>
      </c>
      <c r="X84" s="5">
        <v>21</v>
      </c>
      <c r="Y84" s="5">
        <v>540</v>
      </c>
      <c r="Z84" s="5">
        <v>8</v>
      </c>
      <c r="AA84" s="5">
        <v>2</v>
      </c>
      <c r="AB84" s="5">
        <v>3.66</v>
      </c>
      <c r="AC84" s="5">
        <v>108</v>
      </c>
      <c r="AD84" s="5">
        <v>24</v>
      </c>
      <c r="AE84" s="5">
        <v>24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5">
        <v>4442</v>
      </c>
      <c r="AL84" s="5">
        <v>0</v>
      </c>
      <c r="AM84" s="5">
        <v>0</v>
      </c>
      <c r="AN84" s="5">
        <v>0</v>
      </c>
      <c r="AO84" s="5">
        <v>0</v>
      </c>
      <c r="AP84" s="4">
        <v>2.76</v>
      </c>
      <c r="AQ84" s="10" t="s">
        <v>184</v>
      </c>
      <c r="AR84" s="11"/>
      <c r="AS84" s="56">
        <v>3</v>
      </c>
      <c r="AU84" s="57"/>
    </row>
    <row r="85" spans="1:47" ht="19.5" customHeight="1" x14ac:dyDescent="0.25">
      <c r="A85">
        <v>217</v>
      </c>
      <c r="B85" s="53">
        <v>2015</v>
      </c>
      <c r="C85" s="53">
        <v>3</v>
      </c>
      <c r="D85" t="s">
        <v>326</v>
      </c>
      <c r="E85" s="53" t="s">
        <v>74</v>
      </c>
      <c r="F85" t="s">
        <v>154</v>
      </c>
      <c r="G85" t="s">
        <v>64</v>
      </c>
      <c r="H85" s="54" t="s">
        <v>66</v>
      </c>
      <c r="I85" s="54">
        <v>0</v>
      </c>
      <c r="J85" s="54" t="s">
        <v>112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31</v>
      </c>
      <c r="W85" s="5">
        <v>28</v>
      </c>
      <c r="X85" s="5">
        <v>32</v>
      </c>
      <c r="Y85" s="5">
        <v>227</v>
      </c>
      <c r="Z85" s="5">
        <v>8</v>
      </c>
      <c r="AA85" s="5">
        <v>26</v>
      </c>
      <c r="AB85" s="5">
        <v>4.99</v>
      </c>
      <c r="AC85" s="5">
        <v>1</v>
      </c>
      <c r="AD85" s="5">
        <v>30</v>
      </c>
      <c r="AE85" s="5">
        <v>36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5">
        <v>1735</v>
      </c>
      <c r="AL85" s="5">
        <v>1</v>
      </c>
      <c r="AM85" s="5">
        <v>0</v>
      </c>
      <c r="AN85" s="5">
        <v>0</v>
      </c>
      <c r="AO85" s="5">
        <v>0</v>
      </c>
      <c r="AP85" s="4">
        <v>3.4750000000000001</v>
      </c>
      <c r="AQ85" s="10" t="s">
        <v>327</v>
      </c>
      <c r="AR85" s="11" t="s">
        <v>285</v>
      </c>
      <c r="AS85" s="56">
        <v>3</v>
      </c>
      <c r="AU85" s="57"/>
    </row>
    <row r="86" spans="1:47" ht="19.5" customHeight="1" x14ac:dyDescent="0.25">
      <c r="A86">
        <v>221</v>
      </c>
      <c r="B86" s="53">
        <v>2015</v>
      </c>
      <c r="C86" s="53">
        <v>3</v>
      </c>
      <c r="D86" t="s">
        <v>336</v>
      </c>
      <c r="E86" s="53" t="s">
        <v>63</v>
      </c>
      <c r="F86" t="s">
        <v>340</v>
      </c>
      <c r="G86" t="s">
        <v>108</v>
      </c>
      <c r="H86" s="54" t="s">
        <v>66</v>
      </c>
      <c r="I86" s="54">
        <v>0</v>
      </c>
      <c r="J86" s="54" t="s">
        <v>112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31</v>
      </c>
      <c r="W86" s="5">
        <v>28</v>
      </c>
      <c r="X86" s="5">
        <v>33</v>
      </c>
      <c r="Y86" s="5">
        <v>362</v>
      </c>
      <c r="Z86" s="5">
        <v>8</v>
      </c>
      <c r="AA86" s="5">
        <v>20</v>
      </c>
      <c r="AB86" s="5">
        <v>4.51</v>
      </c>
      <c r="AC86" s="5">
        <v>85</v>
      </c>
      <c r="AD86" s="5">
        <v>30</v>
      </c>
      <c r="AE86" s="5">
        <v>34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5">
        <v>1736</v>
      </c>
      <c r="AL86" s="5">
        <v>0</v>
      </c>
      <c r="AM86" s="5">
        <v>0</v>
      </c>
      <c r="AN86" s="5">
        <v>0</v>
      </c>
      <c r="AO86" s="5">
        <v>0</v>
      </c>
      <c r="AP86" s="4">
        <v>3.62</v>
      </c>
      <c r="AQ86" s="10" t="s">
        <v>341</v>
      </c>
      <c r="AR86" s="11"/>
      <c r="AS86" s="56">
        <v>3</v>
      </c>
      <c r="AU86" s="57"/>
    </row>
    <row r="87" spans="1:47" ht="19.5" customHeight="1" x14ac:dyDescent="0.25">
      <c r="A87">
        <v>227</v>
      </c>
      <c r="B87" s="53">
        <v>2015</v>
      </c>
      <c r="C87" s="53">
        <v>2</v>
      </c>
      <c r="D87" t="s">
        <v>323</v>
      </c>
      <c r="E87" s="53" t="s">
        <v>63</v>
      </c>
      <c r="F87" t="s">
        <v>214</v>
      </c>
      <c r="G87" t="s">
        <v>215</v>
      </c>
      <c r="H87" s="54" t="s">
        <v>66</v>
      </c>
      <c r="I87" s="54">
        <v>0</v>
      </c>
      <c r="J87" s="54" t="s">
        <v>112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30</v>
      </c>
      <c r="W87" s="5">
        <v>27</v>
      </c>
      <c r="X87" s="5">
        <v>34</v>
      </c>
      <c r="Y87" s="5">
        <v>96</v>
      </c>
      <c r="Z87" s="5">
        <v>8</v>
      </c>
      <c r="AA87" s="5">
        <v>8</v>
      </c>
      <c r="AB87" s="5">
        <v>4.18</v>
      </c>
      <c r="AC87" s="5">
        <v>55.2</v>
      </c>
      <c r="AD87" s="5">
        <v>26</v>
      </c>
      <c r="AE87" s="5">
        <v>34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5">
        <v>10069</v>
      </c>
      <c r="AL87" s="5">
        <v>0</v>
      </c>
      <c r="AM87" s="5">
        <v>0</v>
      </c>
      <c r="AN87" s="5">
        <v>0</v>
      </c>
      <c r="AO87" s="5">
        <v>0</v>
      </c>
      <c r="AP87" s="4">
        <v>3.4710000000000001</v>
      </c>
      <c r="AQ87" s="10" t="s">
        <v>324</v>
      </c>
      <c r="AR87" s="11"/>
      <c r="AS87" s="56">
        <v>3</v>
      </c>
      <c r="AU87" s="57"/>
    </row>
    <row r="88" spans="1:47" ht="19.5" customHeight="1" x14ac:dyDescent="0.25">
      <c r="A88">
        <v>235</v>
      </c>
      <c r="B88" s="53">
        <v>2016</v>
      </c>
      <c r="C88" s="53">
        <v>3</v>
      </c>
      <c r="D88" t="s">
        <v>257</v>
      </c>
      <c r="E88" s="53" t="s">
        <v>63</v>
      </c>
      <c r="F88" t="s">
        <v>222</v>
      </c>
      <c r="G88" t="s">
        <v>64</v>
      </c>
      <c r="H88" s="54" t="s">
        <v>66</v>
      </c>
      <c r="I88" s="54">
        <v>0</v>
      </c>
      <c r="J88" s="54" t="s">
        <v>112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27</v>
      </c>
      <c r="W88" s="5">
        <v>24</v>
      </c>
      <c r="X88" s="5">
        <v>28</v>
      </c>
      <c r="Y88" s="5">
        <v>42</v>
      </c>
      <c r="Z88" s="5">
        <v>7</v>
      </c>
      <c r="AA88" s="5">
        <v>10</v>
      </c>
      <c r="AB88" s="5">
        <v>3.91</v>
      </c>
      <c r="AC88" s="5">
        <v>1</v>
      </c>
      <c r="AD88" s="5">
        <v>25</v>
      </c>
      <c r="AE88" s="5">
        <v>32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5">
        <v>3969</v>
      </c>
      <c r="AL88" s="5">
        <v>0</v>
      </c>
      <c r="AM88" s="5">
        <v>0</v>
      </c>
      <c r="AN88" s="5">
        <v>1</v>
      </c>
      <c r="AO88" s="5">
        <v>0</v>
      </c>
      <c r="AP88" s="4">
        <v>3.2669999999999999</v>
      </c>
      <c r="AQ88" s="10" t="s">
        <v>258</v>
      </c>
      <c r="AR88" s="11"/>
      <c r="AS88" s="56">
        <v>3</v>
      </c>
      <c r="AU88" s="57"/>
    </row>
    <row r="89" spans="1:47" ht="19.5" customHeight="1" x14ac:dyDescent="0.25">
      <c r="A89">
        <v>243</v>
      </c>
      <c r="B89" s="53">
        <v>2016</v>
      </c>
      <c r="C89" s="53">
        <v>3</v>
      </c>
      <c r="D89" t="s">
        <v>73</v>
      </c>
      <c r="E89" s="53" t="s">
        <v>74</v>
      </c>
      <c r="F89" t="s">
        <v>62</v>
      </c>
      <c r="G89" t="s">
        <v>75</v>
      </c>
      <c r="H89" s="54" t="s">
        <v>76</v>
      </c>
      <c r="I89" s="54">
        <v>0</v>
      </c>
      <c r="J89" s="54" t="s">
        <v>112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15</v>
      </c>
      <c r="W89" s="5">
        <v>17</v>
      </c>
      <c r="X89" s="5">
        <v>14</v>
      </c>
      <c r="Y89" s="5">
        <v>67</v>
      </c>
      <c r="Z89" s="5">
        <v>8</v>
      </c>
      <c r="AA89" s="5">
        <v>3</v>
      </c>
      <c r="AB89" s="5">
        <v>3.62</v>
      </c>
      <c r="AC89" s="5">
        <v>4</v>
      </c>
      <c r="AD89" s="5">
        <v>16</v>
      </c>
      <c r="AE89" s="5">
        <v>16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5">
        <v>68</v>
      </c>
      <c r="AL89" s="5">
        <v>1</v>
      </c>
      <c r="AM89" s="5">
        <v>1</v>
      </c>
      <c r="AN89" s="5">
        <v>1</v>
      </c>
      <c r="AO89" s="5">
        <v>0</v>
      </c>
      <c r="AP89" s="4">
        <v>2.7949999999999999</v>
      </c>
      <c r="AQ89" s="10" t="s">
        <v>78</v>
      </c>
      <c r="AR89" s="11"/>
      <c r="AS89" s="56">
        <v>3</v>
      </c>
      <c r="AU89" s="57"/>
    </row>
    <row r="90" spans="1:47" ht="19.5" customHeight="1" x14ac:dyDescent="0.25">
      <c r="A90">
        <v>245</v>
      </c>
      <c r="B90" s="53">
        <v>2016</v>
      </c>
      <c r="C90" s="53">
        <v>3</v>
      </c>
      <c r="D90" t="s">
        <v>178</v>
      </c>
      <c r="E90" s="53" t="s">
        <v>74</v>
      </c>
      <c r="F90" t="s">
        <v>214</v>
      </c>
      <c r="G90" t="s">
        <v>157</v>
      </c>
      <c r="H90" s="54" t="s">
        <v>66</v>
      </c>
      <c r="I90" s="54">
        <v>0</v>
      </c>
      <c r="J90" s="54" t="s">
        <v>112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32</v>
      </c>
      <c r="W90" s="5">
        <v>31</v>
      </c>
      <c r="X90" s="5">
        <v>35</v>
      </c>
      <c r="Y90" s="5">
        <v>390</v>
      </c>
      <c r="Z90" s="5">
        <v>8</v>
      </c>
      <c r="AA90" s="5">
        <v>3</v>
      </c>
      <c r="AB90" s="5">
        <v>3.96</v>
      </c>
      <c r="AC90" s="5">
        <v>29</v>
      </c>
      <c r="AD90" s="5">
        <v>27</v>
      </c>
      <c r="AE90" s="5">
        <v>36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5">
        <v>0</v>
      </c>
      <c r="AL90" s="5">
        <v>1</v>
      </c>
      <c r="AM90" s="5">
        <v>0</v>
      </c>
      <c r="AN90" s="5">
        <v>1</v>
      </c>
      <c r="AO90" s="5">
        <v>0</v>
      </c>
      <c r="AP90" s="4">
        <v>3.8759999999999999</v>
      </c>
      <c r="AQ90" s="10" t="s">
        <v>324</v>
      </c>
      <c r="AR90" s="11"/>
      <c r="AS90" s="56">
        <v>3</v>
      </c>
      <c r="AU90" s="57"/>
    </row>
    <row r="91" spans="1:47" ht="19.5" customHeight="1" x14ac:dyDescent="0.25">
      <c r="A91">
        <v>1</v>
      </c>
      <c r="B91" s="53">
        <v>2015</v>
      </c>
      <c r="C91" s="53">
        <v>3</v>
      </c>
      <c r="D91" t="s">
        <v>301</v>
      </c>
      <c r="E91" s="53" t="s">
        <v>63</v>
      </c>
      <c r="F91" t="s">
        <v>124</v>
      </c>
      <c r="G91" t="s">
        <v>64</v>
      </c>
      <c r="H91" s="54" t="s">
        <v>66</v>
      </c>
      <c r="I91" s="54">
        <v>0</v>
      </c>
      <c r="J91" s="54" t="s">
        <v>112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29</v>
      </c>
      <c r="W91" s="5">
        <v>30</v>
      </c>
      <c r="X91" s="5">
        <v>32</v>
      </c>
      <c r="Y91" s="5">
        <v>309</v>
      </c>
      <c r="Z91" s="5">
        <v>4</v>
      </c>
      <c r="AA91" s="5">
        <v>44</v>
      </c>
      <c r="AB91" s="5">
        <v>4.16</v>
      </c>
      <c r="AC91" s="5">
        <v>4</v>
      </c>
      <c r="AD91" s="5">
        <v>28</v>
      </c>
      <c r="AE91" s="5">
        <v>26</v>
      </c>
      <c r="AF91" s="5">
        <v>0</v>
      </c>
      <c r="AG91" s="5">
        <v>0</v>
      </c>
      <c r="AH91" s="5">
        <v>1</v>
      </c>
      <c r="AI91" s="5">
        <v>0</v>
      </c>
      <c r="AJ91" s="5">
        <v>0</v>
      </c>
      <c r="AK91" s="55">
        <v>12</v>
      </c>
      <c r="AL91" s="5">
        <v>0</v>
      </c>
      <c r="AM91" s="5">
        <v>0</v>
      </c>
      <c r="AN91" s="5">
        <v>0</v>
      </c>
      <c r="AO91" s="5">
        <v>0</v>
      </c>
      <c r="AP91" s="4">
        <v>3.681</v>
      </c>
      <c r="AQ91" s="10" t="s">
        <v>302</v>
      </c>
      <c r="AR91" s="11" t="s">
        <v>183</v>
      </c>
      <c r="AS91" s="56">
        <v>4</v>
      </c>
      <c r="AU91" s="57"/>
    </row>
    <row r="92" spans="1:47" ht="19.5" customHeight="1" x14ac:dyDescent="0.25">
      <c r="A92">
        <v>5</v>
      </c>
      <c r="B92" s="53">
        <v>2016</v>
      </c>
      <c r="C92" s="53">
        <v>3</v>
      </c>
      <c r="D92" t="s">
        <v>177</v>
      </c>
      <c r="E92" s="53" t="s">
        <v>63</v>
      </c>
      <c r="F92" t="s">
        <v>99</v>
      </c>
      <c r="G92" t="s">
        <v>136</v>
      </c>
      <c r="H92" s="54" t="s">
        <v>66</v>
      </c>
      <c r="I92" s="54">
        <v>0</v>
      </c>
      <c r="J92" s="54" t="s">
        <v>112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28</v>
      </c>
      <c r="W92" s="5">
        <v>27</v>
      </c>
      <c r="X92" s="5">
        <v>31</v>
      </c>
      <c r="Y92" s="5">
        <v>370</v>
      </c>
      <c r="Z92" s="5">
        <v>4</v>
      </c>
      <c r="AA92" s="5">
        <v>8</v>
      </c>
      <c r="AB92" s="5">
        <v>3.31</v>
      </c>
      <c r="AC92" s="5">
        <v>150</v>
      </c>
      <c r="AD92" s="5">
        <v>23</v>
      </c>
      <c r="AE92" s="5">
        <v>23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55">
        <v>84</v>
      </c>
      <c r="AL92" s="5">
        <v>0</v>
      </c>
      <c r="AM92" s="5">
        <v>0</v>
      </c>
      <c r="AN92" s="5">
        <v>1</v>
      </c>
      <c r="AO92" s="5">
        <v>0</v>
      </c>
      <c r="AP92" s="4">
        <v>3.6110000000000002</v>
      </c>
      <c r="AQ92" s="10" t="s">
        <v>224</v>
      </c>
      <c r="AR92" s="11"/>
      <c r="AS92" s="56">
        <v>4</v>
      </c>
      <c r="AU92" s="57"/>
    </row>
    <row r="93" spans="1:47" ht="19.5" customHeight="1" x14ac:dyDescent="0.25">
      <c r="A93">
        <v>6</v>
      </c>
      <c r="B93" s="53">
        <v>2015</v>
      </c>
      <c r="C93" s="53">
        <v>3</v>
      </c>
      <c r="D93" t="s">
        <v>137</v>
      </c>
      <c r="E93" s="53" t="s">
        <v>74</v>
      </c>
      <c r="F93" t="s">
        <v>154</v>
      </c>
      <c r="G93" t="s">
        <v>119</v>
      </c>
      <c r="H93" s="54" t="s">
        <v>66</v>
      </c>
      <c r="I93" s="54">
        <v>0</v>
      </c>
      <c r="J93" s="54" t="s">
        <v>112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22</v>
      </c>
      <c r="W93" s="5">
        <v>24</v>
      </c>
      <c r="X93" s="5">
        <v>25</v>
      </c>
      <c r="Y93" s="5">
        <v>164</v>
      </c>
      <c r="Z93" s="5">
        <v>8</v>
      </c>
      <c r="AA93" s="5">
        <v>3</v>
      </c>
      <c r="AB93" s="5">
        <v>3.72</v>
      </c>
      <c r="AC93" s="5">
        <v>36</v>
      </c>
      <c r="AD93" s="5">
        <v>23</v>
      </c>
      <c r="AE93" s="5">
        <v>19</v>
      </c>
      <c r="AF93" s="5">
        <v>0</v>
      </c>
      <c r="AG93" s="5">
        <v>0</v>
      </c>
      <c r="AH93" s="5">
        <v>1</v>
      </c>
      <c r="AI93" s="5">
        <v>0</v>
      </c>
      <c r="AJ93" s="5">
        <v>0</v>
      </c>
      <c r="AK93" s="55">
        <v>57</v>
      </c>
      <c r="AL93" s="5">
        <v>1</v>
      </c>
      <c r="AM93" s="5">
        <v>0</v>
      </c>
      <c r="AN93" s="5">
        <v>0</v>
      </c>
      <c r="AO93" s="5">
        <v>0</v>
      </c>
      <c r="AP93" s="4">
        <v>3.387</v>
      </c>
      <c r="AQ93" s="10" t="s">
        <v>155</v>
      </c>
      <c r="AR93" s="11"/>
      <c r="AS93" s="56">
        <v>4</v>
      </c>
      <c r="AU93" s="57"/>
    </row>
    <row r="94" spans="1:47" ht="19.5" customHeight="1" x14ac:dyDescent="0.25">
      <c r="A94">
        <v>16</v>
      </c>
      <c r="B94" s="53">
        <v>2016</v>
      </c>
      <c r="C94" s="53">
        <v>3</v>
      </c>
      <c r="D94" t="s">
        <v>173</v>
      </c>
      <c r="E94" s="53" t="s">
        <v>63</v>
      </c>
      <c r="F94" t="s">
        <v>89</v>
      </c>
      <c r="G94" t="s">
        <v>64</v>
      </c>
      <c r="H94" s="54" t="s">
        <v>66</v>
      </c>
      <c r="I94" s="54">
        <v>0</v>
      </c>
      <c r="J94" s="54" t="s">
        <v>112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28</v>
      </c>
      <c r="W94" s="5">
        <v>30</v>
      </c>
      <c r="X94" s="5">
        <v>27</v>
      </c>
      <c r="Y94" s="5">
        <v>280</v>
      </c>
      <c r="Z94" s="5">
        <v>8</v>
      </c>
      <c r="AA94" s="5">
        <v>4</v>
      </c>
      <c r="AB94" s="5">
        <v>4.3600000000000003</v>
      </c>
      <c r="AC94" s="5">
        <v>5</v>
      </c>
      <c r="AD94" s="5">
        <v>30</v>
      </c>
      <c r="AE94" s="5">
        <v>25</v>
      </c>
      <c r="AF94" s="5">
        <v>0</v>
      </c>
      <c r="AG94" s="5">
        <v>0</v>
      </c>
      <c r="AH94" s="5">
        <v>1</v>
      </c>
      <c r="AI94" s="5">
        <v>0</v>
      </c>
      <c r="AJ94" s="5">
        <v>0</v>
      </c>
      <c r="AK94" s="55">
        <v>997</v>
      </c>
      <c r="AL94" s="5">
        <v>0</v>
      </c>
      <c r="AM94" s="5">
        <v>0</v>
      </c>
      <c r="AN94" s="5">
        <v>1</v>
      </c>
      <c r="AO94" s="5">
        <v>0</v>
      </c>
      <c r="AP94" s="4">
        <v>3.6640000000000001</v>
      </c>
      <c r="AQ94" s="10" t="s">
        <v>277</v>
      </c>
      <c r="AR94" s="11"/>
      <c r="AS94" s="56">
        <v>4</v>
      </c>
      <c r="AU94" s="57"/>
    </row>
    <row r="95" spans="1:47" ht="19.5" customHeight="1" x14ac:dyDescent="0.25">
      <c r="A95">
        <v>17</v>
      </c>
      <c r="B95" s="53">
        <v>2015</v>
      </c>
      <c r="C95" s="53">
        <v>3</v>
      </c>
      <c r="D95" t="s">
        <v>88</v>
      </c>
      <c r="E95" s="53" t="s">
        <v>63</v>
      </c>
      <c r="F95" t="s">
        <v>140</v>
      </c>
      <c r="G95" t="s">
        <v>141</v>
      </c>
      <c r="H95" s="54"/>
      <c r="I95" s="54">
        <v>0</v>
      </c>
      <c r="J95" s="54" t="s">
        <v>112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21</v>
      </c>
      <c r="W95" s="5">
        <v>21</v>
      </c>
      <c r="X95" s="5">
        <v>22</v>
      </c>
      <c r="Y95" s="5">
        <v>428</v>
      </c>
      <c r="Z95" s="5">
        <v>4</v>
      </c>
      <c r="AA95" s="5">
        <v>8</v>
      </c>
      <c r="AB95" s="5">
        <v>3.75</v>
      </c>
      <c r="AC95" s="5">
        <v>104</v>
      </c>
      <c r="AD95" s="5">
        <v>23</v>
      </c>
      <c r="AE95" s="5">
        <v>23</v>
      </c>
      <c r="AF95" s="5">
        <v>0</v>
      </c>
      <c r="AG95" s="5">
        <v>0</v>
      </c>
      <c r="AH95" s="5">
        <v>1</v>
      </c>
      <c r="AI95" s="5">
        <v>0</v>
      </c>
      <c r="AJ95" s="5">
        <v>0</v>
      </c>
      <c r="AK95" s="55">
        <v>0</v>
      </c>
      <c r="AL95" s="5">
        <v>0</v>
      </c>
      <c r="AM95" s="5">
        <v>0</v>
      </c>
      <c r="AN95" s="5">
        <v>0</v>
      </c>
      <c r="AO95" s="5">
        <v>0</v>
      </c>
      <c r="AP95" s="4">
        <v>3.9910000000000001</v>
      </c>
      <c r="AQ95" s="10" t="s">
        <v>142</v>
      </c>
      <c r="AR95" s="11" t="s">
        <v>143</v>
      </c>
      <c r="AS95" s="56">
        <v>4</v>
      </c>
      <c r="AU95" s="57"/>
    </row>
    <row r="96" spans="1:47" ht="19.5" customHeight="1" x14ac:dyDescent="0.25">
      <c r="A96">
        <v>18</v>
      </c>
      <c r="B96" s="53">
        <v>2015</v>
      </c>
      <c r="C96" s="53">
        <v>3</v>
      </c>
      <c r="D96" t="s">
        <v>305</v>
      </c>
      <c r="E96" s="53" t="s">
        <v>74</v>
      </c>
      <c r="F96" t="s">
        <v>189</v>
      </c>
      <c r="G96" t="s">
        <v>64</v>
      </c>
      <c r="H96" s="54" t="s">
        <v>66</v>
      </c>
      <c r="I96" s="54">
        <v>0</v>
      </c>
      <c r="J96" s="54" t="s">
        <v>112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29</v>
      </c>
      <c r="W96" s="5">
        <v>29</v>
      </c>
      <c r="X96" s="5">
        <v>34</v>
      </c>
      <c r="Y96" s="5">
        <v>118</v>
      </c>
      <c r="Z96" s="5">
        <v>9</v>
      </c>
      <c r="AA96" s="5">
        <v>34</v>
      </c>
      <c r="AB96" s="5">
        <v>3.92</v>
      </c>
      <c r="AC96" s="5">
        <v>14</v>
      </c>
      <c r="AD96" s="5">
        <v>26</v>
      </c>
      <c r="AE96" s="5">
        <v>30</v>
      </c>
      <c r="AF96" s="5">
        <v>0</v>
      </c>
      <c r="AG96" s="5">
        <v>0</v>
      </c>
      <c r="AH96" s="5">
        <v>1</v>
      </c>
      <c r="AI96" s="5">
        <v>0</v>
      </c>
      <c r="AJ96" s="5">
        <v>0</v>
      </c>
      <c r="AK96" s="55">
        <v>981</v>
      </c>
      <c r="AL96" s="5">
        <v>1</v>
      </c>
      <c r="AM96" s="5">
        <v>0</v>
      </c>
      <c r="AN96" s="5">
        <v>0</v>
      </c>
      <c r="AO96" s="5">
        <v>0</v>
      </c>
      <c r="AP96" s="4">
        <v>3.681</v>
      </c>
      <c r="AQ96" s="10" t="s">
        <v>306</v>
      </c>
      <c r="AR96" s="11"/>
      <c r="AS96" s="56">
        <v>4</v>
      </c>
      <c r="AU96" s="57"/>
    </row>
    <row r="97" spans="1:47" ht="19.5" customHeight="1" x14ac:dyDescent="0.25">
      <c r="A97">
        <v>21</v>
      </c>
      <c r="B97" s="53">
        <v>2015</v>
      </c>
      <c r="C97" s="53">
        <v>3</v>
      </c>
      <c r="D97" t="s">
        <v>173</v>
      </c>
      <c r="E97" s="53" t="s">
        <v>63</v>
      </c>
      <c r="F97" t="s">
        <v>62</v>
      </c>
      <c r="G97" t="s">
        <v>157</v>
      </c>
      <c r="H97" s="54" t="s">
        <v>66</v>
      </c>
      <c r="I97" s="54">
        <v>0</v>
      </c>
      <c r="J97" s="54" t="s">
        <v>112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23</v>
      </c>
      <c r="W97" s="5">
        <v>24</v>
      </c>
      <c r="X97" s="5">
        <v>22</v>
      </c>
      <c r="Y97" s="5">
        <v>302</v>
      </c>
      <c r="Z97" s="5">
        <v>8</v>
      </c>
      <c r="AA97" s="5">
        <v>9</v>
      </c>
      <c r="AB97" s="5">
        <v>3.99</v>
      </c>
      <c r="AC97" s="5">
        <v>37</v>
      </c>
      <c r="AD97" s="5">
        <v>24</v>
      </c>
      <c r="AE97" s="5">
        <v>22</v>
      </c>
      <c r="AF97" s="5">
        <v>0</v>
      </c>
      <c r="AG97" s="5">
        <v>0</v>
      </c>
      <c r="AH97" s="5">
        <v>1</v>
      </c>
      <c r="AI97" s="5">
        <v>0</v>
      </c>
      <c r="AJ97" s="5">
        <v>0</v>
      </c>
      <c r="AK97" s="55">
        <v>984</v>
      </c>
      <c r="AL97" s="5">
        <v>0</v>
      </c>
      <c r="AM97" s="5">
        <v>0</v>
      </c>
      <c r="AN97" s="5">
        <v>0</v>
      </c>
      <c r="AO97" s="5">
        <v>0</v>
      </c>
      <c r="AP97" s="4">
        <v>3.4750000000000001</v>
      </c>
      <c r="AQ97" s="10" t="s">
        <v>174</v>
      </c>
      <c r="AR97" s="11" t="s">
        <v>175</v>
      </c>
      <c r="AS97" s="56">
        <v>4</v>
      </c>
      <c r="AU97" s="57"/>
    </row>
    <row r="98" spans="1:47" ht="19.5" customHeight="1" x14ac:dyDescent="0.25">
      <c r="A98">
        <v>33</v>
      </c>
      <c r="B98" s="53">
        <v>2016</v>
      </c>
      <c r="C98" s="53">
        <v>3</v>
      </c>
      <c r="D98" t="s">
        <v>114</v>
      </c>
      <c r="E98" s="53" t="s">
        <v>74</v>
      </c>
      <c r="F98" t="s">
        <v>80</v>
      </c>
      <c r="G98" t="s">
        <v>81</v>
      </c>
      <c r="H98" s="54" t="s">
        <v>115</v>
      </c>
      <c r="I98" s="54">
        <v>0</v>
      </c>
      <c r="J98" s="54" t="s">
        <v>112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19</v>
      </c>
      <c r="W98" s="5">
        <v>26.956834532374103</v>
      </c>
      <c r="X98" s="5">
        <v>28.489208633093522</v>
      </c>
      <c r="Y98" s="5">
        <v>294</v>
      </c>
      <c r="Z98" s="5">
        <v>8</v>
      </c>
      <c r="AA98" s="5">
        <v>0</v>
      </c>
      <c r="AB98" s="5">
        <v>3.698</v>
      </c>
      <c r="AC98" s="5">
        <v>55.2</v>
      </c>
      <c r="AD98" s="5">
        <v>25.784172661870503</v>
      </c>
      <c r="AE98" s="5">
        <v>28.021582733812949</v>
      </c>
      <c r="AF98" s="5">
        <v>0</v>
      </c>
      <c r="AG98" s="5">
        <v>0</v>
      </c>
      <c r="AH98" s="5">
        <v>1</v>
      </c>
      <c r="AI98" s="5">
        <v>0</v>
      </c>
      <c r="AJ98" s="5">
        <v>0</v>
      </c>
      <c r="AK98" s="55">
        <v>19520</v>
      </c>
      <c r="AL98" s="5">
        <v>1</v>
      </c>
      <c r="AM98" s="5">
        <v>0</v>
      </c>
      <c r="AN98" s="5">
        <v>1</v>
      </c>
      <c r="AO98" s="5">
        <v>0</v>
      </c>
      <c r="AP98" s="4">
        <v>3.0510000000000002</v>
      </c>
      <c r="AQ98" s="10" t="s">
        <v>116</v>
      </c>
      <c r="AR98" s="11"/>
      <c r="AS98" s="56">
        <v>4</v>
      </c>
      <c r="AU98" s="57"/>
    </row>
    <row r="99" spans="1:47" ht="19.5" customHeight="1" x14ac:dyDescent="0.25">
      <c r="A99">
        <v>58</v>
      </c>
      <c r="B99" s="53">
        <v>2016</v>
      </c>
      <c r="C99" s="53">
        <v>3</v>
      </c>
      <c r="D99" t="s">
        <v>137</v>
      </c>
      <c r="E99" s="53" t="s">
        <v>63</v>
      </c>
      <c r="F99" t="s">
        <v>140</v>
      </c>
      <c r="G99" t="s">
        <v>145</v>
      </c>
      <c r="H99" s="54" t="s">
        <v>66</v>
      </c>
      <c r="I99" s="54">
        <v>0</v>
      </c>
      <c r="J99" s="54" t="s">
        <v>112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25</v>
      </c>
      <c r="W99" s="5">
        <v>21</v>
      </c>
      <c r="X99" s="5">
        <v>33</v>
      </c>
      <c r="Y99" s="5">
        <v>143</v>
      </c>
      <c r="Z99" s="5">
        <v>8</v>
      </c>
      <c r="AA99" s="5">
        <v>11</v>
      </c>
      <c r="AB99" s="5">
        <v>3.79</v>
      </c>
      <c r="AC99" s="5">
        <v>4</v>
      </c>
      <c r="AD99" s="5">
        <v>23</v>
      </c>
      <c r="AE99" s="5">
        <v>24</v>
      </c>
      <c r="AF99" s="5">
        <v>0</v>
      </c>
      <c r="AG99" s="5">
        <v>0</v>
      </c>
      <c r="AH99" s="5">
        <v>1</v>
      </c>
      <c r="AI99" s="5">
        <v>0</v>
      </c>
      <c r="AJ99" s="5">
        <v>0</v>
      </c>
      <c r="AK99" s="55">
        <v>0</v>
      </c>
      <c r="AL99" s="5">
        <v>0</v>
      </c>
      <c r="AM99" s="5">
        <v>0</v>
      </c>
      <c r="AN99" s="5">
        <v>1</v>
      </c>
      <c r="AO99" s="5">
        <v>0</v>
      </c>
      <c r="AP99" s="4">
        <v>3.6869999999999998</v>
      </c>
      <c r="AQ99" s="10" t="s">
        <v>185</v>
      </c>
      <c r="AR99" s="11"/>
      <c r="AS99" s="56">
        <v>4</v>
      </c>
      <c r="AU99" s="57"/>
    </row>
    <row r="100" spans="1:47" ht="19.5" customHeight="1" x14ac:dyDescent="0.25">
      <c r="A100">
        <v>61</v>
      </c>
      <c r="B100" s="53">
        <v>2016</v>
      </c>
      <c r="C100" s="53">
        <v>3</v>
      </c>
      <c r="D100" t="s">
        <v>178</v>
      </c>
      <c r="E100" s="53" t="s">
        <v>74</v>
      </c>
      <c r="F100" t="s">
        <v>222</v>
      </c>
      <c r="G100" t="s">
        <v>351</v>
      </c>
      <c r="H100" s="54" t="s">
        <v>66</v>
      </c>
      <c r="I100" s="54">
        <v>3</v>
      </c>
      <c r="J100" s="54" t="s">
        <v>112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0</v>
      </c>
      <c r="V100" s="5">
        <v>32</v>
      </c>
      <c r="W100" s="5">
        <v>34</v>
      </c>
      <c r="X100" s="5">
        <v>33</v>
      </c>
      <c r="Y100" s="5">
        <v>390</v>
      </c>
      <c r="Z100" s="5">
        <v>8</v>
      </c>
      <c r="AA100" s="5">
        <v>40</v>
      </c>
      <c r="AB100" s="5">
        <v>4</v>
      </c>
      <c r="AC100" s="5">
        <v>1</v>
      </c>
      <c r="AD100" s="5">
        <v>31</v>
      </c>
      <c r="AE100" s="5">
        <v>33</v>
      </c>
      <c r="AF100" s="5">
        <v>0</v>
      </c>
      <c r="AG100" s="5">
        <v>0</v>
      </c>
      <c r="AH100" s="5">
        <v>1</v>
      </c>
      <c r="AI100" s="5">
        <v>0</v>
      </c>
      <c r="AJ100" s="5">
        <v>0</v>
      </c>
      <c r="AK100" s="55">
        <v>0</v>
      </c>
      <c r="AL100" s="5">
        <v>1</v>
      </c>
      <c r="AM100" s="5">
        <v>0</v>
      </c>
      <c r="AN100" s="5">
        <v>1</v>
      </c>
      <c r="AO100" s="5">
        <v>0</v>
      </c>
      <c r="AP100" s="4">
        <v>3.8130000000000002</v>
      </c>
      <c r="AQ100" s="10" t="s">
        <v>353</v>
      </c>
      <c r="AR100" s="11" t="s">
        <v>354</v>
      </c>
      <c r="AS100" s="56">
        <v>4</v>
      </c>
      <c r="AU100" s="57"/>
    </row>
    <row r="101" spans="1:47" ht="19.5" customHeight="1" x14ac:dyDescent="0.25">
      <c r="A101">
        <v>63</v>
      </c>
      <c r="B101" s="53">
        <v>2015</v>
      </c>
      <c r="C101" s="53">
        <v>3</v>
      </c>
      <c r="D101" t="s">
        <v>288</v>
      </c>
      <c r="E101" s="53" t="s">
        <v>63</v>
      </c>
      <c r="F101" t="s">
        <v>214</v>
      </c>
      <c r="G101" t="s">
        <v>75</v>
      </c>
      <c r="H101" s="54" t="s">
        <v>66</v>
      </c>
      <c r="I101" s="54">
        <v>0</v>
      </c>
      <c r="J101" s="54" t="s">
        <v>112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28</v>
      </c>
      <c r="W101" s="5">
        <v>27</v>
      </c>
      <c r="X101" s="5">
        <v>29</v>
      </c>
      <c r="Y101" s="5">
        <v>397</v>
      </c>
      <c r="Z101" s="5">
        <v>9</v>
      </c>
      <c r="AA101" s="5">
        <v>9</v>
      </c>
      <c r="AB101" s="5">
        <v>3.82</v>
      </c>
      <c r="AC101" s="5">
        <v>107</v>
      </c>
      <c r="AD101" s="5">
        <v>28</v>
      </c>
      <c r="AE101" s="5">
        <v>31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5">
        <v>2434</v>
      </c>
      <c r="AL101" s="5">
        <v>0</v>
      </c>
      <c r="AM101" s="5">
        <v>0</v>
      </c>
      <c r="AN101" s="5">
        <v>0</v>
      </c>
      <c r="AO101" s="5">
        <v>0</v>
      </c>
      <c r="AP101" s="4">
        <v>3.4620000000000002</v>
      </c>
      <c r="AQ101" s="10" t="s">
        <v>289</v>
      </c>
      <c r="AR101" s="11"/>
      <c r="AS101" s="56">
        <v>4</v>
      </c>
      <c r="AU101" s="57"/>
    </row>
    <row r="102" spans="1:47" ht="19.5" customHeight="1" x14ac:dyDescent="0.25">
      <c r="A102">
        <v>66</v>
      </c>
      <c r="B102" s="53">
        <v>2015</v>
      </c>
      <c r="C102" s="53">
        <v>3</v>
      </c>
      <c r="D102" t="s">
        <v>209</v>
      </c>
      <c r="E102" s="53" t="s">
        <v>63</v>
      </c>
      <c r="F102" t="s">
        <v>124</v>
      </c>
      <c r="G102" t="s">
        <v>145</v>
      </c>
      <c r="H102" s="54"/>
      <c r="I102" s="54">
        <v>0</v>
      </c>
      <c r="J102" s="54" t="s">
        <v>112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0</v>
      </c>
      <c r="U102" s="5">
        <v>0</v>
      </c>
      <c r="V102" s="5">
        <v>29</v>
      </c>
      <c r="W102" s="5">
        <v>29</v>
      </c>
      <c r="X102" s="5">
        <v>29</v>
      </c>
      <c r="Y102" s="5">
        <v>310</v>
      </c>
      <c r="Z102" s="5">
        <v>8</v>
      </c>
      <c r="AA102" s="5">
        <v>24</v>
      </c>
      <c r="AB102" s="5">
        <v>4.3600000000000003</v>
      </c>
      <c r="AC102" s="5">
        <v>22</v>
      </c>
      <c r="AD102" s="5">
        <v>29</v>
      </c>
      <c r="AE102" s="5">
        <v>28</v>
      </c>
      <c r="AF102" s="5">
        <v>0</v>
      </c>
      <c r="AG102" s="5">
        <v>0</v>
      </c>
      <c r="AH102" s="5">
        <v>1</v>
      </c>
      <c r="AI102" s="5">
        <v>0</v>
      </c>
      <c r="AJ102" s="5">
        <v>0</v>
      </c>
      <c r="AK102" s="55">
        <v>2155</v>
      </c>
      <c r="AL102" s="5">
        <v>0</v>
      </c>
      <c r="AM102" s="5">
        <v>0</v>
      </c>
      <c r="AN102" s="5">
        <v>0</v>
      </c>
      <c r="AO102" s="5">
        <v>0</v>
      </c>
      <c r="AP102" s="4">
        <v>3.992</v>
      </c>
      <c r="AQ102" s="10" t="s">
        <v>308</v>
      </c>
      <c r="AR102" s="11" t="s">
        <v>201</v>
      </c>
      <c r="AS102" s="56">
        <v>4</v>
      </c>
      <c r="AU102" s="57"/>
    </row>
    <row r="103" spans="1:47" ht="19.5" customHeight="1" x14ac:dyDescent="0.25">
      <c r="A103">
        <v>73</v>
      </c>
      <c r="B103" s="53">
        <v>2016</v>
      </c>
      <c r="C103" s="53">
        <v>3</v>
      </c>
      <c r="D103" t="s">
        <v>194</v>
      </c>
      <c r="E103" s="53" t="s">
        <v>74</v>
      </c>
      <c r="F103" t="s">
        <v>124</v>
      </c>
      <c r="G103" t="s">
        <v>64</v>
      </c>
      <c r="H103" s="54" t="s">
        <v>66</v>
      </c>
      <c r="I103" s="54">
        <v>0</v>
      </c>
      <c r="J103" s="54" t="s">
        <v>112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30</v>
      </c>
      <c r="W103" s="5">
        <v>27</v>
      </c>
      <c r="X103" s="5">
        <v>30</v>
      </c>
      <c r="Y103" s="5">
        <v>139</v>
      </c>
      <c r="Z103" s="5">
        <v>8</v>
      </c>
      <c r="AA103" s="5">
        <v>17</v>
      </c>
      <c r="AB103" s="5">
        <v>4.49</v>
      </c>
      <c r="AC103" s="5">
        <v>1</v>
      </c>
      <c r="AD103" s="5">
        <v>26</v>
      </c>
      <c r="AE103" s="5">
        <v>35</v>
      </c>
      <c r="AF103" s="5">
        <v>0</v>
      </c>
      <c r="AG103" s="5">
        <v>0</v>
      </c>
      <c r="AH103" s="5">
        <v>1</v>
      </c>
      <c r="AI103" s="5">
        <v>0</v>
      </c>
      <c r="AJ103" s="5">
        <v>0</v>
      </c>
      <c r="AK103" s="55">
        <v>10286</v>
      </c>
      <c r="AL103" s="5">
        <v>1</v>
      </c>
      <c r="AM103" s="5">
        <v>0</v>
      </c>
      <c r="AN103" s="5">
        <v>1</v>
      </c>
      <c r="AO103" s="5">
        <v>0</v>
      </c>
      <c r="AP103" s="4">
        <v>3.9550000000000001</v>
      </c>
      <c r="AQ103" s="10" t="s">
        <v>314</v>
      </c>
      <c r="AR103" s="11"/>
      <c r="AS103" s="56">
        <v>4</v>
      </c>
      <c r="AU103" s="57"/>
    </row>
    <row r="104" spans="1:47" ht="19.5" customHeight="1" x14ac:dyDescent="0.25">
      <c r="A104">
        <v>77</v>
      </c>
      <c r="B104" s="53">
        <v>2015</v>
      </c>
      <c r="C104" s="53">
        <v>3</v>
      </c>
      <c r="D104" t="s">
        <v>164</v>
      </c>
      <c r="E104" s="53" t="s">
        <v>74</v>
      </c>
      <c r="F104" t="s">
        <v>124</v>
      </c>
      <c r="G104" t="s">
        <v>108</v>
      </c>
      <c r="H104" s="54" t="s">
        <v>66</v>
      </c>
      <c r="I104" s="54">
        <v>1</v>
      </c>
      <c r="J104" s="54" t="s">
        <v>112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22</v>
      </c>
      <c r="W104" s="5">
        <v>22</v>
      </c>
      <c r="X104" s="5">
        <v>19</v>
      </c>
      <c r="Y104" s="5">
        <v>292</v>
      </c>
      <c r="Z104" s="5">
        <v>8</v>
      </c>
      <c r="AA104" s="5">
        <v>15</v>
      </c>
      <c r="AB104" s="5">
        <v>3.44</v>
      </c>
      <c r="AC104" s="5">
        <v>143</v>
      </c>
      <c r="AD104" s="5">
        <v>24</v>
      </c>
      <c r="AE104" s="5">
        <v>21</v>
      </c>
      <c r="AF104" s="5">
        <v>0</v>
      </c>
      <c r="AG104" s="5">
        <v>0</v>
      </c>
      <c r="AH104" s="5">
        <v>1</v>
      </c>
      <c r="AI104" s="5">
        <v>0</v>
      </c>
      <c r="AJ104" s="5">
        <v>0</v>
      </c>
      <c r="AK104" s="55">
        <v>8</v>
      </c>
      <c r="AL104" s="5">
        <v>1</v>
      </c>
      <c r="AM104" s="5">
        <v>0</v>
      </c>
      <c r="AN104" s="5">
        <v>0</v>
      </c>
      <c r="AO104" s="5">
        <v>0</v>
      </c>
      <c r="AP104" s="4">
        <v>2.5579999999999998</v>
      </c>
      <c r="AQ104" s="10" t="s">
        <v>166</v>
      </c>
      <c r="AR104" s="11"/>
      <c r="AS104" s="56">
        <v>4</v>
      </c>
      <c r="AU104" s="57"/>
    </row>
    <row r="105" spans="1:47" ht="19.5" customHeight="1" x14ac:dyDescent="0.25">
      <c r="A105">
        <v>79</v>
      </c>
      <c r="B105" s="53">
        <v>2016</v>
      </c>
      <c r="C105" s="53">
        <v>2</v>
      </c>
      <c r="D105" t="s">
        <v>291</v>
      </c>
      <c r="E105" s="53" t="s">
        <v>63</v>
      </c>
      <c r="F105" t="s">
        <v>269</v>
      </c>
      <c r="G105" t="s">
        <v>293</v>
      </c>
      <c r="H105" s="54"/>
      <c r="I105" s="54">
        <v>0</v>
      </c>
      <c r="J105" s="54" t="s">
        <v>112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28</v>
      </c>
      <c r="W105" s="5">
        <v>27</v>
      </c>
      <c r="X105" s="5">
        <v>30</v>
      </c>
      <c r="Y105" s="5">
        <v>294</v>
      </c>
      <c r="Z105" s="5">
        <v>6</v>
      </c>
      <c r="AA105" s="5">
        <v>18</v>
      </c>
      <c r="AB105" s="5">
        <v>3.83</v>
      </c>
      <c r="AC105" s="5">
        <v>55.2</v>
      </c>
      <c r="AD105" s="5">
        <v>25</v>
      </c>
      <c r="AE105" s="5">
        <v>30</v>
      </c>
      <c r="AF105" s="5">
        <v>0</v>
      </c>
      <c r="AG105" s="5">
        <v>0</v>
      </c>
      <c r="AH105" s="5">
        <v>1</v>
      </c>
      <c r="AI105" s="5">
        <v>0</v>
      </c>
      <c r="AJ105" s="5">
        <v>0</v>
      </c>
      <c r="AK105" s="55">
        <v>767</v>
      </c>
      <c r="AL105" s="5">
        <v>0</v>
      </c>
      <c r="AM105" s="5">
        <v>0</v>
      </c>
      <c r="AN105" s="5">
        <v>1</v>
      </c>
      <c r="AO105" s="5">
        <v>0</v>
      </c>
      <c r="AP105" s="4">
        <v>3.8540000000000001</v>
      </c>
      <c r="AQ105" s="10" t="s">
        <v>193</v>
      </c>
      <c r="AR105" s="11" t="s">
        <v>294</v>
      </c>
      <c r="AS105" s="56">
        <v>4</v>
      </c>
      <c r="AU105" s="57"/>
    </row>
    <row r="106" spans="1:47" ht="19.5" customHeight="1" x14ac:dyDescent="0.25">
      <c r="A106">
        <v>80</v>
      </c>
      <c r="B106" s="53">
        <v>2015</v>
      </c>
      <c r="C106" s="53">
        <v>3</v>
      </c>
      <c r="D106" t="s">
        <v>192</v>
      </c>
      <c r="E106" s="53" t="s">
        <v>63</v>
      </c>
      <c r="F106" t="s">
        <v>140</v>
      </c>
      <c r="G106" t="s">
        <v>81</v>
      </c>
      <c r="H106" s="54" t="s">
        <v>66</v>
      </c>
      <c r="I106" s="54">
        <v>0</v>
      </c>
      <c r="J106" s="54" t="s">
        <v>112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24</v>
      </c>
      <c r="W106" s="5">
        <v>23</v>
      </c>
      <c r="X106" s="5">
        <v>31</v>
      </c>
      <c r="Y106" s="5">
        <v>126</v>
      </c>
      <c r="Z106" s="5">
        <v>10</v>
      </c>
      <c r="AA106" s="5">
        <v>22</v>
      </c>
      <c r="AB106" s="5">
        <v>3.67</v>
      </c>
      <c r="AC106" s="5">
        <v>32</v>
      </c>
      <c r="AD106" s="5">
        <v>20</v>
      </c>
      <c r="AE106" s="5">
        <v>23</v>
      </c>
      <c r="AF106" s="5">
        <v>0</v>
      </c>
      <c r="AG106" s="5">
        <v>0</v>
      </c>
      <c r="AH106" s="5">
        <v>1</v>
      </c>
      <c r="AI106" s="5">
        <v>0</v>
      </c>
      <c r="AJ106" s="5">
        <v>0</v>
      </c>
      <c r="AK106" s="55">
        <v>533</v>
      </c>
      <c r="AL106" s="5">
        <v>0</v>
      </c>
      <c r="AM106" s="5">
        <v>0</v>
      </c>
      <c r="AN106" s="5">
        <v>0</v>
      </c>
      <c r="AO106" s="5">
        <v>0</v>
      </c>
      <c r="AP106" s="4">
        <v>3.59</v>
      </c>
      <c r="AQ106" s="10" t="s">
        <v>193</v>
      </c>
      <c r="AR106" s="11"/>
      <c r="AS106" s="56">
        <v>4</v>
      </c>
      <c r="AU106" s="57"/>
    </row>
    <row r="107" spans="1:47" ht="19.5" customHeight="1" x14ac:dyDescent="0.25">
      <c r="A107">
        <v>107</v>
      </c>
      <c r="B107" s="53">
        <v>2015</v>
      </c>
      <c r="C107" s="53">
        <v>3</v>
      </c>
      <c r="D107" t="s">
        <v>117</v>
      </c>
      <c r="E107" s="53" t="s">
        <v>63</v>
      </c>
      <c r="F107" t="s">
        <v>118</v>
      </c>
      <c r="G107" t="s">
        <v>119</v>
      </c>
      <c r="H107" s="54" t="s">
        <v>66</v>
      </c>
      <c r="I107" s="54">
        <v>0</v>
      </c>
      <c r="J107" s="54" t="s">
        <v>112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20</v>
      </c>
      <c r="W107" s="5">
        <v>21</v>
      </c>
      <c r="X107" s="5">
        <v>17</v>
      </c>
      <c r="Y107" s="5">
        <v>117</v>
      </c>
      <c r="Z107" s="5">
        <v>8</v>
      </c>
      <c r="AA107" s="5">
        <v>9</v>
      </c>
      <c r="AB107" s="5">
        <v>3.74</v>
      </c>
      <c r="AC107" s="5">
        <v>20</v>
      </c>
      <c r="AD107" s="5">
        <v>23</v>
      </c>
      <c r="AE107" s="5">
        <v>19</v>
      </c>
      <c r="AF107" s="5">
        <v>0</v>
      </c>
      <c r="AG107" s="5">
        <v>0</v>
      </c>
      <c r="AH107" s="5">
        <v>1</v>
      </c>
      <c r="AI107" s="5">
        <v>0</v>
      </c>
      <c r="AJ107" s="5">
        <v>0</v>
      </c>
      <c r="AK107" s="55">
        <v>361</v>
      </c>
      <c r="AL107" s="5">
        <v>0</v>
      </c>
      <c r="AM107" s="5">
        <v>0</v>
      </c>
      <c r="AN107" s="5">
        <v>0</v>
      </c>
      <c r="AO107" s="5">
        <v>0</v>
      </c>
      <c r="AP107" s="4">
        <v>3.117</v>
      </c>
      <c r="AQ107" s="10" t="s">
        <v>120</v>
      </c>
      <c r="AR107" s="11"/>
      <c r="AS107" s="56">
        <v>4</v>
      </c>
      <c r="AU107" s="57"/>
    </row>
    <row r="108" spans="1:47" ht="19.5" customHeight="1" x14ac:dyDescent="0.25">
      <c r="A108">
        <v>118</v>
      </c>
      <c r="B108" s="53">
        <v>2016</v>
      </c>
      <c r="C108" s="53">
        <v>3</v>
      </c>
      <c r="D108" t="s">
        <v>132</v>
      </c>
      <c r="E108" s="53" t="s">
        <v>63</v>
      </c>
      <c r="F108" t="s">
        <v>269</v>
      </c>
      <c r="G108" t="s">
        <v>64</v>
      </c>
      <c r="H108" s="54" t="s">
        <v>66</v>
      </c>
      <c r="I108" s="54">
        <v>0</v>
      </c>
      <c r="J108" s="54" t="s">
        <v>112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27</v>
      </c>
      <c r="W108" s="5">
        <v>30</v>
      </c>
      <c r="X108" s="5">
        <v>28</v>
      </c>
      <c r="Y108" s="5">
        <v>294</v>
      </c>
      <c r="Z108" s="5">
        <v>6</v>
      </c>
      <c r="AA108" s="5">
        <v>24</v>
      </c>
      <c r="AB108" s="5">
        <v>4.13</v>
      </c>
      <c r="AC108" s="5">
        <v>55.2</v>
      </c>
      <c r="AD108" s="5">
        <v>30</v>
      </c>
      <c r="AE108" s="5">
        <v>27</v>
      </c>
      <c r="AF108" s="5">
        <v>0</v>
      </c>
      <c r="AG108" s="5">
        <v>0</v>
      </c>
      <c r="AH108" s="5">
        <v>1</v>
      </c>
      <c r="AI108" s="5">
        <v>0</v>
      </c>
      <c r="AJ108" s="5">
        <v>0</v>
      </c>
      <c r="AK108" s="55">
        <v>1047</v>
      </c>
      <c r="AL108" s="5">
        <v>0</v>
      </c>
      <c r="AM108" s="5">
        <v>0</v>
      </c>
      <c r="AN108" s="5">
        <v>1</v>
      </c>
      <c r="AO108" s="5">
        <v>0</v>
      </c>
      <c r="AP108" s="4">
        <v>3.7149999999999999</v>
      </c>
      <c r="AQ108" s="10" t="s">
        <v>270</v>
      </c>
      <c r="AR108" s="11"/>
      <c r="AS108" s="56">
        <v>4</v>
      </c>
      <c r="AU108" s="57"/>
    </row>
    <row r="109" spans="1:47" ht="19.5" customHeight="1" x14ac:dyDescent="0.25">
      <c r="A109">
        <v>121</v>
      </c>
      <c r="B109" s="53">
        <v>2015</v>
      </c>
      <c r="C109" s="53">
        <v>3</v>
      </c>
      <c r="D109" t="s">
        <v>244</v>
      </c>
      <c r="E109" s="53" t="s">
        <v>63</v>
      </c>
      <c r="F109" t="s">
        <v>111</v>
      </c>
      <c r="G109" t="s">
        <v>108</v>
      </c>
      <c r="H109" s="54" t="s">
        <v>66</v>
      </c>
      <c r="I109" s="54">
        <v>2</v>
      </c>
      <c r="J109" s="54" t="s">
        <v>112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5">
        <v>26</v>
      </c>
      <c r="W109" s="5">
        <v>28</v>
      </c>
      <c r="X109" s="5">
        <v>30</v>
      </c>
      <c r="Y109" s="5">
        <v>394</v>
      </c>
      <c r="Z109" s="5">
        <v>6</v>
      </c>
      <c r="AA109" s="5">
        <v>8</v>
      </c>
      <c r="AB109" s="5">
        <v>3.94</v>
      </c>
      <c r="AC109" s="5">
        <v>71</v>
      </c>
      <c r="AD109" s="5">
        <v>26</v>
      </c>
      <c r="AE109" s="5">
        <v>23</v>
      </c>
      <c r="AF109" s="5">
        <v>0</v>
      </c>
      <c r="AG109" s="5">
        <v>0</v>
      </c>
      <c r="AH109" s="5">
        <v>1</v>
      </c>
      <c r="AI109" s="5">
        <v>0</v>
      </c>
      <c r="AJ109" s="5">
        <v>0</v>
      </c>
      <c r="AK109" s="55">
        <v>1047</v>
      </c>
      <c r="AL109" s="5">
        <v>0</v>
      </c>
      <c r="AM109" s="5">
        <v>0</v>
      </c>
      <c r="AN109" s="5">
        <v>0</v>
      </c>
      <c r="AO109" s="5">
        <v>0</v>
      </c>
      <c r="AP109" s="4">
        <v>3.3959999999999999</v>
      </c>
      <c r="AQ109" s="10" t="s">
        <v>245</v>
      </c>
      <c r="AR109" s="11"/>
      <c r="AS109" s="56">
        <v>4</v>
      </c>
      <c r="AU109" s="57"/>
    </row>
    <row r="110" spans="1:47" ht="19.5" customHeight="1" x14ac:dyDescent="0.25">
      <c r="A110">
        <v>125</v>
      </c>
      <c r="B110" s="53">
        <v>2016</v>
      </c>
      <c r="C110" s="53">
        <v>3</v>
      </c>
      <c r="D110" t="s">
        <v>79</v>
      </c>
      <c r="E110" s="53" t="s">
        <v>74</v>
      </c>
      <c r="F110" t="s">
        <v>80</v>
      </c>
      <c r="G110" t="s">
        <v>81</v>
      </c>
      <c r="H110" s="54" t="s">
        <v>82</v>
      </c>
      <c r="I110" s="54">
        <v>0</v>
      </c>
      <c r="J110" s="54" t="s">
        <v>112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16</v>
      </c>
      <c r="W110" s="5">
        <v>21</v>
      </c>
      <c r="X110" s="5">
        <v>13</v>
      </c>
      <c r="Y110" s="5">
        <v>188</v>
      </c>
      <c r="Z110" s="5">
        <v>8</v>
      </c>
      <c r="AA110" s="5">
        <v>14</v>
      </c>
      <c r="AB110" s="5">
        <v>3.95</v>
      </c>
      <c r="AC110" s="5">
        <v>3</v>
      </c>
      <c r="AD110" s="5">
        <v>17</v>
      </c>
      <c r="AE110" s="5">
        <v>12</v>
      </c>
      <c r="AF110" s="5">
        <v>0</v>
      </c>
      <c r="AG110" s="5">
        <v>0</v>
      </c>
      <c r="AH110" s="5">
        <v>1</v>
      </c>
      <c r="AI110" s="5">
        <v>0</v>
      </c>
      <c r="AJ110" s="5">
        <v>0</v>
      </c>
      <c r="AK110" s="55">
        <v>2036</v>
      </c>
      <c r="AL110" s="5">
        <v>1</v>
      </c>
      <c r="AM110" s="5">
        <v>0</v>
      </c>
      <c r="AN110" s="5">
        <v>1</v>
      </c>
      <c r="AO110" s="5">
        <v>0</v>
      </c>
      <c r="AP110" s="4">
        <v>3.133</v>
      </c>
      <c r="AQ110" s="10" t="s">
        <v>84</v>
      </c>
      <c r="AR110" s="11"/>
      <c r="AS110" s="56">
        <v>4</v>
      </c>
      <c r="AU110" s="57"/>
    </row>
    <row r="111" spans="1:47" ht="19.5" customHeight="1" x14ac:dyDescent="0.25">
      <c r="A111">
        <v>128</v>
      </c>
      <c r="B111" s="53">
        <v>2015</v>
      </c>
      <c r="C111" s="53">
        <v>4</v>
      </c>
      <c r="D111" t="s">
        <v>248</v>
      </c>
      <c r="E111" s="53" t="s">
        <v>74</v>
      </c>
      <c r="F111" t="s">
        <v>89</v>
      </c>
      <c r="G111" t="s">
        <v>81</v>
      </c>
      <c r="H111" s="54" t="s">
        <v>82</v>
      </c>
      <c r="I111" s="54">
        <v>0</v>
      </c>
      <c r="J111" s="54" t="s">
        <v>112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27.139860139860136</v>
      </c>
      <c r="W111" s="5">
        <v>26.956834532374103</v>
      </c>
      <c r="X111" s="5">
        <v>28.489208633093519</v>
      </c>
      <c r="Y111" s="5">
        <v>294</v>
      </c>
      <c r="Z111" s="5">
        <v>7.6</v>
      </c>
      <c r="AA111" s="5">
        <v>0</v>
      </c>
      <c r="AB111" s="5">
        <v>3.8712</v>
      </c>
      <c r="AC111" s="5">
        <v>55.2</v>
      </c>
      <c r="AD111" s="5">
        <v>25.7841726618705</v>
      </c>
      <c r="AE111" s="5">
        <v>28.021582733812949</v>
      </c>
      <c r="AF111" s="5">
        <v>0</v>
      </c>
      <c r="AG111" s="5">
        <v>0</v>
      </c>
      <c r="AH111" s="5">
        <v>1</v>
      </c>
      <c r="AI111" s="5">
        <v>0</v>
      </c>
      <c r="AJ111" s="5">
        <v>0</v>
      </c>
      <c r="AK111" s="55">
        <v>64068</v>
      </c>
      <c r="AL111" s="5">
        <v>1</v>
      </c>
      <c r="AM111" s="5">
        <v>0</v>
      </c>
      <c r="AN111" s="5">
        <v>0</v>
      </c>
      <c r="AO111" s="5">
        <v>1</v>
      </c>
      <c r="AP111" s="4">
        <v>3.3370000000000002</v>
      </c>
      <c r="AQ111" s="10" t="s">
        <v>401</v>
      </c>
      <c r="AR111" s="11"/>
      <c r="AS111" s="56">
        <v>4</v>
      </c>
      <c r="AU111" s="57"/>
    </row>
    <row r="112" spans="1:47" ht="19.5" customHeight="1" x14ac:dyDescent="0.25">
      <c r="A112">
        <v>132</v>
      </c>
      <c r="B112" s="53">
        <v>2016</v>
      </c>
      <c r="C112" s="53">
        <v>3</v>
      </c>
      <c r="D112" t="s">
        <v>200</v>
      </c>
      <c r="E112" s="53" t="s">
        <v>74</v>
      </c>
      <c r="F112" t="s">
        <v>124</v>
      </c>
      <c r="G112" t="s">
        <v>136</v>
      </c>
      <c r="H112" s="54" t="s">
        <v>66</v>
      </c>
      <c r="I112" s="54">
        <v>0</v>
      </c>
      <c r="J112" s="54" t="s">
        <v>112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24</v>
      </c>
      <c r="W112" s="5">
        <v>22</v>
      </c>
      <c r="X112" s="5">
        <v>21</v>
      </c>
      <c r="Y112" s="5">
        <v>556</v>
      </c>
      <c r="Z112" s="5">
        <v>8</v>
      </c>
      <c r="AA112" s="5">
        <v>14</v>
      </c>
      <c r="AB112" s="5">
        <v>4</v>
      </c>
      <c r="AC112" s="5">
        <v>130</v>
      </c>
      <c r="AD112" s="5">
        <v>27</v>
      </c>
      <c r="AE112" s="5">
        <v>24</v>
      </c>
      <c r="AF112" s="5">
        <v>0</v>
      </c>
      <c r="AG112" s="5">
        <v>0</v>
      </c>
      <c r="AH112" s="5">
        <v>1</v>
      </c>
      <c r="AI112" s="5">
        <v>0</v>
      </c>
      <c r="AJ112" s="5">
        <v>0</v>
      </c>
      <c r="AK112" s="55">
        <v>1993</v>
      </c>
      <c r="AL112" s="5">
        <v>1</v>
      </c>
      <c r="AM112" s="5">
        <v>0</v>
      </c>
      <c r="AN112" s="5">
        <v>1</v>
      </c>
      <c r="AO112" s="5">
        <v>0</v>
      </c>
      <c r="AP112" s="4">
        <v>3.206</v>
      </c>
      <c r="AQ112" s="10" t="s">
        <v>120</v>
      </c>
      <c r="AR112" s="11" t="s">
        <v>201</v>
      </c>
      <c r="AS112" s="56">
        <v>4</v>
      </c>
      <c r="AU112" s="57"/>
    </row>
    <row r="113" spans="1:47" ht="19.5" customHeight="1" x14ac:dyDescent="0.25">
      <c r="A113">
        <v>144</v>
      </c>
      <c r="B113" s="53">
        <v>2015</v>
      </c>
      <c r="C113" s="53">
        <v>3</v>
      </c>
      <c r="D113" t="s">
        <v>88</v>
      </c>
      <c r="E113" s="53" t="s">
        <v>63</v>
      </c>
      <c r="F113" t="s">
        <v>140</v>
      </c>
      <c r="G113" t="s">
        <v>119</v>
      </c>
      <c r="H113" s="54" t="s">
        <v>66</v>
      </c>
      <c r="I113" s="54">
        <v>1</v>
      </c>
      <c r="J113" s="54" t="s">
        <v>112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23</v>
      </c>
      <c r="W113" s="5">
        <v>24</v>
      </c>
      <c r="X113" s="5">
        <v>27</v>
      </c>
      <c r="Y113" s="5">
        <v>472</v>
      </c>
      <c r="Z113" s="5">
        <v>8</v>
      </c>
      <c r="AA113" s="5">
        <v>23</v>
      </c>
      <c r="AB113" s="5">
        <v>3.61</v>
      </c>
      <c r="AC113" s="5">
        <v>141</v>
      </c>
      <c r="AD113" s="5">
        <v>23</v>
      </c>
      <c r="AE113" s="5">
        <v>24</v>
      </c>
      <c r="AF113" s="5">
        <v>0</v>
      </c>
      <c r="AG113" s="5">
        <v>0</v>
      </c>
      <c r="AH113" s="5">
        <v>1</v>
      </c>
      <c r="AI113" s="5">
        <v>0</v>
      </c>
      <c r="AJ113" s="5">
        <v>0</v>
      </c>
      <c r="AK113" s="55">
        <v>90</v>
      </c>
      <c r="AL113" s="5">
        <v>0</v>
      </c>
      <c r="AM113" s="5">
        <v>0</v>
      </c>
      <c r="AN113" s="5">
        <v>0</v>
      </c>
      <c r="AO113" s="5">
        <v>0</v>
      </c>
      <c r="AP113" s="4">
        <v>3.3740000000000001</v>
      </c>
      <c r="AQ113" s="10" t="s">
        <v>185</v>
      </c>
      <c r="AR113" s="11"/>
      <c r="AS113" s="56">
        <v>4</v>
      </c>
      <c r="AU113" s="57"/>
    </row>
    <row r="114" spans="1:47" ht="19.5" customHeight="1" x14ac:dyDescent="0.25">
      <c r="A114">
        <v>152</v>
      </c>
      <c r="B114" s="53">
        <v>2016</v>
      </c>
      <c r="C114" s="53">
        <v>3</v>
      </c>
      <c r="D114" t="s">
        <v>178</v>
      </c>
      <c r="E114" s="53" t="s">
        <v>63</v>
      </c>
      <c r="F114" t="s">
        <v>89</v>
      </c>
      <c r="G114" t="s">
        <v>64</v>
      </c>
      <c r="H114" s="54"/>
      <c r="I114" s="54">
        <v>0</v>
      </c>
      <c r="J114" s="54" t="s">
        <v>112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33</v>
      </c>
      <c r="W114" s="5">
        <v>35</v>
      </c>
      <c r="X114" s="5">
        <v>33</v>
      </c>
      <c r="Y114" s="5">
        <v>390</v>
      </c>
      <c r="Z114" s="5">
        <v>6</v>
      </c>
      <c r="AA114" s="5">
        <v>24</v>
      </c>
      <c r="AB114" s="5">
        <v>4</v>
      </c>
      <c r="AC114" s="5">
        <v>1</v>
      </c>
      <c r="AD114" s="5">
        <v>31</v>
      </c>
      <c r="AE114" s="5">
        <v>34</v>
      </c>
      <c r="AF114" s="5">
        <v>0</v>
      </c>
      <c r="AG114" s="5">
        <v>0</v>
      </c>
      <c r="AH114" s="5">
        <v>1</v>
      </c>
      <c r="AI114" s="5">
        <v>0</v>
      </c>
      <c r="AJ114" s="5">
        <v>0</v>
      </c>
      <c r="AK114" s="55">
        <v>0</v>
      </c>
      <c r="AL114" s="5">
        <v>0</v>
      </c>
      <c r="AM114" s="5">
        <v>0</v>
      </c>
      <c r="AN114" s="5">
        <v>1</v>
      </c>
      <c r="AO114" s="5">
        <v>0</v>
      </c>
      <c r="AP114" s="4">
        <v>3.7160000000000002</v>
      </c>
      <c r="AQ114" s="10" t="s">
        <v>364</v>
      </c>
      <c r="AR114" s="11" t="s">
        <v>201</v>
      </c>
      <c r="AS114" s="56">
        <v>4</v>
      </c>
      <c r="AU114" s="57"/>
    </row>
    <row r="115" spans="1:47" ht="19.5" customHeight="1" x14ac:dyDescent="0.25">
      <c r="A115">
        <v>162</v>
      </c>
      <c r="B115" s="53">
        <v>2016</v>
      </c>
      <c r="C115" s="53">
        <v>3</v>
      </c>
      <c r="D115" t="s">
        <v>240</v>
      </c>
      <c r="E115" s="53" t="s">
        <v>63</v>
      </c>
      <c r="F115" t="s">
        <v>148</v>
      </c>
      <c r="G115" t="s">
        <v>64</v>
      </c>
      <c r="H115" s="54" t="s">
        <v>66</v>
      </c>
      <c r="I115" s="54">
        <v>0</v>
      </c>
      <c r="J115" s="54" t="s">
        <v>112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26</v>
      </c>
      <c r="W115" s="5">
        <v>26</v>
      </c>
      <c r="X115" s="5">
        <v>32</v>
      </c>
      <c r="Y115" s="5">
        <v>126</v>
      </c>
      <c r="Z115" s="5">
        <v>8</v>
      </c>
      <c r="AA115" s="5">
        <v>0</v>
      </c>
      <c r="AB115" s="5">
        <v>3.98</v>
      </c>
      <c r="AC115" s="5">
        <v>22</v>
      </c>
      <c r="AD115" s="5">
        <v>23</v>
      </c>
      <c r="AE115" s="5">
        <v>27</v>
      </c>
      <c r="AF115" s="5">
        <v>0</v>
      </c>
      <c r="AG115" s="5">
        <v>0</v>
      </c>
      <c r="AH115" s="5">
        <v>1</v>
      </c>
      <c r="AI115" s="5">
        <v>0</v>
      </c>
      <c r="AJ115" s="5">
        <v>0</v>
      </c>
      <c r="AK115" s="55">
        <v>2041</v>
      </c>
      <c r="AL115" s="5">
        <v>0</v>
      </c>
      <c r="AM115" s="5">
        <v>0</v>
      </c>
      <c r="AN115" s="5">
        <v>1</v>
      </c>
      <c r="AO115" s="5">
        <v>0</v>
      </c>
      <c r="AP115" s="4">
        <v>3.649</v>
      </c>
      <c r="AQ115" s="10" t="s">
        <v>241</v>
      </c>
      <c r="AR115" s="11"/>
      <c r="AS115" s="56">
        <v>4</v>
      </c>
      <c r="AU115" s="57"/>
    </row>
    <row r="116" spans="1:47" ht="19.5" customHeight="1" x14ac:dyDescent="0.25">
      <c r="A116">
        <v>163</v>
      </c>
      <c r="B116" s="53">
        <v>2016</v>
      </c>
      <c r="C116" s="53">
        <v>3</v>
      </c>
      <c r="D116" t="s">
        <v>266</v>
      </c>
      <c r="E116" s="53" t="s">
        <v>63</v>
      </c>
      <c r="F116" t="s">
        <v>189</v>
      </c>
      <c r="G116" t="s">
        <v>90</v>
      </c>
      <c r="H116" s="54" t="s">
        <v>66</v>
      </c>
      <c r="I116" s="54">
        <v>1</v>
      </c>
      <c r="J116" s="54" t="s">
        <v>112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27</v>
      </c>
      <c r="W116" s="5">
        <v>30</v>
      </c>
      <c r="X116" s="5">
        <v>25</v>
      </c>
      <c r="Y116" s="5">
        <v>392</v>
      </c>
      <c r="Z116" s="5">
        <v>8</v>
      </c>
      <c r="AA116" s="5">
        <v>8</v>
      </c>
      <c r="AB116" s="5">
        <v>3.44</v>
      </c>
      <c r="AC116" s="5">
        <v>240</v>
      </c>
      <c r="AD116" s="5">
        <v>29</v>
      </c>
      <c r="AE116" s="5">
        <v>29</v>
      </c>
      <c r="AF116" s="5">
        <v>0</v>
      </c>
      <c r="AG116" s="5">
        <v>0</v>
      </c>
      <c r="AH116" s="5">
        <v>1</v>
      </c>
      <c r="AI116" s="5">
        <v>0</v>
      </c>
      <c r="AJ116" s="5">
        <v>0</v>
      </c>
      <c r="AK116" s="55">
        <v>2153</v>
      </c>
      <c r="AL116" s="5">
        <v>0</v>
      </c>
      <c r="AM116" s="5">
        <v>0</v>
      </c>
      <c r="AN116" s="5">
        <v>1</v>
      </c>
      <c r="AO116" s="5">
        <v>0</v>
      </c>
      <c r="AP116" s="4">
        <v>3.5760000000000001</v>
      </c>
      <c r="AQ116" s="10" t="s">
        <v>267</v>
      </c>
      <c r="AR116" s="11"/>
      <c r="AS116" s="56">
        <v>4</v>
      </c>
      <c r="AU116" s="57"/>
    </row>
    <row r="117" spans="1:47" ht="19.5" customHeight="1" x14ac:dyDescent="0.25">
      <c r="A117">
        <v>171</v>
      </c>
      <c r="B117" s="53">
        <v>2015</v>
      </c>
      <c r="C117" s="53">
        <v>3</v>
      </c>
      <c r="D117" t="s">
        <v>122</v>
      </c>
      <c r="E117" s="53" t="s">
        <v>74</v>
      </c>
      <c r="F117" t="s">
        <v>124</v>
      </c>
      <c r="G117" t="s">
        <v>119</v>
      </c>
      <c r="H117" s="54" t="s">
        <v>66</v>
      </c>
      <c r="I117" s="54">
        <v>2</v>
      </c>
      <c r="J117" s="54" t="s">
        <v>112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>
        <v>27</v>
      </c>
      <c r="W117" s="5">
        <v>27</v>
      </c>
      <c r="X117" s="5">
        <v>28</v>
      </c>
      <c r="Y117" s="5">
        <v>103</v>
      </c>
      <c r="Z117" s="5">
        <v>8</v>
      </c>
      <c r="AA117" s="5">
        <v>15</v>
      </c>
      <c r="AB117" s="5">
        <v>4.08</v>
      </c>
      <c r="AC117" s="5">
        <v>16</v>
      </c>
      <c r="AD117" s="5">
        <v>29</v>
      </c>
      <c r="AE117" s="5">
        <v>25</v>
      </c>
      <c r="AF117" s="5">
        <v>0</v>
      </c>
      <c r="AG117" s="5">
        <v>0</v>
      </c>
      <c r="AH117" s="5">
        <v>1</v>
      </c>
      <c r="AI117" s="5">
        <v>0</v>
      </c>
      <c r="AJ117" s="5">
        <v>0</v>
      </c>
      <c r="AK117" s="55">
        <v>6</v>
      </c>
      <c r="AL117" s="5">
        <v>1</v>
      </c>
      <c r="AM117" s="5">
        <v>0</v>
      </c>
      <c r="AN117" s="5">
        <v>0</v>
      </c>
      <c r="AO117" s="5">
        <v>0</v>
      </c>
      <c r="AP117" s="4">
        <v>3.6360000000000001</v>
      </c>
      <c r="AQ117" s="10" t="s">
        <v>166</v>
      </c>
      <c r="AR117" s="11" t="s">
        <v>259</v>
      </c>
      <c r="AS117" s="56">
        <v>4</v>
      </c>
      <c r="AU117" s="57"/>
    </row>
    <row r="118" spans="1:47" ht="19.5" customHeight="1" x14ac:dyDescent="0.25">
      <c r="A118">
        <v>172</v>
      </c>
      <c r="B118" s="53">
        <v>2015</v>
      </c>
      <c r="C118" s="53">
        <v>3</v>
      </c>
      <c r="D118" t="s">
        <v>223</v>
      </c>
      <c r="E118" s="53" t="s">
        <v>74</v>
      </c>
      <c r="F118" t="s">
        <v>189</v>
      </c>
      <c r="G118" t="s">
        <v>141</v>
      </c>
      <c r="H118" s="54" t="s">
        <v>66</v>
      </c>
      <c r="I118" s="54">
        <v>0</v>
      </c>
      <c r="J118" s="54" t="s">
        <v>112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25</v>
      </c>
      <c r="W118" s="5">
        <v>26</v>
      </c>
      <c r="X118" s="5">
        <v>26</v>
      </c>
      <c r="Y118" s="5">
        <v>319</v>
      </c>
      <c r="Z118" s="5">
        <v>7</v>
      </c>
      <c r="AA118" s="5">
        <v>0</v>
      </c>
      <c r="AB118" s="5">
        <v>3.34</v>
      </c>
      <c r="AC118" s="5">
        <v>101</v>
      </c>
      <c r="AD118" s="5">
        <v>24</v>
      </c>
      <c r="AE118" s="5">
        <v>28</v>
      </c>
      <c r="AF118" s="5">
        <v>0</v>
      </c>
      <c r="AG118" s="5">
        <v>0</v>
      </c>
      <c r="AH118" s="5">
        <v>1</v>
      </c>
      <c r="AI118" s="5">
        <v>0</v>
      </c>
      <c r="AJ118" s="5">
        <v>0</v>
      </c>
      <c r="AK118" s="55">
        <v>1979</v>
      </c>
      <c r="AL118" s="5">
        <v>1</v>
      </c>
      <c r="AM118" s="5">
        <v>0</v>
      </c>
      <c r="AN118" s="5">
        <v>0</v>
      </c>
      <c r="AO118" s="5">
        <v>0</v>
      </c>
      <c r="AP118" s="4">
        <v>3.5979999999999999</v>
      </c>
      <c r="AQ118" s="10" t="s">
        <v>224</v>
      </c>
      <c r="AR118" s="11" t="s">
        <v>175</v>
      </c>
      <c r="AS118" s="56">
        <v>4</v>
      </c>
      <c r="AU118" s="57"/>
    </row>
    <row r="119" spans="1:47" ht="19.5" customHeight="1" x14ac:dyDescent="0.25">
      <c r="A119">
        <v>188</v>
      </c>
      <c r="B119" s="53">
        <v>2015</v>
      </c>
      <c r="C119" s="53">
        <v>3</v>
      </c>
      <c r="D119" t="s">
        <v>186</v>
      </c>
      <c r="E119" s="53" t="s">
        <v>74</v>
      </c>
      <c r="F119" t="s">
        <v>124</v>
      </c>
      <c r="G119" t="s">
        <v>81</v>
      </c>
      <c r="H119" s="54" t="s">
        <v>66</v>
      </c>
      <c r="I119" s="54">
        <v>0</v>
      </c>
      <c r="J119" s="54" t="s">
        <v>112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23</v>
      </c>
      <c r="W119" s="5">
        <v>25</v>
      </c>
      <c r="X119" s="5">
        <v>23</v>
      </c>
      <c r="Y119" s="5">
        <v>435</v>
      </c>
      <c r="Z119" s="5">
        <v>8</v>
      </c>
      <c r="AA119" s="5">
        <v>13</v>
      </c>
      <c r="AB119" s="5">
        <v>3.79</v>
      </c>
      <c r="AC119" s="5">
        <v>162</v>
      </c>
      <c r="AD119" s="5">
        <v>26</v>
      </c>
      <c r="AE119" s="5">
        <v>24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5">
        <v>1742</v>
      </c>
      <c r="AL119" s="5">
        <v>1</v>
      </c>
      <c r="AM119" s="5">
        <v>0</v>
      </c>
      <c r="AN119" s="5">
        <v>0</v>
      </c>
      <c r="AO119" s="5">
        <v>0</v>
      </c>
      <c r="AP119" s="4">
        <v>2.9849999999999999</v>
      </c>
      <c r="AQ119" s="10" t="s">
        <v>166</v>
      </c>
      <c r="AR119" s="11" t="s">
        <v>187</v>
      </c>
      <c r="AS119" s="56">
        <v>4</v>
      </c>
      <c r="AU119" s="57"/>
    </row>
    <row r="120" spans="1:47" ht="19.5" customHeight="1" x14ac:dyDescent="0.25">
      <c r="A120">
        <v>199</v>
      </c>
      <c r="B120" s="53">
        <v>2015</v>
      </c>
      <c r="C120" s="53">
        <v>3</v>
      </c>
      <c r="D120" t="s">
        <v>103</v>
      </c>
      <c r="E120" s="53" t="s">
        <v>63</v>
      </c>
      <c r="F120" t="s">
        <v>140</v>
      </c>
      <c r="G120" t="s">
        <v>108</v>
      </c>
      <c r="H120" s="54"/>
      <c r="I120" s="54"/>
      <c r="J120" s="54" t="s">
        <v>112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25</v>
      </c>
      <c r="W120" s="5">
        <v>26.956834532374103</v>
      </c>
      <c r="X120" s="5">
        <v>28.489208633093522</v>
      </c>
      <c r="Y120" s="5">
        <v>294</v>
      </c>
      <c r="Z120" s="5">
        <v>7.6</v>
      </c>
      <c r="AA120" s="5">
        <v>20</v>
      </c>
      <c r="AB120" s="5">
        <v>4.21</v>
      </c>
      <c r="AC120" s="5">
        <v>55.2</v>
      </c>
      <c r="AD120" s="5">
        <v>25.784172661870503</v>
      </c>
      <c r="AE120" s="5">
        <v>28.021582733812949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5">
        <v>13</v>
      </c>
      <c r="AL120" s="5">
        <v>0</v>
      </c>
      <c r="AM120" s="5">
        <v>0</v>
      </c>
      <c r="AN120" s="5">
        <v>0</v>
      </c>
      <c r="AO120" s="5">
        <v>0</v>
      </c>
      <c r="AP120" s="4">
        <v>3.7919999999999998</v>
      </c>
      <c r="AQ120" s="10" t="s">
        <v>185</v>
      </c>
      <c r="AR120" s="11" t="s">
        <v>143</v>
      </c>
      <c r="AS120" s="56">
        <v>4</v>
      </c>
      <c r="AU120" s="57"/>
    </row>
    <row r="121" spans="1:47" ht="19.5" customHeight="1" x14ac:dyDescent="0.25">
      <c r="A121">
        <v>201</v>
      </c>
      <c r="B121" s="53">
        <v>2015</v>
      </c>
      <c r="C121" s="53">
        <v>3</v>
      </c>
      <c r="D121" t="s">
        <v>103</v>
      </c>
      <c r="E121" s="53" t="s">
        <v>63</v>
      </c>
      <c r="F121" t="s">
        <v>165</v>
      </c>
      <c r="G121" t="s">
        <v>119</v>
      </c>
      <c r="H121" s="54" t="s">
        <v>66</v>
      </c>
      <c r="I121" s="54">
        <v>0</v>
      </c>
      <c r="J121" s="54" t="s">
        <v>112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23</v>
      </c>
      <c r="W121" s="5">
        <v>23</v>
      </c>
      <c r="X121" s="5">
        <v>28</v>
      </c>
      <c r="Y121" s="5">
        <v>376</v>
      </c>
      <c r="Z121" s="5">
        <v>8</v>
      </c>
      <c r="AA121" s="5">
        <v>21</v>
      </c>
      <c r="AB121" s="5">
        <v>3.88</v>
      </c>
      <c r="AC121" s="5">
        <v>33</v>
      </c>
      <c r="AD121" s="5">
        <v>17</v>
      </c>
      <c r="AE121" s="5">
        <v>23</v>
      </c>
      <c r="AF121" s="5">
        <v>0</v>
      </c>
      <c r="AG121" s="5">
        <v>0</v>
      </c>
      <c r="AH121" s="5">
        <v>1</v>
      </c>
      <c r="AI121" s="5">
        <v>0</v>
      </c>
      <c r="AJ121" s="5">
        <v>0</v>
      </c>
      <c r="AK121" s="55">
        <v>13</v>
      </c>
      <c r="AL121" s="5">
        <v>0</v>
      </c>
      <c r="AM121" s="5">
        <v>0</v>
      </c>
      <c r="AN121" s="5">
        <v>0</v>
      </c>
      <c r="AO121" s="5">
        <v>0</v>
      </c>
      <c r="AP121" s="4">
        <v>3.87</v>
      </c>
      <c r="AQ121" s="10" t="s">
        <v>172</v>
      </c>
      <c r="AR121" s="11"/>
      <c r="AS121" s="56">
        <v>4</v>
      </c>
      <c r="AU121" s="57"/>
    </row>
    <row r="122" spans="1:47" ht="19.5" customHeight="1" x14ac:dyDescent="0.25">
      <c r="A122">
        <v>208</v>
      </c>
      <c r="B122" s="53">
        <v>2015</v>
      </c>
      <c r="C122" s="53">
        <v>3</v>
      </c>
      <c r="D122" t="s">
        <v>61</v>
      </c>
      <c r="E122" s="53" t="s">
        <v>63</v>
      </c>
      <c r="F122" t="s">
        <v>269</v>
      </c>
      <c r="G122" t="s">
        <v>94</v>
      </c>
      <c r="H122" s="54"/>
      <c r="I122" s="54">
        <v>0</v>
      </c>
      <c r="J122" s="54" t="s">
        <v>112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30</v>
      </c>
      <c r="W122" s="5">
        <v>32</v>
      </c>
      <c r="X122" s="5">
        <v>32</v>
      </c>
      <c r="Y122" s="5">
        <v>475</v>
      </c>
      <c r="Z122" s="5">
        <v>8</v>
      </c>
      <c r="AA122" s="5">
        <v>36</v>
      </c>
      <c r="AB122" s="5">
        <v>4.4000000000000004</v>
      </c>
      <c r="AC122" s="5">
        <v>31</v>
      </c>
      <c r="AD122" s="5">
        <v>29</v>
      </c>
      <c r="AE122" s="5">
        <v>32</v>
      </c>
      <c r="AF122" s="5">
        <v>0</v>
      </c>
      <c r="AG122" s="5">
        <v>0</v>
      </c>
      <c r="AH122" s="5">
        <v>1</v>
      </c>
      <c r="AI122" s="5">
        <v>0</v>
      </c>
      <c r="AJ122" s="5">
        <v>0</v>
      </c>
      <c r="AK122" s="55">
        <v>2142</v>
      </c>
      <c r="AL122" s="5">
        <v>0</v>
      </c>
      <c r="AM122" s="5">
        <v>0</v>
      </c>
      <c r="AN122" s="5">
        <v>0</v>
      </c>
      <c r="AO122" s="5">
        <v>0</v>
      </c>
      <c r="AP122" s="4">
        <v>3.95</v>
      </c>
      <c r="AQ122" s="10" t="s">
        <v>318</v>
      </c>
      <c r="AR122" s="11" t="s">
        <v>219</v>
      </c>
      <c r="AS122" s="56">
        <v>4</v>
      </c>
      <c r="AU122" s="57"/>
    </row>
    <row r="123" spans="1:47" ht="19.5" customHeight="1" x14ac:dyDescent="0.25">
      <c r="A123">
        <v>215</v>
      </c>
      <c r="B123" s="53">
        <v>2016</v>
      </c>
      <c r="C123" s="53">
        <v>3</v>
      </c>
      <c r="D123" t="s">
        <v>367</v>
      </c>
      <c r="E123" s="53" t="s">
        <v>74</v>
      </c>
      <c r="F123" t="s">
        <v>307</v>
      </c>
      <c r="G123" t="s">
        <v>64</v>
      </c>
      <c r="H123" s="54"/>
      <c r="I123" s="54">
        <v>0</v>
      </c>
      <c r="J123" s="54" t="s">
        <v>112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1</v>
      </c>
      <c r="R123" s="5">
        <v>0</v>
      </c>
      <c r="S123" s="5">
        <v>0</v>
      </c>
      <c r="T123" s="5">
        <v>0</v>
      </c>
      <c r="U123" s="5">
        <v>0</v>
      </c>
      <c r="V123" s="5">
        <v>33</v>
      </c>
      <c r="W123" s="5">
        <v>32</v>
      </c>
      <c r="X123" s="5">
        <v>32</v>
      </c>
      <c r="Y123" s="5">
        <v>65</v>
      </c>
      <c r="Z123" s="5">
        <v>8</v>
      </c>
      <c r="AA123" s="5">
        <v>23</v>
      </c>
      <c r="AB123" s="5">
        <v>4.04</v>
      </c>
      <c r="AC123" s="5">
        <v>10</v>
      </c>
      <c r="AD123" s="5">
        <v>33</v>
      </c>
      <c r="AE123" s="5">
        <v>34</v>
      </c>
      <c r="AF123" s="5">
        <v>0</v>
      </c>
      <c r="AG123" s="5">
        <v>0</v>
      </c>
      <c r="AH123" s="5">
        <v>1</v>
      </c>
      <c r="AI123" s="5">
        <v>0</v>
      </c>
      <c r="AJ123" s="5">
        <v>0</v>
      </c>
      <c r="AK123" s="55">
        <v>50</v>
      </c>
      <c r="AL123" s="5">
        <v>1</v>
      </c>
      <c r="AM123" s="5">
        <v>0</v>
      </c>
      <c r="AN123" s="5">
        <v>1</v>
      </c>
      <c r="AO123" s="5">
        <v>0</v>
      </c>
      <c r="AP123" s="4">
        <v>3.6219999999999999</v>
      </c>
      <c r="AQ123" s="10" t="s">
        <v>368</v>
      </c>
      <c r="AR123" s="11"/>
      <c r="AS123" s="56">
        <v>4</v>
      </c>
      <c r="AU123" s="57"/>
    </row>
    <row r="124" spans="1:47" ht="19.5" customHeight="1" x14ac:dyDescent="0.25">
      <c r="A124">
        <v>220</v>
      </c>
      <c r="B124" s="53">
        <v>2016</v>
      </c>
      <c r="C124" s="53">
        <v>3</v>
      </c>
      <c r="D124" t="s">
        <v>85</v>
      </c>
      <c r="E124" s="53" t="s">
        <v>74</v>
      </c>
      <c r="F124" t="s">
        <v>80</v>
      </c>
      <c r="G124" t="s">
        <v>81</v>
      </c>
      <c r="H124" s="54" t="s">
        <v>86</v>
      </c>
      <c r="I124" s="54">
        <v>0</v>
      </c>
      <c r="J124" s="54" t="s">
        <v>112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18</v>
      </c>
      <c r="W124" s="5">
        <v>19</v>
      </c>
      <c r="X124" s="5">
        <v>15</v>
      </c>
      <c r="Y124" s="5">
        <v>253</v>
      </c>
      <c r="Z124" s="5">
        <v>8</v>
      </c>
      <c r="AA124" s="5">
        <v>35</v>
      </c>
      <c r="AB124" s="5">
        <v>3.52</v>
      </c>
      <c r="AC124" s="5">
        <v>34</v>
      </c>
      <c r="AD124" s="5">
        <v>21</v>
      </c>
      <c r="AE124" s="5">
        <v>15</v>
      </c>
      <c r="AF124" s="5">
        <v>0</v>
      </c>
      <c r="AG124" s="5">
        <v>0</v>
      </c>
      <c r="AH124" s="5">
        <v>1</v>
      </c>
      <c r="AI124" s="5">
        <v>0</v>
      </c>
      <c r="AJ124" s="5">
        <v>0</v>
      </c>
      <c r="AK124" s="55">
        <v>2035</v>
      </c>
      <c r="AL124" s="5">
        <v>1</v>
      </c>
      <c r="AM124" s="5">
        <v>0</v>
      </c>
      <c r="AN124" s="5">
        <v>1</v>
      </c>
      <c r="AO124" s="5">
        <v>0</v>
      </c>
      <c r="AP124" s="4">
        <v>3.282</v>
      </c>
      <c r="AQ124" s="10" t="s">
        <v>87</v>
      </c>
      <c r="AR124" s="11"/>
      <c r="AS124" s="56">
        <v>4</v>
      </c>
      <c r="AU124" s="57"/>
    </row>
    <row r="125" spans="1:47" ht="19.5" customHeight="1" x14ac:dyDescent="0.25">
      <c r="A125">
        <v>224</v>
      </c>
      <c r="B125" s="53">
        <v>2015</v>
      </c>
      <c r="C125" s="53">
        <v>4</v>
      </c>
      <c r="D125" t="s">
        <v>248</v>
      </c>
      <c r="E125" s="53" t="s">
        <v>63</v>
      </c>
      <c r="F125" t="s">
        <v>111</v>
      </c>
      <c r="G125" t="s">
        <v>81</v>
      </c>
      <c r="H125" s="54" t="s">
        <v>66</v>
      </c>
      <c r="I125" s="54">
        <v>0</v>
      </c>
      <c r="J125" s="54" t="s">
        <v>112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26</v>
      </c>
      <c r="W125" s="5">
        <v>26.956834532374099</v>
      </c>
      <c r="X125" s="5">
        <v>28.489208633093526</v>
      </c>
      <c r="Y125" s="5">
        <v>294</v>
      </c>
      <c r="Z125" s="5">
        <v>7.6</v>
      </c>
      <c r="AA125" s="5">
        <v>0</v>
      </c>
      <c r="AB125" s="5">
        <v>3.5</v>
      </c>
      <c r="AC125" s="5">
        <v>55.2</v>
      </c>
      <c r="AD125" s="5">
        <v>25.784172661870503</v>
      </c>
      <c r="AE125" s="5">
        <v>28.021582733812949</v>
      </c>
      <c r="AF125" s="5">
        <v>0</v>
      </c>
      <c r="AG125" s="5">
        <v>0</v>
      </c>
      <c r="AH125" s="5">
        <v>1</v>
      </c>
      <c r="AI125" s="5">
        <v>0</v>
      </c>
      <c r="AJ125" s="5">
        <v>0</v>
      </c>
      <c r="AK125" s="55">
        <v>64068</v>
      </c>
      <c r="AL125" s="5">
        <v>0</v>
      </c>
      <c r="AM125" s="5">
        <v>0</v>
      </c>
      <c r="AN125" s="5">
        <v>0</v>
      </c>
      <c r="AO125" s="5">
        <v>1</v>
      </c>
      <c r="AP125" s="4">
        <v>3.7109999999999999</v>
      </c>
      <c r="AQ125" s="10" t="s">
        <v>250</v>
      </c>
      <c r="AR125" s="11"/>
      <c r="AS125" s="56">
        <v>4</v>
      </c>
      <c r="AU125" s="57"/>
    </row>
    <row r="126" spans="1:47" ht="19.5" customHeight="1" x14ac:dyDescent="0.25">
      <c r="A126">
        <v>229</v>
      </c>
      <c r="B126" s="53">
        <v>2015</v>
      </c>
      <c r="C126" s="53">
        <v>2</v>
      </c>
      <c r="D126" t="s">
        <v>291</v>
      </c>
      <c r="E126" s="53" t="s">
        <v>63</v>
      </c>
      <c r="F126" t="s">
        <v>269</v>
      </c>
      <c r="G126" t="s">
        <v>81</v>
      </c>
      <c r="H126" s="54" t="s">
        <v>66</v>
      </c>
      <c r="I126" s="54">
        <v>0</v>
      </c>
      <c r="J126" s="54" t="s">
        <v>112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28</v>
      </c>
      <c r="W126" s="5">
        <v>26</v>
      </c>
      <c r="X126" s="5">
        <v>33</v>
      </c>
      <c r="Y126" s="5">
        <v>294</v>
      </c>
      <c r="Z126" s="5">
        <v>5</v>
      </c>
      <c r="AA126" s="5">
        <v>0</v>
      </c>
      <c r="AB126" s="5">
        <v>2.69</v>
      </c>
      <c r="AC126" s="5">
        <v>55.2</v>
      </c>
      <c r="AD126" s="5">
        <v>26</v>
      </c>
      <c r="AE126" s="5">
        <v>28</v>
      </c>
      <c r="AF126" s="5">
        <v>0</v>
      </c>
      <c r="AG126" s="5">
        <v>0</v>
      </c>
      <c r="AH126" s="5">
        <v>1</v>
      </c>
      <c r="AI126" s="5">
        <v>0</v>
      </c>
      <c r="AJ126" s="5">
        <v>0</v>
      </c>
      <c r="AK126" s="55">
        <v>692</v>
      </c>
      <c r="AL126" s="5">
        <v>0</v>
      </c>
      <c r="AM126" s="5">
        <v>0</v>
      </c>
      <c r="AN126" s="5">
        <v>0</v>
      </c>
      <c r="AO126" s="5">
        <v>0</v>
      </c>
      <c r="AP126" s="4">
        <v>3.5030000000000001</v>
      </c>
      <c r="AQ126" s="10" t="s">
        <v>292</v>
      </c>
      <c r="AR126" s="11"/>
      <c r="AS126" s="56">
        <v>4</v>
      </c>
      <c r="AU126" s="57"/>
    </row>
    <row r="127" spans="1:47" ht="19.5" customHeight="1" x14ac:dyDescent="0.25">
      <c r="A127">
        <v>3</v>
      </c>
      <c r="B127" s="53">
        <v>2015</v>
      </c>
      <c r="C127" s="53">
        <v>3</v>
      </c>
      <c r="D127" t="s">
        <v>178</v>
      </c>
      <c r="E127" s="53" t="s">
        <v>63</v>
      </c>
      <c r="F127" t="s">
        <v>307</v>
      </c>
      <c r="G127" t="s">
        <v>141</v>
      </c>
      <c r="H127" s="54" t="s">
        <v>76</v>
      </c>
      <c r="I127" s="54">
        <v>1</v>
      </c>
      <c r="J127" s="54" t="s">
        <v>112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29</v>
      </c>
      <c r="W127" s="5">
        <v>31</v>
      </c>
      <c r="X127" s="5">
        <v>31</v>
      </c>
      <c r="Y127" s="5">
        <v>323</v>
      </c>
      <c r="Z127" s="5">
        <v>5</v>
      </c>
      <c r="AA127" s="5">
        <v>23</v>
      </c>
      <c r="AB127" s="5">
        <v>3.96</v>
      </c>
      <c r="AC127" s="5">
        <v>18</v>
      </c>
      <c r="AD127" s="5">
        <v>30</v>
      </c>
      <c r="AE127" s="5">
        <v>32</v>
      </c>
      <c r="AF127" s="5">
        <v>0</v>
      </c>
      <c r="AG127" s="5">
        <v>0</v>
      </c>
      <c r="AH127" s="5">
        <v>0</v>
      </c>
      <c r="AI127" s="5">
        <v>1</v>
      </c>
      <c r="AJ127" s="5">
        <v>0</v>
      </c>
      <c r="AK127" s="55">
        <v>89</v>
      </c>
      <c r="AL127" s="5">
        <v>0</v>
      </c>
      <c r="AM127" s="5">
        <v>1</v>
      </c>
      <c r="AN127" s="5">
        <v>0</v>
      </c>
      <c r="AO127" s="5">
        <v>0</v>
      </c>
      <c r="AP127" s="4">
        <v>3.3809999999999998</v>
      </c>
      <c r="AQ127" s="10" t="s">
        <v>105</v>
      </c>
      <c r="AR127" s="11"/>
      <c r="AS127" s="56">
        <v>5</v>
      </c>
      <c r="AU127" s="57"/>
    </row>
    <row r="128" spans="1:47" ht="19.5" customHeight="1" x14ac:dyDescent="0.25">
      <c r="A128">
        <v>14</v>
      </c>
      <c r="B128" s="53">
        <v>2016</v>
      </c>
      <c r="C128" s="53">
        <v>3</v>
      </c>
      <c r="D128" t="s">
        <v>167</v>
      </c>
      <c r="E128" s="53" t="s">
        <v>63</v>
      </c>
      <c r="F128" t="s">
        <v>104</v>
      </c>
      <c r="G128" t="s">
        <v>64</v>
      </c>
      <c r="H128" s="54" t="s">
        <v>66</v>
      </c>
      <c r="I128" s="54">
        <v>0</v>
      </c>
      <c r="J128" s="54" t="s">
        <v>112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24</v>
      </c>
      <c r="W128" s="5">
        <v>23</v>
      </c>
      <c r="X128" s="5">
        <v>28</v>
      </c>
      <c r="Y128" s="5">
        <v>421</v>
      </c>
      <c r="Z128" s="5">
        <v>8</v>
      </c>
      <c r="AA128" s="5">
        <v>15</v>
      </c>
      <c r="AB128" s="5">
        <v>3.87</v>
      </c>
      <c r="AC128" s="5">
        <v>80</v>
      </c>
      <c r="AD128" s="5">
        <v>22</v>
      </c>
      <c r="AE128" s="5">
        <v>25</v>
      </c>
      <c r="AF128" s="5">
        <v>0</v>
      </c>
      <c r="AG128" s="5">
        <v>0</v>
      </c>
      <c r="AH128" s="5">
        <v>0</v>
      </c>
      <c r="AI128" s="5">
        <v>1</v>
      </c>
      <c r="AJ128" s="5">
        <v>0</v>
      </c>
      <c r="AK128" s="55">
        <v>18</v>
      </c>
      <c r="AL128" s="5">
        <v>0</v>
      </c>
      <c r="AM128" s="5">
        <v>0</v>
      </c>
      <c r="AN128" s="5">
        <v>1</v>
      </c>
      <c r="AO128" s="5">
        <v>0</v>
      </c>
      <c r="AP128" s="4">
        <v>3.4289999999999998</v>
      </c>
      <c r="AQ128" s="10" t="s">
        <v>126</v>
      </c>
      <c r="AR128" s="11" t="s">
        <v>199</v>
      </c>
      <c r="AS128" s="56">
        <v>5</v>
      </c>
      <c r="AU128" s="57"/>
    </row>
    <row r="129" spans="1:47" ht="19.5" customHeight="1" x14ac:dyDescent="0.25">
      <c r="A129">
        <v>15</v>
      </c>
      <c r="B129" s="53">
        <v>2015</v>
      </c>
      <c r="C129" s="53">
        <v>3</v>
      </c>
      <c r="D129" t="s">
        <v>235</v>
      </c>
      <c r="E129" s="53" t="s">
        <v>63</v>
      </c>
      <c r="F129" t="s">
        <v>104</v>
      </c>
      <c r="G129" t="s">
        <v>108</v>
      </c>
      <c r="H129" s="54" t="s">
        <v>66</v>
      </c>
      <c r="I129" s="54">
        <v>0</v>
      </c>
      <c r="J129" s="54" t="s">
        <v>112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26</v>
      </c>
      <c r="W129" s="5">
        <v>26</v>
      </c>
      <c r="X129" s="5">
        <v>28</v>
      </c>
      <c r="Y129" s="5">
        <v>9</v>
      </c>
      <c r="Z129" s="5">
        <v>4</v>
      </c>
      <c r="AA129" s="5">
        <v>19</v>
      </c>
      <c r="AB129" s="5">
        <v>3.98</v>
      </c>
      <c r="AC129" s="5">
        <v>1</v>
      </c>
      <c r="AD129" s="5">
        <v>24</v>
      </c>
      <c r="AE129" s="5">
        <v>26</v>
      </c>
      <c r="AF129" s="5">
        <v>0</v>
      </c>
      <c r="AG129" s="5">
        <v>0</v>
      </c>
      <c r="AH129" s="5">
        <v>0</v>
      </c>
      <c r="AI129" s="5">
        <v>1</v>
      </c>
      <c r="AJ129" s="5">
        <v>0</v>
      </c>
      <c r="AK129" s="55">
        <v>383</v>
      </c>
      <c r="AL129" s="5">
        <v>0</v>
      </c>
      <c r="AM129" s="5">
        <v>0</v>
      </c>
      <c r="AN129" s="5">
        <v>0</v>
      </c>
      <c r="AO129" s="5">
        <v>0</v>
      </c>
      <c r="AP129" s="4">
        <v>3.895</v>
      </c>
      <c r="AQ129" s="10" t="s">
        <v>105</v>
      </c>
      <c r="AR129" s="11"/>
      <c r="AS129" s="56">
        <v>5</v>
      </c>
      <c r="AU129" s="57"/>
    </row>
    <row r="130" spans="1:47" ht="19.5" customHeight="1" x14ac:dyDescent="0.25">
      <c r="A130">
        <v>20</v>
      </c>
      <c r="B130" s="53">
        <v>2016</v>
      </c>
      <c r="C130" s="53">
        <v>3</v>
      </c>
      <c r="D130" t="s">
        <v>156</v>
      </c>
      <c r="E130" s="53" t="s">
        <v>63</v>
      </c>
      <c r="F130" t="s">
        <v>104</v>
      </c>
      <c r="G130" t="s">
        <v>157</v>
      </c>
      <c r="H130" s="54" t="s">
        <v>66</v>
      </c>
      <c r="I130" s="54">
        <v>0</v>
      </c>
      <c r="J130" s="54" t="s">
        <v>112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22</v>
      </c>
      <c r="W130" s="5">
        <v>21</v>
      </c>
      <c r="X130" s="5">
        <v>22</v>
      </c>
      <c r="Y130" s="5">
        <v>184</v>
      </c>
      <c r="Z130" s="5">
        <v>7</v>
      </c>
      <c r="AA130" s="5">
        <v>3</v>
      </c>
      <c r="AB130" s="5">
        <v>3.82</v>
      </c>
      <c r="AC130" s="5">
        <v>50</v>
      </c>
      <c r="AD130" s="5">
        <v>22</v>
      </c>
      <c r="AE130" s="5">
        <v>24</v>
      </c>
      <c r="AF130" s="5">
        <v>0</v>
      </c>
      <c r="AG130" s="5">
        <v>0</v>
      </c>
      <c r="AH130" s="5">
        <v>0</v>
      </c>
      <c r="AI130" s="5">
        <v>1</v>
      </c>
      <c r="AJ130" s="5">
        <v>0</v>
      </c>
      <c r="AK130" s="55">
        <v>417</v>
      </c>
      <c r="AL130" s="5">
        <v>0</v>
      </c>
      <c r="AM130" s="5">
        <v>0</v>
      </c>
      <c r="AN130" s="5">
        <v>1</v>
      </c>
      <c r="AO130" s="5">
        <v>0</v>
      </c>
      <c r="AP130" s="4">
        <v>3.61</v>
      </c>
      <c r="AQ130" s="10" t="s">
        <v>126</v>
      </c>
      <c r="AR130" s="11"/>
      <c r="AS130" s="56">
        <v>5</v>
      </c>
      <c r="AU130" s="57"/>
    </row>
    <row r="131" spans="1:47" ht="19.5" customHeight="1" x14ac:dyDescent="0.25">
      <c r="A131">
        <v>24</v>
      </c>
      <c r="B131" s="53">
        <v>2015</v>
      </c>
      <c r="C131" s="53">
        <v>3</v>
      </c>
      <c r="D131" t="s">
        <v>167</v>
      </c>
      <c r="E131" s="53" t="s">
        <v>74</v>
      </c>
      <c r="F131" t="s">
        <v>104</v>
      </c>
      <c r="G131" t="s">
        <v>94</v>
      </c>
      <c r="H131" s="54" t="s">
        <v>66</v>
      </c>
      <c r="I131" s="54">
        <v>0</v>
      </c>
      <c r="J131" s="54" t="s">
        <v>112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22</v>
      </c>
      <c r="W131" s="5">
        <v>23</v>
      </c>
      <c r="X131" s="5">
        <v>21</v>
      </c>
      <c r="Y131" s="5">
        <v>453</v>
      </c>
      <c r="Z131" s="5">
        <v>8</v>
      </c>
      <c r="AA131" s="5">
        <v>11</v>
      </c>
      <c r="AB131" s="5">
        <v>3.02</v>
      </c>
      <c r="AC131" s="5">
        <v>265</v>
      </c>
      <c r="AD131" s="5">
        <v>21</v>
      </c>
      <c r="AE131" s="5">
        <v>22</v>
      </c>
      <c r="AF131" s="5">
        <v>0</v>
      </c>
      <c r="AG131" s="5">
        <v>0</v>
      </c>
      <c r="AH131" s="5">
        <v>0</v>
      </c>
      <c r="AI131" s="5">
        <v>1</v>
      </c>
      <c r="AJ131" s="5">
        <v>0</v>
      </c>
      <c r="AK131" s="55">
        <v>18</v>
      </c>
      <c r="AL131" s="5">
        <v>1</v>
      </c>
      <c r="AM131" s="5">
        <v>0</v>
      </c>
      <c r="AN131" s="5">
        <v>0</v>
      </c>
      <c r="AO131" s="5">
        <v>0</v>
      </c>
      <c r="AP131" s="4">
        <v>2.9079999999999999</v>
      </c>
      <c r="AQ131" s="10" t="s">
        <v>126</v>
      </c>
      <c r="AR131" s="11"/>
      <c r="AS131" s="56">
        <v>5</v>
      </c>
      <c r="AU131" s="57"/>
    </row>
    <row r="132" spans="1:47" ht="19.5" customHeight="1" x14ac:dyDescent="0.25">
      <c r="A132">
        <v>40</v>
      </c>
      <c r="B132" s="53">
        <v>2016</v>
      </c>
      <c r="C132" s="53">
        <v>3</v>
      </c>
      <c r="D132" t="s">
        <v>209</v>
      </c>
      <c r="E132" s="53" t="s">
        <v>63</v>
      </c>
      <c r="F132" t="s">
        <v>104</v>
      </c>
      <c r="G132" t="s">
        <v>136</v>
      </c>
      <c r="H132" s="54" t="s">
        <v>66</v>
      </c>
      <c r="I132" s="54">
        <v>0</v>
      </c>
      <c r="J132" s="54" t="s">
        <v>112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24</v>
      </c>
      <c r="W132" s="5">
        <v>23</v>
      </c>
      <c r="X132" s="5">
        <v>23</v>
      </c>
      <c r="Y132" s="5">
        <v>294</v>
      </c>
      <c r="Z132" s="5">
        <v>6</v>
      </c>
      <c r="AA132" s="5">
        <v>7</v>
      </c>
      <c r="AB132" s="5">
        <v>3.98</v>
      </c>
      <c r="AC132" s="5">
        <v>55.2</v>
      </c>
      <c r="AD132" s="5">
        <v>23</v>
      </c>
      <c r="AE132" s="5">
        <v>26</v>
      </c>
      <c r="AF132" s="5">
        <v>0</v>
      </c>
      <c r="AG132" s="5">
        <v>0</v>
      </c>
      <c r="AH132" s="5">
        <v>0</v>
      </c>
      <c r="AI132" s="5">
        <v>1</v>
      </c>
      <c r="AJ132" s="5">
        <v>0</v>
      </c>
      <c r="AK132" s="55">
        <v>2155</v>
      </c>
      <c r="AL132" s="5">
        <v>0</v>
      </c>
      <c r="AM132" s="5">
        <v>0</v>
      </c>
      <c r="AN132" s="5">
        <v>1</v>
      </c>
      <c r="AO132" s="5">
        <v>0</v>
      </c>
      <c r="AP132" s="4">
        <v>3.6589999999999998</v>
      </c>
      <c r="AQ132" s="10" t="s">
        <v>126</v>
      </c>
      <c r="AR132" s="11"/>
      <c r="AS132" s="56">
        <v>5</v>
      </c>
      <c r="AU132" s="57"/>
    </row>
    <row r="133" spans="1:47" ht="19.5" customHeight="1" x14ac:dyDescent="0.25">
      <c r="A133">
        <v>44</v>
      </c>
      <c r="B133" s="53">
        <v>2015</v>
      </c>
      <c r="C133" s="53">
        <v>2</v>
      </c>
      <c r="D133" t="s">
        <v>208</v>
      </c>
      <c r="E133" s="53" t="s">
        <v>63</v>
      </c>
      <c r="F133" t="s">
        <v>104</v>
      </c>
      <c r="G133" t="s">
        <v>81</v>
      </c>
      <c r="H133" s="54"/>
      <c r="I133" s="54">
        <v>1</v>
      </c>
      <c r="J133" s="54" t="s">
        <v>112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0</v>
      </c>
      <c r="V133" s="5">
        <v>24</v>
      </c>
      <c r="W133" s="5">
        <v>21</v>
      </c>
      <c r="X133" s="5">
        <v>28</v>
      </c>
      <c r="Y133" s="5">
        <v>294</v>
      </c>
      <c r="Z133" s="5">
        <v>8</v>
      </c>
      <c r="AA133" s="5">
        <v>6</v>
      </c>
      <c r="AB133" s="5">
        <v>3.45</v>
      </c>
      <c r="AC133" s="5">
        <v>55.2</v>
      </c>
      <c r="AD133" s="5">
        <v>17</v>
      </c>
      <c r="AE133" s="5">
        <v>29</v>
      </c>
      <c r="AF133" s="5">
        <v>0</v>
      </c>
      <c r="AG133" s="5">
        <v>0</v>
      </c>
      <c r="AH133" s="5">
        <v>0</v>
      </c>
      <c r="AI133" s="5">
        <v>1</v>
      </c>
      <c r="AJ133" s="5">
        <v>0</v>
      </c>
      <c r="AK133" s="55">
        <v>11</v>
      </c>
      <c r="AL133" s="5">
        <v>0</v>
      </c>
      <c r="AM133" s="5">
        <v>0</v>
      </c>
      <c r="AN133" s="5">
        <v>0</v>
      </c>
      <c r="AO133" s="5">
        <v>0</v>
      </c>
      <c r="AP133" s="4">
        <v>3.2040000000000002</v>
      </c>
      <c r="AQ133" s="10" t="s">
        <v>105</v>
      </c>
      <c r="AR133" s="11"/>
      <c r="AS133" s="56">
        <v>5</v>
      </c>
      <c r="AU133" s="57"/>
    </row>
    <row r="134" spans="1:47" ht="19.5" customHeight="1" x14ac:dyDescent="0.25">
      <c r="A134">
        <v>52</v>
      </c>
      <c r="B134" s="53">
        <v>2015</v>
      </c>
      <c r="C134" s="53">
        <v>3</v>
      </c>
      <c r="D134" t="s">
        <v>220</v>
      </c>
      <c r="E134" s="53" t="s">
        <v>63</v>
      </c>
      <c r="F134" t="s">
        <v>104</v>
      </c>
      <c r="G134" t="s">
        <v>94</v>
      </c>
      <c r="H134" s="54" t="s">
        <v>66</v>
      </c>
      <c r="I134" s="54">
        <v>0</v>
      </c>
      <c r="J134" s="54" t="s">
        <v>112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25</v>
      </c>
      <c r="W134" s="5">
        <v>25</v>
      </c>
      <c r="X134" s="5">
        <v>28</v>
      </c>
      <c r="Y134" s="5">
        <v>115</v>
      </c>
      <c r="Z134" s="5">
        <v>8</v>
      </c>
      <c r="AA134" s="5">
        <v>20</v>
      </c>
      <c r="AB134" s="5">
        <v>3.92</v>
      </c>
      <c r="AC134" s="5">
        <v>18</v>
      </c>
      <c r="AD134" s="5">
        <v>26</v>
      </c>
      <c r="AE134" s="5">
        <v>20</v>
      </c>
      <c r="AF134" s="5">
        <v>0</v>
      </c>
      <c r="AG134" s="5">
        <v>0</v>
      </c>
      <c r="AH134" s="5">
        <v>0</v>
      </c>
      <c r="AI134" s="5">
        <v>1</v>
      </c>
      <c r="AJ134" s="5">
        <v>0</v>
      </c>
      <c r="AK134" s="55">
        <v>1644</v>
      </c>
      <c r="AL134" s="5">
        <v>0</v>
      </c>
      <c r="AM134" s="5">
        <v>0</v>
      </c>
      <c r="AN134" s="5">
        <v>0</v>
      </c>
      <c r="AO134" s="5">
        <v>0</v>
      </c>
      <c r="AP134" s="4">
        <v>3.1179999999999999</v>
      </c>
      <c r="AQ134" s="10" t="s">
        <v>126</v>
      </c>
      <c r="AR134" s="11"/>
      <c r="AS134" s="56">
        <v>5</v>
      </c>
      <c r="AU134" s="57"/>
    </row>
    <row r="135" spans="1:47" ht="19.5" customHeight="1" x14ac:dyDescent="0.25">
      <c r="A135">
        <v>81</v>
      </c>
      <c r="B135" s="53">
        <v>2015</v>
      </c>
      <c r="C135" s="53">
        <v>3</v>
      </c>
      <c r="D135" t="s">
        <v>117</v>
      </c>
      <c r="E135" s="53" t="s">
        <v>63</v>
      </c>
      <c r="F135" t="s">
        <v>99</v>
      </c>
      <c r="G135" t="s">
        <v>81</v>
      </c>
      <c r="H135" s="54" t="s">
        <v>66</v>
      </c>
      <c r="I135" s="54">
        <v>0</v>
      </c>
      <c r="J135" s="54" t="s">
        <v>112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22</v>
      </c>
      <c r="W135" s="5">
        <v>22</v>
      </c>
      <c r="X135" s="5">
        <v>20</v>
      </c>
      <c r="Y135" s="5">
        <v>117</v>
      </c>
      <c r="Z135" s="5">
        <v>8</v>
      </c>
      <c r="AA135" s="5">
        <v>26</v>
      </c>
      <c r="AB135" s="5">
        <v>3.94</v>
      </c>
      <c r="AC135" s="5">
        <v>7</v>
      </c>
      <c r="AD135" s="5">
        <v>25</v>
      </c>
      <c r="AE135" s="5">
        <v>20</v>
      </c>
      <c r="AF135" s="5">
        <v>0</v>
      </c>
      <c r="AG135" s="5">
        <v>0</v>
      </c>
      <c r="AH135" s="5">
        <v>0</v>
      </c>
      <c r="AI135" s="5">
        <v>1</v>
      </c>
      <c r="AJ135" s="5">
        <v>0</v>
      </c>
      <c r="AK135" s="55">
        <v>361</v>
      </c>
      <c r="AL135" s="5">
        <v>0</v>
      </c>
      <c r="AM135" s="5">
        <v>0</v>
      </c>
      <c r="AN135" s="5">
        <v>0</v>
      </c>
      <c r="AO135" s="5">
        <v>0</v>
      </c>
      <c r="AP135" s="4">
        <v>3.7029999999999998</v>
      </c>
      <c r="AQ135" s="10" t="s">
        <v>105</v>
      </c>
      <c r="AR135" s="11"/>
      <c r="AS135" s="56">
        <v>5</v>
      </c>
      <c r="AU135" s="57"/>
    </row>
    <row r="136" spans="1:47" ht="19.5" customHeight="1" x14ac:dyDescent="0.25">
      <c r="A136">
        <v>83</v>
      </c>
      <c r="B136" s="53">
        <v>2016</v>
      </c>
      <c r="C136" s="53">
        <v>3</v>
      </c>
      <c r="D136" t="s">
        <v>135</v>
      </c>
      <c r="E136" s="53" t="s">
        <v>63</v>
      </c>
      <c r="F136" t="s">
        <v>104</v>
      </c>
      <c r="G136" t="s">
        <v>136</v>
      </c>
      <c r="H136" s="54" t="s">
        <v>66</v>
      </c>
      <c r="I136" s="54">
        <v>0</v>
      </c>
      <c r="J136" s="54" t="s">
        <v>112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21</v>
      </c>
      <c r="W136" s="5">
        <v>22</v>
      </c>
      <c r="X136" s="5">
        <v>23</v>
      </c>
      <c r="Y136" s="5">
        <v>169</v>
      </c>
      <c r="Z136" s="5">
        <v>8</v>
      </c>
      <c r="AA136" s="5">
        <v>21</v>
      </c>
      <c r="AB136" s="5">
        <v>3.78</v>
      </c>
      <c r="AC136" s="5">
        <v>43</v>
      </c>
      <c r="AD136" s="5">
        <v>17</v>
      </c>
      <c r="AE136" s="5">
        <v>22</v>
      </c>
      <c r="AF136" s="5">
        <v>0</v>
      </c>
      <c r="AG136" s="5">
        <v>0</v>
      </c>
      <c r="AH136" s="5">
        <v>0</v>
      </c>
      <c r="AI136" s="5">
        <v>1</v>
      </c>
      <c r="AJ136" s="5">
        <v>0</v>
      </c>
      <c r="AK136" s="55">
        <v>567</v>
      </c>
      <c r="AL136" s="5">
        <v>0</v>
      </c>
      <c r="AM136" s="5">
        <v>0</v>
      </c>
      <c r="AN136" s="5">
        <v>1</v>
      </c>
      <c r="AO136" s="5">
        <v>0</v>
      </c>
      <c r="AP136" s="4">
        <v>3.532</v>
      </c>
      <c r="AQ136" s="10" t="s">
        <v>126</v>
      </c>
      <c r="AR136" s="11"/>
      <c r="AS136" s="56">
        <v>5</v>
      </c>
      <c r="AU136" s="57"/>
    </row>
    <row r="137" spans="1:47" ht="15.75" customHeight="1" x14ac:dyDescent="0.25">
      <c r="A137">
        <v>86</v>
      </c>
      <c r="B137" s="53">
        <v>2015</v>
      </c>
      <c r="C137" s="53">
        <v>3</v>
      </c>
      <c r="D137" t="s">
        <v>121</v>
      </c>
      <c r="E137" s="53" t="s">
        <v>63</v>
      </c>
      <c r="F137" t="s">
        <v>104</v>
      </c>
      <c r="G137" t="s">
        <v>94</v>
      </c>
      <c r="H137" s="54" t="s">
        <v>66</v>
      </c>
      <c r="I137" s="54">
        <v>1</v>
      </c>
      <c r="J137" s="54" t="s">
        <v>112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25</v>
      </c>
      <c r="W137" s="5">
        <v>26</v>
      </c>
      <c r="X137" s="5">
        <v>23</v>
      </c>
      <c r="Y137" s="5">
        <v>179</v>
      </c>
      <c r="Z137" s="5">
        <v>8</v>
      </c>
      <c r="AA137" s="5">
        <v>23</v>
      </c>
      <c r="AB137" s="5">
        <v>3.86</v>
      </c>
      <c r="AC137" s="5">
        <v>16</v>
      </c>
      <c r="AD137" s="5">
        <v>26</v>
      </c>
      <c r="AE137" s="5">
        <v>26</v>
      </c>
      <c r="AF137" s="5">
        <v>0</v>
      </c>
      <c r="AG137" s="5">
        <v>0</v>
      </c>
      <c r="AH137" s="5">
        <v>0</v>
      </c>
      <c r="AI137" s="5">
        <v>1</v>
      </c>
      <c r="AJ137" s="5">
        <v>0</v>
      </c>
      <c r="AK137" s="55">
        <v>1272</v>
      </c>
      <c r="AL137" s="5">
        <v>0</v>
      </c>
      <c r="AM137" s="5">
        <v>0</v>
      </c>
      <c r="AN137" s="5">
        <v>0</v>
      </c>
      <c r="AO137" s="5">
        <v>0</v>
      </c>
      <c r="AP137" s="4">
        <v>3.7189999999999999</v>
      </c>
      <c r="AQ137" s="24" t="s">
        <v>105</v>
      </c>
      <c r="AR137" s="3"/>
      <c r="AS137" s="58">
        <v>5</v>
      </c>
      <c r="AU137" s="57"/>
    </row>
    <row r="138" spans="1:47" ht="19.5" customHeight="1" x14ac:dyDescent="0.25">
      <c r="A138">
        <v>99</v>
      </c>
      <c r="B138" s="53">
        <v>2016</v>
      </c>
      <c r="C138" s="53">
        <v>3</v>
      </c>
      <c r="D138" t="s">
        <v>88</v>
      </c>
      <c r="E138" s="53" t="s">
        <v>63</v>
      </c>
      <c r="F138" t="s">
        <v>124</v>
      </c>
      <c r="G138" t="s">
        <v>90</v>
      </c>
      <c r="H138" s="54" t="s">
        <v>66</v>
      </c>
      <c r="I138" s="54">
        <v>0</v>
      </c>
      <c r="J138" s="54" t="s">
        <v>112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21</v>
      </c>
      <c r="W138" s="5">
        <v>22</v>
      </c>
      <c r="X138" s="5">
        <v>25</v>
      </c>
      <c r="Y138" s="5">
        <v>422</v>
      </c>
      <c r="Z138" s="5">
        <v>8</v>
      </c>
      <c r="AA138" s="5">
        <v>0</v>
      </c>
      <c r="AB138" s="5">
        <v>3.58</v>
      </c>
      <c r="AC138" s="5">
        <v>144</v>
      </c>
      <c r="AD138" s="5">
        <v>23</v>
      </c>
      <c r="AE138" s="5">
        <v>21</v>
      </c>
      <c r="AF138" s="5">
        <v>0</v>
      </c>
      <c r="AG138" s="5">
        <v>0</v>
      </c>
      <c r="AH138" s="5">
        <v>0</v>
      </c>
      <c r="AI138" s="5">
        <v>1</v>
      </c>
      <c r="AJ138" s="5">
        <v>0</v>
      </c>
      <c r="AK138" s="55">
        <v>90</v>
      </c>
      <c r="AL138" s="5">
        <v>0</v>
      </c>
      <c r="AM138" s="5">
        <v>0</v>
      </c>
      <c r="AN138" s="5">
        <v>1</v>
      </c>
      <c r="AO138" s="5">
        <v>0</v>
      </c>
      <c r="AP138" s="4">
        <v>3.4340000000000002</v>
      </c>
      <c r="AQ138" s="10" t="s">
        <v>105</v>
      </c>
      <c r="AR138" s="11" t="s">
        <v>106</v>
      </c>
      <c r="AS138" s="56">
        <v>5</v>
      </c>
      <c r="AU138" s="57"/>
    </row>
    <row r="139" spans="1:47" ht="19.5" customHeight="1" x14ac:dyDescent="0.25">
      <c r="A139">
        <v>103</v>
      </c>
      <c r="B139" s="53">
        <v>2015</v>
      </c>
      <c r="C139" s="53">
        <v>3</v>
      </c>
      <c r="D139" t="s">
        <v>400</v>
      </c>
      <c r="E139" s="53" t="s">
        <v>63</v>
      </c>
      <c r="F139" t="s">
        <v>104</v>
      </c>
      <c r="G139" t="s">
        <v>136</v>
      </c>
      <c r="H139" s="54" t="s">
        <v>66</v>
      </c>
      <c r="I139" s="54">
        <v>0</v>
      </c>
      <c r="J139" s="54" t="s">
        <v>112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27.139860139860136</v>
      </c>
      <c r="W139" s="5">
        <v>26.956834532374106</v>
      </c>
      <c r="X139" s="5">
        <v>28.489208633093519</v>
      </c>
      <c r="Y139" s="5">
        <v>509</v>
      </c>
      <c r="Z139" s="5">
        <v>8</v>
      </c>
      <c r="AA139" s="5">
        <v>51</v>
      </c>
      <c r="AB139" s="5">
        <v>4.03</v>
      </c>
      <c r="AC139" s="5">
        <v>120</v>
      </c>
      <c r="AD139" s="5">
        <v>25.784172661870503</v>
      </c>
      <c r="AE139" s="5">
        <v>28.021582733812949</v>
      </c>
      <c r="AF139" s="5">
        <v>0</v>
      </c>
      <c r="AG139" s="5">
        <v>0</v>
      </c>
      <c r="AH139" s="5">
        <v>0</v>
      </c>
      <c r="AI139" s="5">
        <v>1</v>
      </c>
      <c r="AJ139" s="5">
        <v>0</v>
      </c>
      <c r="AK139" s="55">
        <v>10964</v>
      </c>
      <c r="AL139" s="5">
        <v>0</v>
      </c>
      <c r="AM139" s="5">
        <v>0</v>
      </c>
      <c r="AN139" s="5">
        <v>0</v>
      </c>
      <c r="AO139" s="5">
        <v>0</v>
      </c>
      <c r="AP139" s="4">
        <v>3.3769999999999998</v>
      </c>
      <c r="AQ139" s="10" t="s">
        <v>105</v>
      </c>
      <c r="AR139" s="11"/>
      <c r="AS139" s="56">
        <v>5</v>
      </c>
      <c r="AU139" s="57"/>
    </row>
    <row r="140" spans="1:47" ht="19.5" customHeight="1" x14ac:dyDescent="0.25">
      <c r="A140">
        <v>109</v>
      </c>
      <c r="B140" s="53">
        <v>2015</v>
      </c>
      <c r="C140" s="53">
        <v>3</v>
      </c>
      <c r="D140" t="s">
        <v>168</v>
      </c>
      <c r="E140" s="53" t="s">
        <v>63</v>
      </c>
      <c r="F140" t="s">
        <v>254</v>
      </c>
      <c r="G140" t="s">
        <v>108</v>
      </c>
      <c r="H140" s="54" t="s">
        <v>66</v>
      </c>
      <c r="I140" s="54">
        <v>0</v>
      </c>
      <c r="J140" s="54" t="s">
        <v>112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26</v>
      </c>
      <c r="W140" s="5">
        <v>31</v>
      </c>
      <c r="X140" s="5">
        <v>31</v>
      </c>
      <c r="Y140" s="5">
        <v>294</v>
      </c>
      <c r="Z140" s="5">
        <v>7</v>
      </c>
      <c r="AA140" s="5">
        <v>20</v>
      </c>
      <c r="AB140" s="5">
        <v>4</v>
      </c>
      <c r="AC140" s="5">
        <v>55.2</v>
      </c>
      <c r="AD140" s="5">
        <v>22</v>
      </c>
      <c r="AE140" s="5">
        <v>26</v>
      </c>
      <c r="AF140" s="5">
        <v>0</v>
      </c>
      <c r="AG140" s="5">
        <v>0</v>
      </c>
      <c r="AH140" s="5">
        <v>0</v>
      </c>
      <c r="AI140" s="5">
        <v>1</v>
      </c>
      <c r="AJ140" s="5">
        <v>0</v>
      </c>
      <c r="AK140" s="55">
        <v>11</v>
      </c>
      <c r="AL140" s="5">
        <v>0</v>
      </c>
      <c r="AM140" s="5">
        <v>0</v>
      </c>
      <c r="AN140" s="5">
        <v>0</v>
      </c>
      <c r="AO140" s="5">
        <v>0</v>
      </c>
      <c r="AP140" s="4">
        <v>3.4489999999999998</v>
      </c>
      <c r="AQ140" s="10" t="s">
        <v>105</v>
      </c>
      <c r="AR140" s="11" t="s">
        <v>150</v>
      </c>
      <c r="AS140" s="56">
        <v>5</v>
      </c>
      <c r="AU140" s="57"/>
    </row>
    <row r="141" spans="1:47" ht="19.5" customHeight="1" x14ac:dyDescent="0.25">
      <c r="A141">
        <v>115</v>
      </c>
      <c r="B141" s="53">
        <v>2016</v>
      </c>
      <c r="C141" s="53">
        <v>3</v>
      </c>
      <c r="D141" t="s">
        <v>130</v>
      </c>
      <c r="E141" s="53" t="s">
        <v>63</v>
      </c>
      <c r="F141" t="s">
        <v>111</v>
      </c>
      <c r="G141" t="s">
        <v>81</v>
      </c>
      <c r="H141" s="54" t="s">
        <v>66</v>
      </c>
      <c r="I141" s="54">
        <v>0</v>
      </c>
      <c r="J141" s="54" t="s">
        <v>112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32</v>
      </c>
      <c r="W141" s="5">
        <v>32</v>
      </c>
      <c r="X141" s="5">
        <v>35</v>
      </c>
      <c r="Y141" s="5">
        <v>569</v>
      </c>
      <c r="Z141" s="5">
        <v>8</v>
      </c>
      <c r="AA141" s="5">
        <v>33</v>
      </c>
      <c r="AB141" s="5">
        <v>4.05</v>
      </c>
      <c r="AC141" s="5">
        <v>45</v>
      </c>
      <c r="AD141" s="5">
        <v>27</v>
      </c>
      <c r="AE141" s="5">
        <v>36</v>
      </c>
      <c r="AF141" s="5">
        <v>0</v>
      </c>
      <c r="AG141" s="5">
        <v>0</v>
      </c>
      <c r="AH141" s="5">
        <v>0</v>
      </c>
      <c r="AI141" s="5">
        <v>1</v>
      </c>
      <c r="AJ141" s="5">
        <v>0</v>
      </c>
      <c r="AK141" s="55">
        <v>4</v>
      </c>
      <c r="AL141" s="5">
        <v>0</v>
      </c>
      <c r="AM141" s="5">
        <v>0</v>
      </c>
      <c r="AN141" s="5">
        <v>1</v>
      </c>
      <c r="AO141" s="5">
        <v>0</v>
      </c>
      <c r="AP141" s="4">
        <v>3.3530000000000002</v>
      </c>
      <c r="AQ141" s="10" t="s">
        <v>126</v>
      </c>
      <c r="AR141" s="11" t="s">
        <v>201</v>
      </c>
      <c r="AS141" s="56">
        <v>5</v>
      </c>
      <c r="AU141" s="57"/>
    </row>
    <row r="142" spans="1:47" ht="19.5" customHeight="1" x14ac:dyDescent="0.25">
      <c r="A142">
        <v>117</v>
      </c>
      <c r="B142" s="53">
        <v>2015</v>
      </c>
      <c r="C142" s="53">
        <v>3</v>
      </c>
      <c r="D142" t="s">
        <v>178</v>
      </c>
      <c r="E142" s="53" t="s">
        <v>63</v>
      </c>
      <c r="F142" t="s">
        <v>124</v>
      </c>
      <c r="G142" t="s">
        <v>195</v>
      </c>
      <c r="H142" s="54"/>
      <c r="I142" s="54">
        <v>1</v>
      </c>
      <c r="J142" s="54" t="s">
        <v>112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1</v>
      </c>
      <c r="S142" s="5">
        <v>0</v>
      </c>
      <c r="T142" s="5">
        <v>0</v>
      </c>
      <c r="U142" s="5">
        <v>0</v>
      </c>
      <c r="V142" s="5">
        <v>26</v>
      </c>
      <c r="W142" s="5">
        <v>26</v>
      </c>
      <c r="X142" s="5">
        <v>31</v>
      </c>
      <c r="Y142" s="5">
        <v>323</v>
      </c>
      <c r="Z142" s="5">
        <v>8</v>
      </c>
      <c r="AA142" s="5">
        <v>13</v>
      </c>
      <c r="AB142" s="5">
        <v>3.95</v>
      </c>
      <c r="AC142" s="5">
        <v>21</v>
      </c>
      <c r="AD142" s="5">
        <v>26</v>
      </c>
      <c r="AE142" s="5">
        <v>26</v>
      </c>
      <c r="AF142" s="5">
        <v>0</v>
      </c>
      <c r="AG142" s="5">
        <v>0</v>
      </c>
      <c r="AH142" s="5">
        <v>0</v>
      </c>
      <c r="AI142" s="5">
        <v>1</v>
      </c>
      <c r="AJ142" s="5">
        <v>0</v>
      </c>
      <c r="AK142" s="55">
        <v>0</v>
      </c>
      <c r="AL142" s="5">
        <v>0</v>
      </c>
      <c r="AM142" s="5">
        <v>0</v>
      </c>
      <c r="AN142" s="5">
        <v>0</v>
      </c>
      <c r="AO142" s="5">
        <v>0</v>
      </c>
      <c r="AP142" s="4">
        <v>3.8769999999999998</v>
      </c>
      <c r="AQ142" s="10" t="s">
        <v>105</v>
      </c>
      <c r="AR142" s="11"/>
      <c r="AS142" s="56">
        <v>5</v>
      </c>
      <c r="AU142" s="57"/>
    </row>
    <row r="143" spans="1:47" ht="19.5" customHeight="1" x14ac:dyDescent="0.25">
      <c r="A143">
        <v>120</v>
      </c>
      <c r="B143" s="53">
        <v>2016</v>
      </c>
      <c r="C143" s="53">
        <v>2</v>
      </c>
      <c r="D143" t="s">
        <v>210</v>
      </c>
      <c r="E143" s="53" t="s">
        <v>63</v>
      </c>
      <c r="F143" t="s">
        <v>104</v>
      </c>
      <c r="G143" t="s">
        <v>94</v>
      </c>
      <c r="H143" s="54" t="s">
        <v>66</v>
      </c>
      <c r="I143" s="54">
        <v>0</v>
      </c>
      <c r="J143" s="54" t="s">
        <v>112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24</v>
      </c>
      <c r="W143" s="5">
        <v>23</v>
      </c>
      <c r="X143" s="5">
        <v>26</v>
      </c>
      <c r="Y143" s="5">
        <v>294</v>
      </c>
      <c r="Z143" s="5">
        <v>8</v>
      </c>
      <c r="AA143" s="5">
        <v>3</v>
      </c>
      <c r="AB143" s="5">
        <v>3.89</v>
      </c>
      <c r="AC143" s="5">
        <v>55.2</v>
      </c>
      <c r="AD143" s="5">
        <v>24</v>
      </c>
      <c r="AE143" s="5">
        <v>23</v>
      </c>
      <c r="AF143" s="5">
        <v>0</v>
      </c>
      <c r="AG143" s="5">
        <v>0</v>
      </c>
      <c r="AH143" s="5">
        <v>0</v>
      </c>
      <c r="AI143" s="5">
        <v>1</v>
      </c>
      <c r="AJ143" s="5">
        <v>0</v>
      </c>
      <c r="AK143" s="55">
        <v>13</v>
      </c>
      <c r="AL143" s="5">
        <v>0</v>
      </c>
      <c r="AM143" s="5">
        <v>0</v>
      </c>
      <c r="AN143" s="5">
        <v>1</v>
      </c>
      <c r="AO143" s="5">
        <v>0</v>
      </c>
      <c r="AP143" s="4">
        <v>3.7109999999999999</v>
      </c>
      <c r="AQ143" s="10" t="s">
        <v>126</v>
      </c>
      <c r="AR143" s="11"/>
      <c r="AS143" s="56">
        <v>5</v>
      </c>
      <c r="AU143" s="57"/>
    </row>
    <row r="144" spans="1:47" ht="19.5" customHeight="1" x14ac:dyDescent="0.25">
      <c r="A144">
        <v>130</v>
      </c>
      <c r="B144" s="53">
        <v>2016</v>
      </c>
      <c r="C144" s="53">
        <v>3</v>
      </c>
      <c r="D144" t="s">
        <v>177</v>
      </c>
      <c r="E144" s="53" t="s">
        <v>63</v>
      </c>
      <c r="F144" t="s">
        <v>104</v>
      </c>
      <c r="G144" t="s">
        <v>94</v>
      </c>
      <c r="H144" s="54" t="s">
        <v>66</v>
      </c>
      <c r="I144" s="54">
        <v>1</v>
      </c>
      <c r="J144" s="54" t="s">
        <v>112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23</v>
      </c>
      <c r="W144" s="5">
        <v>23</v>
      </c>
      <c r="X144" s="5">
        <v>22</v>
      </c>
      <c r="Y144" s="5">
        <v>369</v>
      </c>
      <c r="Z144" s="5">
        <v>6</v>
      </c>
      <c r="AA144" s="5">
        <v>23</v>
      </c>
      <c r="AB144" s="5">
        <v>3.88</v>
      </c>
      <c r="AC144" s="5">
        <v>70</v>
      </c>
      <c r="AD144" s="5">
        <v>25</v>
      </c>
      <c r="AE144" s="5">
        <v>20</v>
      </c>
      <c r="AF144" s="5">
        <v>0</v>
      </c>
      <c r="AG144" s="5">
        <v>0</v>
      </c>
      <c r="AH144" s="5">
        <v>0</v>
      </c>
      <c r="AI144" s="5">
        <v>1</v>
      </c>
      <c r="AJ144" s="5">
        <v>0</v>
      </c>
      <c r="AK144" s="55">
        <v>84</v>
      </c>
      <c r="AL144" s="5">
        <v>0</v>
      </c>
      <c r="AM144" s="5">
        <v>0</v>
      </c>
      <c r="AN144" s="5">
        <v>1</v>
      </c>
      <c r="AO144" s="5">
        <v>0</v>
      </c>
      <c r="AP144" s="4">
        <v>3.278</v>
      </c>
      <c r="AQ144" s="10" t="s">
        <v>126</v>
      </c>
      <c r="AR144" s="11"/>
      <c r="AS144" s="56">
        <v>5</v>
      </c>
      <c r="AU144" s="57"/>
    </row>
    <row r="145" spans="1:47" ht="19.5" customHeight="1" x14ac:dyDescent="0.25">
      <c r="A145">
        <v>131</v>
      </c>
      <c r="B145" s="53">
        <v>2016</v>
      </c>
      <c r="C145" s="53">
        <v>2</v>
      </c>
      <c r="D145" t="s">
        <v>362</v>
      </c>
      <c r="E145" s="53" t="s">
        <v>63</v>
      </c>
      <c r="F145" t="s">
        <v>104</v>
      </c>
      <c r="G145" t="s">
        <v>64</v>
      </c>
      <c r="H145" s="54"/>
      <c r="I145" s="54">
        <v>0</v>
      </c>
      <c r="J145" s="54" t="s">
        <v>112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32</v>
      </c>
      <c r="W145" s="5">
        <v>32</v>
      </c>
      <c r="X145" s="5">
        <v>35</v>
      </c>
      <c r="Y145" s="5">
        <v>161</v>
      </c>
      <c r="Z145" s="5">
        <v>8</v>
      </c>
      <c r="AA145" s="5">
        <v>27</v>
      </c>
      <c r="AB145" s="5">
        <v>3.64</v>
      </c>
      <c r="AC145" s="5">
        <v>55.2</v>
      </c>
      <c r="AD145" s="5">
        <v>26</v>
      </c>
      <c r="AE145" s="5">
        <v>35</v>
      </c>
      <c r="AF145" s="5">
        <v>0</v>
      </c>
      <c r="AG145" s="5">
        <v>0</v>
      </c>
      <c r="AH145" s="5">
        <v>0</v>
      </c>
      <c r="AI145" s="5">
        <v>1</v>
      </c>
      <c r="AJ145" s="5">
        <v>0</v>
      </c>
      <c r="AK145" s="55">
        <v>929</v>
      </c>
      <c r="AL145" s="5">
        <v>0</v>
      </c>
      <c r="AM145" s="5">
        <v>0</v>
      </c>
      <c r="AN145" s="5">
        <v>1</v>
      </c>
      <c r="AO145" s="5">
        <v>0</v>
      </c>
      <c r="AP145" s="4">
        <v>3.5310000000000001</v>
      </c>
      <c r="AQ145" s="10" t="s">
        <v>105</v>
      </c>
      <c r="AR145" s="11" t="s">
        <v>62</v>
      </c>
      <c r="AS145" s="56">
        <v>5</v>
      </c>
      <c r="AU145" s="57"/>
    </row>
    <row r="146" spans="1:47" ht="19.5" customHeight="1" x14ac:dyDescent="0.25">
      <c r="A146">
        <v>149</v>
      </c>
      <c r="B146" s="53">
        <v>2016</v>
      </c>
      <c r="C146" s="53">
        <v>2</v>
      </c>
      <c r="D146" t="s">
        <v>280</v>
      </c>
      <c r="E146" s="53" t="s">
        <v>63</v>
      </c>
      <c r="F146" t="s">
        <v>104</v>
      </c>
      <c r="G146" t="s">
        <v>64</v>
      </c>
      <c r="H146" s="54" t="s">
        <v>66</v>
      </c>
      <c r="I146" s="54">
        <v>0</v>
      </c>
      <c r="J146" s="54" t="s">
        <v>112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28</v>
      </c>
      <c r="W146" s="5">
        <v>26</v>
      </c>
      <c r="X146" s="5">
        <v>30</v>
      </c>
      <c r="Y146" s="5">
        <v>108</v>
      </c>
      <c r="Z146" s="5">
        <v>8</v>
      </c>
      <c r="AA146" s="5">
        <v>34</v>
      </c>
      <c r="AB146" s="5">
        <v>4</v>
      </c>
      <c r="AC146" s="5">
        <v>9</v>
      </c>
      <c r="AD146" s="5">
        <v>27</v>
      </c>
      <c r="AE146" s="5">
        <v>28</v>
      </c>
      <c r="AF146" s="5">
        <v>0</v>
      </c>
      <c r="AG146" s="5">
        <v>0</v>
      </c>
      <c r="AH146" s="5">
        <v>0</v>
      </c>
      <c r="AI146" s="5">
        <v>1</v>
      </c>
      <c r="AJ146" s="5">
        <v>0</v>
      </c>
      <c r="AK146" s="55">
        <v>940</v>
      </c>
      <c r="AL146" s="5">
        <v>0</v>
      </c>
      <c r="AM146" s="5">
        <v>0</v>
      </c>
      <c r="AN146" s="5">
        <v>1</v>
      </c>
      <c r="AO146" s="5">
        <v>0</v>
      </c>
      <c r="AP146" s="4">
        <v>3.6560000000000001</v>
      </c>
      <c r="AQ146" s="10" t="s">
        <v>126</v>
      </c>
      <c r="AR146" s="11"/>
      <c r="AS146" s="56">
        <v>5</v>
      </c>
      <c r="AU146" s="57"/>
    </row>
    <row r="147" spans="1:47" ht="19.5" customHeight="1" x14ac:dyDescent="0.25">
      <c r="A147">
        <v>159</v>
      </c>
      <c r="B147" s="53">
        <v>2016</v>
      </c>
      <c r="C147" s="53">
        <v>3</v>
      </c>
      <c r="D147" t="s">
        <v>121</v>
      </c>
      <c r="E147" s="53" t="s">
        <v>63</v>
      </c>
      <c r="F147" t="s">
        <v>104</v>
      </c>
      <c r="G147" t="s">
        <v>64</v>
      </c>
      <c r="H147" s="54" t="s">
        <v>66</v>
      </c>
      <c r="I147" s="54">
        <v>0</v>
      </c>
      <c r="J147" s="54" t="s">
        <v>112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20</v>
      </c>
      <c r="W147" s="5">
        <v>19</v>
      </c>
      <c r="X147" s="5">
        <v>23</v>
      </c>
      <c r="Y147" s="5">
        <v>213</v>
      </c>
      <c r="Z147" s="5">
        <v>8</v>
      </c>
      <c r="AA147" s="5">
        <v>28</v>
      </c>
      <c r="AB147" s="5">
        <v>3.85</v>
      </c>
      <c r="AC147" s="5">
        <v>20</v>
      </c>
      <c r="AD147" s="5">
        <v>18</v>
      </c>
      <c r="AE147" s="5">
        <v>21</v>
      </c>
      <c r="AF147" s="5">
        <v>0</v>
      </c>
      <c r="AG147" s="5">
        <v>0</v>
      </c>
      <c r="AH147" s="5">
        <v>0</v>
      </c>
      <c r="AI147" s="5">
        <v>1</v>
      </c>
      <c r="AJ147" s="5">
        <v>0</v>
      </c>
      <c r="AK147" s="55">
        <v>1272</v>
      </c>
      <c r="AL147" s="5">
        <v>0</v>
      </c>
      <c r="AM147" s="5">
        <v>0</v>
      </c>
      <c r="AN147" s="5">
        <v>1</v>
      </c>
      <c r="AO147" s="5">
        <v>0</v>
      </c>
      <c r="AP147" s="4">
        <v>3.702</v>
      </c>
      <c r="AQ147" s="10" t="s">
        <v>105</v>
      </c>
      <c r="AR147" s="11"/>
      <c r="AS147" s="56">
        <v>5</v>
      </c>
      <c r="AU147" s="57"/>
    </row>
    <row r="148" spans="1:47" ht="19.5" customHeight="1" x14ac:dyDescent="0.25">
      <c r="A148">
        <v>177</v>
      </c>
      <c r="B148" s="53">
        <v>2015</v>
      </c>
      <c r="C148" s="53">
        <v>2</v>
      </c>
      <c r="D148" t="s">
        <v>191</v>
      </c>
      <c r="E148" s="53" t="s">
        <v>63</v>
      </c>
      <c r="F148" t="s">
        <v>104</v>
      </c>
      <c r="G148" t="s">
        <v>94</v>
      </c>
      <c r="H148" s="54" t="s">
        <v>66</v>
      </c>
      <c r="I148" s="54">
        <v>0</v>
      </c>
      <c r="J148" s="54" t="s">
        <v>112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23</v>
      </c>
      <c r="W148" s="5">
        <v>23</v>
      </c>
      <c r="X148" s="5">
        <v>22</v>
      </c>
      <c r="Y148" s="5">
        <v>294</v>
      </c>
      <c r="Z148" s="5">
        <v>8</v>
      </c>
      <c r="AA148" s="5">
        <v>0</v>
      </c>
      <c r="AB148" s="5">
        <v>3.96</v>
      </c>
      <c r="AC148" s="5">
        <v>55.2</v>
      </c>
      <c r="AD148" s="5">
        <v>22</v>
      </c>
      <c r="AE148" s="5">
        <v>24</v>
      </c>
      <c r="AF148" s="5">
        <v>0</v>
      </c>
      <c r="AG148" s="5">
        <v>0</v>
      </c>
      <c r="AH148" s="5">
        <v>0</v>
      </c>
      <c r="AI148" s="5">
        <v>1</v>
      </c>
      <c r="AJ148" s="5">
        <v>0</v>
      </c>
      <c r="AK148" s="55">
        <v>1133</v>
      </c>
      <c r="AL148" s="5">
        <v>0</v>
      </c>
      <c r="AM148" s="5">
        <v>0</v>
      </c>
      <c r="AN148" s="5">
        <v>0</v>
      </c>
      <c r="AO148" s="5">
        <v>0</v>
      </c>
      <c r="AP148" s="4">
        <v>3.7010000000000001</v>
      </c>
      <c r="AQ148" s="10" t="s">
        <v>126</v>
      </c>
      <c r="AR148" s="11"/>
      <c r="AS148" s="56">
        <v>5</v>
      </c>
      <c r="AU148" s="57"/>
    </row>
    <row r="149" spans="1:47" ht="19.5" customHeight="1" x14ac:dyDescent="0.25">
      <c r="A149">
        <v>178</v>
      </c>
      <c r="B149" s="53">
        <v>2015</v>
      </c>
      <c r="C149" s="53">
        <v>3</v>
      </c>
      <c r="D149" t="s">
        <v>321</v>
      </c>
      <c r="E149" s="53" t="s">
        <v>74</v>
      </c>
      <c r="F149" t="s">
        <v>104</v>
      </c>
      <c r="G149" t="s">
        <v>136</v>
      </c>
      <c r="H149" s="54"/>
      <c r="I149" s="54">
        <v>0</v>
      </c>
      <c r="J149" s="54" t="s">
        <v>112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30</v>
      </c>
      <c r="W149" s="5">
        <v>34</v>
      </c>
      <c r="X149" s="5">
        <v>28</v>
      </c>
      <c r="Y149" s="5">
        <v>374</v>
      </c>
      <c r="Z149" s="5">
        <v>8</v>
      </c>
      <c r="AA149" s="5">
        <v>11</v>
      </c>
      <c r="AB149" s="5">
        <v>3.62</v>
      </c>
      <c r="AC149" s="5">
        <v>168</v>
      </c>
      <c r="AD149" s="5">
        <v>29</v>
      </c>
      <c r="AE149" s="5">
        <v>28</v>
      </c>
      <c r="AF149" s="5">
        <v>0</v>
      </c>
      <c r="AG149" s="5">
        <v>0</v>
      </c>
      <c r="AH149" s="5">
        <v>0</v>
      </c>
      <c r="AI149" s="5">
        <v>1</v>
      </c>
      <c r="AJ149" s="5">
        <v>0</v>
      </c>
      <c r="AK149" s="55">
        <v>2140</v>
      </c>
      <c r="AL149" s="5">
        <v>1</v>
      </c>
      <c r="AM149" s="5">
        <v>0</v>
      </c>
      <c r="AN149" s="5">
        <v>0</v>
      </c>
      <c r="AO149" s="5">
        <v>0</v>
      </c>
      <c r="AP149" s="4">
        <v>3.3090000000000002</v>
      </c>
      <c r="AQ149" s="10" t="s">
        <v>126</v>
      </c>
      <c r="AR149" s="11"/>
      <c r="AS149" s="56">
        <v>5</v>
      </c>
      <c r="AU149" s="57"/>
    </row>
    <row r="150" spans="1:47" ht="19.5" customHeight="1" x14ac:dyDescent="0.25">
      <c r="A150">
        <v>185</v>
      </c>
      <c r="B150" s="53">
        <v>2016</v>
      </c>
      <c r="C150" s="53">
        <v>3</v>
      </c>
      <c r="D150" t="s">
        <v>103</v>
      </c>
      <c r="E150" s="53" t="s">
        <v>63</v>
      </c>
      <c r="F150" t="s">
        <v>104</v>
      </c>
      <c r="G150" t="s">
        <v>90</v>
      </c>
      <c r="H150" s="54" t="s">
        <v>66</v>
      </c>
      <c r="I150" s="54">
        <v>0</v>
      </c>
      <c r="J150" s="54" t="s">
        <v>112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19</v>
      </c>
      <c r="W150" s="5">
        <v>19</v>
      </c>
      <c r="X150" s="5">
        <v>19</v>
      </c>
      <c r="Y150" s="5">
        <v>356</v>
      </c>
      <c r="Z150" s="5">
        <v>8</v>
      </c>
      <c r="AA150" s="5">
        <v>17</v>
      </c>
      <c r="AB150" s="5">
        <v>3.15</v>
      </c>
      <c r="AC150" s="5">
        <v>117</v>
      </c>
      <c r="AD150" s="5">
        <v>20</v>
      </c>
      <c r="AE150" s="5">
        <v>16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5">
        <v>20</v>
      </c>
      <c r="AL150" s="5">
        <v>0</v>
      </c>
      <c r="AM150" s="5">
        <v>0</v>
      </c>
      <c r="AN150" s="5">
        <v>1</v>
      </c>
      <c r="AO150" s="5">
        <v>0</v>
      </c>
      <c r="AP150" s="4">
        <v>3.5329999999999999</v>
      </c>
      <c r="AQ150" s="10" t="s">
        <v>105</v>
      </c>
      <c r="AR150" s="11" t="s">
        <v>106</v>
      </c>
      <c r="AS150" s="56">
        <v>5</v>
      </c>
      <c r="AU150" s="57"/>
    </row>
    <row r="151" spans="1:47" ht="19.5" customHeight="1" x14ac:dyDescent="0.25">
      <c r="A151">
        <v>194</v>
      </c>
      <c r="B151" s="53">
        <v>2016</v>
      </c>
      <c r="C151" s="53">
        <v>3</v>
      </c>
      <c r="D151" t="s">
        <v>125</v>
      </c>
      <c r="E151" s="53" t="s">
        <v>63</v>
      </c>
      <c r="F151" t="s">
        <v>104</v>
      </c>
      <c r="G151" t="s">
        <v>64</v>
      </c>
      <c r="H151" s="54" t="s">
        <v>66</v>
      </c>
      <c r="I151" s="54">
        <v>0</v>
      </c>
      <c r="J151" s="54" t="s">
        <v>112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20</v>
      </c>
      <c r="W151" s="5">
        <v>21</v>
      </c>
      <c r="X151" s="5">
        <v>20</v>
      </c>
      <c r="Y151" s="5">
        <v>493</v>
      </c>
      <c r="Z151" s="5">
        <v>8</v>
      </c>
      <c r="AA151" s="5">
        <v>16</v>
      </c>
      <c r="AB151" s="5">
        <v>3.95</v>
      </c>
      <c r="AC151" s="5">
        <v>95</v>
      </c>
      <c r="AD151" s="5">
        <v>18</v>
      </c>
      <c r="AE151" s="5">
        <v>20</v>
      </c>
      <c r="AF151" s="5">
        <v>0</v>
      </c>
      <c r="AG151" s="5">
        <v>0</v>
      </c>
      <c r="AH151" s="5">
        <v>0</v>
      </c>
      <c r="AI151" s="5">
        <v>1</v>
      </c>
      <c r="AJ151" s="5">
        <v>0</v>
      </c>
      <c r="AK151" s="55">
        <v>54</v>
      </c>
      <c r="AL151" s="5">
        <v>0</v>
      </c>
      <c r="AM151" s="5">
        <v>0</v>
      </c>
      <c r="AN151" s="5">
        <v>1</v>
      </c>
      <c r="AO151" s="5">
        <v>0</v>
      </c>
      <c r="AP151" s="4">
        <v>3.4980000000000002</v>
      </c>
      <c r="AQ151" s="10" t="s">
        <v>126</v>
      </c>
      <c r="AR151" s="11"/>
      <c r="AS151" s="56">
        <v>5</v>
      </c>
      <c r="AU151" s="57"/>
    </row>
    <row r="152" spans="1:47" ht="19.5" customHeight="1" x14ac:dyDescent="0.25">
      <c r="A152">
        <v>202</v>
      </c>
      <c r="B152" s="53">
        <v>2015</v>
      </c>
      <c r="C152" s="53">
        <v>3</v>
      </c>
      <c r="D152" t="s">
        <v>162</v>
      </c>
      <c r="E152" s="53" t="s">
        <v>63</v>
      </c>
      <c r="F152" t="s">
        <v>104</v>
      </c>
      <c r="G152" t="s">
        <v>141</v>
      </c>
      <c r="H152" s="54" t="s">
        <v>66</v>
      </c>
      <c r="I152" s="54">
        <v>0</v>
      </c>
      <c r="J152" s="54" t="s">
        <v>112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22</v>
      </c>
      <c r="W152" s="5">
        <v>21</v>
      </c>
      <c r="X152" s="5">
        <v>20</v>
      </c>
      <c r="Y152" s="5">
        <v>357</v>
      </c>
      <c r="Z152" s="5">
        <v>8</v>
      </c>
      <c r="AA152" s="5">
        <v>8</v>
      </c>
      <c r="AB152" s="5">
        <v>3.7</v>
      </c>
      <c r="AC152" s="5">
        <v>104</v>
      </c>
      <c r="AD152" s="5">
        <v>20</v>
      </c>
      <c r="AE152" s="5">
        <v>29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55">
        <v>1981</v>
      </c>
      <c r="AL152" s="5">
        <v>0</v>
      </c>
      <c r="AM152" s="5">
        <v>0</v>
      </c>
      <c r="AN152" s="5">
        <v>0</v>
      </c>
      <c r="AO152" s="5">
        <v>0</v>
      </c>
      <c r="AP152" s="4">
        <v>3.548</v>
      </c>
      <c r="AQ152" s="10" t="s">
        <v>163</v>
      </c>
      <c r="AR152" s="11"/>
      <c r="AS152" s="56">
        <v>5</v>
      </c>
      <c r="AU152" s="57"/>
    </row>
    <row r="153" spans="1:47" x14ac:dyDescent="0.25"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K153" s="67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E92C-0D8A-4CE1-B9A7-7D5A836741C6}">
  <dimension ref="A1:AV76"/>
  <sheetViews>
    <sheetView workbookViewId="0">
      <selection sqref="A1:XFD1048576"/>
    </sheetView>
  </sheetViews>
  <sheetFormatPr defaultRowHeight="15" x14ac:dyDescent="0.25"/>
  <cols>
    <col min="4" max="4" width="29.7109375" customWidth="1"/>
    <col min="6" max="6" width="29.28515625" customWidth="1"/>
    <col min="45" max="45" width="11.28515625" style="25" bestFit="1" customWidth="1"/>
    <col min="47" max="47" width="83.7109375" bestFit="1" customWidth="1"/>
  </cols>
  <sheetData>
    <row r="1" spans="1:48" ht="19.5" customHeight="1" x14ac:dyDescent="0.25">
      <c r="A1" t="s">
        <v>0</v>
      </c>
      <c r="B1" t="s">
        <v>1</v>
      </c>
      <c r="C1" t="s">
        <v>17</v>
      </c>
      <c r="D1" t="s">
        <v>2</v>
      </c>
      <c r="E1" t="s">
        <v>4</v>
      </c>
      <c r="F1" t="s">
        <v>3</v>
      </c>
      <c r="G1" t="s">
        <v>5</v>
      </c>
      <c r="H1" s="3" t="s">
        <v>7</v>
      </c>
      <c r="I1" s="3" t="s">
        <v>23</v>
      </c>
      <c r="J1" s="3" t="s">
        <v>50</v>
      </c>
      <c r="K1" s="5" t="s">
        <v>18</v>
      </c>
      <c r="L1" s="5" t="s">
        <v>19</v>
      </c>
      <c r="M1" s="5" t="s">
        <v>9</v>
      </c>
      <c r="N1" s="5" t="s">
        <v>10</v>
      </c>
      <c r="O1" s="5" t="s">
        <v>12</v>
      </c>
      <c r="P1" s="5" t="s">
        <v>13</v>
      </c>
      <c r="Q1" s="5" t="s">
        <v>14</v>
      </c>
      <c r="R1" s="5" t="s">
        <v>25</v>
      </c>
      <c r="S1" s="5" t="s">
        <v>26</v>
      </c>
      <c r="T1" s="5" t="s">
        <v>27</v>
      </c>
      <c r="U1" s="5" t="s">
        <v>50</v>
      </c>
      <c r="V1" s="5" t="s">
        <v>43</v>
      </c>
      <c r="W1" s="5" t="s">
        <v>45</v>
      </c>
      <c r="X1" s="5" t="s">
        <v>47</v>
      </c>
      <c r="Y1" s="5" t="s">
        <v>38</v>
      </c>
      <c r="Z1" s="5" t="s">
        <v>40</v>
      </c>
      <c r="AA1" s="5" t="s">
        <v>41</v>
      </c>
      <c r="AB1" s="5" t="s">
        <v>42</v>
      </c>
      <c r="AC1" s="5" t="s">
        <v>36</v>
      </c>
      <c r="AD1" s="5" t="s">
        <v>44</v>
      </c>
      <c r="AE1" s="5" t="s">
        <v>46</v>
      </c>
      <c r="AF1" s="5" t="s">
        <v>30</v>
      </c>
      <c r="AG1" s="5" t="s">
        <v>31</v>
      </c>
      <c r="AH1" s="5" t="s">
        <v>33</v>
      </c>
      <c r="AI1" s="5" t="s">
        <v>34</v>
      </c>
      <c r="AJ1" s="5" t="s">
        <v>35</v>
      </c>
      <c r="AK1" s="55" t="s">
        <v>48</v>
      </c>
      <c r="AL1" s="5" t="s">
        <v>51</v>
      </c>
      <c r="AM1" s="5" t="s">
        <v>11</v>
      </c>
      <c r="AN1" s="5" t="s">
        <v>52</v>
      </c>
      <c r="AO1" s="5" t="s">
        <v>20</v>
      </c>
      <c r="AP1" s="4" t="s">
        <v>49</v>
      </c>
      <c r="AQ1" s="10" t="s">
        <v>58</v>
      </c>
      <c r="AR1" s="11" t="s">
        <v>60</v>
      </c>
      <c r="AS1" s="68" t="s">
        <v>29</v>
      </c>
      <c r="AT1" s="52" t="s">
        <v>53</v>
      </c>
      <c r="AU1" s="57" t="s">
        <v>447</v>
      </c>
      <c r="AV1" s="3" t="s">
        <v>448</v>
      </c>
    </row>
    <row r="2" spans="1:48" ht="19.5" customHeight="1" x14ac:dyDescent="0.25">
      <c r="A2">
        <v>151</v>
      </c>
      <c r="B2">
        <v>2016</v>
      </c>
      <c r="C2">
        <v>3</v>
      </c>
      <c r="D2" t="s">
        <v>168</v>
      </c>
      <c r="E2" t="s">
        <v>63</v>
      </c>
      <c r="F2" t="s">
        <v>124</v>
      </c>
      <c r="G2" t="s">
        <v>136</v>
      </c>
      <c r="H2" s="3" t="s">
        <v>66</v>
      </c>
      <c r="I2" s="3" t="s">
        <v>112</v>
      </c>
      <c r="J2" s="3" t="s">
        <v>112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22</v>
      </c>
      <c r="W2" s="5">
        <v>21</v>
      </c>
      <c r="X2" s="5">
        <v>23</v>
      </c>
      <c r="Y2" s="55">
        <v>315.70588235294116</v>
      </c>
      <c r="Z2" s="5">
        <v>7</v>
      </c>
      <c r="AA2" s="5">
        <v>3</v>
      </c>
      <c r="AB2" s="5">
        <v>3.33</v>
      </c>
      <c r="AC2" s="55">
        <v>104.35294117647059</v>
      </c>
      <c r="AD2" s="5">
        <v>21</v>
      </c>
      <c r="AE2" s="5">
        <v>23</v>
      </c>
      <c r="AF2" s="5">
        <v>0</v>
      </c>
      <c r="AG2" s="5">
        <v>0</v>
      </c>
      <c r="AH2" s="5">
        <v>1</v>
      </c>
      <c r="AI2" s="5">
        <v>0</v>
      </c>
      <c r="AJ2" s="5">
        <v>0</v>
      </c>
      <c r="AK2" s="55">
        <v>86</v>
      </c>
      <c r="AL2" s="5">
        <v>0</v>
      </c>
      <c r="AM2" s="5">
        <v>0</v>
      </c>
      <c r="AN2" s="5">
        <v>1</v>
      </c>
      <c r="AO2" s="5">
        <v>0</v>
      </c>
      <c r="AP2" s="4">
        <v>1.6419999999999999</v>
      </c>
      <c r="AQ2" s="10"/>
      <c r="AR2" s="11"/>
      <c r="AS2" s="68">
        <v>4</v>
      </c>
      <c r="AT2" s="52" t="s">
        <v>71</v>
      </c>
      <c r="AU2" s="57" t="s">
        <v>493</v>
      </c>
      <c r="AV2" s="3">
        <f t="shared" ref="AV2:AV65" si="0">IF(E2="Female",1,0)</f>
        <v>1</v>
      </c>
    </row>
    <row r="3" spans="1:48" ht="19.5" customHeight="1" x14ac:dyDescent="0.25">
      <c r="A3">
        <v>119</v>
      </c>
      <c r="B3">
        <v>2016</v>
      </c>
      <c r="C3">
        <v>3</v>
      </c>
      <c r="D3" t="s">
        <v>203</v>
      </c>
      <c r="E3" t="s">
        <v>74</v>
      </c>
      <c r="F3" t="s">
        <v>124</v>
      </c>
      <c r="G3" t="s">
        <v>94</v>
      </c>
      <c r="H3" s="3" t="s">
        <v>66</v>
      </c>
      <c r="I3" s="3" t="s">
        <v>112</v>
      </c>
      <c r="J3" s="3" t="s">
        <v>112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24</v>
      </c>
      <c r="W3" s="5">
        <v>24</v>
      </c>
      <c r="X3" s="5">
        <v>23</v>
      </c>
      <c r="Y3" s="5">
        <v>514</v>
      </c>
      <c r="Z3" s="5">
        <v>8</v>
      </c>
      <c r="AA3" s="5">
        <v>7.5714285714285712</v>
      </c>
      <c r="AB3" s="5">
        <v>3.32</v>
      </c>
      <c r="AC3" s="5">
        <v>148</v>
      </c>
      <c r="AD3" s="5">
        <v>25</v>
      </c>
      <c r="AE3" s="5">
        <v>25</v>
      </c>
      <c r="AF3" s="5">
        <v>0</v>
      </c>
      <c r="AG3" s="5">
        <v>0</v>
      </c>
      <c r="AH3" s="5">
        <v>1</v>
      </c>
      <c r="AI3" s="5">
        <v>0</v>
      </c>
      <c r="AJ3" s="5">
        <v>0</v>
      </c>
      <c r="AK3" s="55">
        <v>21582</v>
      </c>
      <c r="AL3" s="5">
        <v>1</v>
      </c>
      <c r="AM3" s="5">
        <v>0</v>
      </c>
      <c r="AN3" s="5">
        <v>1</v>
      </c>
      <c r="AO3" s="5">
        <v>0</v>
      </c>
      <c r="AP3" s="4">
        <v>1.8129999999999999</v>
      </c>
      <c r="AQ3" s="10"/>
      <c r="AR3" s="11"/>
      <c r="AS3" s="68">
        <v>4</v>
      </c>
      <c r="AT3" s="52" t="s">
        <v>71</v>
      </c>
      <c r="AU3" s="57" t="s">
        <v>486</v>
      </c>
      <c r="AV3" s="3">
        <f t="shared" si="0"/>
        <v>0</v>
      </c>
    </row>
    <row r="4" spans="1:48" ht="19.5" customHeight="1" x14ac:dyDescent="0.25">
      <c r="A4">
        <v>71</v>
      </c>
      <c r="B4">
        <v>2015</v>
      </c>
      <c r="C4">
        <v>3</v>
      </c>
      <c r="D4" t="s">
        <v>88</v>
      </c>
      <c r="E4" t="s">
        <v>63</v>
      </c>
      <c r="F4" t="s">
        <v>189</v>
      </c>
      <c r="G4" t="s">
        <v>64</v>
      </c>
      <c r="H4" s="3" t="s">
        <v>66</v>
      </c>
      <c r="I4" s="3" t="s">
        <v>112</v>
      </c>
      <c r="J4" s="3" t="s">
        <v>112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32</v>
      </c>
      <c r="W4" s="5">
        <v>32</v>
      </c>
      <c r="X4" s="5">
        <v>33</v>
      </c>
      <c r="Y4" s="5">
        <v>419</v>
      </c>
      <c r="Z4" s="5">
        <v>8</v>
      </c>
      <c r="AA4" s="5">
        <v>20</v>
      </c>
      <c r="AB4" s="5">
        <v>3.2</v>
      </c>
      <c r="AC4" s="5">
        <v>231</v>
      </c>
      <c r="AD4" s="5">
        <v>27</v>
      </c>
      <c r="AE4" s="5">
        <v>35</v>
      </c>
      <c r="AF4" s="5">
        <v>0</v>
      </c>
      <c r="AG4" s="5">
        <v>0</v>
      </c>
      <c r="AH4" s="5">
        <v>1</v>
      </c>
      <c r="AI4" s="5">
        <v>0</v>
      </c>
      <c r="AJ4" s="5">
        <v>0</v>
      </c>
      <c r="AK4" s="55">
        <v>89</v>
      </c>
      <c r="AL4" s="5">
        <v>0</v>
      </c>
      <c r="AM4" s="5">
        <v>0</v>
      </c>
      <c r="AN4" s="5">
        <v>0</v>
      </c>
      <c r="AO4" s="5">
        <v>0</v>
      </c>
      <c r="AP4" s="4">
        <v>2.2919999999999998</v>
      </c>
      <c r="AQ4" s="10"/>
      <c r="AR4" s="11"/>
      <c r="AS4" s="68">
        <v>4</v>
      </c>
      <c r="AT4" s="52" t="s">
        <v>71</v>
      </c>
      <c r="AU4" s="57" t="s">
        <v>470</v>
      </c>
      <c r="AV4" s="3">
        <f t="shared" si="0"/>
        <v>1</v>
      </c>
    </row>
    <row r="5" spans="1:48" ht="19.5" customHeight="1" x14ac:dyDescent="0.25">
      <c r="A5">
        <v>114</v>
      </c>
      <c r="B5">
        <v>2016</v>
      </c>
      <c r="C5">
        <v>3</v>
      </c>
      <c r="D5" t="s">
        <v>61</v>
      </c>
      <c r="E5" t="s">
        <v>63</v>
      </c>
      <c r="F5" t="s">
        <v>62</v>
      </c>
      <c r="G5" t="s">
        <v>64</v>
      </c>
      <c r="H5" s="3" t="s">
        <v>66</v>
      </c>
      <c r="I5" s="3" t="s">
        <v>112</v>
      </c>
      <c r="J5" s="3" t="s">
        <v>112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14</v>
      </c>
      <c r="W5" s="5">
        <v>16</v>
      </c>
      <c r="X5" s="5">
        <v>12</v>
      </c>
      <c r="Y5" s="5">
        <v>532</v>
      </c>
      <c r="Z5" s="5">
        <v>8</v>
      </c>
      <c r="AA5" s="5">
        <v>3</v>
      </c>
      <c r="AB5" s="5">
        <v>3.68</v>
      </c>
      <c r="AC5" s="5">
        <v>194</v>
      </c>
      <c r="AD5" s="5">
        <v>15</v>
      </c>
      <c r="AE5" s="5">
        <v>14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5">
        <v>2145</v>
      </c>
      <c r="AL5" s="5">
        <v>0</v>
      </c>
      <c r="AM5" s="5">
        <v>0</v>
      </c>
      <c r="AN5" s="5">
        <v>1</v>
      </c>
      <c r="AO5" s="5">
        <v>0</v>
      </c>
      <c r="AP5" s="4">
        <v>2.4550000000000001</v>
      </c>
      <c r="AQ5" s="10"/>
      <c r="AR5" s="11"/>
      <c r="AS5" s="68">
        <v>3</v>
      </c>
      <c r="AT5" s="52" t="s">
        <v>71</v>
      </c>
      <c r="AU5" s="57" t="s">
        <v>485</v>
      </c>
      <c r="AV5" s="3">
        <f t="shared" si="0"/>
        <v>1</v>
      </c>
    </row>
    <row r="6" spans="1:48" ht="19.5" customHeight="1" x14ac:dyDescent="0.25">
      <c r="A6">
        <v>25</v>
      </c>
      <c r="B6">
        <v>2015</v>
      </c>
      <c r="C6">
        <v>3</v>
      </c>
      <c r="D6" t="s">
        <v>153</v>
      </c>
      <c r="E6" t="s">
        <v>63</v>
      </c>
      <c r="F6" t="s">
        <v>107</v>
      </c>
      <c r="G6" t="s">
        <v>75</v>
      </c>
      <c r="H6" s="3" t="s">
        <v>66</v>
      </c>
      <c r="I6" s="3" t="s">
        <v>112</v>
      </c>
      <c r="J6" s="3" t="s">
        <v>112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22</v>
      </c>
      <c r="W6" s="5">
        <v>24</v>
      </c>
      <c r="X6" s="5">
        <v>23</v>
      </c>
      <c r="Y6" s="5">
        <v>85</v>
      </c>
      <c r="Z6" s="5">
        <v>9</v>
      </c>
      <c r="AA6" s="5">
        <v>3</v>
      </c>
      <c r="AB6" s="5">
        <v>3.48</v>
      </c>
      <c r="AC6" s="5">
        <v>28</v>
      </c>
      <c r="AD6" s="5">
        <v>18</v>
      </c>
      <c r="AE6" s="5">
        <v>22</v>
      </c>
      <c r="AF6" s="5">
        <v>0</v>
      </c>
      <c r="AG6" s="5">
        <v>0</v>
      </c>
      <c r="AH6" s="5">
        <v>0</v>
      </c>
      <c r="AI6" s="5">
        <v>0</v>
      </c>
      <c r="AJ6" s="5">
        <v>1</v>
      </c>
      <c r="AK6" s="55">
        <v>607</v>
      </c>
      <c r="AL6" s="5">
        <v>0</v>
      </c>
      <c r="AM6" s="5">
        <v>0</v>
      </c>
      <c r="AN6" s="5">
        <v>0</v>
      </c>
      <c r="AO6" s="5">
        <v>0</v>
      </c>
      <c r="AP6" s="4">
        <v>2.4710000000000001</v>
      </c>
      <c r="AQ6" s="10"/>
      <c r="AR6" s="11"/>
      <c r="AS6" s="68">
        <v>6</v>
      </c>
      <c r="AT6" s="52" t="s">
        <v>71</v>
      </c>
      <c r="AU6" s="57" t="s">
        <v>456</v>
      </c>
      <c r="AV6" s="3">
        <f t="shared" si="0"/>
        <v>1</v>
      </c>
    </row>
    <row r="7" spans="1:48" ht="19.5" customHeight="1" x14ac:dyDescent="0.25">
      <c r="A7">
        <v>174</v>
      </c>
      <c r="B7">
        <v>2016</v>
      </c>
      <c r="C7">
        <v>3</v>
      </c>
      <c r="D7" t="s">
        <v>117</v>
      </c>
      <c r="E7" t="s">
        <v>74</v>
      </c>
      <c r="F7" t="s">
        <v>124</v>
      </c>
      <c r="G7" t="s">
        <v>81</v>
      </c>
      <c r="H7" s="3" t="s">
        <v>66</v>
      </c>
      <c r="I7" s="3" t="s">
        <v>112</v>
      </c>
      <c r="J7" s="3" t="s">
        <v>112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20</v>
      </c>
      <c r="W7" s="5">
        <v>22</v>
      </c>
      <c r="X7" s="5">
        <v>19</v>
      </c>
      <c r="Y7" s="5">
        <v>120</v>
      </c>
      <c r="Z7" s="5">
        <v>8</v>
      </c>
      <c r="AA7" s="5">
        <v>0</v>
      </c>
      <c r="AB7" s="5">
        <v>3.22</v>
      </c>
      <c r="AC7" s="5">
        <v>63</v>
      </c>
      <c r="AD7" s="5">
        <v>17</v>
      </c>
      <c r="AE7" s="5">
        <v>21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5">
        <v>361</v>
      </c>
      <c r="AL7" s="5">
        <v>1</v>
      </c>
      <c r="AM7" s="5">
        <v>0</v>
      </c>
      <c r="AN7" s="5">
        <v>1</v>
      </c>
      <c r="AO7" s="5">
        <v>0</v>
      </c>
      <c r="AP7" s="4">
        <v>2.5110000000000001</v>
      </c>
      <c r="AQ7" s="10"/>
      <c r="AR7" s="11"/>
      <c r="AS7" s="68">
        <v>4</v>
      </c>
      <c r="AT7" s="52" t="s">
        <v>71</v>
      </c>
      <c r="AU7" s="57" t="s">
        <v>499</v>
      </c>
      <c r="AV7" s="3">
        <f t="shared" si="0"/>
        <v>0</v>
      </c>
    </row>
    <row r="8" spans="1:48" ht="19.5" customHeight="1" x14ac:dyDescent="0.25">
      <c r="A8">
        <v>161</v>
      </c>
      <c r="B8">
        <v>2015</v>
      </c>
      <c r="C8">
        <v>3</v>
      </c>
      <c r="D8" t="s">
        <v>167</v>
      </c>
      <c r="E8" t="s">
        <v>74</v>
      </c>
      <c r="F8" t="s">
        <v>254</v>
      </c>
      <c r="G8" t="s">
        <v>290</v>
      </c>
      <c r="H8" s="3" t="s">
        <v>66</v>
      </c>
      <c r="I8" s="3" t="s">
        <v>112</v>
      </c>
      <c r="J8" s="3" t="s">
        <v>112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28</v>
      </c>
      <c r="W8" s="5">
        <v>31</v>
      </c>
      <c r="X8" s="5">
        <v>32</v>
      </c>
      <c r="Y8" s="5">
        <v>441</v>
      </c>
      <c r="Z8" s="5">
        <v>6</v>
      </c>
      <c r="AA8" s="5">
        <v>0</v>
      </c>
      <c r="AB8" s="5">
        <v>3.06</v>
      </c>
      <c r="AC8" s="5">
        <v>258</v>
      </c>
      <c r="AD8" s="5">
        <v>25</v>
      </c>
      <c r="AE8" s="5">
        <v>29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5">
        <v>18</v>
      </c>
      <c r="AL8" s="5">
        <v>1</v>
      </c>
      <c r="AM8" s="5">
        <v>0</v>
      </c>
      <c r="AN8" s="5">
        <v>0</v>
      </c>
      <c r="AO8" s="5">
        <v>0</v>
      </c>
      <c r="AP8" s="4">
        <v>2.5819999999999999</v>
      </c>
      <c r="AQ8" s="10"/>
      <c r="AR8" s="11"/>
      <c r="AS8" s="68">
        <v>2</v>
      </c>
      <c r="AT8" s="52" t="s">
        <v>71</v>
      </c>
      <c r="AU8" s="57" t="s">
        <v>496</v>
      </c>
      <c r="AV8" s="3">
        <f t="shared" si="0"/>
        <v>0</v>
      </c>
    </row>
    <row r="9" spans="1:48" ht="19.5" customHeight="1" x14ac:dyDescent="0.25">
      <c r="A9">
        <v>222</v>
      </c>
      <c r="B9">
        <v>2016</v>
      </c>
      <c r="C9">
        <v>3</v>
      </c>
      <c r="D9" t="s">
        <v>379</v>
      </c>
      <c r="E9" t="s">
        <v>63</v>
      </c>
      <c r="F9" t="s">
        <v>165</v>
      </c>
      <c r="G9" t="s">
        <v>253</v>
      </c>
      <c r="H9" s="3" t="s">
        <v>66</v>
      </c>
      <c r="I9" s="3">
        <v>1</v>
      </c>
      <c r="J9" s="3" t="s">
        <v>112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34</v>
      </c>
      <c r="W9" s="5">
        <v>28</v>
      </c>
      <c r="X9" s="5">
        <v>28</v>
      </c>
      <c r="Y9" s="5">
        <v>179</v>
      </c>
      <c r="Z9" s="5">
        <v>8</v>
      </c>
      <c r="AA9" s="5">
        <v>3</v>
      </c>
      <c r="AB9" s="5">
        <v>3.94</v>
      </c>
      <c r="AC9" s="5">
        <v>4</v>
      </c>
      <c r="AD9" s="5">
        <v>27</v>
      </c>
      <c r="AE9" s="5">
        <v>29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5">
        <v>44</v>
      </c>
      <c r="AL9" s="5">
        <v>0</v>
      </c>
      <c r="AM9" s="5">
        <v>0</v>
      </c>
      <c r="AN9" s="5">
        <v>1</v>
      </c>
      <c r="AO9" s="5">
        <v>0</v>
      </c>
      <c r="AP9" s="4">
        <v>2.6520000000000001</v>
      </c>
      <c r="AQ9" s="10"/>
      <c r="AR9" s="11"/>
      <c r="AS9" s="68">
        <v>3</v>
      </c>
      <c r="AT9" s="52" t="s">
        <v>71</v>
      </c>
      <c r="AU9" s="57" t="s">
        <v>510</v>
      </c>
      <c r="AV9" s="3">
        <f t="shared" si="0"/>
        <v>1</v>
      </c>
    </row>
    <row r="10" spans="1:48" ht="19.5" customHeight="1" x14ac:dyDescent="0.25">
      <c r="A10">
        <v>55</v>
      </c>
      <c r="B10">
        <v>2015</v>
      </c>
      <c r="C10">
        <v>3</v>
      </c>
      <c r="D10" t="s">
        <v>88</v>
      </c>
      <c r="E10" t="s">
        <v>74</v>
      </c>
      <c r="F10" t="s">
        <v>89</v>
      </c>
      <c r="G10" t="s">
        <v>90</v>
      </c>
      <c r="H10" s="3" t="s">
        <v>66</v>
      </c>
      <c r="I10" s="3" t="s">
        <v>112</v>
      </c>
      <c r="J10" s="3" t="s">
        <v>112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18</v>
      </c>
      <c r="W10" s="5">
        <v>20</v>
      </c>
      <c r="X10" s="5">
        <v>17</v>
      </c>
      <c r="Y10" s="5">
        <v>406</v>
      </c>
      <c r="Z10" s="5">
        <v>6</v>
      </c>
      <c r="AA10" s="5">
        <v>0</v>
      </c>
      <c r="AB10" s="5">
        <v>3.02</v>
      </c>
      <c r="AC10" s="5">
        <v>260</v>
      </c>
      <c r="AD10" s="5">
        <v>18</v>
      </c>
      <c r="AE10" s="5">
        <v>16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5">
        <v>0</v>
      </c>
      <c r="AL10" s="5">
        <v>1</v>
      </c>
      <c r="AM10" s="5">
        <v>0</v>
      </c>
      <c r="AN10" s="5">
        <v>0</v>
      </c>
      <c r="AO10" s="5">
        <v>0</v>
      </c>
      <c r="AP10" s="4">
        <v>2.7210000000000001</v>
      </c>
      <c r="AQ10" s="10"/>
      <c r="AR10" s="11"/>
      <c r="AS10" s="68">
        <v>1</v>
      </c>
      <c r="AT10" s="52" t="s">
        <v>71</v>
      </c>
      <c r="AU10" s="57" t="s">
        <v>465</v>
      </c>
      <c r="AV10" s="3">
        <f t="shared" si="0"/>
        <v>0</v>
      </c>
    </row>
    <row r="11" spans="1:48" ht="19.5" customHeight="1" x14ac:dyDescent="0.25">
      <c r="A11">
        <v>225</v>
      </c>
      <c r="B11">
        <v>2016</v>
      </c>
      <c r="C11">
        <v>3</v>
      </c>
      <c r="D11" t="s">
        <v>188</v>
      </c>
      <c r="E11" t="s">
        <v>74</v>
      </c>
      <c r="F11" t="s">
        <v>346</v>
      </c>
      <c r="G11" t="s">
        <v>136</v>
      </c>
      <c r="H11" s="3" t="s">
        <v>66</v>
      </c>
      <c r="I11" s="3" t="s">
        <v>112</v>
      </c>
      <c r="J11" s="3" t="s">
        <v>112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31</v>
      </c>
      <c r="W11" s="5">
        <v>30</v>
      </c>
      <c r="X11" s="5">
        <v>33</v>
      </c>
      <c r="Y11" s="5">
        <v>424</v>
      </c>
      <c r="Z11" s="5">
        <v>8</v>
      </c>
      <c r="AA11" s="5">
        <v>21</v>
      </c>
      <c r="AB11" s="5">
        <v>3.2</v>
      </c>
      <c r="AC11" s="5">
        <v>184</v>
      </c>
      <c r="AD11" s="5">
        <v>28</v>
      </c>
      <c r="AE11" s="5">
        <v>27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5">
        <v>85</v>
      </c>
      <c r="AL11" s="5">
        <v>1</v>
      </c>
      <c r="AM11" s="5">
        <v>0</v>
      </c>
      <c r="AN11" s="5">
        <v>1</v>
      </c>
      <c r="AO11" s="5">
        <v>0</v>
      </c>
      <c r="AP11" s="4">
        <v>2.88</v>
      </c>
      <c r="AQ11" s="10"/>
      <c r="AR11" s="11"/>
      <c r="AS11" s="68">
        <v>3</v>
      </c>
      <c r="AT11" s="52" t="s">
        <v>71</v>
      </c>
      <c r="AU11" s="57" t="s">
        <v>511</v>
      </c>
      <c r="AV11" s="3">
        <f t="shared" si="0"/>
        <v>0</v>
      </c>
    </row>
    <row r="12" spans="1:48" ht="19.5" customHeight="1" x14ac:dyDescent="0.25">
      <c r="A12">
        <v>187</v>
      </c>
      <c r="B12">
        <v>2016</v>
      </c>
      <c r="C12">
        <v>2</v>
      </c>
      <c r="D12" t="s">
        <v>190</v>
      </c>
      <c r="E12" t="s">
        <v>63</v>
      </c>
      <c r="F12" t="s">
        <v>104</v>
      </c>
      <c r="G12" t="s">
        <v>119</v>
      </c>
      <c r="H12" s="3" t="s">
        <v>115</v>
      </c>
      <c r="I12" s="3" t="s">
        <v>112</v>
      </c>
      <c r="J12" s="3" t="s">
        <v>112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23</v>
      </c>
      <c r="W12" s="5">
        <v>25</v>
      </c>
      <c r="X12" s="5">
        <v>23</v>
      </c>
      <c r="Y12" s="55">
        <v>315.70588235294116</v>
      </c>
      <c r="Z12" s="5">
        <v>8</v>
      </c>
      <c r="AA12" s="5">
        <v>4</v>
      </c>
      <c r="AB12" s="5">
        <v>3.54</v>
      </c>
      <c r="AC12" s="55">
        <v>104.35294117647059</v>
      </c>
      <c r="AD12" s="5">
        <v>21</v>
      </c>
      <c r="AE12" s="5">
        <v>24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5">
        <v>12019</v>
      </c>
      <c r="AL12" s="5">
        <v>0</v>
      </c>
      <c r="AM12" s="5">
        <v>0</v>
      </c>
      <c r="AN12" s="5">
        <v>1</v>
      </c>
      <c r="AO12" s="5">
        <v>0</v>
      </c>
      <c r="AP12" s="4">
        <v>2.9590000000000001</v>
      </c>
      <c r="AQ12" s="10"/>
      <c r="AR12" s="11"/>
      <c r="AS12" s="68">
        <v>5</v>
      </c>
      <c r="AT12" s="52" t="s">
        <v>71</v>
      </c>
      <c r="AU12" s="57" t="s">
        <v>502</v>
      </c>
      <c r="AV12" s="3">
        <f t="shared" si="0"/>
        <v>1</v>
      </c>
    </row>
    <row r="13" spans="1:48" ht="19.5" customHeight="1" x14ac:dyDescent="0.25">
      <c r="A13">
        <v>12</v>
      </c>
      <c r="B13">
        <v>2016</v>
      </c>
      <c r="C13">
        <v>3</v>
      </c>
      <c r="D13" t="s">
        <v>276</v>
      </c>
      <c r="E13" t="s">
        <v>74</v>
      </c>
      <c r="F13" t="s">
        <v>80</v>
      </c>
      <c r="G13" t="s">
        <v>64</v>
      </c>
      <c r="H13" s="3" t="s">
        <v>66</v>
      </c>
      <c r="I13" s="3" t="s">
        <v>112</v>
      </c>
      <c r="J13" s="3" t="s">
        <v>112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28</v>
      </c>
      <c r="W13" s="5">
        <v>28</v>
      </c>
      <c r="X13" s="5">
        <v>32</v>
      </c>
      <c r="Y13" s="5">
        <v>87</v>
      </c>
      <c r="Z13" s="5">
        <v>6</v>
      </c>
      <c r="AA13" s="5">
        <v>9</v>
      </c>
      <c r="AB13" s="5">
        <v>4.1399999999999997</v>
      </c>
      <c r="AC13" s="5">
        <v>4</v>
      </c>
      <c r="AD13" s="5">
        <v>26</v>
      </c>
      <c r="AE13" s="5">
        <v>26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5">
        <v>17</v>
      </c>
      <c r="AL13" s="5">
        <v>1</v>
      </c>
      <c r="AM13" s="5">
        <v>0</v>
      </c>
      <c r="AN13" s="5">
        <v>1</v>
      </c>
      <c r="AO13" s="5">
        <v>0</v>
      </c>
      <c r="AP13" s="4">
        <v>2.9630000000000001</v>
      </c>
      <c r="AQ13" s="10"/>
      <c r="AR13" s="11"/>
      <c r="AS13" s="68">
        <v>4</v>
      </c>
      <c r="AT13" s="52" t="s">
        <v>71</v>
      </c>
      <c r="AU13" s="57" t="s">
        <v>453</v>
      </c>
      <c r="AV13" s="3">
        <f t="shared" si="0"/>
        <v>0</v>
      </c>
    </row>
    <row r="14" spans="1:48" ht="19.5" customHeight="1" x14ac:dyDescent="0.25">
      <c r="A14">
        <v>203</v>
      </c>
      <c r="B14">
        <v>2016</v>
      </c>
      <c r="C14">
        <v>3</v>
      </c>
      <c r="D14" t="s">
        <v>322</v>
      </c>
      <c r="E14" t="s">
        <v>74</v>
      </c>
      <c r="F14" t="s">
        <v>165</v>
      </c>
      <c r="G14" t="s">
        <v>94</v>
      </c>
      <c r="H14" s="3" t="s">
        <v>66</v>
      </c>
      <c r="I14" s="3">
        <v>2</v>
      </c>
      <c r="J14" s="3" t="s">
        <v>112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30</v>
      </c>
      <c r="W14" s="5">
        <v>26</v>
      </c>
      <c r="X14" s="5">
        <v>35</v>
      </c>
      <c r="Y14" s="5">
        <v>357</v>
      </c>
      <c r="Z14" s="5">
        <v>8</v>
      </c>
      <c r="AA14" s="5">
        <v>0</v>
      </c>
      <c r="AB14" s="5">
        <v>3.26</v>
      </c>
      <c r="AC14" s="5">
        <v>238</v>
      </c>
      <c r="AD14" s="5">
        <v>26</v>
      </c>
      <c r="AE14" s="5">
        <v>32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5">
        <v>2155</v>
      </c>
      <c r="AL14" s="5">
        <v>1</v>
      </c>
      <c r="AM14" s="5">
        <v>0</v>
      </c>
      <c r="AN14" s="5">
        <v>1</v>
      </c>
      <c r="AO14" s="5">
        <v>0</v>
      </c>
      <c r="AP14" s="4">
        <v>2.972</v>
      </c>
      <c r="AQ14" s="10"/>
      <c r="AR14" s="11"/>
      <c r="AS14" s="68">
        <v>3</v>
      </c>
      <c r="AT14" s="52" t="s">
        <v>71</v>
      </c>
      <c r="AU14" s="57" t="s">
        <v>505</v>
      </c>
      <c r="AV14" s="3">
        <f t="shared" si="0"/>
        <v>0</v>
      </c>
    </row>
    <row r="15" spans="1:48" ht="19.5" customHeight="1" x14ac:dyDescent="0.25">
      <c r="A15">
        <v>30</v>
      </c>
      <c r="B15">
        <v>2016</v>
      </c>
      <c r="C15">
        <v>3</v>
      </c>
      <c r="D15" t="s">
        <v>206</v>
      </c>
      <c r="E15" t="s">
        <v>63</v>
      </c>
      <c r="F15" t="s">
        <v>148</v>
      </c>
      <c r="G15" t="s">
        <v>64</v>
      </c>
      <c r="H15" s="3" t="s">
        <v>66</v>
      </c>
      <c r="I15" s="3" t="s">
        <v>112</v>
      </c>
      <c r="J15" s="3" t="s">
        <v>112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33</v>
      </c>
      <c r="W15" s="5">
        <v>34</v>
      </c>
      <c r="X15" s="5">
        <v>36</v>
      </c>
      <c r="Y15" s="55">
        <v>315.70588235294116</v>
      </c>
      <c r="Z15" s="5">
        <v>4</v>
      </c>
      <c r="AA15" s="5">
        <v>18</v>
      </c>
      <c r="AB15" s="5">
        <v>3.431</v>
      </c>
      <c r="AC15" s="55">
        <v>104.35294117647059</v>
      </c>
      <c r="AD15" s="5">
        <v>25</v>
      </c>
      <c r="AE15" s="5">
        <v>35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5">
        <v>1018</v>
      </c>
      <c r="AL15" s="5">
        <v>0</v>
      </c>
      <c r="AM15" s="5">
        <v>0</v>
      </c>
      <c r="AN15" s="5">
        <v>1</v>
      </c>
      <c r="AO15" s="5">
        <v>0</v>
      </c>
      <c r="AP15" s="4">
        <v>3.0289999999999999</v>
      </c>
      <c r="AQ15" s="10"/>
      <c r="AR15" s="11"/>
      <c r="AS15" s="68">
        <v>2</v>
      </c>
      <c r="AT15" s="52" t="s">
        <v>71</v>
      </c>
      <c r="AU15" s="57" t="s">
        <v>457</v>
      </c>
      <c r="AV15" s="3">
        <f t="shared" si="0"/>
        <v>1</v>
      </c>
    </row>
    <row r="16" spans="1:48" ht="19.5" customHeight="1" x14ac:dyDescent="0.25">
      <c r="A16">
        <v>11</v>
      </c>
      <c r="B16">
        <v>2016</v>
      </c>
      <c r="C16">
        <v>3</v>
      </c>
      <c r="D16" t="s">
        <v>177</v>
      </c>
      <c r="E16" t="s">
        <v>74</v>
      </c>
      <c r="F16" t="s">
        <v>189</v>
      </c>
      <c r="G16" t="s">
        <v>81</v>
      </c>
      <c r="H16" s="3" t="s">
        <v>66</v>
      </c>
      <c r="I16" s="3">
        <v>2</v>
      </c>
      <c r="J16" s="3" t="s">
        <v>112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23</v>
      </c>
      <c r="W16" s="5">
        <v>25</v>
      </c>
      <c r="X16" s="5">
        <v>21</v>
      </c>
      <c r="Y16" s="55">
        <v>315.70588235294116</v>
      </c>
      <c r="Z16" s="5">
        <v>2</v>
      </c>
      <c r="AA16" s="5">
        <v>9</v>
      </c>
      <c r="AB16" s="5">
        <v>1.79</v>
      </c>
      <c r="AC16" s="55">
        <v>104.35294117647059</v>
      </c>
      <c r="AD16" s="5">
        <v>24</v>
      </c>
      <c r="AE16" s="5">
        <v>21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5">
        <v>84</v>
      </c>
      <c r="AL16" s="5">
        <v>1</v>
      </c>
      <c r="AM16" s="5">
        <v>0</v>
      </c>
      <c r="AN16" s="5">
        <v>1</v>
      </c>
      <c r="AO16" s="5">
        <v>0</v>
      </c>
      <c r="AP16" s="4">
        <v>3.1120000000000001</v>
      </c>
      <c r="AQ16" s="10"/>
      <c r="AR16" s="11"/>
      <c r="AS16" s="68">
        <v>4</v>
      </c>
      <c r="AT16" s="52" t="s">
        <v>71</v>
      </c>
      <c r="AU16" s="57" t="s">
        <v>452</v>
      </c>
      <c r="AV16" s="3">
        <f t="shared" si="0"/>
        <v>0</v>
      </c>
    </row>
    <row r="17" spans="1:48" ht="19.5" customHeight="1" x14ac:dyDescent="0.25">
      <c r="A17">
        <v>84</v>
      </c>
      <c r="B17">
        <v>2016</v>
      </c>
      <c r="C17">
        <v>3</v>
      </c>
      <c r="D17" t="s">
        <v>287</v>
      </c>
      <c r="E17" t="s">
        <v>74</v>
      </c>
      <c r="F17" t="s">
        <v>111</v>
      </c>
      <c r="G17" t="s">
        <v>75</v>
      </c>
      <c r="H17" s="3" t="s">
        <v>66</v>
      </c>
      <c r="I17" s="3" t="s">
        <v>112</v>
      </c>
      <c r="J17" s="3" t="s">
        <v>112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28</v>
      </c>
      <c r="W17" s="5">
        <v>29</v>
      </c>
      <c r="X17" s="5">
        <v>34</v>
      </c>
      <c r="Y17" s="5">
        <v>161</v>
      </c>
      <c r="Z17" s="5">
        <v>8</v>
      </c>
      <c r="AA17" s="5">
        <v>6</v>
      </c>
      <c r="AB17" s="5">
        <v>3.2</v>
      </c>
      <c r="AC17" s="5">
        <v>77</v>
      </c>
      <c r="AD17" s="5">
        <v>22</v>
      </c>
      <c r="AE17" s="5">
        <v>27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5">
        <v>2015</v>
      </c>
      <c r="AL17" s="5">
        <v>1</v>
      </c>
      <c r="AM17" s="5">
        <v>0</v>
      </c>
      <c r="AN17" s="5">
        <v>1</v>
      </c>
      <c r="AO17" s="5">
        <v>0</v>
      </c>
      <c r="AP17" s="4">
        <v>3.2029999999999998</v>
      </c>
      <c r="AQ17" s="10"/>
      <c r="AR17" s="10"/>
      <c r="AS17" s="69">
        <v>6</v>
      </c>
      <c r="AT17" s="52" t="s">
        <v>71</v>
      </c>
      <c r="AU17" s="57" t="s">
        <v>474</v>
      </c>
      <c r="AV17" s="3">
        <f t="shared" si="0"/>
        <v>0</v>
      </c>
    </row>
    <row r="18" spans="1:48" ht="19.5" customHeight="1" x14ac:dyDescent="0.25">
      <c r="A18">
        <v>183</v>
      </c>
      <c r="B18">
        <v>2016</v>
      </c>
      <c r="C18">
        <v>3</v>
      </c>
      <c r="D18" t="s">
        <v>167</v>
      </c>
      <c r="E18" t="s">
        <v>63</v>
      </c>
      <c r="F18" t="s">
        <v>228</v>
      </c>
      <c r="G18" t="s">
        <v>64</v>
      </c>
      <c r="H18" s="3" t="s">
        <v>115</v>
      </c>
      <c r="I18" s="3" t="s">
        <v>112</v>
      </c>
      <c r="J18" s="3" t="s">
        <v>112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28</v>
      </c>
      <c r="W18" s="5">
        <v>30</v>
      </c>
      <c r="X18" s="5">
        <v>28</v>
      </c>
      <c r="Y18" s="5">
        <v>438</v>
      </c>
      <c r="Z18" s="5">
        <v>8</v>
      </c>
      <c r="AA18" s="5">
        <v>0</v>
      </c>
      <c r="AB18" s="5">
        <v>3.23</v>
      </c>
      <c r="AC18" s="5">
        <v>221</v>
      </c>
      <c r="AD18" s="5">
        <v>25</v>
      </c>
      <c r="AE18" s="5">
        <v>30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5">
        <v>18</v>
      </c>
      <c r="AL18" s="5">
        <v>0</v>
      </c>
      <c r="AM18" s="5">
        <v>0</v>
      </c>
      <c r="AN18" s="5">
        <v>1</v>
      </c>
      <c r="AO18" s="5">
        <v>0</v>
      </c>
      <c r="AP18" s="4">
        <v>3.2090000000000001</v>
      </c>
      <c r="AQ18" s="10"/>
      <c r="AR18" s="11"/>
      <c r="AS18" s="68">
        <v>3</v>
      </c>
      <c r="AT18" s="52" t="s">
        <v>71</v>
      </c>
      <c r="AU18" s="57" t="s">
        <v>501</v>
      </c>
      <c r="AV18" s="3">
        <f t="shared" si="0"/>
        <v>1</v>
      </c>
    </row>
    <row r="19" spans="1:48" ht="19.5" customHeight="1" x14ac:dyDescent="0.25">
      <c r="A19">
        <v>82</v>
      </c>
      <c r="B19">
        <v>2015</v>
      </c>
      <c r="C19">
        <v>4</v>
      </c>
      <c r="D19" t="s">
        <v>248</v>
      </c>
      <c r="E19" t="s">
        <v>74</v>
      </c>
      <c r="F19" t="s">
        <v>124</v>
      </c>
      <c r="G19" t="s">
        <v>141</v>
      </c>
      <c r="H19" s="3" t="s">
        <v>227</v>
      </c>
      <c r="I19" s="3" t="s">
        <v>71</v>
      </c>
      <c r="J19" s="3" t="s">
        <v>112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25.47</v>
      </c>
      <c r="W19" s="5">
        <v>25.1</v>
      </c>
      <c r="X19" s="5">
        <v>26.5</v>
      </c>
      <c r="Y19" s="55">
        <v>315.70588235294116</v>
      </c>
      <c r="Z19" s="5">
        <v>7.78</v>
      </c>
      <c r="AA19" s="5">
        <v>7.5714285714285712</v>
      </c>
      <c r="AB19" s="5">
        <v>3.57</v>
      </c>
      <c r="AC19" s="55">
        <v>104.35294117647059</v>
      </c>
      <c r="AD19" s="5">
        <v>23.3</v>
      </c>
      <c r="AE19" s="5">
        <v>26.3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5">
        <v>64068</v>
      </c>
      <c r="AL19" s="5">
        <v>1</v>
      </c>
      <c r="AM19" s="5">
        <v>0</v>
      </c>
      <c r="AN19" s="5">
        <v>0</v>
      </c>
      <c r="AO19" s="5">
        <v>1</v>
      </c>
      <c r="AP19" s="4">
        <v>3.23</v>
      </c>
      <c r="AQ19" s="10"/>
      <c r="AR19" s="11"/>
      <c r="AS19" s="68">
        <v>4</v>
      </c>
      <c r="AT19" s="52" t="s">
        <v>71</v>
      </c>
      <c r="AU19" s="57" t="s">
        <v>473</v>
      </c>
      <c r="AV19" s="3">
        <f t="shared" si="0"/>
        <v>0</v>
      </c>
    </row>
    <row r="20" spans="1:48" ht="19.5" customHeight="1" x14ac:dyDescent="0.25">
      <c r="A20">
        <v>57</v>
      </c>
      <c r="B20">
        <v>2016</v>
      </c>
      <c r="C20">
        <v>3</v>
      </c>
      <c r="D20" t="s">
        <v>251</v>
      </c>
      <c r="E20" t="s">
        <v>63</v>
      </c>
      <c r="F20" t="s">
        <v>104</v>
      </c>
      <c r="G20" t="s">
        <v>136</v>
      </c>
      <c r="H20" s="3" t="s">
        <v>66</v>
      </c>
      <c r="I20" s="3" t="s">
        <v>112</v>
      </c>
      <c r="J20" s="3" t="s">
        <v>112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31</v>
      </c>
      <c r="W20" s="5">
        <v>28</v>
      </c>
      <c r="X20" s="5">
        <v>32</v>
      </c>
      <c r="Y20" s="55">
        <v>315.70588235294116</v>
      </c>
      <c r="Z20" s="5">
        <v>8</v>
      </c>
      <c r="AA20" s="5">
        <v>4</v>
      </c>
      <c r="AB20" s="5">
        <v>4.78</v>
      </c>
      <c r="AC20" s="55">
        <v>104.35294117647059</v>
      </c>
      <c r="AD20" s="5">
        <v>28</v>
      </c>
      <c r="AE20" s="5">
        <v>35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5">
        <v>2148</v>
      </c>
      <c r="AL20" s="5">
        <v>0</v>
      </c>
      <c r="AM20" s="5">
        <v>0</v>
      </c>
      <c r="AN20" s="5">
        <v>1</v>
      </c>
      <c r="AO20" s="5">
        <v>0</v>
      </c>
      <c r="AP20" s="4">
        <v>3.266</v>
      </c>
      <c r="AQ20" s="10" t="s">
        <v>104</v>
      </c>
      <c r="AR20" s="11"/>
      <c r="AS20" s="68">
        <v>5</v>
      </c>
      <c r="AT20" s="52" t="s">
        <v>71</v>
      </c>
      <c r="AU20" s="57" t="s">
        <v>466</v>
      </c>
      <c r="AV20" s="3">
        <f t="shared" si="0"/>
        <v>1</v>
      </c>
    </row>
    <row r="21" spans="1:48" ht="19.5" customHeight="1" x14ac:dyDescent="0.25">
      <c r="A21">
        <v>234</v>
      </c>
      <c r="B21">
        <v>2016</v>
      </c>
      <c r="C21">
        <v>3</v>
      </c>
      <c r="D21" t="s">
        <v>188</v>
      </c>
      <c r="E21" t="s">
        <v>63</v>
      </c>
      <c r="F21" t="s">
        <v>104</v>
      </c>
      <c r="G21" t="s">
        <v>141</v>
      </c>
      <c r="H21" s="3" t="s">
        <v>66</v>
      </c>
      <c r="I21" s="3" t="s">
        <v>112</v>
      </c>
      <c r="J21" s="3" t="s">
        <v>112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23</v>
      </c>
      <c r="W21" s="5">
        <v>20</v>
      </c>
      <c r="X21" s="5">
        <v>30</v>
      </c>
      <c r="Y21" s="5">
        <v>424</v>
      </c>
      <c r="Z21" s="5">
        <v>7</v>
      </c>
      <c r="AA21" s="5">
        <v>3</v>
      </c>
      <c r="AB21" s="5">
        <v>2.77</v>
      </c>
      <c r="AC21" s="5">
        <v>279</v>
      </c>
      <c r="AD21" s="5">
        <v>17</v>
      </c>
      <c r="AE21" s="5">
        <v>25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5">
        <v>83</v>
      </c>
      <c r="AL21" s="5">
        <v>0</v>
      </c>
      <c r="AM21" s="5">
        <v>0</v>
      </c>
      <c r="AN21" s="5">
        <v>1</v>
      </c>
      <c r="AO21" s="5">
        <v>0</v>
      </c>
      <c r="AP21" s="4">
        <v>3.4910000000000001</v>
      </c>
      <c r="AQ21" s="10"/>
      <c r="AR21" s="11"/>
      <c r="AS21" s="68">
        <v>5</v>
      </c>
      <c r="AT21" s="52" t="s">
        <v>71</v>
      </c>
      <c r="AU21" s="57" t="s">
        <v>515</v>
      </c>
      <c r="AV21" s="3">
        <f t="shared" si="0"/>
        <v>1</v>
      </c>
    </row>
    <row r="22" spans="1:48" ht="19.5" customHeight="1" x14ac:dyDescent="0.25">
      <c r="A22">
        <v>68</v>
      </c>
      <c r="B22">
        <v>2015</v>
      </c>
      <c r="C22">
        <v>3</v>
      </c>
      <c r="D22" t="s">
        <v>209</v>
      </c>
      <c r="E22" t="s">
        <v>63</v>
      </c>
      <c r="F22" t="s">
        <v>93</v>
      </c>
      <c r="G22" t="s">
        <v>119</v>
      </c>
      <c r="H22" s="3" t="s">
        <v>66</v>
      </c>
      <c r="I22" s="3" t="s">
        <v>112</v>
      </c>
      <c r="J22" s="3" t="s">
        <v>112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30</v>
      </c>
      <c r="W22" s="5">
        <v>28</v>
      </c>
      <c r="X22" s="5">
        <v>32</v>
      </c>
      <c r="Y22" s="5">
        <v>310</v>
      </c>
      <c r="Z22" s="5">
        <v>8</v>
      </c>
      <c r="AA22" s="5">
        <v>8</v>
      </c>
      <c r="AB22" s="5">
        <v>4.2699999999999996</v>
      </c>
      <c r="AC22" s="5">
        <v>34</v>
      </c>
      <c r="AD22" s="5">
        <v>27</v>
      </c>
      <c r="AE22" s="5">
        <v>34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5">
        <v>2153</v>
      </c>
      <c r="AL22" s="5">
        <v>0</v>
      </c>
      <c r="AM22" s="5">
        <v>0</v>
      </c>
      <c r="AN22" s="5">
        <v>0</v>
      </c>
      <c r="AO22" s="5">
        <v>0</v>
      </c>
      <c r="AP22" s="4">
        <v>3.79</v>
      </c>
      <c r="AQ22" s="10"/>
      <c r="AR22" s="11"/>
      <c r="AS22" s="68">
        <v>2</v>
      </c>
      <c r="AT22" s="52" t="s">
        <v>71</v>
      </c>
      <c r="AU22" s="57" t="s">
        <v>469</v>
      </c>
      <c r="AV22" s="3">
        <f t="shared" si="0"/>
        <v>1</v>
      </c>
    </row>
    <row r="23" spans="1:48" ht="19.5" customHeight="1" x14ac:dyDescent="0.25">
      <c r="A23">
        <v>13</v>
      </c>
      <c r="B23">
        <v>2016</v>
      </c>
      <c r="C23">
        <v>2</v>
      </c>
      <c r="D23" t="s">
        <v>256</v>
      </c>
      <c r="E23" t="s">
        <v>74</v>
      </c>
      <c r="F23" t="s">
        <v>99</v>
      </c>
      <c r="G23" t="s">
        <v>136</v>
      </c>
      <c r="H23" s="3" t="s">
        <v>66</v>
      </c>
      <c r="I23" s="3" t="s">
        <v>112</v>
      </c>
      <c r="J23" s="3" t="s">
        <v>112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26</v>
      </c>
      <c r="W23" s="5">
        <v>24</v>
      </c>
      <c r="X23" s="5">
        <v>30</v>
      </c>
      <c r="Y23" s="55">
        <v>315.70588235294116</v>
      </c>
      <c r="Z23" s="5">
        <v>7</v>
      </c>
      <c r="AA23" s="5">
        <v>6</v>
      </c>
      <c r="AB23" s="5">
        <v>3.75</v>
      </c>
      <c r="AC23" s="55">
        <v>104.35294117647059</v>
      </c>
      <c r="AD23" s="5">
        <v>25</v>
      </c>
      <c r="AE23" s="5">
        <v>29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5">
        <v>1962</v>
      </c>
      <c r="AL23" s="5">
        <v>1</v>
      </c>
      <c r="AM23" s="5">
        <v>0</v>
      </c>
      <c r="AN23" s="5">
        <v>1</v>
      </c>
      <c r="AO23" s="5">
        <v>0</v>
      </c>
      <c r="AP23" s="4"/>
      <c r="AQ23" s="10"/>
      <c r="AR23" s="11"/>
      <c r="AS23" s="68">
        <v>1</v>
      </c>
      <c r="AT23" s="52" t="s">
        <v>71</v>
      </c>
      <c r="AU23" s="57" t="s">
        <v>454</v>
      </c>
      <c r="AV23" s="3">
        <f t="shared" si="0"/>
        <v>0</v>
      </c>
    </row>
    <row r="24" spans="1:48" ht="19.5" customHeight="1" x14ac:dyDescent="0.25">
      <c r="A24">
        <v>38</v>
      </c>
      <c r="B24">
        <v>2016</v>
      </c>
      <c r="C24">
        <v>3</v>
      </c>
      <c r="D24" t="s">
        <v>164</v>
      </c>
      <c r="E24" t="s">
        <v>63</v>
      </c>
      <c r="F24" t="s">
        <v>161</v>
      </c>
      <c r="G24" t="s">
        <v>75</v>
      </c>
      <c r="H24" s="3" t="s">
        <v>86</v>
      </c>
      <c r="I24" s="3">
        <v>1</v>
      </c>
      <c r="J24" s="3" t="s">
        <v>112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23</v>
      </c>
      <c r="W24" s="5">
        <v>26</v>
      </c>
      <c r="X24" s="5">
        <v>21</v>
      </c>
      <c r="Y24" s="5">
        <v>259</v>
      </c>
      <c r="Z24" s="5">
        <v>8</v>
      </c>
      <c r="AA24" s="5">
        <v>9</v>
      </c>
      <c r="AB24" s="5">
        <v>3.75</v>
      </c>
      <c r="AC24" s="5">
        <v>96</v>
      </c>
      <c r="AD24" s="5">
        <v>21</v>
      </c>
      <c r="AE24" s="5">
        <v>25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55">
        <v>8</v>
      </c>
      <c r="AL24" s="5">
        <v>0</v>
      </c>
      <c r="AM24" s="5">
        <v>0</v>
      </c>
      <c r="AN24" s="5">
        <v>1</v>
      </c>
      <c r="AO24" s="5">
        <v>0</v>
      </c>
      <c r="AP24" s="4"/>
      <c r="AQ24" s="10"/>
      <c r="AR24" s="11"/>
      <c r="AS24" s="68">
        <v>1</v>
      </c>
      <c r="AT24" s="52" t="s">
        <v>71</v>
      </c>
      <c r="AU24" s="57" t="s">
        <v>459</v>
      </c>
      <c r="AV24" s="3">
        <f t="shared" si="0"/>
        <v>1</v>
      </c>
    </row>
    <row r="25" spans="1:48" ht="19.5" customHeight="1" x14ac:dyDescent="0.25">
      <c r="A25">
        <v>53</v>
      </c>
      <c r="B25">
        <v>2015</v>
      </c>
      <c r="C25">
        <v>2</v>
      </c>
      <c r="D25" t="s">
        <v>332</v>
      </c>
      <c r="E25" t="s">
        <v>63</v>
      </c>
      <c r="F25" t="s">
        <v>161</v>
      </c>
      <c r="G25" t="s">
        <v>119</v>
      </c>
      <c r="H25" s="3" t="s">
        <v>66</v>
      </c>
      <c r="I25" s="3" t="s">
        <v>112</v>
      </c>
      <c r="J25" s="3" t="s">
        <v>112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31</v>
      </c>
      <c r="W25" s="5">
        <v>31</v>
      </c>
      <c r="X25" s="5">
        <v>34</v>
      </c>
      <c r="Y25" s="5">
        <v>9</v>
      </c>
      <c r="Z25" s="5">
        <v>11</v>
      </c>
      <c r="AA25" s="5">
        <v>0</v>
      </c>
      <c r="AB25" s="5">
        <v>3.9</v>
      </c>
      <c r="AC25" s="5">
        <v>1</v>
      </c>
      <c r="AD25" s="5">
        <v>23</v>
      </c>
      <c r="AE25" s="5">
        <v>35</v>
      </c>
      <c r="AF25" s="5">
        <v>1</v>
      </c>
      <c r="AG25" s="5">
        <v>0</v>
      </c>
      <c r="AH25" s="5">
        <v>0</v>
      </c>
      <c r="AI25" s="5">
        <v>0</v>
      </c>
      <c r="AJ25" s="5">
        <v>0</v>
      </c>
      <c r="AK25" s="55">
        <v>16469</v>
      </c>
      <c r="AL25" s="5">
        <v>0</v>
      </c>
      <c r="AM25" s="5">
        <v>0</v>
      </c>
      <c r="AN25" s="5">
        <v>0</v>
      </c>
      <c r="AO25" s="5">
        <v>0</v>
      </c>
      <c r="AP25" s="4"/>
      <c r="AQ25" s="10"/>
      <c r="AR25" s="11"/>
      <c r="AS25" s="68">
        <v>1</v>
      </c>
      <c r="AT25" s="52" t="s">
        <v>71</v>
      </c>
      <c r="AU25" s="57" t="s">
        <v>464</v>
      </c>
      <c r="AV25" s="3">
        <f t="shared" si="0"/>
        <v>1</v>
      </c>
    </row>
    <row r="26" spans="1:48" ht="19.5" customHeight="1" x14ac:dyDescent="0.25">
      <c r="A26">
        <v>64</v>
      </c>
      <c r="B26">
        <v>2016</v>
      </c>
      <c r="C26">
        <v>3</v>
      </c>
      <c r="D26" t="s">
        <v>211</v>
      </c>
      <c r="E26" t="s">
        <v>74</v>
      </c>
      <c r="F26" t="s">
        <v>99</v>
      </c>
      <c r="G26" t="s">
        <v>212</v>
      </c>
      <c r="H26" s="3" t="s">
        <v>66</v>
      </c>
      <c r="I26" s="3" t="s">
        <v>112</v>
      </c>
      <c r="J26" s="3" t="s">
        <v>112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24</v>
      </c>
      <c r="W26" s="5">
        <v>25</v>
      </c>
      <c r="X26" s="5">
        <v>23</v>
      </c>
      <c r="Y26" s="55">
        <v>315.70588235294116</v>
      </c>
      <c r="Z26" s="5">
        <v>6</v>
      </c>
      <c r="AA26" s="5">
        <v>7.5714285714285712</v>
      </c>
      <c r="AB26" s="5">
        <v>3.11</v>
      </c>
      <c r="AC26" s="55">
        <v>104.35294117647059</v>
      </c>
      <c r="AD26" s="5">
        <v>24</v>
      </c>
      <c r="AE26" s="5">
        <v>22</v>
      </c>
      <c r="AF26" s="5">
        <v>1</v>
      </c>
      <c r="AG26" s="5">
        <v>0</v>
      </c>
      <c r="AH26" s="5">
        <v>0</v>
      </c>
      <c r="AI26" s="5">
        <v>0</v>
      </c>
      <c r="AJ26" s="5">
        <v>0</v>
      </c>
      <c r="AK26" s="55">
        <v>13480</v>
      </c>
      <c r="AL26" s="5">
        <v>1</v>
      </c>
      <c r="AM26" s="5">
        <v>0</v>
      </c>
      <c r="AN26" s="5">
        <v>1</v>
      </c>
      <c r="AO26" s="5">
        <v>0</v>
      </c>
      <c r="AP26" s="4"/>
      <c r="AQ26" s="10"/>
      <c r="AR26" s="10"/>
      <c r="AS26" s="69">
        <v>1</v>
      </c>
      <c r="AT26" s="52" t="s">
        <v>71</v>
      </c>
      <c r="AU26" s="57" t="s">
        <v>468</v>
      </c>
      <c r="AV26" s="3">
        <f t="shared" si="0"/>
        <v>0</v>
      </c>
    </row>
    <row r="27" spans="1:48" ht="19.5" customHeight="1" x14ac:dyDescent="0.25">
      <c r="A27">
        <v>74</v>
      </c>
      <c r="B27">
        <v>2016</v>
      </c>
      <c r="C27">
        <v>3</v>
      </c>
      <c r="D27" t="s">
        <v>160</v>
      </c>
      <c r="E27" t="s">
        <v>63</v>
      </c>
      <c r="F27" t="s">
        <v>161</v>
      </c>
      <c r="G27" t="s">
        <v>136</v>
      </c>
      <c r="H27" s="3" t="s">
        <v>66</v>
      </c>
      <c r="I27" s="3" t="s">
        <v>112</v>
      </c>
      <c r="J27" s="3" t="s">
        <v>112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22</v>
      </c>
      <c r="W27" s="5">
        <v>25</v>
      </c>
      <c r="X27" s="5">
        <v>20</v>
      </c>
      <c r="Y27" s="5">
        <v>506</v>
      </c>
      <c r="Z27" s="5">
        <v>8</v>
      </c>
      <c r="AA27" s="5">
        <v>0</v>
      </c>
      <c r="AB27" s="5">
        <v>3.9</v>
      </c>
      <c r="AC27" s="5">
        <v>101</v>
      </c>
      <c r="AD27" s="5">
        <v>22</v>
      </c>
      <c r="AE27" s="5">
        <v>22</v>
      </c>
      <c r="AF27" s="5">
        <v>1</v>
      </c>
      <c r="AG27" s="5">
        <v>0</v>
      </c>
      <c r="AH27" s="5">
        <v>0</v>
      </c>
      <c r="AI27" s="5">
        <v>0</v>
      </c>
      <c r="AJ27" s="5">
        <v>0</v>
      </c>
      <c r="AK27" s="55">
        <v>4076</v>
      </c>
      <c r="AL27" s="5">
        <v>0</v>
      </c>
      <c r="AM27" s="5">
        <v>0</v>
      </c>
      <c r="AN27" s="5">
        <v>1</v>
      </c>
      <c r="AO27" s="5">
        <v>0</v>
      </c>
      <c r="AP27" s="4"/>
      <c r="AQ27" s="10"/>
      <c r="AR27" s="11"/>
      <c r="AS27" s="68">
        <v>1</v>
      </c>
      <c r="AT27" s="52" t="s">
        <v>71</v>
      </c>
      <c r="AU27" s="57" t="s">
        <v>471</v>
      </c>
      <c r="AV27" s="3">
        <f t="shared" si="0"/>
        <v>1</v>
      </c>
    </row>
    <row r="28" spans="1:48" ht="19.5" customHeight="1" x14ac:dyDescent="0.25">
      <c r="A28">
        <v>91</v>
      </c>
      <c r="B28">
        <v>2016</v>
      </c>
      <c r="C28">
        <v>3</v>
      </c>
      <c r="D28" t="s">
        <v>144</v>
      </c>
      <c r="E28" t="s">
        <v>74</v>
      </c>
      <c r="F28" t="s">
        <v>222</v>
      </c>
      <c r="G28" t="s">
        <v>81</v>
      </c>
      <c r="H28" s="3" t="s">
        <v>66</v>
      </c>
      <c r="I28" s="3">
        <v>2</v>
      </c>
      <c r="J28" s="3" t="s">
        <v>112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25</v>
      </c>
      <c r="W28" s="5">
        <v>25</v>
      </c>
      <c r="X28" s="5">
        <v>23</v>
      </c>
      <c r="Y28" s="5">
        <v>361</v>
      </c>
      <c r="Z28" s="5">
        <v>8</v>
      </c>
      <c r="AA28" s="5">
        <v>7.5714285714285712</v>
      </c>
      <c r="AB28" s="5">
        <v>3.94</v>
      </c>
      <c r="AC28" s="5">
        <v>69</v>
      </c>
      <c r="AD28" s="5">
        <v>27</v>
      </c>
      <c r="AE28" s="5">
        <v>25</v>
      </c>
      <c r="AF28" s="5">
        <v>1</v>
      </c>
      <c r="AG28" s="5">
        <v>0</v>
      </c>
      <c r="AH28" s="5">
        <v>0</v>
      </c>
      <c r="AI28" s="5">
        <v>0</v>
      </c>
      <c r="AJ28" s="5">
        <v>0</v>
      </c>
      <c r="AK28" s="55">
        <v>88</v>
      </c>
      <c r="AL28" s="5">
        <v>1</v>
      </c>
      <c r="AM28" s="5">
        <v>0</v>
      </c>
      <c r="AN28" s="5">
        <v>1</v>
      </c>
      <c r="AO28" s="5">
        <v>0</v>
      </c>
      <c r="AP28" s="4"/>
      <c r="AQ28" s="10"/>
      <c r="AR28" s="10"/>
      <c r="AS28" s="69">
        <v>1</v>
      </c>
      <c r="AT28" s="52" t="s">
        <v>71</v>
      </c>
      <c r="AU28" s="57" t="s">
        <v>475</v>
      </c>
      <c r="AV28" s="3">
        <f t="shared" si="0"/>
        <v>0</v>
      </c>
    </row>
    <row r="29" spans="1:48" ht="19.5" customHeight="1" x14ac:dyDescent="0.25">
      <c r="A29">
        <v>96</v>
      </c>
      <c r="B29">
        <v>2015</v>
      </c>
      <c r="C29">
        <v>3</v>
      </c>
      <c r="D29" t="s">
        <v>233</v>
      </c>
      <c r="E29" t="s">
        <v>63</v>
      </c>
      <c r="F29" t="s">
        <v>99</v>
      </c>
      <c r="G29" t="s">
        <v>234</v>
      </c>
      <c r="H29" s="3" t="s">
        <v>76</v>
      </c>
      <c r="I29" s="3"/>
      <c r="J29" s="3"/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25</v>
      </c>
      <c r="W29" s="5">
        <v>25.1</v>
      </c>
      <c r="X29" s="5">
        <v>26.5</v>
      </c>
      <c r="Y29" s="55">
        <v>315.70588235294116</v>
      </c>
      <c r="Z29" s="5">
        <v>7.78</v>
      </c>
      <c r="AA29" s="5">
        <v>7.5714285714285712</v>
      </c>
      <c r="AB29" s="5">
        <v>4.18</v>
      </c>
      <c r="AC29" s="55">
        <v>104.35294117647059</v>
      </c>
      <c r="AD29" s="5">
        <v>23.3</v>
      </c>
      <c r="AE29" s="5">
        <v>26.3</v>
      </c>
      <c r="AF29" s="5">
        <v>1</v>
      </c>
      <c r="AG29" s="5">
        <v>0</v>
      </c>
      <c r="AH29" s="5">
        <v>0</v>
      </c>
      <c r="AI29" s="5">
        <v>0</v>
      </c>
      <c r="AJ29" s="5">
        <v>0</v>
      </c>
      <c r="AK29" s="55">
        <v>16839</v>
      </c>
      <c r="AL29" s="5">
        <v>0</v>
      </c>
      <c r="AM29" s="5">
        <v>1</v>
      </c>
      <c r="AN29" s="5">
        <v>0</v>
      </c>
      <c r="AO29" s="5">
        <v>0</v>
      </c>
      <c r="AP29" s="4"/>
      <c r="AQ29" s="10"/>
      <c r="AR29" s="11"/>
      <c r="AS29" s="68">
        <v>1</v>
      </c>
      <c r="AT29" s="52" t="s">
        <v>71</v>
      </c>
      <c r="AU29" s="57" t="s">
        <v>477</v>
      </c>
      <c r="AV29" s="3">
        <f t="shared" si="0"/>
        <v>1</v>
      </c>
    </row>
    <row r="30" spans="1:48" ht="19.5" customHeight="1" x14ac:dyDescent="0.25">
      <c r="A30">
        <v>143</v>
      </c>
      <c r="B30">
        <v>2016</v>
      </c>
      <c r="C30">
        <v>3</v>
      </c>
      <c r="D30" t="s">
        <v>348</v>
      </c>
      <c r="E30" t="s">
        <v>63</v>
      </c>
      <c r="F30" t="s">
        <v>99</v>
      </c>
      <c r="G30" t="s">
        <v>119</v>
      </c>
      <c r="H30" s="3" t="s">
        <v>66</v>
      </c>
      <c r="I30" s="3" t="s">
        <v>112</v>
      </c>
      <c r="J30" s="3" t="s">
        <v>112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31</v>
      </c>
      <c r="W30" s="5">
        <v>28</v>
      </c>
      <c r="X30" s="5">
        <v>30</v>
      </c>
      <c r="Y30" s="55">
        <v>315.70588235294116</v>
      </c>
      <c r="Z30" s="5">
        <v>8</v>
      </c>
      <c r="AA30" s="5">
        <v>7.5714285714285712</v>
      </c>
      <c r="AB30" s="5">
        <v>3.03</v>
      </c>
      <c r="AC30" s="55">
        <v>104.35294117647059</v>
      </c>
      <c r="AD30" s="5">
        <v>19</v>
      </c>
      <c r="AE30" s="5">
        <v>25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5">
        <v>167</v>
      </c>
      <c r="AL30" s="5">
        <v>0</v>
      </c>
      <c r="AM30" s="5">
        <v>0</v>
      </c>
      <c r="AN30" s="5">
        <v>1</v>
      </c>
      <c r="AO30" s="5">
        <v>0</v>
      </c>
      <c r="AP30" s="4"/>
      <c r="AQ30" s="10"/>
      <c r="AR30" s="11"/>
      <c r="AS30" s="68">
        <v>1</v>
      </c>
      <c r="AT30" s="52" t="s">
        <v>71</v>
      </c>
      <c r="AU30" s="57" t="s">
        <v>491</v>
      </c>
      <c r="AV30" s="3">
        <f t="shared" si="0"/>
        <v>1</v>
      </c>
    </row>
    <row r="31" spans="1:48" ht="19.5" customHeight="1" x14ac:dyDescent="0.25">
      <c r="A31">
        <v>206</v>
      </c>
      <c r="B31">
        <v>2016</v>
      </c>
      <c r="C31">
        <v>3</v>
      </c>
      <c r="D31" t="s">
        <v>384</v>
      </c>
      <c r="E31" t="s">
        <v>74</v>
      </c>
      <c r="F31" t="s">
        <v>99</v>
      </c>
      <c r="G31" t="s">
        <v>157</v>
      </c>
      <c r="H31" s="3" t="s">
        <v>66</v>
      </c>
      <c r="I31" s="3" t="s">
        <v>112</v>
      </c>
      <c r="J31" s="3" t="s">
        <v>112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34</v>
      </c>
      <c r="W31" s="5">
        <v>34</v>
      </c>
      <c r="X31" s="5">
        <v>35</v>
      </c>
      <c r="Y31" s="5">
        <v>348</v>
      </c>
      <c r="Z31" s="5">
        <v>8</v>
      </c>
      <c r="AA31" s="5">
        <v>7.5714285714285712</v>
      </c>
      <c r="AB31" s="5">
        <v>4.33</v>
      </c>
      <c r="AC31" s="5">
        <v>11</v>
      </c>
      <c r="AD31" s="5">
        <v>35</v>
      </c>
      <c r="AE31" s="5">
        <v>30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5">
        <v>1670</v>
      </c>
      <c r="AL31" s="5">
        <v>1</v>
      </c>
      <c r="AM31" s="5">
        <v>0</v>
      </c>
      <c r="AN31" s="5">
        <v>1</v>
      </c>
      <c r="AO31" s="5">
        <v>0</v>
      </c>
      <c r="AP31" s="4"/>
      <c r="AQ31" s="10"/>
      <c r="AR31" s="11"/>
      <c r="AS31" s="68">
        <v>1</v>
      </c>
      <c r="AT31" s="52" t="s">
        <v>71</v>
      </c>
      <c r="AU31" s="57" t="s">
        <v>507</v>
      </c>
      <c r="AV31" s="3">
        <f t="shared" si="0"/>
        <v>0</v>
      </c>
    </row>
    <row r="32" spans="1:48" ht="19.5" customHeight="1" x14ac:dyDescent="0.25">
      <c r="A32">
        <v>226</v>
      </c>
      <c r="B32">
        <v>2016</v>
      </c>
      <c r="C32">
        <v>3</v>
      </c>
      <c r="D32" t="s">
        <v>298</v>
      </c>
      <c r="E32" t="s">
        <v>63</v>
      </c>
      <c r="F32" t="s">
        <v>99</v>
      </c>
      <c r="G32" t="s">
        <v>136</v>
      </c>
      <c r="H32" s="3" t="s">
        <v>66</v>
      </c>
      <c r="I32" s="3" t="s">
        <v>112</v>
      </c>
      <c r="J32" s="3" t="s">
        <v>112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28</v>
      </c>
      <c r="W32" s="5">
        <v>27</v>
      </c>
      <c r="X32" s="5">
        <v>28</v>
      </c>
      <c r="Y32" s="55">
        <v>315.70588235294116</v>
      </c>
      <c r="Z32" s="5">
        <v>4</v>
      </c>
      <c r="AA32" s="5">
        <v>7.5714285714285712</v>
      </c>
      <c r="AB32" s="5">
        <v>4.26</v>
      </c>
      <c r="AC32" s="55">
        <v>104.35294117647059</v>
      </c>
      <c r="AD32" s="5">
        <v>28</v>
      </c>
      <c r="AE32" s="5">
        <v>28</v>
      </c>
      <c r="AF32" s="5">
        <v>1</v>
      </c>
      <c r="AG32" s="5">
        <v>0</v>
      </c>
      <c r="AH32" s="5">
        <v>0</v>
      </c>
      <c r="AI32" s="5">
        <v>0</v>
      </c>
      <c r="AJ32" s="5">
        <v>0</v>
      </c>
      <c r="AK32" s="55">
        <v>3591</v>
      </c>
      <c r="AL32" s="5">
        <v>0</v>
      </c>
      <c r="AM32" s="5">
        <v>0</v>
      </c>
      <c r="AN32" s="5">
        <v>1</v>
      </c>
      <c r="AO32" s="5">
        <v>0</v>
      </c>
      <c r="AP32" s="4"/>
      <c r="AQ32" s="10"/>
      <c r="AR32" s="10"/>
      <c r="AS32" s="69">
        <v>1</v>
      </c>
      <c r="AT32" s="52" t="s">
        <v>71</v>
      </c>
      <c r="AU32" s="57" t="s">
        <v>512</v>
      </c>
      <c r="AV32" s="3">
        <f t="shared" si="0"/>
        <v>1</v>
      </c>
    </row>
    <row r="33" spans="1:48" ht="19.5" customHeight="1" x14ac:dyDescent="0.25">
      <c r="A33">
        <v>230</v>
      </c>
      <c r="B33">
        <v>2016</v>
      </c>
      <c r="C33">
        <v>3</v>
      </c>
      <c r="D33" t="s">
        <v>345</v>
      </c>
      <c r="E33" t="s">
        <v>74</v>
      </c>
      <c r="F33" t="s">
        <v>222</v>
      </c>
      <c r="G33" t="s">
        <v>108</v>
      </c>
      <c r="H33" s="3" t="s">
        <v>66</v>
      </c>
      <c r="I33" s="3" t="s">
        <v>112</v>
      </c>
      <c r="J33" s="3" t="s">
        <v>112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31</v>
      </c>
      <c r="W33" s="5">
        <v>24</v>
      </c>
      <c r="X33" s="5">
        <v>27</v>
      </c>
      <c r="Y33" s="5">
        <v>546</v>
      </c>
      <c r="Z33" s="5">
        <v>8</v>
      </c>
      <c r="AA33" s="5">
        <v>0</v>
      </c>
      <c r="AB33" s="5">
        <v>3.34</v>
      </c>
      <c r="AC33" s="5">
        <v>119</v>
      </c>
      <c r="AD33" s="5">
        <v>24</v>
      </c>
      <c r="AE33" s="5">
        <v>28</v>
      </c>
      <c r="AF33" s="5">
        <v>1</v>
      </c>
      <c r="AG33" s="5">
        <v>0</v>
      </c>
      <c r="AH33" s="5">
        <v>0</v>
      </c>
      <c r="AI33" s="5">
        <v>0</v>
      </c>
      <c r="AJ33" s="5">
        <v>0</v>
      </c>
      <c r="AK33" s="55">
        <v>1026</v>
      </c>
      <c r="AL33" s="5">
        <v>1</v>
      </c>
      <c r="AM33" s="5">
        <v>0</v>
      </c>
      <c r="AN33" s="5">
        <v>1</v>
      </c>
      <c r="AO33" s="5">
        <v>0</v>
      </c>
      <c r="AP33" s="4"/>
      <c r="AQ33" s="10"/>
      <c r="AR33" s="11"/>
      <c r="AS33" s="68">
        <v>1</v>
      </c>
      <c r="AT33" s="52" t="s">
        <v>71</v>
      </c>
      <c r="AU33" s="57" t="s">
        <v>513</v>
      </c>
      <c r="AV33" s="3">
        <f t="shared" si="0"/>
        <v>0</v>
      </c>
    </row>
    <row r="34" spans="1:48" ht="19.5" customHeight="1" x14ac:dyDescent="0.25">
      <c r="A34">
        <v>231</v>
      </c>
      <c r="B34">
        <v>2015</v>
      </c>
      <c r="C34">
        <v>3</v>
      </c>
      <c r="D34" t="s">
        <v>313</v>
      </c>
      <c r="E34" t="s">
        <v>63</v>
      </c>
      <c r="F34" t="s">
        <v>99</v>
      </c>
      <c r="G34" t="s">
        <v>108</v>
      </c>
      <c r="H34" s="3"/>
      <c r="I34" s="3"/>
      <c r="J34" s="3"/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29</v>
      </c>
      <c r="W34" s="5">
        <v>25.1</v>
      </c>
      <c r="X34" s="5">
        <v>26.5</v>
      </c>
      <c r="Y34" s="55">
        <v>315.70588235294116</v>
      </c>
      <c r="Z34" s="5">
        <v>7.78</v>
      </c>
      <c r="AA34" s="5">
        <v>7.5714285714285712</v>
      </c>
      <c r="AB34" s="5">
        <v>4.0999999999999996</v>
      </c>
      <c r="AC34" s="55">
        <v>104.35294117647059</v>
      </c>
      <c r="AD34" s="5">
        <v>23.3</v>
      </c>
      <c r="AE34" s="5">
        <v>26.3</v>
      </c>
      <c r="AF34" s="5">
        <v>1</v>
      </c>
      <c r="AG34" s="5">
        <v>0</v>
      </c>
      <c r="AH34" s="5">
        <v>0</v>
      </c>
      <c r="AI34" s="5">
        <v>0</v>
      </c>
      <c r="AJ34" s="5">
        <v>0</v>
      </c>
      <c r="AK34" s="55">
        <v>667</v>
      </c>
      <c r="AL34" s="5">
        <v>0</v>
      </c>
      <c r="AM34" s="5">
        <v>0</v>
      </c>
      <c r="AN34" s="5">
        <v>0</v>
      </c>
      <c r="AO34" s="5">
        <v>0</v>
      </c>
      <c r="AP34" s="4"/>
      <c r="AQ34" s="10"/>
      <c r="AR34" s="11"/>
      <c r="AS34" s="68">
        <v>1</v>
      </c>
      <c r="AT34" s="52" t="s">
        <v>71</v>
      </c>
      <c r="AU34" s="57" t="s">
        <v>514</v>
      </c>
      <c r="AV34" s="3">
        <f t="shared" si="0"/>
        <v>1</v>
      </c>
    </row>
    <row r="35" spans="1:48" ht="19.5" customHeight="1" x14ac:dyDescent="0.25">
      <c r="A35">
        <v>237</v>
      </c>
      <c r="B35">
        <v>2016</v>
      </c>
      <c r="C35">
        <v>3</v>
      </c>
      <c r="D35" t="s">
        <v>194</v>
      </c>
      <c r="E35" t="s">
        <v>74</v>
      </c>
      <c r="F35" t="s">
        <v>161</v>
      </c>
      <c r="G35" t="s">
        <v>108</v>
      </c>
      <c r="H35" s="3" t="s">
        <v>66</v>
      </c>
      <c r="I35" s="3" t="s">
        <v>112</v>
      </c>
      <c r="J35" s="3" t="s">
        <v>112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24</v>
      </c>
      <c r="W35" s="5">
        <v>25</v>
      </c>
      <c r="X35" s="5">
        <v>24</v>
      </c>
      <c r="Y35" s="5">
        <v>138</v>
      </c>
      <c r="Z35" s="5">
        <v>8</v>
      </c>
      <c r="AA35" s="5">
        <v>7.5714285714285712</v>
      </c>
      <c r="AB35" s="5">
        <v>3.79</v>
      </c>
      <c r="AC35" s="5">
        <v>42</v>
      </c>
      <c r="AD35" s="5">
        <v>26</v>
      </c>
      <c r="AE35" s="5">
        <v>21</v>
      </c>
      <c r="AF35" s="5">
        <v>1</v>
      </c>
      <c r="AG35" s="5">
        <v>0</v>
      </c>
      <c r="AH35" s="5">
        <v>0</v>
      </c>
      <c r="AI35" s="5">
        <v>0</v>
      </c>
      <c r="AJ35" s="5">
        <v>0</v>
      </c>
      <c r="AK35" s="55">
        <v>10286</v>
      </c>
      <c r="AL35" s="5">
        <v>1</v>
      </c>
      <c r="AM35" s="5">
        <v>0</v>
      </c>
      <c r="AN35" s="5">
        <v>1</v>
      </c>
      <c r="AO35" s="5">
        <v>0</v>
      </c>
      <c r="AP35" s="4"/>
      <c r="AQ35" s="10"/>
      <c r="AR35" s="11"/>
      <c r="AS35" s="68">
        <v>1</v>
      </c>
      <c r="AT35" s="52" t="s">
        <v>71</v>
      </c>
      <c r="AU35" s="57" t="s">
        <v>516</v>
      </c>
      <c r="AV35" s="3">
        <f t="shared" si="0"/>
        <v>0</v>
      </c>
    </row>
    <row r="36" spans="1:48" ht="19.5" customHeight="1" x14ac:dyDescent="0.25">
      <c r="A36">
        <v>244</v>
      </c>
      <c r="B36">
        <v>2015</v>
      </c>
      <c r="C36">
        <v>4</v>
      </c>
      <c r="D36" t="s">
        <v>248</v>
      </c>
      <c r="F36" t="s">
        <v>99</v>
      </c>
      <c r="G36" t="s">
        <v>81</v>
      </c>
      <c r="H36" s="3" t="s">
        <v>82</v>
      </c>
      <c r="I36" s="3" t="s">
        <v>112</v>
      </c>
      <c r="J36" s="3" t="s">
        <v>112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25.47</v>
      </c>
      <c r="W36" s="5">
        <v>25.1</v>
      </c>
      <c r="X36" s="5">
        <v>26.5</v>
      </c>
      <c r="Y36" s="55">
        <v>315.70588235294116</v>
      </c>
      <c r="Z36" s="5">
        <v>7.78</v>
      </c>
      <c r="AA36" s="5">
        <v>16</v>
      </c>
      <c r="AB36" s="5">
        <v>3.57</v>
      </c>
      <c r="AC36" s="55">
        <v>104.35294117647059</v>
      </c>
      <c r="AD36" s="5">
        <v>23.3</v>
      </c>
      <c r="AE36" s="5">
        <v>26.3</v>
      </c>
      <c r="AF36" s="5">
        <v>1</v>
      </c>
      <c r="AG36" s="5">
        <v>0</v>
      </c>
      <c r="AH36" s="5">
        <v>0</v>
      </c>
      <c r="AI36" s="5">
        <v>0</v>
      </c>
      <c r="AJ36" s="5">
        <v>0</v>
      </c>
      <c r="AK36" s="55">
        <v>64068</v>
      </c>
      <c r="AL36" s="5">
        <v>1</v>
      </c>
      <c r="AM36" s="5">
        <v>0</v>
      </c>
      <c r="AN36" s="5">
        <v>0</v>
      </c>
      <c r="AO36" s="5">
        <v>1</v>
      </c>
      <c r="AP36" s="4"/>
      <c r="AQ36" s="10"/>
      <c r="AR36" s="11"/>
      <c r="AS36" s="68">
        <v>1</v>
      </c>
      <c r="AT36" s="52" t="s">
        <v>71</v>
      </c>
      <c r="AU36" s="57" t="s">
        <v>494</v>
      </c>
      <c r="AV36" s="3">
        <f t="shared" si="0"/>
        <v>0</v>
      </c>
    </row>
    <row r="37" spans="1:48" ht="19.5" customHeight="1" x14ac:dyDescent="0.25">
      <c r="A37">
        <v>164</v>
      </c>
      <c r="B37">
        <v>2015</v>
      </c>
      <c r="C37">
        <v>3</v>
      </c>
      <c r="D37" t="s">
        <v>403</v>
      </c>
      <c r="E37" t="s">
        <v>63</v>
      </c>
      <c r="F37" t="s">
        <v>204</v>
      </c>
      <c r="G37" t="s">
        <v>119</v>
      </c>
      <c r="H37" s="3"/>
      <c r="I37" s="3"/>
      <c r="J37" s="3"/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25.47</v>
      </c>
      <c r="W37" s="5">
        <v>25.1</v>
      </c>
      <c r="X37" s="5">
        <v>26.5</v>
      </c>
      <c r="Y37" s="55">
        <v>315.70588235294116</v>
      </c>
      <c r="Z37" s="5">
        <v>7.78</v>
      </c>
      <c r="AA37" s="5">
        <v>7.5714285714285712</v>
      </c>
      <c r="AB37" s="5">
        <v>4.13</v>
      </c>
      <c r="AC37" s="55">
        <v>104.35294117647059</v>
      </c>
      <c r="AD37" s="5">
        <v>23.3</v>
      </c>
      <c r="AE37" s="5">
        <v>26.3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5">
        <v>768</v>
      </c>
      <c r="AL37" s="5">
        <v>0</v>
      </c>
      <c r="AM37" s="5">
        <v>0</v>
      </c>
      <c r="AN37" s="5">
        <v>0</v>
      </c>
      <c r="AO37" s="5">
        <v>0</v>
      </c>
      <c r="AP37" s="4"/>
      <c r="AQ37" s="10"/>
      <c r="AR37" s="11"/>
      <c r="AS37" s="68">
        <v>2</v>
      </c>
      <c r="AT37" s="52" t="s">
        <v>71</v>
      </c>
      <c r="AU37" s="57" t="s">
        <v>497</v>
      </c>
      <c r="AV37" s="3">
        <f t="shared" si="0"/>
        <v>1</v>
      </c>
    </row>
    <row r="38" spans="1:48" ht="19.5" customHeight="1" x14ac:dyDescent="0.25">
      <c r="A38">
        <v>23</v>
      </c>
      <c r="B38">
        <v>2016</v>
      </c>
      <c r="C38">
        <v>3</v>
      </c>
      <c r="D38" t="s">
        <v>242</v>
      </c>
      <c r="E38" t="s">
        <v>63</v>
      </c>
      <c r="F38" t="s">
        <v>148</v>
      </c>
      <c r="G38" t="s">
        <v>64</v>
      </c>
      <c r="H38" s="3" t="s">
        <v>66</v>
      </c>
      <c r="I38" s="3" t="s">
        <v>112</v>
      </c>
      <c r="J38" s="3" t="s">
        <v>112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26</v>
      </c>
      <c r="W38" s="5">
        <v>25</v>
      </c>
      <c r="X38" s="5">
        <v>31</v>
      </c>
      <c r="Y38" s="5">
        <v>48</v>
      </c>
      <c r="Z38" s="5">
        <v>8</v>
      </c>
      <c r="AA38" s="5">
        <v>9</v>
      </c>
      <c r="AB38" s="5">
        <v>3.23</v>
      </c>
      <c r="AC38" s="5">
        <v>22</v>
      </c>
      <c r="AD38" s="5">
        <v>21</v>
      </c>
      <c r="AE38" s="5">
        <v>27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5">
        <v>401</v>
      </c>
      <c r="AL38" s="5">
        <v>0</v>
      </c>
      <c r="AM38" s="5">
        <v>0</v>
      </c>
      <c r="AN38" s="5">
        <v>1</v>
      </c>
      <c r="AO38" s="5">
        <v>0</v>
      </c>
      <c r="AP38" s="4"/>
      <c r="AQ38" s="10"/>
      <c r="AR38" s="11"/>
      <c r="AS38" s="68">
        <v>2</v>
      </c>
      <c r="AT38" s="52" t="s">
        <v>71</v>
      </c>
      <c r="AU38" s="57" t="s">
        <v>455</v>
      </c>
      <c r="AV38" s="3">
        <f t="shared" si="0"/>
        <v>1</v>
      </c>
    </row>
    <row r="39" spans="1:48" ht="19.5" customHeight="1" x14ac:dyDescent="0.25">
      <c r="A39">
        <v>62</v>
      </c>
      <c r="B39">
        <v>2016</v>
      </c>
      <c r="C39">
        <v>3</v>
      </c>
      <c r="D39" t="s">
        <v>127</v>
      </c>
      <c r="E39" t="s">
        <v>63</v>
      </c>
      <c r="F39" t="s">
        <v>93</v>
      </c>
      <c r="G39" t="s">
        <v>81</v>
      </c>
      <c r="H39" s="3" t="s">
        <v>76</v>
      </c>
      <c r="I39" s="3" t="s">
        <v>112</v>
      </c>
      <c r="J39" s="3" t="s">
        <v>112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22</v>
      </c>
      <c r="W39" s="5">
        <v>21</v>
      </c>
      <c r="X39" s="5">
        <v>22</v>
      </c>
      <c r="Y39" s="5">
        <v>348</v>
      </c>
      <c r="Z39" s="5">
        <v>8</v>
      </c>
      <c r="AA39" s="5">
        <v>0</v>
      </c>
      <c r="AB39" s="5">
        <v>3.5</v>
      </c>
      <c r="AC39" s="5">
        <v>104</v>
      </c>
      <c r="AD39" s="5">
        <v>17</v>
      </c>
      <c r="AE39" s="5">
        <v>26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5">
        <v>50</v>
      </c>
      <c r="AL39" s="5">
        <v>0</v>
      </c>
      <c r="AM39" s="5">
        <v>1</v>
      </c>
      <c r="AN39" s="5">
        <v>1</v>
      </c>
      <c r="AO39" s="5">
        <v>0</v>
      </c>
      <c r="AP39" s="4"/>
      <c r="AQ39" s="10" t="s">
        <v>93</v>
      </c>
      <c r="AR39" s="11"/>
      <c r="AS39" s="68">
        <v>2</v>
      </c>
      <c r="AT39" s="52" t="s">
        <v>71</v>
      </c>
      <c r="AU39" s="57" t="s">
        <v>467</v>
      </c>
      <c r="AV39" s="3">
        <f t="shared" si="0"/>
        <v>1</v>
      </c>
    </row>
    <row r="40" spans="1:48" ht="19.5" customHeight="1" x14ac:dyDescent="0.25">
      <c r="A40">
        <v>97</v>
      </c>
      <c r="B40">
        <v>2016</v>
      </c>
      <c r="C40">
        <v>3</v>
      </c>
      <c r="D40" t="s">
        <v>268</v>
      </c>
      <c r="E40" t="s">
        <v>63</v>
      </c>
      <c r="F40" t="s">
        <v>143</v>
      </c>
      <c r="G40" t="s">
        <v>81</v>
      </c>
      <c r="H40" s="3" t="s">
        <v>66</v>
      </c>
      <c r="I40" s="3" t="s">
        <v>112</v>
      </c>
      <c r="J40" s="3" t="s">
        <v>112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27</v>
      </c>
      <c r="W40" s="5">
        <v>24</v>
      </c>
      <c r="X40" s="5">
        <v>31</v>
      </c>
      <c r="Y40" s="5">
        <v>473</v>
      </c>
      <c r="Z40" s="5">
        <v>8</v>
      </c>
      <c r="AA40" s="5">
        <v>3</v>
      </c>
      <c r="AB40" s="5">
        <v>3.14</v>
      </c>
      <c r="AC40" s="5">
        <v>252</v>
      </c>
      <c r="AD40" s="5">
        <v>23</v>
      </c>
      <c r="AE40" s="5">
        <v>29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5">
        <v>945</v>
      </c>
      <c r="AL40" s="5">
        <v>0</v>
      </c>
      <c r="AM40" s="5">
        <v>0</v>
      </c>
      <c r="AN40" s="5">
        <v>1</v>
      </c>
      <c r="AO40" s="5">
        <v>0</v>
      </c>
      <c r="AP40" s="4"/>
      <c r="AQ40" s="10"/>
      <c r="AR40" s="11"/>
      <c r="AS40" s="68">
        <v>2</v>
      </c>
      <c r="AT40" s="52" t="s">
        <v>71</v>
      </c>
      <c r="AU40" s="57" t="s">
        <v>478</v>
      </c>
      <c r="AV40" s="3">
        <f t="shared" si="0"/>
        <v>1</v>
      </c>
    </row>
    <row r="41" spans="1:48" ht="19.5" customHeight="1" x14ac:dyDescent="0.25">
      <c r="A41">
        <v>98</v>
      </c>
      <c r="B41">
        <v>2016</v>
      </c>
      <c r="C41">
        <v>3</v>
      </c>
      <c r="D41" t="s">
        <v>232</v>
      </c>
      <c r="E41" t="s">
        <v>63</v>
      </c>
      <c r="F41" t="s">
        <v>93</v>
      </c>
      <c r="G41" t="s">
        <v>81</v>
      </c>
      <c r="H41" s="3" t="s">
        <v>66</v>
      </c>
      <c r="I41" s="3" t="s">
        <v>112</v>
      </c>
      <c r="J41" s="3" t="s">
        <v>112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25</v>
      </c>
      <c r="W41" s="5">
        <v>28</v>
      </c>
      <c r="X41" s="5">
        <v>30</v>
      </c>
      <c r="Y41" s="55">
        <v>315.70588235294116</v>
      </c>
      <c r="Z41" s="5">
        <v>4</v>
      </c>
      <c r="AA41" s="5">
        <v>23</v>
      </c>
      <c r="AB41" s="5">
        <v>3.84</v>
      </c>
      <c r="AC41" s="55">
        <v>104.35294117647059</v>
      </c>
      <c r="AD41" s="5">
        <v>25</v>
      </c>
      <c r="AE41" s="5">
        <v>20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5">
        <v>1741</v>
      </c>
      <c r="AL41" s="5">
        <v>0</v>
      </c>
      <c r="AM41" s="5">
        <v>0</v>
      </c>
      <c r="AN41" s="5">
        <v>1</v>
      </c>
      <c r="AO41" s="5">
        <v>0</v>
      </c>
      <c r="AP41" s="4"/>
      <c r="AQ41" s="10"/>
      <c r="AR41" s="11"/>
      <c r="AS41" s="68">
        <v>2</v>
      </c>
      <c r="AT41" s="52" t="s">
        <v>71</v>
      </c>
      <c r="AU41" s="57" t="s">
        <v>479</v>
      </c>
      <c r="AV41" s="3">
        <f t="shared" si="0"/>
        <v>1</v>
      </c>
    </row>
    <row r="42" spans="1:48" ht="19.5" customHeight="1" x14ac:dyDescent="0.25">
      <c r="A42">
        <v>100</v>
      </c>
      <c r="B42">
        <v>2015</v>
      </c>
      <c r="C42">
        <v>2</v>
      </c>
      <c r="D42" t="s">
        <v>264</v>
      </c>
      <c r="E42" t="s">
        <v>63</v>
      </c>
      <c r="F42" t="s">
        <v>148</v>
      </c>
      <c r="G42" t="s">
        <v>136</v>
      </c>
      <c r="H42" s="3" t="s">
        <v>86</v>
      </c>
      <c r="I42" s="3" t="s">
        <v>112</v>
      </c>
      <c r="J42" s="3" t="s">
        <v>112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27</v>
      </c>
      <c r="W42" s="5">
        <v>25</v>
      </c>
      <c r="X42" s="5">
        <v>34</v>
      </c>
      <c r="Y42" s="5">
        <v>161</v>
      </c>
      <c r="Z42" s="5">
        <v>9</v>
      </c>
      <c r="AA42" s="5">
        <v>7.5714285714285712</v>
      </c>
      <c r="AB42" s="5">
        <v>3.65</v>
      </c>
      <c r="AC42" s="5">
        <v>80</v>
      </c>
      <c r="AD42" s="5">
        <v>24</v>
      </c>
      <c r="AE42" s="5">
        <v>25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5">
        <v>1041</v>
      </c>
      <c r="AL42" s="5">
        <v>0</v>
      </c>
      <c r="AM42" s="5">
        <v>0</v>
      </c>
      <c r="AN42" s="5">
        <v>0</v>
      </c>
      <c r="AO42" s="5">
        <v>0</v>
      </c>
      <c r="AP42" s="4"/>
      <c r="AQ42" s="10"/>
      <c r="AR42" s="11"/>
      <c r="AS42" s="68">
        <v>2</v>
      </c>
      <c r="AT42" s="52" t="s">
        <v>71</v>
      </c>
      <c r="AU42" s="57" t="s">
        <v>480</v>
      </c>
      <c r="AV42" s="3">
        <f t="shared" si="0"/>
        <v>1</v>
      </c>
    </row>
    <row r="43" spans="1:48" ht="19.5" customHeight="1" x14ac:dyDescent="0.25">
      <c r="A43">
        <v>105</v>
      </c>
      <c r="B43">
        <v>2016</v>
      </c>
      <c r="C43">
        <v>3</v>
      </c>
      <c r="D43" t="s">
        <v>127</v>
      </c>
      <c r="E43" t="s">
        <v>74</v>
      </c>
      <c r="F43" t="s">
        <v>93</v>
      </c>
      <c r="G43" t="s">
        <v>90</v>
      </c>
      <c r="H43" s="3" t="s">
        <v>82</v>
      </c>
      <c r="I43" s="3" t="s">
        <v>112</v>
      </c>
      <c r="J43" s="3" t="s">
        <v>112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25</v>
      </c>
      <c r="W43" s="5">
        <v>25</v>
      </c>
      <c r="X43" s="5">
        <v>30</v>
      </c>
      <c r="Y43" s="5">
        <v>343</v>
      </c>
      <c r="Z43" s="5">
        <v>8</v>
      </c>
      <c r="AA43" s="5">
        <v>0</v>
      </c>
      <c r="AB43" s="5">
        <v>3.27</v>
      </c>
      <c r="AC43" s="5">
        <v>127</v>
      </c>
      <c r="AD43" s="5">
        <v>20</v>
      </c>
      <c r="AE43" s="5">
        <v>25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5">
        <v>49</v>
      </c>
      <c r="AL43" s="5">
        <v>1</v>
      </c>
      <c r="AM43" s="5">
        <v>0</v>
      </c>
      <c r="AN43" s="5">
        <v>1</v>
      </c>
      <c r="AO43" s="5">
        <v>0</v>
      </c>
      <c r="AP43" s="4"/>
      <c r="AQ43" s="10"/>
      <c r="AR43" s="11"/>
      <c r="AS43" s="68">
        <v>2</v>
      </c>
      <c r="AT43" s="52" t="s">
        <v>71</v>
      </c>
      <c r="AU43" s="57" t="s">
        <v>483</v>
      </c>
      <c r="AV43" s="3">
        <f t="shared" si="0"/>
        <v>0</v>
      </c>
    </row>
    <row r="44" spans="1:48" ht="19.5" customHeight="1" x14ac:dyDescent="0.25">
      <c r="A44">
        <v>124</v>
      </c>
      <c r="B44">
        <v>2016</v>
      </c>
      <c r="C44">
        <v>2</v>
      </c>
      <c r="D44" t="s">
        <v>296</v>
      </c>
      <c r="E44" t="s">
        <v>74</v>
      </c>
      <c r="F44" t="s">
        <v>254</v>
      </c>
      <c r="G44" t="s">
        <v>297</v>
      </c>
      <c r="H44" s="3" t="s">
        <v>66</v>
      </c>
      <c r="I44" s="3" t="s">
        <v>112</v>
      </c>
      <c r="J44" s="3" t="s">
        <v>112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28</v>
      </c>
      <c r="W44" s="5">
        <v>25.1</v>
      </c>
      <c r="X44" s="5">
        <v>26.5</v>
      </c>
      <c r="Y44" s="55">
        <v>315.70588235294116</v>
      </c>
      <c r="Z44" s="5">
        <v>7.78</v>
      </c>
      <c r="AA44" s="5">
        <v>7.5714285714285712</v>
      </c>
      <c r="AB44" s="5">
        <v>2.95</v>
      </c>
      <c r="AC44" s="55">
        <v>104.35294117647059</v>
      </c>
      <c r="AD44" s="5">
        <v>23.3</v>
      </c>
      <c r="AE44" s="5">
        <v>26.3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5">
        <v>4046</v>
      </c>
      <c r="AL44" s="5">
        <v>1</v>
      </c>
      <c r="AM44" s="5">
        <v>0</v>
      </c>
      <c r="AN44" s="5">
        <v>1</v>
      </c>
      <c r="AO44" s="5">
        <v>0</v>
      </c>
      <c r="AP44" s="4"/>
      <c r="AQ44" s="10"/>
      <c r="AR44" s="11"/>
      <c r="AS44" s="68">
        <v>2</v>
      </c>
      <c r="AT44" s="52" t="s">
        <v>71</v>
      </c>
      <c r="AU44" s="57" t="s">
        <v>487</v>
      </c>
      <c r="AV44" s="3">
        <f t="shared" si="0"/>
        <v>0</v>
      </c>
    </row>
    <row r="45" spans="1:48" ht="19.5" customHeight="1" x14ac:dyDescent="0.25">
      <c r="A45">
        <v>153</v>
      </c>
      <c r="B45">
        <v>2015</v>
      </c>
      <c r="C45">
        <v>3</v>
      </c>
      <c r="D45" t="s">
        <v>221</v>
      </c>
      <c r="E45" t="s">
        <v>63</v>
      </c>
      <c r="F45" t="s">
        <v>93</v>
      </c>
      <c r="G45" t="s">
        <v>90</v>
      </c>
      <c r="H45" s="3" t="s">
        <v>66</v>
      </c>
      <c r="I45" s="3" t="s">
        <v>112</v>
      </c>
      <c r="J45" s="3" t="s">
        <v>112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25</v>
      </c>
      <c r="W45" s="5">
        <v>23</v>
      </c>
      <c r="X45" s="5">
        <v>28</v>
      </c>
      <c r="Y45" s="5">
        <v>65</v>
      </c>
      <c r="Z45" s="5">
        <v>8</v>
      </c>
      <c r="AA45" s="5">
        <v>7.5714285714285712</v>
      </c>
      <c r="AB45" s="5">
        <v>2.81</v>
      </c>
      <c r="AC45" s="5">
        <v>39</v>
      </c>
      <c r="AD45" s="5">
        <v>21</v>
      </c>
      <c r="AE45" s="5">
        <v>31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5">
        <v>3388</v>
      </c>
      <c r="AL45" s="5">
        <v>0</v>
      </c>
      <c r="AM45" s="5">
        <v>0</v>
      </c>
      <c r="AN45" s="5">
        <v>0</v>
      </c>
      <c r="AO45" s="5">
        <v>0</v>
      </c>
      <c r="AP45" s="4"/>
      <c r="AQ45" s="10"/>
      <c r="AR45" s="11"/>
      <c r="AS45" s="68">
        <v>2</v>
      </c>
      <c r="AT45" s="52" t="s">
        <v>71</v>
      </c>
      <c r="AU45" s="57" t="s">
        <v>494</v>
      </c>
      <c r="AV45" s="3">
        <f t="shared" si="0"/>
        <v>1</v>
      </c>
    </row>
    <row r="46" spans="1:48" ht="19.5" customHeight="1" x14ac:dyDescent="0.25">
      <c r="A46">
        <v>189</v>
      </c>
      <c r="B46">
        <v>2016</v>
      </c>
      <c r="C46">
        <v>3</v>
      </c>
      <c r="D46" t="s">
        <v>295</v>
      </c>
      <c r="E46" t="s">
        <v>63</v>
      </c>
      <c r="F46" t="s">
        <v>93</v>
      </c>
      <c r="G46" t="s">
        <v>94</v>
      </c>
      <c r="H46" s="3" t="s">
        <v>66</v>
      </c>
      <c r="I46" s="3" t="s">
        <v>112</v>
      </c>
      <c r="J46" s="3" t="s">
        <v>112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28</v>
      </c>
      <c r="W46" s="5">
        <v>29</v>
      </c>
      <c r="X46" s="5">
        <v>27</v>
      </c>
      <c r="Y46" s="55">
        <v>315.70588235294116</v>
      </c>
      <c r="Z46" s="5">
        <v>8</v>
      </c>
      <c r="AA46" s="5">
        <v>6</v>
      </c>
      <c r="AB46" s="5">
        <v>3.28</v>
      </c>
      <c r="AC46" s="55">
        <v>104.35294117647059</v>
      </c>
      <c r="AD46" s="5">
        <v>27</v>
      </c>
      <c r="AE46" s="5">
        <v>32</v>
      </c>
      <c r="AF46" s="5">
        <v>0</v>
      </c>
      <c r="AG46" s="5">
        <v>1</v>
      </c>
      <c r="AH46" s="5">
        <v>0</v>
      </c>
      <c r="AI46" s="5">
        <v>0</v>
      </c>
      <c r="AJ46" s="5">
        <v>0</v>
      </c>
      <c r="AK46" s="55">
        <v>1741</v>
      </c>
      <c r="AL46" s="5">
        <v>0</v>
      </c>
      <c r="AM46" s="5">
        <v>0</v>
      </c>
      <c r="AN46" s="5">
        <v>1</v>
      </c>
      <c r="AO46" s="5">
        <v>0</v>
      </c>
      <c r="AP46" s="4"/>
      <c r="AQ46" s="10"/>
      <c r="AR46" s="11"/>
      <c r="AS46" s="68">
        <v>2</v>
      </c>
      <c r="AT46" s="52" t="s">
        <v>71</v>
      </c>
      <c r="AU46" s="57" t="s">
        <v>503</v>
      </c>
      <c r="AV46" s="3">
        <f t="shared" si="0"/>
        <v>1</v>
      </c>
    </row>
    <row r="47" spans="1:48" ht="19.5" customHeight="1" x14ac:dyDescent="0.25">
      <c r="A47">
        <v>211</v>
      </c>
      <c r="B47">
        <v>2015</v>
      </c>
      <c r="C47">
        <v>2</v>
      </c>
      <c r="D47" t="s">
        <v>271</v>
      </c>
      <c r="E47" t="s">
        <v>63</v>
      </c>
      <c r="F47" t="s">
        <v>131</v>
      </c>
      <c r="G47" t="s">
        <v>94</v>
      </c>
      <c r="H47" s="3" t="s">
        <v>66</v>
      </c>
      <c r="I47" s="3" t="s">
        <v>112</v>
      </c>
      <c r="J47" s="3" t="s">
        <v>112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27</v>
      </c>
      <c r="W47" s="5">
        <v>25</v>
      </c>
      <c r="X47" s="5">
        <v>33</v>
      </c>
      <c r="Y47" s="55">
        <v>315.70588235294116</v>
      </c>
      <c r="Z47" s="5">
        <v>8</v>
      </c>
      <c r="AA47" s="5">
        <v>7.5714285714285712</v>
      </c>
      <c r="AB47" s="5">
        <v>3.74</v>
      </c>
      <c r="AC47" s="55">
        <v>104.35294117647059</v>
      </c>
      <c r="AD47" s="5">
        <v>21</v>
      </c>
      <c r="AE47" s="5">
        <v>30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5">
        <v>8764</v>
      </c>
      <c r="AL47" s="5">
        <v>0</v>
      </c>
      <c r="AM47" s="5">
        <v>0</v>
      </c>
      <c r="AN47" s="5">
        <v>0</v>
      </c>
      <c r="AO47" s="5">
        <v>0</v>
      </c>
      <c r="AP47" s="4"/>
      <c r="AQ47" s="10"/>
      <c r="AR47" s="11"/>
      <c r="AS47" s="68">
        <v>3</v>
      </c>
      <c r="AT47" s="52" t="s">
        <v>71</v>
      </c>
      <c r="AU47" s="57" t="s">
        <v>508</v>
      </c>
      <c r="AV47" s="3">
        <f t="shared" si="0"/>
        <v>1</v>
      </c>
    </row>
    <row r="48" spans="1:48" ht="19.5" customHeight="1" x14ac:dyDescent="0.25">
      <c r="A48">
        <v>47</v>
      </c>
      <c r="B48">
        <v>2016</v>
      </c>
      <c r="C48">
        <v>3</v>
      </c>
      <c r="D48" t="s">
        <v>217</v>
      </c>
      <c r="E48" t="s">
        <v>63</v>
      </c>
      <c r="F48" t="s">
        <v>214</v>
      </c>
      <c r="G48" t="s">
        <v>64</v>
      </c>
      <c r="H48" s="3" t="s">
        <v>66</v>
      </c>
      <c r="I48" s="3" t="s">
        <v>112</v>
      </c>
      <c r="J48" s="3" t="s">
        <v>112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25</v>
      </c>
      <c r="W48" s="5">
        <v>24</v>
      </c>
      <c r="X48" s="5">
        <v>25</v>
      </c>
      <c r="Y48" s="5">
        <v>17</v>
      </c>
      <c r="Z48" s="5">
        <v>9</v>
      </c>
      <c r="AA48" s="5">
        <v>29</v>
      </c>
      <c r="AB48" s="5">
        <v>3.26</v>
      </c>
      <c r="AC48" s="5">
        <v>8</v>
      </c>
      <c r="AD48" s="5">
        <v>24</v>
      </c>
      <c r="AE48" s="5">
        <v>28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5">
        <v>593</v>
      </c>
      <c r="AL48" s="5">
        <v>0</v>
      </c>
      <c r="AM48" s="5">
        <v>0</v>
      </c>
      <c r="AN48" s="5">
        <v>1</v>
      </c>
      <c r="AO48" s="5">
        <v>0</v>
      </c>
      <c r="AP48" s="4"/>
      <c r="AQ48" s="10"/>
      <c r="AR48" s="11"/>
      <c r="AS48" s="68">
        <v>3</v>
      </c>
      <c r="AT48" s="52" t="s">
        <v>71</v>
      </c>
      <c r="AU48" s="57" t="s">
        <v>463</v>
      </c>
      <c r="AV48" s="3">
        <f t="shared" si="0"/>
        <v>1</v>
      </c>
    </row>
    <row r="49" spans="1:48" ht="19.5" customHeight="1" x14ac:dyDescent="0.25">
      <c r="A49">
        <v>76</v>
      </c>
      <c r="B49">
        <v>2016</v>
      </c>
      <c r="C49">
        <v>3</v>
      </c>
      <c r="D49" t="s">
        <v>200</v>
      </c>
      <c r="E49" t="s">
        <v>63</v>
      </c>
      <c r="F49" t="s">
        <v>99</v>
      </c>
      <c r="G49" t="s">
        <v>119</v>
      </c>
      <c r="H49" s="3" t="s">
        <v>66</v>
      </c>
      <c r="I49" s="3" t="s">
        <v>112</v>
      </c>
      <c r="J49" s="3" t="s">
        <v>112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35</v>
      </c>
      <c r="W49" s="5">
        <v>36</v>
      </c>
      <c r="X49" s="5">
        <v>36</v>
      </c>
      <c r="Y49" s="5">
        <v>562</v>
      </c>
      <c r="Z49" s="5">
        <v>8</v>
      </c>
      <c r="AA49" s="5">
        <v>13</v>
      </c>
      <c r="AB49" s="5">
        <v>4.58</v>
      </c>
      <c r="AC49" s="5">
        <v>30</v>
      </c>
      <c r="AD49" s="5">
        <v>31</v>
      </c>
      <c r="AE49" s="5">
        <v>35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5">
        <v>1994</v>
      </c>
      <c r="AL49" s="5">
        <v>0</v>
      </c>
      <c r="AM49" s="5">
        <v>0</v>
      </c>
      <c r="AN49" s="5">
        <v>1</v>
      </c>
      <c r="AO49" s="5">
        <v>0</v>
      </c>
      <c r="AP49" s="4"/>
      <c r="AQ49" s="10" t="s">
        <v>389</v>
      </c>
      <c r="AR49" s="11"/>
      <c r="AS49" s="68">
        <v>3</v>
      </c>
      <c r="AT49" s="52" t="s">
        <v>71</v>
      </c>
      <c r="AU49" s="57" t="s">
        <v>472</v>
      </c>
      <c r="AV49" s="3">
        <f t="shared" si="0"/>
        <v>1</v>
      </c>
    </row>
    <row r="50" spans="1:48" ht="19.5" customHeight="1" x14ac:dyDescent="0.25">
      <c r="A50">
        <v>137</v>
      </c>
      <c r="B50">
        <v>2016</v>
      </c>
      <c r="C50">
        <v>3</v>
      </c>
      <c r="D50" t="s">
        <v>164</v>
      </c>
      <c r="E50" t="s">
        <v>74</v>
      </c>
      <c r="F50" t="s">
        <v>165</v>
      </c>
      <c r="G50" t="s">
        <v>136</v>
      </c>
      <c r="H50" s="3" t="s">
        <v>66</v>
      </c>
      <c r="I50" s="3" t="s">
        <v>71</v>
      </c>
      <c r="J50" s="3" t="s">
        <v>112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22</v>
      </c>
      <c r="W50" s="5">
        <v>21</v>
      </c>
      <c r="X50" s="5">
        <v>22</v>
      </c>
      <c r="Y50" s="5">
        <v>259</v>
      </c>
      <c r="Z50" s="5">
        <v>8</v>
      </c>
      <c r="AA50" s="5">
        <v>7.5714285714285712</v>
      </c>
      <c r="AB50" s="5">
        <v>3.65</v>
      </c>
      <c r="AC50" s="5">
        <v>112</v>
      </c>
      <c r="AD50" s="5">
        <v>23</v>
      </c>
      <c r="AE50" s="5">
        <v>22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5">
        <v>8</v>
      </c>
      <c r="AL50" s="5">
        <v>1</v>
      </c>
      <c r="AM50" s="5">
        <v>0</v>
      </c>
      <c r="AN50" s="5">
        <v>1</v>
      </c>
      <c r="AO50" s="5">
        <v>0</v>
      </c>
      <c r="AP50" s="4"/>
      <c r="AQ50" s="10"/>
      <c r="AR50" s="11"/>
      <c r="AS50" s="68">
        <v>3</v>
      </c>
      <c r="AT50" s="52" t="s">
        <v>71</v>
      </c>
      <c r="AU50" s="57" t="s">
        <v>490</v>
      </c>
      <c r="AV50" s="3">
        <f t="shared" si="0"/>
        <v>0</v>
      </c>
    </row>
    <row r="51" spans="1:48" ht="19.5" customHeight="1" x14ac:dyDescent="0.25">
      <c r="A51">
        <v>139</v>
      </c>
      <c r="B51">
        <v>2016</v>
      </c>
      <c r="C51">
        <v>3</v>
      </c>
      <c r="D51" t="s">
        <v>158</v>
      </c>
      <c r="E51" t="s">
        <v>63</v>
      </c>
      <c r="F51" t="s">
        <v>131</v>
      </c>
      <c r="G51" t="s">
        <v>94</v>
      </c>
      <c r="H51" s="3" t="s">
        <v>66</v>
      </c>
      <c r="I51" s="3" t="s">
        <v>112</v>
      </c>
      <c r="J51" s="3" t="s">
        <v>112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22</v>
      </c>
      <c r="W51" s="5">
        <v>23</v>
      </c>
      <c r="X51" s="5">
        <v>24</v>
      </c>
      <c r="Y51" s="5">
        <v>458</v>
      </c>
      <c r="Z51" s="5">
        <v>8</v>
      </c>
      <c r="AA51" s="5">
        <v>7.5714285714285712</v>
      </c>
      <c r="AB51" s="5">
        <v>3.8</v>
      </c>
      <c r="AC51" s="5">
        <v>50</v>
      </c>
      <c r="AD51" s="5">
        <v>18</v>
      </c>
      <c r="AE51" s="5">
        <v>21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5">
        <v>2969</v>
      </c>
      <c r="AL51" s="5">
        <v>0</v>
      </c>
      <c r="AM51" s="5">
        <v>0</v>
      </c>
      <c r="AN51" s="5">
        <v>1</v>
      </c>
      <c r="AO51" s="5">
        <v>0</v>
      </c>
      <c r="AP51" s="4"/>
      <c r="AQ51" s="10"/>
      <c r="AR51" s="11"/>
      <c r="AS51" s="68">
        <v>3</v>
      </c>
      <c r="AT51" s="52" t="s">
        <v>71</v>
      </c>
      <c r="AU51" s="57" t="s">
        <v>482</v>
      </c>
      <c r="AV51" s="3">
        <f t="shared" si="0"/>
        <v>1</v>
      </c>
    </row>
    <row r="52" spans="1:48" ht="19.5" customHeight="1" x14ac:dyDescent="0.25">
      <c r="A52">
        <v>200</v>
      </c>
      <c r="B52">
        <v>2016</v>
      </c>
      <c r="C52">
        <v>2</v>
      </c>
      <c r="D52" t="s">
        <v>213</v>
      </c>
      <c r="E52" t="s">
        <v>63</v>
      </c>
      <c r="F52" t="s">
        <v>214</v>
      </c>
      <c r="G52" t="s">
        <v>215</v>
      </c>
      <c r="H52" s="3" t="s">
        <v>66</v>
      </c>
      <c r="I52" s="3" t="s">
        <v>112</v>
      </c>
      <c r="J52" s="3" t="s">
        <v>112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25</v>
      </c>
      <c r="W52" s="5">
        <v>24</v>
      </c>
      <c r="X52" s="5">
        <v>26</v>
      </c>
      <c r="Y52" s="5">
        <v>84</v>
      </c>
      <c r="Z52" s="5">
        <v>8</v>
      </c>
      <c r="AA52" s="5">
        <v>15</v>
      </c>
      <c r="AB52" s="5">
        <v>3.9216000000000002</v>
      </c>
      <c r="AC52" s="5">
        <v>1</v>
      </c>
      <c r="AD52" s="5">
        <v>26</v>
      </c>
      <c r="AE52" s="5">
        <v>26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5">
        <v>9951</v>
      </c>
      <c r="AL52" s="5">
        <v>0</v>
      </c>
      <c r="AM52" s="5">
        <v>0</v>
      </c>
      <c r="AN52" s="5">
        <v>1</v>
      </c>
      <c r="AO52" s="5">
        <v>0</v>
      </c>
      <c r="AP52" s="4"/>
      <c r="AQ52" s="10"/>
      <c r="AR52" s="11"/>
      <c r="AS52" s="68">
        <v>3</v>
      </c>
      <c r="AT52" s="52" t="s">
        <v>71</v>
      </c>
      <c r="AU52" s="57" t="s">
        <v>504</v>
      </c>
      <c r="AV52" s="3">
        <f t="shared" si="0"/>
        <v>1</v>
      </c>
    </row>
    <row r="53" spans="1:48" ht="19.5" customHeight="1" x14ac:dyDescent="0.25">
      <c r="A53">
        <v>240</v>
      </c>
      <c r="B53">
        <v>2015</v>
      </c>
      <c r="C53">
        <v>3</v>
      </c>
      <c r="D53" t="s">
        <v>130</v>
      </c>
      <c r="E53" t="s">
        <v>63</v>
      </c>
      <c r="F53" t="s">
        <v>131</v>
      </c>
      <c r="G53" t="s">
        <v>94</v>
      </c>
      <c r="H53" s="3" t="s">
        <v>66</v>
      </c>
      <c r="I53" s="3">
        <v>1</v>
      </c>
      <c r="J53" s="3" t="s">
        <v>112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20</v>
      </c>
      <c r="W53" s="5">
        <v>17</v>
      </c>
      <c r="X53" s="5">
        <v>23</v>
      </c>
      <c r="Y53" s="5">
        <v>593</v>
      </c>
      <c r="Z53" s="5">
        <v>7.78</v>
      </c>
      <c r="AA53" s="5">
        <v>7.5714285714285712</v>
      </c>
      <c r="AB53" s="5">
        <v>3.62</v>
      </c>
      <c r="AC53" s="5">
        <v>181</v>
      </c>
      <c r="AD53" s="5">
        <v>17</v>
      </c>
      <c r="AE53" s="5">
        <v>23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5">
        <v>53</v>
      </c>
      <c r="AL53" s="5">
        <v>0</v>
      </c>
      <c r="AM53" s="5">
        <v>0</v>
      </c>
      <c r="AN53" s="5">
        <v>0</v>
      </c>
      <c r="AO53" s="5">
        <v>0</v>
      </c>
      <c r="AP53" s="4"/>
      <c r="AQ53" s="10"/>
      <c r="AR53" s="11"/>
      <c r="AS53" s="68">
        <v>3</v>
      </c>
      <c r="AT53" s="52" t="s">
        <v>71</v>
      </c>
      <c r="AU53" s="57" t="s">
        <v>494</v>
      </c>
      <c r="AV53" s="3">
        <f t="shared" si="0"/>
        <v>1</v>
      </c>
    </row>
    <row r="54" spans="1:48" ht="19.5" customHeight="1" x14ac:dyDescent="0.25">
      <c r="A54">
        <v>9</v>
      </c>
      <c r="B54">
        <v>2016</v>
      </c>
      <c r="C54">
        <v>3</v>
      </c>
      <c r="D54" t="s">
        <v>159</v>
      </c>
      <c r="E54" t="s">
        <v>63</v>
      </c>
      <c r="F54" t="s">
        <v>124</v>
      </c>
      <c r="G54" t="s">
        <v>136</v>
      </c>
      <c r="H54" s="3" t="s">
        <v>86</v>
      </c>
      <c r="I54" s="3" t="s">
        <v>112</v>
      </c>
      <c r="J54" s="3" t="s">
        <v>112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22</v>
      </c>
      <c r="W54" s="5">
        <v>21</v>
      </c>
      <c r="X54" s="5">
        <v>27</v>
      </c>
      <c r="Y54" s="5">
        <v>278</v>
      </c>
      <c r="Z54" s="5">
        <v>4</v>
      </c>
      <c r="AA54" s="5">
        <v>0</v>
      </c>
      <c r="AB54" s="5">
        <v>3.2</v>
      </c>
      <c r="AC54" s="5">
        <v>66</v>
      </c>
      <c r="AD54" s="5">
        <v>17</v>
      </c>
      <c r="AE54" s="5">
        <v>24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5">
        <v>2036</v>
      </c>
      <c r="AL54" s="5">
        <v>0</v>
      </c>
      <c r="AM54" s="5">
        <v>0</v>
      </c>
      <c r="AN54" s="5">
        <v>1</v>
      </c>
      <c r="AO54" s="5">
        <v>0</v>
      </c>
      <c r="AP54" s="4"/>
      <c r="AQ54" s="10"/>
      <c r="AR54" s="11"/>
      <c r="AS54" s="68">
        <v>4</v>
      </c>
      <c r="AT54" s="52" t="s">
        <v>71</v>
      </c>
      <c r="AU54" s="57" t="s">
        <v>451</v>
      </c>
      <c r="AV54" s="3">
        <f t="shared" si="0"/>
        <v>1</v>
      </c>
    </row>
    <row r="55" spans="1:48" ht="19.5" customHeight="1" x14ac:dyDescent="0.25">
      <c r="A55">
        <v>39</v>
      </c>
      <c r="B55">
        <v>2016</v>
      </c>
      <c r="C55">
        <v>3</v>
      </c>
      <c r="D55" t="s">
        <v>134</v>
      </c>
      <c r="E55" t="s">
        <v>63</v>
      </c>
      <c r="F55" t="s">
        <v>80</v>
      </c>
      <c r="G55" t="s">
        <v>64</v>
      </c>
      <c r="H55" s="3" t="s">
        <v>66</v>
      </c>
      <c r="I55" s="3" t="s">
        <v>112</v>
      </c>
      <c r="J55" s="3" t="s">
        <v>112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21</v>
      </c>
      <c r="W55" s="5">
        <v>21</v>
      </c>
      <c r="X55" s="5">
        <v>21</v>
      </c>
      <c r="Y55" s="5">
        <v>144</v>
      </c>
      <c r="Z55" s="5">
        <v>8</v>
      </c>
      <c r="AA55" s="5">
        <v>7.5714285714285712</v>
      </c>
      <c r="AB55" s="5">
        <v>3.78</v>
      </c>
      <c r="AC55" s="5">
        <v>41</v>
      </c>
      <c r="AD55" s="5">
        <v>22</v>
      </c>
      <c r="AE55" s="5">
        <v>21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5">
        <v>7</v>
      </c>
      <c r="AL55" s="5">
        <v>0</v>
      </c>
      <c r="AM55" s="5">
        <v>0</v>
      </c>
      <c r="AN55" s="5">
        <v>1</v>
      </c>
      <c r="AO55" s="5">
        <v>0</v>
      </c>
      <c r="AP55" s="4"/>
      <c r="AQ55" s="10"/>
      <c r="AR55" s="11"/>
      <c r="AS55" s="68">
        <v>4</v>
      </c>
      <c r="AT55" s="52" t="s">
        <v>71</v>
      </c>
      <c r="AU55" s="57" t="s">
        <v>460</v>
      </c>
      <c r="AV55" s="3">
        <f t="shared" si="0"/>
        <v>1</v>
      </c>
    </row>
    <row r="56" spans="1:48" ht="19.5" customHeight="1" x14ac:dyDescent="0.25">
      <c r="A56">
        <v>43</v>
      </c>
      <c r="B56">
        <v>2016</v>
      </c>
      <c r="C56">
        <v>3</v>
      </c>
      <c r="D56" t="s">
        <v>88</v>
      </c>
      <c r="E56" t="s">
        <v>74</v>
      </c>
      <c r="F56" t="s">
        <v>154</v>
      </c>
      <c r="G56" t="s">
        <v>64</v>
      </c>
      <c r="H56" s="3" t="s">
        <v>66</v>
      </c>
      <c r="I56" s="3" t="s">
        <v>112</v>
      </c>
      <c r="J56" s="3" t="s">
        <v>112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23</v>
      </c>
      <c r="W56" s="5">
        <v>24</v>
      </c>
      <c r="X56" s="5">
        <v>23</v>
      </c>
      <c r="Y56" s="5">
        <v>422</v>
      </c>
      <c r="Z56" s="5">
        <v>8</v>
      </c>
      <c r="AA56" s="5">
        <v>7.5714285714285712</v>
      </c>
      <c r="AB56" s="5">
        <v>3.19</v>
      </c>
      <c r="AC56" s="5">
        <v>238</v>
      </c>
      <c r="AD56" s="5">
        <v>23</v>
      </c>
      <c r="AE56" s="5">
        <v>22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5">
        <v>0</v>
      </c>
      <c r="AL56" s="5">
        <v>1</v>
      </c>
      <c r="AM56" s="5">
        <v>0</v>
      </c>
      <c r="AN56" s="5">
        <v>1</v>
      </c>
      <c r="AO56" s="5">
        <v>0</v>
      </c>
      <c r="AP56" s="4"/>
      <c r="AQ56" s="10"/>
      <c r="AR56" s="11"/>
      <c r="AS56" s="68">
        <v>4</v>
      </c>
      <c r="AT56" s="52" t="s">
        <v>71</v>
      </c>
      <c r="AU56" s="57" t="s">
        <v>461</v>
      </c>
      <c r="AV56" s="3">
        <f t="shared" si="0"/>
        <v>0</v>
      </c>
    </row>
    <row r="57" spans="1:48" ht="19.5" customHeight="1" x14ac:dyDescent="0.25">
      <c r="A57">
        <v>46</v>
      </c>
      <c r="B57">
        <v>2015</v>
      </c>
      <c r="C57">
        <v>2</v>
      </c>
      <c r="D57" t="s">
        <v>169</v>
      </c>
      <c r="E57" t="s">
        <v>74</v>
      </c>
      <c r="F57" t="s">
        <v>124</v>
      </c>
      <c r="G57" t="s">
        <v>170</v>
      </c>
      <c r="H57" s="3"/>
      <c r="I57" s="3" t="s">
        <v>112</v>
      </c>
      <c r="J57" s="3" t="s">
        <v>112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22</v>
      </c>
      <c r="W57" s="5">
        <v>22</v>
      </c>
      <c r="X57" s="5">
        <v>26</v>
      </c>
      <c r="Y57" s="55">
        <v>315.70588235294116</v>
      </c>
      <c r="Z57" s="5">
        <v>10</v>
      </c>
      <c r="AA57" s="5">
        <v>10</v>
      </c>
      <c r="AB57" s="5">
        <v>3.29</v>
      </c>
      <c r="AC57" s="55">
        <v>104.35294117647059</v>
      </c>
      <c r="AD57" s="5">
        <v>17</v>
      </c>
      <c r="AE57" s="5">
        <v>22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55">
        <v>16839</v>
      </c>
      <c r="AL57" s="5">
        <v>1</v>
      </c>
      <c r="AM57" s="5">
        <v>0</v>
      </c>
      <c r="AN57" s="5">
        <v>0</v>
      </c>
      <c r="AO57" s="5">
        <v>0</v>
      </c>
      <c r="AP57" s="4"/>
      <c r="AQ57" s="10"/>
      <c r="AR57" s="11"/>
      <c r="AS57" s="68">
        <v>4</v>
      </c>
      <c r="AT57" s="52" t="s">
        <v>71</v>
      </c>
      <c r="AU57" s="57" t="s">
        <v>462</v>
      </c>
      <c r="AV57" s="3">
        <f t="shared" si="0"/>
        <v>0</v>
      </c>
    </row>
    <row r="58" spans="1:48" ht="19.5" customHeight="1" x14ac:dyDescent="0.25">
      <c r="A58">
        <v>104</v>
      </c>
      <c r="B58">
        <v>2015</v>
      </c>
      <c r="C58">
        <v>3</v>
      </c>
      <c r="D58" t="s">
        <v>167</v>
      </c>
      <c r="E58" t="s">
        <v>74</v>
      </c>
      <c r="F58" t="s">
        <v>154</v>
      </c>
      <c r="G58" t="s">
        <v>215</v>
      </c>
      <c r="H58" s="3" t="s">
        <v>66</v>
      </c>
      <c r="I58" s="3" t="s">
        <v>112</v>
      </c>
      <c r="J58" s="3" t="s">
        <v>112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28</v>
      </c>
      <c r="W58" s="5">
        <v>26</v>
      </c>
      <c r="X58" s="5">
        <v>28</v>
      </c>
      <c r="Y58" s="5">
        <v>453</v>
      </c>
      <c r="Z58" s="5">
        <v>8</v>
      </c>
      <c r="AA58" s="5">
        <v>7.5714285714285712</v>
      </c>
      <c r="AB58" s="5">
        <v>4.3</v>
      </c>
      <c r="AC58" s="5">
        <v>13</v>
      </c>
      <c r="AD58" s="5">
        <v>27</v>
      </c>
      <c r="AE58" s="5">
        <v>35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5">
        <v>18</v>
      </c>
      <c r="AL58" s="5">
        <v>1</v>
      </c>
      <c r="AM58" s="5">
        <v>0</v>
      </c>
      <c r="AN58" s="5">
        <v>0</v>
      </c>
      <c r="AO58" s="5">
        <v>0</v>
      </c>
      <c r="AP58" s="4"/>
      <c r="AQ58" s="10"/>
      <c r="AR58" s="11"/>
      <c r="AS58" s="68">
        <v>4</v>
      </c>
      <c r="AT58" s="52" t="s">
        <v>71</v>
      </c>
      <c r="AU58" s="57" t="s">
        <v>482</v>
      </c>
      <c r="AV58" s="3">
        <f t="shared" si="0"/>
        <v>0</v>
      </c>
    </row>
    <row r="59" spans="1:48" ht="19.5" customHeight="1" x14ac:dyDescent="0.25">
      <c r="A59">
        <v>110</v>
      </c>
      <c r="B59">
        <v>2016</v>
      </c>
      <c r="C59">
        <v>3</v>
      </c>
      <c r="D59" t="s">
        <v>196</v>
      </c>
      <c r="E59" t="s">
        <v>63</v>
      </c>
      <c r="F59" t="s">
        <v>189</v>
      </c>
      <c r="G59" t="s">
        <v>81</v>
      </c>
      <c r="H59" s="3" t="s">
        <v>66</v>
      </c>
      <c r="I59" s="3" t="s">
        <v>112</v>
      </c>
      <c r="J59" s="3" t="s">
        <v>112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24</v>
      </c>
      <c r="W59" s="5">
        <v>23</v>
      </c>
      <c r="X59" s="5">
        <v>24</v>
      </c>
      <c r="Y59" s="5">
        <v>141</v>
      </c>
      <c r="Z59" s="5">
        <v>8</v>
      </c>
      <c r="AA59" s="5">
        <v>6</v>
      </c>
      <c r="AB59" s="5">
        <v>3.89</v>
      </c>
      <c r="AC59" s="5">
        <v>51</v>
      </c>
      <c r="AD59" s="5">
        <v>27</v>
      </c>
      <c r="AE59" s="5">
        <v>21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5">
        <v>958</v>
      </c>
      <c r="AL59" s="5">
        <v>0</v>
      </c>
      <c r="AM59" s="5">
        <v>0</v>
      </c>
      <c r="AN59" s="5">
        <v>1</v>
      </c>
      <c r="AO59" s="5">
        <v>0</v>
      </c>
      <c r="AP59" s="4"/>
      <c r="AQ59" s="10"/>
      <c r="AR59" s="11"/>
      <c r="AS59" s="68">
        <v>4</v>
      </c>
      <c r="AT59" s="52" t="s">
        <v>71</v>
      </c>
      <c r="AU59" s="57" t="s">
        <v>484</v>
      </c>
      <c r="AV59" s="3">
        <f t="shared" si="0"/>
        <v>1</v>
      </c>
    </row>
    <row r="60" spans="1:48" ht="19.5" customHeight="1" x14ac:dyDescent="0.25">
      <c r="A60">
        <v>126</v>
      </c>
      <c r="B60">
        <v>2016</v>
      </c>
      <c r="C60">
        <v>3</v>
      </c>
      <c r="D60" t="s">
        <v>247</v>
      </c>
      <c r="E60" t="s">
        <v>63</v>
      </c>
      <c r="F60" t="s">
        <v>124</v>
      </c>
      <c r="G60" t="s">
        <v>100</v>
      </c>
      <c r="H60" s="3" t="s">
        <v>86</v>
      </c>
      <c r="I60" s="3">
        <v>1</v>
      </c>
      <c r="J60" s="3" t="s">
        <v>112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0</v>
      </c>
      <c r="V60" s="5">
        <v>26</v>
      </c>
      <c r="W60" s="5">
        <v>24</v>
      </c>
      <c r="X60" s="5">
        <v>24</v>
      </c>
      <c r="Y60" s="5">
        <v>397</v>
      </c>
      <c r="Z60" s="5">
        <v>8</v>
      </c>
      <c r="AA60" s="5">
        <v>14</v>
      </c>
      <c r="AB60" s="5">
        <v>3.9</v>
      </c>
      <c r="AC60" s="5">
        <v>119</v>
      </c>
      <c r="AD60" s="5">
        <v>26</v>
      </c>
      <c r="AE60" s="5">
        <v>29</v>
      </c>
      <c r="AF60" s="5">
        <v>0</v>
      </c>
      <c r="AG60" s="5">
        <v>0</v>
      </c>
      <c r="AH60" s="5">
        <v>1</v>
      </c>
      <c r="AI60" s="5">
        <v>0</v>
      </c>
      <c r="AJ60" s="5">
        <v>0</v>
      </c>
      <c r="AK60" s="55">
        <v>2156</v>
      </c>
      <c r="AL60" s="5">
        <v>0</v>
      </c>
      <c r="AM60" s="5">
        <v>0</v>
      </c>
      <c r="AN60" s="5">
        <v>1</v>
      </c>
      <c r="AO60" s="5">
        <v>0</v>
      </c>
      <c r="AP60" s="4"/>
      <c r="AQ60" s="10"/>
      <c r="AR60" s="11"/>
      <c r="AS60" s="68">
        <v>4</v>
      </c>
      <c r="AT60" s="52" t="s">
        <v>71</v>
      </c>
      <c r="AU60" s="57" t="s">
        <v>488</v>
      </c>
      <c r="AV60" s="3">
        <f t="shared" si="0"/>
        <v>1</v>
      </c>
    </row>
    <row r="61" spans="1:48" ht="19.5" customHeight="1" x14ac:dyDescent="0.25">
      <c r="A61">
        <v>154</v>
      </c>
      <c r="B61">
        <v>2016</v>
      </c>
      <c r="C61">
        <v>3</v>
      </c>
      <c r="D61" t="s">
        <v>127</v>
      </c>
      <c r="E61" t="s">
        <v>74</v>
      </c>
      <c r="F61" t="s">
        <v>124</v>
      </c>
      <c r="G61" t="s">
        <v>81</v>
      </c>
      <c r="H61" s="3" t="s">
        <v>66</v>
      </c>
      <c r="I61" s="3" t="s">
        <v>112</v>
      </c>
      <c r="J61" s="3" t="s">
        <v>112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23</v>
      </c>
      <c r="W61" s="5">
        <v>25</v>
      </c>
      <c r="X61" s="5">
        <v>21</v>
      </c>
      <c r="Y61" s="5">
        <v>343</v>
      </c>
      <c r="Z61" s="5">
        <v>7.78</v>
      </c>
      <c r="AA61" s="5">
        <v>7.5714285714285712</v>
      </c>
      <c r="AB61" s="5">
        <v>3.64</v>
      </c>
      <c r="AC61" s="5">
        <v>77</v>
      </c>
      <c r="AD61" s="5">
        <v>23</v>
      </c>
      <c r="AE61" s="5">
        <v>26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5">
        <v>50</v>
      </c>
      <c r="AL61" s="5">
        <v>1</v>
      </c>
      <c r="AM61" s="5">
        <v>0</v>
      </c>
      <c r="AN61" s="5">
        <v>1</v>
      </c>
      <c r="AO61" s="5">
        <v>0</v>
      </c>
      <c r="AP61" s="4"/>
      <c r="AQ61" s="10"/>
      <c r="AR61" s="11"/>
      <c r="AS61" s="68">
        <v>4</v>
      </c>
      <c r="AT61" s="52" t="s">
        <v>71</v>
      </c>
      <c r="AU61" s="57" t="s">
        <v>495</v>
      </c>
      <c r="AV61" s="3">
        <f t="shared" si="0"/>
        <v>0</v>
      </c>
    </row>
    <row r="62" spans="1:48" ht="19.5" customHeight="1" x14ac:dyDescent="0.25">
      <c r="A62">
        <v>219</v>
      </c>
      <c r="B62">
        <v>2016</v>
      </c>
      <c r="C62">
        <v>3</v>
      </c>
      <c r="D62" t="s">
        <v>151</v>
      </c>
      <c r="E62" t="s">
        <v>74</v>
      </c>
      <c r="F62" t="s">
        <v>80</v>
      </c>
      <c r="G62" t="s">
        <v>141</v>
      </c>
      <c r="H62" s="3" t="s">
        <v>66</v>
      </c>
      <c r="I62" s="3" t="s">
        <v>112</v>
      </c>
      <c r="J62" s="3" t="s">
        <v>112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21</v>
      </c>
      <c r="W62" s="5">
        <v>19</v>
      </c>
      <c r="X62" s="5">
        <v>19</v>
      </c>
      <c r="Y62" s="5">
        <v>418</v>
      </c>
      <c r="Z62" s="5">
        <v>7.78</v>
      </c>
      <c r="AA62" s="5">
        <v>7.5714285714285712</v>
      </c>
      <c r="AB62" s="5">
        <v>2.8</v>
      </c>
      <c r="AC62" s="5">
        <v>288</v>
      </c>
      <c r="AD62" s="5">
        <v>22</v>
      </c>
      <c r="AE62" s="5">
        <v>22</v>
      </c>
      <c r="AF62" s="5">
        <v>0</v>
      </c>
      <c r="AG62" s="5">
        <v>0</v>
      </c>
      <c r="AH62" s="5">
        <v>1</v>
      </c>
      <c r="AI62" s="5">
        <v>0</v>
      </c>
      <c r="AJ62" s="5">
        <v>0</v>
      </c>
      <c r="AK62" s="55">
        <v>9024</v>
      </c>
      <c r="AL62" s="5">
        <v>1</v>
      </c>
      <c r="AM62" s="5">
        <v>0</v>
      </c>
      <c r="AN62" s="5">
        <v>1</v>
      </c>
      <c r="AO62" s="5">
        <v>0</v>
      </c>
      <c r="AP62" s="4"/>
      <c r="AQ62" s="10"/>
      <c r="AR62" s="11"/>
      <c r="AS62" s="68">
        <v>4</v>
      </c>
      <c r="AT62" s="52" t="s">
        <v>71</v>
      </c>
      <c r="AU62" s="57" t="s">
        <v>509</v>
      </c>
      <c r="AV62" s="3">
        <f t="shared" si="0"/>
        <v>0</v>
      </c>
    </row>
    <row r="63" spans="1:48" ht="19.5" customHeight="1" x14ac:dyDescent="0.25">
      <c r="A63">
        <v>228</v>
      </c>
      <c r="B63">
        <v>2015</v>
      </c>
      <c r="C63">
        <v>3</v>
      </c>
      <c r="D63" t="s">
        <v>202</v>
      </c>
      <c r="E63" t="s">
        <v>74</v>
      </c>
      <c r="F63" t="s">
        <v>140</v>
      </c>
      <c r="G63" t="s">
        <v>157</v>
      </c>
      <c r="H63" s="3" t="s">
        <v>66</v>
      </c>
      <c r="I63" s="3" t="s">
        <v>112</v>
      </c>
      <c r="J63" s="3" t="s">
        <v>112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24</v>
      </c>
      <c r="W63" s="5">
        <v>25</v>
      </c>
      <c r="X63" s="5">
        <v>22</v>
      </c>
      <c r="Y63" s="5">
        <v>212</v>
      </c>
      <c r="Z63" s="5">
        <v>8</v>
      </c>
      <c r="AA63" s="5">
        <v>9</v>
      </c>
      <c r="AB63" s="5">
        <v>2.95</v>
      </c>
      <c r="AC63" s="5">
        <v>133</v>
      </c>
      <c r="AD63" s="5">
        <v>23</v>
      </c>
      <c r="AE63" s="5">
        <v>25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5">
        <v>1980</v>
      </c>
      <c r="AL63" s="5">
        <v>1</v>
      </c>
      <c r="AM63" s="5">
        <v>0</v>
      </c>
      <c r="AN63" s="5">
        <v>0</v>
      </c>
      <c r="AO63" s="5">
        <v>0</v>
      </c>
      <c r="AP63" s="4"/>
      <c r="AQ63" s="10"/>
      <c r="AR63" s="11"/>
      <c r="AS63" s="68">
        <v>4</v>
      </c>
      <c r="AT63" s="52" t="s">
        <v>71</v>
      </c>
      <c r="AU63" s="57" t="s">
        <v>507</v>
      </c>
      <c r="AV63" s="3">
        <f t="shared" si="0"/>
        <v>0</v>
      </c>
    </row>
    <row r="64" spans="1:48" ht="19.5" customHeight="1" x14ac:dyDescent="0.25">
      <c r="A64">
        <v>7</v>
      </c>
      <c r="B64">
        <v>2016</v>
      </c>
      <c r="C64">
        <v>3</v>
      </c>
      <c r="D64" t="s">
        <v>139</v>
      </c>
      <c r="E64" t="s">
        <v>63</v>
      </c>
      <c r="F64" t="s">
        <v>104</v>
      </c>
      <c r="G64" t="s">
        <v>90</v>
      </c>
      <c r="H64" s="3" t="s">
        <v>66</v>
      </c>
      <c r="I64" s="3" t="s">
        <v>112</v>
      </c>
      <c r="J64" s="3" t="s">
        <v>449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21</v>
      </c>
      <c r="W64" s="5">
        <v>18</v>
      </c>
      <c r="X64" s="5">
        <v>21</v>
      </c>
      <c r="Y64" s="5">
        <v>399</v>
      </c>
      <c r="Z64" s="5">
        <v>8</v>
      </c>
      <c r="AA64" s="5">
        <v>9</v>
      </c>
      <c r="AB64" s="5">
        <v>3.67</v>
      </c>
      <c r="AC64" s="5">
        <v>78</v>
      </c>
      <c r="AD64" s="5">
        <v>22</v>
      </c>
      <c r="AE64" s="5">
        <v>24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55">
        <v>978</v>
      </c>
      <c r="AL64" s="5">
        <v>0</v>
      </c>
      <c r="AM64" s="5">
        <v>0</v>
      </c>
      <c r="AN64" s="5">
        <v>1</v>
      </c>
      <c r="AO64" s="5">
        <v>0</v>
      </c>
      <c r="AP64" s="4"/>
      <c r="AQ64" s="10"/>
      <c r="AR64" s="11"/>
      <c r="AS64" s="68">
        <v>5</v>
      </c>
      <c r="AT64" s="52" t="s">
        <v>71</v>
      </c>
      <c r="AU64" s="57" t="s">
        <v>450</v>
      </c>
      <c r="AV64" s="3">
        <f t="shared" si="0"/>
        <v>1</v>
      </c>
    </row>
    <row r="65" spans="1:48" ht="19.5" customHeight="1" x14ac:dyDescent="0.25">
      <c r="A65">
        <v>29</v>
      </c>
      <c r="B65">
        <v>2015</v>
      </c>
      <c r="C65">
        <v>3</v>
      </c>
      <c r="D65" t="s">
        <v>177</v>
      </c>
      <c r="E65" t="s">
        <v>74</v>
      </c>
      <c r="F65" t="s">
        <v>104</v>
      </c>
      <c r="G65" t="s">
        <v>108</v>
      </c>
      <c r="H65" s="3" t="s">
        <v>227</v>
      </c>
      <c r="I65" s="3" t="s">
        <v>112</v>
      </c>
      <c r="J65" s="3" t="s">
        <v>112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25</v>
      </c>
      <c r="W65" s="5">
        <v>26</v>
      </c>
      <c r="X65" s="5">
        <v>21</v>
      </c>
      <c r="Y65" s="5">
        <v>359</v>
      </c>
      <c r="Z65" s="5">
        <v>18</v>
      </c>
      <c r="AA65" s="5">
        <v>7.5714285714285712</v>
      </c>
      <c r="AB65" s="5">
        <v>3.34</v>
      </c>
      <c r="AC65" s="5">
        <v>173</v>
      </c>
      <c r="AD65" s="5">
        <v>28</v>
      </c>
      <c r="AE65" s="5">
        <v>25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  <c r="AK65" s="55">
        <v>82</v>
      </c>
      <c r="AL65" s="5">
        <v>1</v>
      </c>
      <c r="AM65" s="5">
        <v>0</v>
      </c>
      <c r="AN65" s="5">
        <v>0</v>
      </c>
      <c r="AO65" s="5">
        <v>0</v>
      </c>
      <c r="AP65" s="4"/>
      <c r="AQ65" s="10"/>
      <c r="AR65" s="11"/>
      <c r="AS65" s="68">
        <v>5</v>
      </c>
      <c r="AT65" s="52" t="s">
        <v>71</v>
      </c>
      <c r="AU65" s="57" t="s">
        <v>455</v>
      </c>
      <c r="AV65" s="3">
        <f t="shared" si="0"/>
        <v>0</v>
      </c>
    </row>
    <row r="66" spans="1:48" ht="19.5" customHeight="1" x14ac:dyDescent="0.25">
      <c r="A66">
        <v>102</v>
      </c>
      <c r="B66">
        <v>2016</v>
      </c>
      <c r="C66">
        <v>3</v>
      </c>
      <c r="D66" t="s">
        <v>122</v>
      </c>
      <c r="E66" t="s">
        <v>63</v>
      </c>
      <c r="F66" t="s">
        <v>104</v>
      </c>
      <c r="G66" t="s">
        <v>64</v>
      </c>
      <c r="H66" s="3" t="s">
        <v>66</v>
      </c>
      <c r="I66" s="3">
        <v>2</v>
      </c>
      <c r="J66" s="3" t="s">
        <v>112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20</v>
      </c>
      <c r="W66" s="5">
        <v>19</v>
      </c>
      <c r="X66" s="5">
        <v>24</v>
      </c>
      <c r="Y66" s="5">
        <v>91</v>
      </c>
      <c r="Z66" s="5">
        <v>7.78</v>
      </c>
      <c r="AA66" s="5">
        <v>7.5714285714285712</v>
      </c>
      <c r="AB66" s="5">
        <v>3.58</v>
      </c>
      <c r="AC66" s="5">
        <v>39</v>
      </c>
      <c r="AD66" s="5">
        <v>19</v>
      </c>
      <c r="AE66" s="5">
        <v>26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5">
        <v>6</v>
      </c>
      <c r="AL66" s="5">
        <v>0</v>
      </c>
      <c r="AM66" s="5">
        <v>0</v>
      </c>
      <c r="AN66" s="5">
        <v>1</v>
      </c>
      <c r="AO66" s="5">
        <v>0</v>
      </c>
      <c r="AP66" s="4"/>
      <c r="AQ66" s="10"/>
      <c r="AR66" s="11"/>
      <c r="AS66" s="68">
        <v>5</v>
      </c>
      <c r="AT66" s="52" t="s">
        <v>71</v>
      </c>
      <c r="AU66" s="57" t="s">
        <v>481</v>
      </c>
      <c r="AV66" s="3">
        <f t="shared" ref="AV66:AV76" si="1">IF(E66="Female",1,0)</f>
        <v>1</v>
      </c>
    </row>
    <row r="67" spans="1:48" ht="19.5" customHeight="1" x14ac:dyDescent="0.25">
      <c r="A67">
        <v>145</v>
      </c>
      <c r="B67">
        <v>2016</v>
      </c>
      <c r="C67">
        <v>3</v>
      </c>
      <c r="D67" t="s">
        <v>171</v>
      </c>
      <c r="E67" t="s">
        <v>63</v>
      </c>
      <c r="F67" t="s">
        <v>104</v>
      </c>
      <c r="G67" t="s">
        <v>157</v>
      </c>
      <c r="H67" s="3" t="s">
        <v>66</v>
      </c>
      <c r="I67" s="3" t="s">
        <v>112</v>
      </c>
      <c r="J67" s="3" t="s">
        <v>112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23</v>
      </c>
      <c r="W67" s="5">
        <v>22</v>
      </c>
      <c r="X67" s="5">
        <v>25</v>
      </c>
      <c r="Y67" s="5">
        <v>284</v>
      </c>
      <c r="Z67" s="5">
        <v>8</v>
      </c>
      <c r="AA67" s="5">
        <v>7.5714285714285712</v>
      </c>
      <c r="AB67" s="5">
        <v>4.16</v>
      </c>
      <c r="AC67" s="5">
        <v>9</v>
      </c>
      <c r="AD67" s="5">
        <v>23</v>
      </c>
      <c r="AE67" s="5">
        <v>26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5">
        <v>51</v>
      </c>
      <c r="AL67" s="5">
        <v>0</v>
      </c>
      <c r="AM67" s="5">
        <v>0</v>
      </c>
      <c r="AN67" s="5">
        <v>1</v>
      </c>
      <c r="AO67" s="5">
        <v>0</v>
      </c>
      <c r="AP67" s="4"/>
      <c r="AQ67" s="10"/>
      <c r="AR67" s="11"/>
      <c r="AS67" s="68">
        <v>5</v>
      </c>
      <c r="AT67" s="52" t="s">
        <v>71</v>
      </c>
      <c r="AU67" s="57" t="s">
        <v>492</v>
      </c>
      <c r="AV67" s="3">
        <f t="shared" si="1"/>
        <v>1</v>
      </c>
    </row>
    <row r="68" spans="1:48" ht="19.5" customHeight="1" x14ac:dyDescent="0.25">
      <c r="A68">
        <v>173</v>
      </c>
      <c r="B68">
        <v>2016</v>
      </c>
      <c r="C68">
        <v>3</v>
      </c>
      <c r="D68" t="s">
        <v>132</v>
      </c>
      <c r="E68" t="s">
        <v>63</v>
      </c>
      <c r="F68" t="s">
        <v>104</v>
      </c>
      <c r="G68" t="s">
        <v>133</v>
      </c>
      <c r="H68" s="3" t="s">
        <v>115</v>
      </c>
      <c r="I68" s="3" t="s">
        <v>112</v>
      </c>
      <c r="J68" s="3" t="s">
        <v>112</v>
      </c>
      <c r="K68" s="5">
        <v>0</v>
      </c>
      <c r="L68" s="5">
        <v>0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20</v>
      </c>
      <c r="W68" s="5">
        <v>23</v>
      </c>
      <c r="X68" s="5">
        <v>28</v>
      </c>
      <c r="Y68" s="55">
        <v>315.70588235294116</v>
      </c>
      <c r="Z68" s="5">
        <v>7.78</v>
      </c>
      <c r="AA68" s="5">
        <v>7.5714285714285712</v>
      </c>
      <c r="AB68" s="5">
        <v>3.07</v>
      </c>
      <c r="AC68" s="55">
        <v>104.35294117647059</v>
      </c>
      <c r="AD68" s="5">
        <v>18</v>
      </c>
      <c r="AE68" s="5">
        <v>24</v>
      </c>
      <c r="AF68" s="5">
        <v>0</v>
      </c>
      <c r="AG68" s="5">
        <v>0</v>
      </c>
      <c r="AH68" s="5">
        <v>0</v>
      </c>
      <c r="AI68" s="5">
        <v>1</v>
      </c>
      <c r="AJ68" s="5">
        <v>0</v>
      </c>
      <c r="AK68" s="55">
        <v>1051</v>
      </c>
      <c r="AL68" s="5">
        <v>0</v>
      </c>
      <c r="AM68" s="5">
        <v>0</v>
      </c>
      <c r="AN68" s="5">
        <v>1</v>
      </c>
      <c r="AO68" s="5">
        <v>0</v>
      </c>
      <c r="AP68" s="4"/>
      <c r="AQ68" s="10"/>
      <c r="AR68" s="11"/>
      <c r="AS68" s="68">
        <v>5</v>
      </c>
      <c r="AT68" s="52" t="s">
        <v>71</v>
      </c>
      <c r="AU68" s="57" t="s">
        <v>498</v>
      </c>
      <c r="AV68" s="3">
        <f t="shared" si="1"/>
        <v>1</v>
      </c>
    </row>
    <row r="69" spans="1:48" ht="19.5" customHeight="1" x14ac:dyDescent="0.25">
      <c r="A69">
        <v>180</v>
      </c>
      <c r="B69">
        <v>2016</v>
      </c>
      <c r="C69">
        <v>3</v>
      </c>
      <c r="D69" t="s">
        <v>176</v>
      </c>
      <c r="E69" t="s">
        <v>63</v>
      </c>
      <c r="F69" t="s">
        <v>104</v>
      </c>
      <c r="G69" t="s">
        <v>100</v>
      </c>
      <c r="H69" s="3" t="s">
        <v>86</v>
      </c>
      <c r="I69" s="3" t="s">
        <v>112</v>
      </c>
      <c r="J69" s="3" t="s">
        <v>112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23</v>
      </c>
      <c r="W69" s="5">
        <v>24</v>
      </c>
      <c r="X69" s="5">
        <v>22</v>
      </c>
      <c r="Y69" s="5">
        <v>695</v>
      </c>
      <c r="Z69" s="5">
        <v>8</v>
      </c>
      <c r="AA69" s="5">
        <v>23</v>
      </c>
      <c r="AB69" s="5">
        <v>4.05</v>
      </c>
      <c r="AC69" s="5">
        <v>56</v>
      </c>
      <c r="AD69" s="5">
        <v>26</v>
      </c>
      <c r="AE69" s="5">
        <v>20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55">
        <v>14452</v>
      </c>
      <c r="AL69" s="5">
        <v>0</v>
      </c>
      <c r="AM69" s="5">
        <v>0</v>
      </c>
      <c r="AN69" s="5">
        <v>1</v>
      </c>
      <c r="AO69" s="5">
        <v>0</v>
      </c>
      <c r="AP69" s="4"/>
      <c r="AQ69" s="10"/>
      <c r="AR69" s="11"/>
      <c r="AS69" s="68">
        <v>5</v>
      </c>
      <c r="AT69" s="52" t="s">
        <v>71</v>
      </c>
      <c r="AU69" s="57" t="s">
        <v>500</v>
      </c>
      <c r="AV69" s="3">
        <f t="shared" si="1"/>
        <v>1</v>
      </c>
    </row>
    <row r="70" spans="1:48" ht="19.5" customHeight="1" x14ac:dyDescent="0.25">
      <c r="A70">
        <v>204</v>
      </c>
      <c r="B70">
        <v>2016</v>
      </c>
      <c r="C70">
        <v>3</v>
      </c>
      <c r="D70" t="s">
        <v>255</v>
      </c>
      <c r="E70" t="s">
        <v>63</v>
      </c>
      <c r="F70" t="s">
        <v>104</v>
      </c>
      <c r="G70" t="s">
        <v>136</v>
      </c>
      <c r="H70" s="3" t="s">
        <v>66</v>
      </c>
      <c r="I70" s="3" t="s">
        <v>112</v>
      </c>
      <c r="J70" s="3" t="s">
        <v>112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26</v>
      </c>
      <c r="W70" s="5">
        <v>24</v>
      </c>
      <c r="X70" s="5">
        <v>23</v>
      </c>
      <c r="Y70" s="55">
        <v>315.70588235294116</v>
      </c>
      <c r="Z70" s="5">
        <v>7.78</v>
      </c>
      <c r="AA70" s="5">
        <v>7.5714285714285712</v>
      </c>
      <c r="AB70" s="5">
        <v>3.84</v>
      </c>
      <c r="AC70" s="55">
        <v>104.35294117647059</v>
      </c>
      <c r="AD70" s="5">
        <v>27</v>
      </c>
      <c r="AE70" s="5">
        <v>28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5">
        <v>65</v>
      </c>
      <c r="AL70" s="5">
        <v>0</v>
      </c>
      <c r="AM70" s="5">
        <v>0</v>
      </c>
      <c r="AN70" s="5">
        <v>1</v>
      </c>
      <c r="AO70" s="5">
        <v>0</v>
      </c>
      <c r="AP70" s="4"/>
      <c r="AQ70" s="10"/>
      <c r="AR70" s="11"/>
      <c r="AS70" s="68">
        <v>5</v>
      </c>
      <c r="AT70" s="52" t="s">
        <v>71</v>
      </c>
      <c r="AU70" s="57" t="s">
        <v>506</v>
      </c>
      <c r="AV70" s="3">
        <f t="shared" si="1"/>
        <v>1</v>
      </c>
    </row>
    <row r="71" spans="1:48" ht="19.5" customHeight="1" x14ac:dyDescent="0.25">
      <c r="A71">
        <v>238</v>
      </c>
      <c r="B71">
        <v>2016</v>
      </c>
      <c r="C71">
        <v>3</v>
      </c>
      <c r="D71" t="s">
        <v>152</v>
      </c>
      <c r="E71" t="s">
        <v>63</v>
      </c>
      <c r="F71" t="s">
        <v>104</v>
      </c>
      <c r="G71" t="s">
        <v>145</v>
      </c>
      <c r="H71" s="3"/>
      <c r="I71" s="3"/>
      <c r="J71" s="3"/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21</v>
      </c>
      <c r="W71" s="5">
        <v>25.1</v>
      </c>
      <c r="X71" s="5">
        <v>26.5</v>
      </c>
      <c r="Y71" s="55">
        <v>315.70588235294116</v>
      </c>
      <c r="Z71" s="5">
        <v>7.78</v>
      </c>
      <c r="AA71" s="5">
        <v>7.5714285714285712</v>
      </c>
      <c r="AB71" s="5">
        <v>4</v>
      </c>
      <c r="AC71" s="55">
        <v>104.35294117647059</v>
      </c>
      <c r="AD71" s="5">
        <v>23.3</v>
      </c>
      <c r="AE71" s="5">
        <v>26.3</v>
      </c>
      <c r="AF71" s="5">
        <v>0</v>
      </c>
      <c r="AG71" s="5">
        <v>0</v>
      </c>
      <c r="AH71" s="5">
        <v>0</v>
      </c>
      <c r="AI71" s="5">
        <v>1</v>
      </c>
      <c r="AJ71" s="5">
        <v>0</v>
      </c>
      <c r="AK71" s="55">
        <v>2155</v>
      </c>
      <c r="AL71" s="5">
        <v>0</v>
      </c>
      <c r="AM71" s="5">
        <v>0</v>
      </c>
      <c r="AN71" s="5">
        <v>1</v>
      </c>
      <c r="AO71" s="5">
        <v>0</v>
      </c>
      <c r="AP71" s="4"/>
      <c r="AQ71" s="10"/>
      <c r="AR71" s="11"/>
      <c r="AS71" s="68">
        <v>5</v>
      </c>
      <c r="AT71" s="52" t="s">
        <v>71</v>
      </c>
      <c r="AU71" s="57" t="s">
        <v>517</v>
      </c>
      <c r="AV71" s="3">
        <f t="shared" si="1"/>
        <v>1</v>
      </c>
    </row>
    <row r="72" spans="1:48" ht="19.5" customHeight="1" x14ac:dyDescent="0.25">
      <c r="A72">
        <v>35</v>
      </c>
      <c r="B72">
        <v>2015</v>
      </c>
      <c r="C72">
        <v>3</v>
      </c>
      <c r="D72" t="s">
        <v>125</v>
      </c>
      <c r="E72" t="s">
        <v>74</v>
      </c>
      <c r="F72" t="s">
        <v>111</v>
      </c>
      <c r="G72" t="s">
        <v>119</v>
      </c>
      <c r="H72" s="3" t="s">
        <v>66</v>
      </c>
      <c r="I72" s="3" t="s">
        <v>71</v>
      </c>
      <c r="J72" s="3" t="s">
        <v>112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33</v>
      </c>
      <c r="W72" s="5">
        <v>34</v>
      </c>
      <c r="X72" s="5">
        <v>33</v>
      </c>
      <c r="Y72" s="5">
        <v>527</v>
      </c>
      <c r="Z72" s="5">
        <v>7.78</v>
      </c>
      <c r="AA72" s="5">
        <v>7.5714285714285712</v>
      </c>
      <c r="AB72" s="5">
        <v>4.07</v>
      </c>
      <c r="AC72" s="5">
        <v>54</v>
      </c>
      <c r="AD72" s="5">
        <v>29</v>
      </c>
      <c r="AE72" s="5">
        <v>36</v>
      </c>
      <c r="AF72" s="5">
        <v>0</v>
      </c>
      <c r="AG72" s="5">
        <v>0</v>
      </c>
      <c r="AH72" s="5">
        <v>0</v>
      </c>
      <c r="AI72" s="5">
        <v>0</v>
      </c>
      <c r="AJ72" s="5">
        <v>1</v>
      </c>
      <c r="AK72" s="55">
        <v>4</v>
      </c>
      <c r="AL72" s="5">
        <v>1</v>
      </c>
      <c r="AM72" s="5">
        <v>0</v>
      </c>
      <c r="AN72" s="5">
        <v>0</v>
      </c>
      <c r="AO72" s="5">
        <v>0</v>
      </c>
      <c r="AP72" s="4"/>
      <c r="AQ72" s="10"/>
      <c r="AR72" s="11"/>
      <c r="AS72" s="68">
        <v>6</v>
      </c>
      <c r="AT72" s="52" t="s">
        <v>71</v>
      </c>
      <c r="AU72" s="57" t="s">
        <v>458</v>
      </c>
      <c r="AV72" s="3">
        <f t="shared" si="1"/>
        <v>0</v>
      </c>
    </row>
    <row r="73" spans="1:48" ht="19.5" customHeight="1" x14ac:dyDescent="0.25">
      <c r="A73">
        <v>93</v>
      </c>
      <c r="B73">
        <v>2016</v>
      </c>
      <c r="C73">
        <v>3</v>
      </c>
      <c r="D73" t="s">
        <v>317</v>
      </c>
      <c r="E73" t="s">
        <v>63</v>
      </c>
      <c r="F73" t="s">
        <v>111</v>
      </c>
      <c r="G73" t="s">
        <v>136</v>
      </c>
      <c r="H73" s="3" t="s">
        <v>66</v>
      </c>
      <c r="I73" s="3" t="s">
        <v>112</v>
      </c>
      <c r="J73" s="3" t="s">
        <v>112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30</v>
      </c>
      <c r="W73" s="5">
        <v>30</v>
      </c>
      <c r="X73" s="5">
        <v>32</v>
      </c>
      <c r="Y73" s="5">
        <v>57</v>
      </c>
      <c r="Z73" s="5">
        <v>10</v>
      </c>
      <c r="AA73" s="5">
        <v>4</v>
      </c>
      <c r="AB73" s="5">
        <v>3.56</v>
      </c>
      <c r="AC73" s="5">
        <v>12</v>
      </c>
      <c r="AD73" s="5">
        <v>26</v>
      </c>
      <c r="AE73" s="5">
        <v>35</v>
      </c>
      <c r="AF73" s="5">
        <v>0</v>
      </c>
      <c r="AG73" s="5">
        <v>0</v>
      </c>
      <c r="AH73" s="5">
        <v>0</v>
      </c>
      <c r="AI73" s="5">
        <v>0</v>
      </c>
      <c r="AJ73" s="5">
        <v>1</v>
      </c>
      <c r="AK73" s="55">
        <v>725</v>
      </c>
      <c r="AL73" s="5">
        <v>0</v>
      </c>
      <c r="AM73" s="5">
        <v>0</v>
      </c>
      <c r="AN73" s="5">
        <v>1</v>
      </c>
      <c r="AO73" s="5">
        <v>0</v>
      </c>
      <c r="AP73" s="4"/>
      <c r="AQ73" s="10"/>
      <c r="AR73" s="11"/>
      <c r="AS73" s="68">
        <v>6</v>
      </c>
      <c r="AT73" s="52" t="s">
        <v>71</v>
      </c>
      <c r="AU73" s="57" t="s">
        <v>476</v>
      </c>
      <c r="AV73" s="3">
        <f t="shared" si="1"/>
        <v>1</v>
      </c>
    </row>
    <row r="74" spans="1:48" ht="19.5" customHeight="1" x14ac:dyDescent="0.25">
      <c r="A74">
        <v>129</v>
      </c>
      <c r="B74">
        <v>2016</v>
      </c>
      <c r="C74">
        <v>2</v>
      </c>
      <c r="D74" t="s">
        <v>299</v>
      </c>
      <c r="E74" t="s">
        <v>74</v>
      </c>
      <c r="F74" t="s">
        <v>111</v>
      </c>
      <c r="G74" t="s">
        <v>64</v>
      </c>
      <c r="H74" s="3" t="s">
        <v>66</v>
      </c>
      <c r="I74" s="3" t="s">
        <v>112</v>
      </c>
      <c r="J74" s="3" t="s">
        <v>112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28</v>
      </c>
      <c r="W74" s="5">
        <v>24</v>
      </c>
      <c r="X74" s="5">
        <v>28</v>
      </c>
      <c r="Y74" s="55">
        <v>315.70588235294116</v>
      </c>
      <c r="Z74" s="5">
        <v>7.78</v>
      </c>
      <c r="AA74" s="5">
        <v>7.5714285714285712</v>
      </c>
      <c r="AB74" s="5">
        <v>3.67</v>
      </c>
      <c r="AC74" s="55">
        <v>104.35294117647059</v>
      </c>
      <c r="AD74" s="5">
        <v>27</v>
      </c>
      <c r="AE74" s="5">
        <v>32</v>
      </c>
      <c r="AF74" s="5">
        <v>0</v>
      </c>
      <c r="AG74" s="5">
        <v>0</v>
      </c>
      <c r="AH74" s="5">
        <v>0</v>
      </c>
      <c r="AI74" s="5">
        <v>0</v>
      </c>
      <c r="AJ74" s="5">
        <v>1</v>
      </c>
      <c r="AK74" s="55">
        <v>1047</v>
      </c>
      <c r="AL74" s="5">
        <v>1</v>
      </c>
      <c r="AM74" s="5">
        <v>0</v>
      </c>
      <c r="AN74" s="5">
        <v>1</v>
      </c>
      <c r="AO74" s="5">
        <v>0</v>
      </c>
      <c r="AP74" s="4"/>
      <c r="AQ74" s="10"/>
      <c r="AR74" s="11"/>
      <c r="AS74" s="68">
        <v>6</v>
      </c>
      <c r="AT74" s="52" t="s">
        <v>71</v>
      </c>
      <c r="AU74" s="69" t="s">
        <v>489</v>
      </c>
      <c r="AV74" s="3">
        <f t="shared" si="1"/>
        <v>0</v>
      </c>
    </row>
    <row r="75" spans="1:48" ht="19.5" customHeight="1" x14ac:dyDescent="0.25">
      <c r="A75">
        <v>209</v>
      </c>
      <c r="B75">
        <v>2016</v>
      </c>
      <c r="C75">
        <v>2</v>
      </c>
      <c r="D75" t="s">
        <v>272</v>
      </c>
      <c r="E75" t="s">
        <v>63</v>
      </c>
      <c r="F75" t="s">
        <v>111</v>
      </c>
      <c r="G75" t="s">
        <v>81</v>
      </c>
      <c r="H75" s="3"/>
      <c r="I75" s="3"/>
      <c r="J75" s="3"/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27</v>
      </c>
      <c r="W75" s="5">
        <v>25.1</v>
      </c>
      <c r="X75" s="5">
        <v>26.5</v>
      </c>
      <c r="Y75" s="55">
        <v>315.70588235294116</v>
      </c>
      <c r="Z75" s="5">
        <v>7.78</v>
      </c>
      <c r="AA75" s="5">
        <v>7.5714285714285712</v>
      </c>
      <c r="AB75" s="5">
        <v>4</v>
      </c>
      <c r="AC75" s="55">
        <v>104.35294117647059</v>
      </c>
      <c r="AD75" s="5">
        <v>23.3</v>
      </c>
      <c r="AE75" s="5">
        <v>26.3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5">
        <v>10665</v>
      </c>
      <c r="AL75" s="5">
        <v>0</v>
      </c>
      <c r="AM75" s="5">
        <v>0</v>
      </c>
      <c r="AN75" s="5">
        <v>1</v>
      </c>
      <c r="AO75" s="5">
        <v>0</v>
      </c>
      <c r="AP75" s="4"/>
      <c r="AQ75" s="10"/>
      <c r="AR75" s="11"/>
      <c r="AS75" s="68">
        <v>6</v>
      </c>
      <c r="AT75" s="52" t="s">
        <v>71</v>
      </c>
      <c r="AU75" s="69" t="s">
        <v>507</v>
      </c>
      <c r="AV75" s="3">
        <f t="shared" si="1"/>
        <v>1</v>
      </c>
    </row>
    <row r="76" spans="1:48" ht="20.25" customHeight="1" x14ac:dyDescent="0.25">
      <c r="A76">
        <v>242</v>
      </c>
      <c r="B76">
        <v>2015</v>
      </c>
      <c r="C76">
        <v>3</v>
      </c>
      <c r="D76" t="s">
        <v>88</v>
      </c>
      <c r="E76" t="s">
        <v>74</v>
      </c>
      <c r="F76" t="s">
        <v>107</v>
      </c>
      <c r="G76" t="s">
        <v>108</v>
      </c>
      <c r="H76" s="3"/>
      <c r="I76" s="3">
        <v>1</v>
      </c>
      <c r="J76" s="3" t="s">
        <v>112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19</v>
      </c>
      <c r="W76" s="5">
        <v>24</v>
      </c>
      <c r="X76" s="5">
        <v>18</v>
      </c>
      <c r="Y76" s="5">
        <v>406</v>
      </c>
      <c r="Z76" s="5">
        <v>8</v>
      </c>
      <c r="AA76" s="5">
        <v>7.5714285714285712</v>
      </c>
      <c r="AB76" s="5">
        <v>3.31</v>
      </c>
      <c r="AC76" s="5">
        <v>207</v>
      </c>
      <c r="AD76" s="5">
        <v>17</v>
      </c>
      <c r="AE76" s="5">
        <v>18</v>
      </c>
      <c r="AF76" s="5">
        <v>0</v>
      </c>
      <c r="AG76" s="5">
        <v>0</v>
      </c>
      <c r="AH76" s="5">
        <v>0</v>
      </c>
      <c r="AI76" s="5">
        <v>0</v>
      </c>
      <c r="AJ76" s="5">
        <v>1</v>
      </c>
      <c r="AK76" s="55">
        <v>0</v>
      </c>
      <c r="AL76" s="5">
        <v>1</v>
      </c>
      <c r="AM76" s="5">
        <v>0</v>
      </c>
      <c r="AN76" s="5">
        <v>0</v>
      </c>
      <c r="AO76" s="5">
        <v>0</v>
      </c>
      <c r="AP76" s="4"/>
      <c r="AQ76" s="10"/>
      <c r="AR76" s="11"/>
      <c r="AS76" s="68">
        <v>6</v>
      </c>
      <c r="AT76" s="52" t="s">
        <v>71</v>
      </c>
      <c r="AU76" s="69" t="s">
        <v>518</v>
      </c>
      <c r="AV76" s="3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6B53-BD0E-4E28-9F37-961ACD42E117}">
  <dimension ref="A2:AT85"/>
  <sheetViews>
    <sheetView workbookViewId="0">
      <selection sqref="A1:XFD1048576"/>
    </sheetView>
  </sheetViews>
  <sheetFormatPr defaultRowHeight="15" x14ac:dyDescent="0.25"/>
  <cols>
    <col min="33" max="33" width="12.85546875" customWidth="1"/>
    <col min="45" max="45" width="14.85546875" customWidth="1"/>
  </cols>
  <sheetData>
    <row r="2" spans="2:46" x14ac:dyDescent="0.25">
      <c r="B2" t="s">
        <v>602</v>
      </c>
      <c r="L2" t="s">
        <v>603</v>
      </c>
      <c r="V2" t="s">
        <v>604</v>
      </c>
      <c r="AG2" t="s">
        <v>604</v>
      </c>
    </row>
    <row r="3" spans="2:46" x14ac:dyDescent="0.25">
      <c r="B3" s="81" t="s">
        <v>525</v>
      </c>
      <c r="L3" s="81" t="s">
        <v>525</v>
      </c>
      <c r="V3" s="81" t="s">
        <v>525</v>
      </c>
      <c r="AG3" s="81" t="s">
        <v>605</v>
      </c>
    </row>
    <row r="4" spans="2:46" x14ac:dyDescent="0.25">
      <c r="B4" s="79" t="s">
        <v>606</v>
      </c>
      <c r="C4" s="80"/>
      <c r="D4" s="80"/>
      <c r="L4" s="79" t="s">
        <v>607</v>
      </c>
      <c r="M4" s="80"/>
      <c r="N4" s="80"/>
      <c r="O4" s="80"/>
      <c r="P4" s="80"/>
      <c r="Q4" s="80"/>
      <c r="R4" s="80"/>
      <c r="S4" s="80"/>
      <c r="T4" s="80"/>
      <c r="V4" s="79" t="s">
        <v>608</v>
      </c>
      <c r="W4" s="80"/>
      <c r="X4" s="80"/>
      <c r="Y4" s="80"/>
      <c r="Z4" s="80"/>
      <c r="AA4" s="80"/>
      <c r="AB4" s="80"/>
      <c r="AG4" s="79" t="s">
        <v>608</v>
      </c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</row>
    <row r="5" spans="2:46" ht="15.75" thickBot="1" x14ac:dyDescent="0.3">
      <c r="B5" s="72" t="s">
        <v>526</v>
      </c>
      <c r="C5" s="72"/>
      <c r="E5" s="72"/>
      <c r="F5" s="72"/>
      <c r="L5" s="72" t="s">
        <v>526</v>
      </c>
      <c r="M5" s="72"/>
      <c r="O5" s="72"/>
      <c r="P5" s="72"/>
      <c r="V5" s="72" t="s">
        <v>526</v>
      </c>
      <c r="W5" s="72"/>
      <c r="Y5" s="72"/>
      <c r="Z5" s="72"/>
    </row>
    <row r="6" spans="2:46" ht="15.75" thickTop="1" x14ac:dyDescent="0.25">
      <c r="B6" t="s">
        <v>527</v>
      </c>
      <c r="C6">
        <v>0.75713491922370757</v>
      </c>
      <c r="E6" t="s">
        <v>528</v>
      </c>
      <c r="F6">
        <v>-383.87019939981229</v>
      </c>
      <c r="L6" t="s">
        <v>527</v>
      </c>
      <c r="M6">
        <v>0.97843328596254242</v>
      </c>
      <c r="O6" t="s">
        <v>528</v>
      </c>
      <c r="P6">
        <v>-54.849514467885342</v>
      </c>
      <c r="V6" t="s">
        <v>527</v>
      </c>
      <c r="W6">
        <v>0.62036356156840544</v>
      </c>
      <c r="Y6" t="s">
        <v>528</v>
      </c>
      <c r="Z6">
        <v>-386.23555666502892</v>
      </c>
      <c r="AH6" t="s">
        <v>609</v>
      </c>
    </row>
    <row r="7" spans="2:46" ht="15.75" thickBot="1" x14ac:dyDescent="0.3">
      <c r="B7" t="s">
        <v>529</v>
      </c>
      <c r="C7">
        <v>0.57325328590789026</v>
      </c>
      <c r="E7" t="s">
        <v>530</v>
      </c>
      <c r="F7">
        <v>-364.69071222032511</v>
      </c>
      <c r="L7" t="s">
        <v>529</v>
      </c>
      <c r="M7">
        <v>0.95733169507945837</v>
      </c>
      <c r="O7" t="s">
        <v>530</v>
      </c>
      <c r="P7">
        <v>-978.84951446788534</v>
      </c>
      <c r="V7" t="s">
        <v>529</v>
      </c>
      <c r="W7">
        <v>0.38485094852183677</v>
      </c>
      <c r="Y7" t="s">
        <v>530</v>
      </c>
      <c r="Z7">
        <v>-374.54805666502892</v>
      </c>
      <c r="AK7" t="s">
        <v>610</v>
      </c>
      <c r="AQ7" t="s">
        <v>611</v>
      </c>
      <c r="AS7" t="s">
        <v>612</v>
      </c>
      <c r="AT7" s="82">
        <v>-143.62004596125973</v>
      </c>
    </row>
    <row r="8" spans="2:46" ht="15.75" thickTop="1" x14ac:dyDescent="0.25">
      <c r="B8" t="s">
        <v>531</v>
      </c>
      <c r="C8">
        <v>0.4620839738334751</v>
      </c>
      <c r="E8" s="18" t="s">
        <v>532</v>
      </c>
      <c r="F8" s="18">
        <v>-287.31724462173474</v>
      </c>
      <c r="L8" t="s">
        <v>531</v>
      </c>
      <c r="M8">
        <v>0.14663390158916734</v>
      </c>
      <c r="O8" s="18" t="s">
        <v>532</v>
      </c>
      <c r="P8" s="18">
        <v>-33.959065713416884</v>
      </c>
      <c r="V8" t="s">
        <v>531</v>
      </c>
      <c r="W8">
        <v>0.28655393514130556</v>
      </c>
      <c r="Y8" s="18" t="s">
        <v>532</v>
      </c>
      <c r="Z8" s="18">
        <v>-276.77843668831576</v>
      </c>
      <c r="AG8" s="74"/>
      <c r="AH8" s="74" t="s">
        <v>613</v>
      </c>
      <c r="AI8" s="74" t="s">
        <v>614</v>
      </c>
      <c r="AJ8" s="74" t="s">
        <v>615</v>
      </c>
      <c r="AK8" s="74" t="s">
        <v>541</v>
      </c>
      <c r="AL8" s="74" t="s">
        <v>550</v>
      </c>
      <c r="AM8" s="74" t="s">
        <v>551</v>
      </c>
      <c r="AS8" t="s">
        <v>616</v>
      </c>
      <c r="AT8" s="83">
        <v>-87.707966375198311</v>
      </c>
    </row>
    <row r="9" spans="2:46" x14ac:dyDescent="0.25">
      <c r="B9" t="s">
        <v>533</v>
      </c>
      <c r="C9">
        <v>0.25565261378162929</v>
      </c>
      <c r="L9" t="s">
        <v>533</v>
      </c>
      <c r="M9">
        <v>0.47899718702713306</v>
      </c>
      <c r="V9" t="s">
        <v>533</v>
      </c>
      <c r="W9">
        <v>0.398615516606103</v>
      </c>
      <c r="AG9" t="s">
        <v>553</v>
      </c>
      <c r="AH9">
        <v>2.1248603321397104</v>
      </c>
      <c r="AI9">
        <v>1.6580712323708318</v>
      </c>
      <c r="AJ9">
        <v>1.6423072470401701</v>
      </c>
      <c r="AK9">
        <v>0.20000919838888351</v>
      </c>
      <c r="AL9">
        <v>-1.124899567109062</v>
      </c>
      <c r="AM9">
        <v>5.3746202313884828</v>
      </c>
      <c r="AP9" s="3" t="s">
        <v>553</v>
      </c>
      <c r="AQ9" s="82">
        <v>2.1248603321397104</v>
      </c>
    </row>
    <row r="10" spans="2:46" x14ac:dyDescent="0.25">
      <c r="B10" s="18" t="s">
        <v>534</v>
      </c>
      <c r="C10" s="18">
        <v>151</v>
      </c>
      <c r="L10" s="18" t="s">
        <v>534</v>
      </c>
      <c r="M10" s="18">
        <v>21</v>
      </c>
      <c r="V10" s="18" t="s">
        <v>534</v>
      </c>
      <c r="W10" s="18">
        <v>226</v>
      </c>
      <c r="AG10" s="84" t="s">
        <v>41</v>
      </c>
      <c r="AH10">
        <v>-5.1847968052191371E-2</v>
      </c>
      <c r="AI10">
        <v>1.4504018238182348E-2</v>
      </c>
      <c r="AJ10">
        <v>12.778703906826353</v>
      </c>
      <c r="AK10" s="84">
        <v>3.5058775308579871E-4</v>
      </c>
      <c r="AL10">
        <v>-8.027532143014085E-2</v>
      </c>
      <c r="AM10">
        <v>-2.3420614674241887E-2</v>
      </c>
      <c r="AP10" s="3" t="s">
        <v>18</v>
      </c>
      <c r="AQ10" s="85">
        <v>-4.0148079965538095</v>
      </c>
      <c r="AS10" t="s">
        <v>617</v>
      </c>
      <c r="AT10" s="82">
        <v>111.82415917212285</v>
      </c>
    </row>
    <row r="11" spans="2:46" x14ac:dyDescent="0.25">
      <c r="AG11" s="84" t="s">
        <v>52</v>
      </c>
      <c r="AH11">
        <v>0.6718022007226635</v>
      </c>
      <c r="AI11">
        <v>0.25541247085556024</v>
      </c>
      <c r="AJ11">
        <v>6.9182881634894375</v>
      </c>
      <c r="AK11" s="84">
        <v>8.5318610430975949E-3</v>
      </c>
      <c r="AL11">
        <v>0.17120295664337937</v>
      </c>
      <c r="AM11">
        <v>1.1724014448019475</v>
      </c>
      <c r="AP11" s="3" t="s">
        <v>19</v>
      </c>
      <c r="AQ11" s="85">
        <v>-0.51197984327740675</v>
      </c>
      <c r="AS11" t="s">
        <v>537</v>
      </c>
      <c r="AT11" s="85">
        <v>31</v>
      </c>
    </row>
    <row r="12" spans="2:46" ht="15.75" thickBot="1" x14ac:dyDescent="0.3">
      <c r="B12" t="s">
        <v>535</v>
      </c>
      <c r="F12" s="52" t="s">
        <v>536</v>
      </c>
      <c r="G12" s="52">
        <v>0.05</v>
      </c>
      <c r="L12" t="s">
        <v>535</v>
      </c>
      <c r="P12" s="52" t="s">
        <v>536</v>
      </c>
      <c r="Q12" s="52">
        <v>0.05</v>
      </c>
      <c r="V12" t="s">
        <v>535</v>
      </c>
      <c r="Z12" s="52" t="s">
        <v>536</v>
      </c>
      <c r="AA12" s="52">
        <v>0.05</v>
      </c>
      <c r="AG12" s="84" t="s">
        <v>31</v>
      </c>
      <c r="AH12">
        <v>-1.1178869788841892</v>
      </c>
      <c r="AI12">
        <v>0.43089740130387633</v>
      </c>
      <c r="AJ12">
        <v>6.7305111063371923</v>
      </c>
      <c r="AK12" s="84">
        <v>9.4777438659838023E-3</v>
      </c>
      <c r="AL12">
        <v>-1.9624303664716891</v>
      </c>
      <c r="AM12">
        <v>-0.27334359129668928</v>
      </c>
      <c r="AP12" s="3" t="s">
        <v>20</v>
      </c>
      <c r="AQ12" s="85">
        <v>-4.9380166406275006</v>
      </c>
      <c r="AS12" t="s">
        <v>541</v>
      </c>
      <c r="AT12" s="85">
        <v>4.5564302598804127E-11</v>
      </c>
    </row>
    <row r="13" spans="2:46" ht="15.75" thickTop="1" x14ac:dyDescent="0.25">
      <c r="B13" s="74"/>
      <c r="C13" s="74" t="s">
        <v>537</v>
      </c>
      <c r="D13" s="74" t="s">
        <v>538</v>
      </c>
      <c r="E13" s="74" t="s">
        <v>539</v>
      </c>
      <c r="F13" s="74" t="s">
        <v>540</v>
      </c>
      <c r="G13" s="74" t="s">
        <v>541</v>
      </c>
      <c r="H13" s="86" t="s">
        <v>542</v>
      </c>
      <c r="L13" s="74"/>
      <c r="M13" s="74" t="s">
        <v>537</v>
      </c>
      <c r="N13" s="74" t="s">
        <v>538</v>
      </c>
      <c r="O13" s="74" t="s">
        <v>539</v>
      </c>
      <c r="P13" s="74" t="s">
        <v>540</v>
      </c>
      <c r="Q13" s="74" t="s">
        <v>541</v>
      </c>
      <c r="R13" s="87" t="s">
        <v>542</v>
      </c>
      <c r="V13" s="74"/>
      <c r="W13" s="74" t="s">
        <v>537</v>
      </c>
      <c r="X13" s="74" t="s">
        <v>538</v>
      </c>
      <c r="Y13" s="74" t="s">
        <v>539</v>
      </c>
      <c r="Z13" s="74" t="s">
        <v>540</v>
      </c>
      <c r="AA13" s="74" t="s">
        <v>541</v>
      </c>
      <c r="AB13" s="86" t="s">
        <v>542</v>
      </c>
      <c r="AG13" s="84" t="s">
        <v>32</v>
      </c>
      <c r="AH13">
        <v>-0.9796708332838503</v>
      </c>
      <c r="AI13">
        <v>0.42674146099354687</v>
      </c>
      <c r="AJ13">
        <v>5.2702434530188622</v>
      </c>
      <c r="AK13" s="84">
        <v>2.1692978609210847E-2</v>
      </c>
      <c r="AL13">
        <v>-1.8160687275412064</v>
      </c>
      <c r="AM13">
        <v>-0.14327293902649429</v>
      </c>
      <c r="AP13" s="3" t="s">
        <v>9</v>
      </c>
      <c r="AQ13" s="85">
        <v>0.16519192082693382</v>
      </c>
      <c r="AS13" t="s">
        <v>618</v>
      </c>
      <c r="AT13" s="85">
        <v>0.05</v>
      </c>
    </row>
    <row r="14" spans="2:46" x14ac:dyDescent="0.25">
      <c r="B14" t="s">
        <v>543</v>
      </c>
      <c r="C14">
        <v>31</v>
      </c>
      <c r="D14">
        <v>10.447774802821941</v>
      </c>
      <c r="E14">
        <v>0.33702499363941746</v>
      </c>
      <c r="F14">
        <v>5.1565785126399151</v>
      </c>
      <c r="G14">
        <v>3.4624312357071369E-11</v>
      </c>
      <c r="H14" s="88" t="s">
        <v>582</v>
      </c>
      <c r="L14" t="s">
        <v>543</v>
      </c>
      <c r="M14">
        <v>19</v>
      </c>
      <c r="N14">
        <v>5.1478155043439031</v>
      </c>
      <c r="O14">
        <v>0.27093765812336335</v>
      </c>
      <c r="P14">
        <v>1.180873690253756</v>
      </c>
      <c r="Q14">
        <v>0.63101273056164031</v>
      </c>
      <c r="R14" s="89" t="s">
        <v>544</v>
      </c>
      <c r="V14" t="s">
        <v>543</v>
      </c>
      <c r="W14">
        <v>31</v>
      </c>
      <c r="X14">
        <v>19.285119433671884</v>
      </c>
      <c r="Y14">
        <v>0.62210062689264145</v>
      </c>
      <c r="Z14">
        <v>3.9151845543057018</v>
      </c>
      <c r="AA14">
        <v>2.4794866174100317E-9</v>
      </c>
      <c r="AB14" s="88" t="s">
        <v>582</v>
      </c>
      <c r="AG14" s="84" t="s">
        <v>34</v>
      </c>
      <c r="AH14">
        <v>-1.0664667094422686</v>
      </c>
      <c r="AI14">
        <v>0.4714548300113991</v>
      </c>
      <c r="AJ14">
        <v>5.116988342108816</v>
      </c>
      <c r="AK14" s="84">
        <v>2.3692701133100638E-2</v>
      </c>
      <c r="AL14">
        <v>-1.990501196602064</v>
      </c>
      <c r="AM14">
        <v>-0.14243222228247321</v>
      </c>
      <c r="AP14" s="3" t="s">
        <v>10</v>
      </c>
      <c r="AQ14" s="85">
        <v>0.47234494306388819</v>
      </c>
      <c r="AS14" s="48" t="s">
        <v>542</v>
      </c>
      <c r="AT14" s="90" t="s">
        <v>582</v>
      </c>
    </row>
    <row r="15" spans="2:46" x14ac:dyDescent="0.25">
      <c r="B15" t="s">
        <v>545</v>
      </c>
      <c r="C15">
        <v>119</v>
      </c>
      <c r="D15">
        <v>7.7776328130720902</v>
      </c>
      <c r="E15">
        <v>6.5358258933378904E-2</v>
      </c>
      <c r="L15" t="s">
        <v>545</v>
      </c>
      <c r="M15">
        <v>1</v>
      </c>
      <c r="N15">
        <v>0.22943830517990627</v>
      </c>
      <c r="O15">
        <v>0.22943830517990627</v>
      </c>
      <c r="V15" t="s">
        <v>545</v>
      </c>
      <c r="W15">
        <v>194</v>
      </c>
      <c r="X15">
        <v>30.825500035355173</v>
      </c>
      <c r="Y15">
        <v>0.15889433007915038</v>
      </c>
      <c r="AG15" s="84" t="s">
        <v>33</v>
      </c>
      <c r="AH15">
        <v>-0.91431760122996308</v>
      </c>
      <c r="AI15">
        <v>0.41504395497995761</v>
      </c>
      <c r="AJ15">
        <v>4.8529517670649476</v>
      </c>
      <c r="AK15" s="84">
        <v>2.7598863879109623E-2</v>
      </c>
      <c r="AL15">
        <v>-1.7277888049917434</v>
      </c>
      <c r="AM15">
        <v>-0.10084639746818269</v>
      </c>
      <c r="AP15" s="3" t="s">
        <v>11</v>
      </c>
      <c r="AQ15" s="85">
        <v>-1.268369013550811</v>
      </c>
    </row>
    <row r="16" spans="2:46" x14ac:dyDescent="0.25">
      <c r="B16" s="18" t="s">
        <v>546</v>
      </c>
      <c r="C16" s="18">
        <v>150</v>
      </c>
      <c r="D16" s="18">
        <v>18.225407615894031</v>
      </c>
      <c r="E16" s="18"/>
      <c r="F16" s="18"/>
      <c r="G16" s="18"/>
      <c r="H16" s="18"/>
      <c r="L16" s="18" t="s">
        <v>546</v>
      </c>
      <c r="M16" s="18">
        <v>20</v>
      </c>
      <c r="N16" s="18">
        <v>5.3772538095238094</v>
      </c>
      <c r="O16" s="18"/>
      <c r="P16" s="18"/>
      <c r="Q16" s="18"/>
      <c r="R16" s="18"/>
      <c r="V16" s="18" t="s">
        <v>546</v>
      </c>
      <c r="W16" s="18">
        <v>225</v>
      </c>
      <c r="X16" s="18">
        <v>50.110619469027057</v>
      </c>
      <c r="Y16" s="18"/>
      <c r="Z16" s="18"/>
      <c r="AA16" s="18"/>
      <c r="AB16" s="18"/>
      <c r="AG16" s="84" t="s">
        <v>20</v>
      </c>
      <c r="AH16">
        <v>-4.9380166406275006</v>
      </c>
      <c r="AI16">
        <v>2.2432526442564713</v>
      </c>
      <c r="AJ16">
        <v>4.8456129526036866</v>
      </c>
      <c r="AK16" s="84">
        <v>2.7716540266637366E-2</v>
      </c>
      <c r="AL16">
        <v>-9.3347110315944253</v>
      </c>
      <c r="AM16">
        <v>-0.54132224966057585</v>
      </c>
      <c r="AP16" s="3" t="s">
        <v>12</v>
      </c>
      <c r="AQ16" s="85">
        <v>0.73646066134839905</v>
      </c>
      <c r="AS16" t="s">
        <v>619</v>
      </c>
      <c r="AT16" s="82">
        <v>0.38930554026659503</v>
      </c>
    </row>
    <row r="17" spans="2:46" ht="15.75" thickBot="1" x14ac:dyDescent="0.3">
      <c r="AG17" s="84" t="s">
        <v>48</v>
      </c>
      <c r="AH17">
        <v>6.7163616599244774E-5</v>
      </c>
      <c r="AI17">
        <v>3.2307538378347702E-5</v>
      </c>
      <c r="AJ17">
        <v>4.3217576539925888</v>
      </c>
      <c r="AK17" s="84">
        <v>3.7628036475550269E-2</v>
      </c>
      <c r="AL17">
        <v>3.8420049485377088E-6</v>
      </c>
      <c r="AM17">
        <v>1.3048522824995183E-4</v>
      </c>
      <c r="AP17" s="3" t="s">
        <v>13</v>
      </c>
      <c r="AQ17" s="85">
        <v>1.4351526578545204</v>
      </c>
      <c r="AS17" t="s">
        <v>620</v>
      </c>
      <c r="AT17" s="85">
        <v>0.39030543753036218</v>
      </c>
    </row>
    <row r="18" spans="2:46" ht="15.75" thickTop="1" x14ac:dyDescent="0.25">
      <c r="B18" s="74"/>
      <c r="C18" s="74" t="s">
        <v>547</v>
      </c>
      <c r="D18" s="74" t="s">
        <v>548</v>
      </c>
      <c r="E18" s="74" t="s">
        <v>549</v>
      </c>
      <c r="F18" s="74" t="s">
        <v>541</v>
      </c>
      <c r="G18" s="74" t="s">
        <v>550</v>
      </c>
      <c r="H18" s="74" t="s">
        <v>551</v>
      </c>
      <c r="I18" s="74" t="s">
        <v>552</v>
      </c>
      <c r="L18" s="74"/>
      <c r="M18" s="74" t="s">
        <v>547</v>
      </c>
      <c r="N18" s="74" t="s">
        <v>548</v>
      </c>
      <c r="O18" s="74" t="s">
        <v>549</v>
      </c>
      <c r="P18" s="74" t="s">
        <v>541</v>
      </c>
      <c r="Q18" s="74" t="s">
        <v>550</v>
      </c>
      <c r="R18" s="74" t="s">
        <v>551</v>
      </c>
      <c r="S18" s="74" t="s">
        <v>552</v>
      </c>
      <c r="V18" s="74"/>
      <c r="W18" s="74" t="s">
        <v>547</v>
      </c>
      <c r="X18" s="74" t="s">
        <v>548</v>
      </c>
      <c r="Y18" s="74" t="s">
        <v>549</v>
      </c>
      <c r="Z18" s="74" t="s">
        <v>541</v>
      </c>
      <c r="AA18" s="74" t="s">
        <v>550</v>
      </c>
      <c r="AB18" s="74" t="s">
        <v>551</v>
      </c>
      <c r="AC18" s="74" t="s">
        <v>552</v>
      </c>
      <c r="AG18" s="84" t="s">
        <v>36</v>
      </c>
      <c r="AH18">
        <v>5.0876238048840885E-3</v>
      </c>
      <c r="AI18">
        <v>2.5527147474905046E-3</v>
      </c>
      <c r="AJ18">
        <v>3.9721478624869713</v>
      </c>
      <c r="AK18" s="84">
        <v>4.6258731260198457E-2</v>
      </c>
      <c r="AL18">
        <v>8.4394836998442566E-5</v>
      </c>
      <c r="AM18">
        <v>1.0090852772769734E-2</v>
      </c>
      <c r="AP18" s="3" t="s">
        <v>14</v>
      </c>
      <c r="AQ18" s="85">
        <v>-6.5634035632317622E-2</v>
      </c>
      <c r="AS18" t="s">
        <v>621</v>
      </c>
      <c r="AT18" s="83">
        <v>0.54251153139364705</v>
      </c>
    </row>
    <row r="19" spans="2:46" x14ac:dyDescent="0.25">
      <c r="B19" t="s">
        <v>553</v>
      </c>
      <c r="C19">
        <v>2.231198425828838</v>
      </c>
      <c r="D19">
        <v>0.42224884404702878</v>
      </c>
      <c r="E19">
        <v>5.2840841538937022</v>
      </c>
      <c r="F19">
        <v>5.795998781324496E-7</v>
      </c>
      <c r="G19">
        <v>1.3951035418972295</v>
      </c>
      <c r="H19">
        <v>3.0672933097604465</v>
      </c>
      <c r="L19" t="s">
        <v>553</v>
      </c>
      <c r="M19">
        <v>7.8743332360535661</v>
      </c>
      <c r="N19">
        <v>1.5435875165135295</v>
      </c>
      <c r="O19">
        <v>5.1013195894711343</v>
      </c>
      <c r="P19">
        <v>0.12323249433075861</v>
      </c>
      <c r="Q19">
        <v>-11.738805776970796</v>
      </c>
      <c r="R19">
        <v>27.487472249077928</v>
      </c>
      <c r="V19" t="s">
        <v>553</v>
      </c>
      <c r="W19">
        <v>0.89008422471887749</v>
      </c>
      <c r="X19">
        <v>0.43744689790600644</v>
      </c>
      <c r="Y19">
        <v>2.0347251951712972</v>
      </c>
      <c r="Z19">
        <v>4.3239273322549419E-2</v>
      </c>
      <c r="AA19">
        <v>2.7321910750088274E-2</v>
      </c>
      <c r="AB19">
        <v>1.7528465386876668</v>
      </c>
      <c r="AG19" s="84" t="s">
        <v>11</v>
      </c>
      <c r="AH19">
        <v>-1.268369013550811</v>
      </c>
      <c r="AI19">
        <v>0.63849602872116118</v>
      </c>
      <c r="AJ19">
        <v>3.9461614204030218</v>
      </c>
      <c r="AK19" s="84">
        <v>4.6978414405207662E-2</v>
      </c>
      <c r="AL19">
        <v>-2.5197982341161387</v>
      </c>
      <c r="AM19">
        <v>-1.6939792985483315E-2</v>
      </c>
      <c r="AP19" s="3" t="s">
        <v>25</v>
      </c>
      <c r="AQ19" s="85">
        <v>-0.74659759333964393</v>
      </c>
    </row>
    <row r="20" spans="2:46" x14ac:dyDescent="0.25">
      <c r="B20" s="59" t="s">
        <v>51</v>
      </c>
      <c r="C20">
        <v>-0.16854466650913696</v>
      </c>
      <c r="D20">
        <v>5.3274373589869195E-2</v>
      </c>
      <c r="E20">
        <v>-3.1637099631930332</v>
      </c>
      <c r="F20" s="59">
        <v>1.9774876032743818E-3</v>
      </c>
      <c r="G20">
        <v>-0.27403324707275795</v>
      </c>
      <c r="H20">
        <v>-6.3056085945515969E-2</v>
      </c>
      <c r="I20">
        <v>1.371371943327764</v>
      </c>
      <c r="L20" t="s">
        <v>36</v>
      </c>
      <c r="M20">
        <v>-3.54738307846078E-2</v>
      </c>
      <c r="N20">
        <v>1.0905670850298128E-2</v>
      </c>
      <c r="O20">
        <v>-3.2527875883617057</v>
      </c>
      <c r="P20">
        <v>0.18987696019801897</v>
      </c>
      <c r="Q20">
        <v>-0.17404351739382831</v>
      </c>
      <c r="R20">
        <v>0.1030958558246127</v>
      </c>
      <c r="S20">
        <v>134.98841612878024</v>
      </c>
      <c r="V20" s="84" t="s">
        <v>41</v>
      </c>
      <c r="W20">
        <v>-1.0044819587792953E-2</v>
      </c>
      <c r="X20">
        <v>2.8655743020750608E-3</v>
      </c>
      <c r="Y20">
        <v>-3.5053425697317127</v>
      </c>
      <c r="Z20" s="59">
        <v>5.6634052114080274E-4</v>
      </c>
      <c r="AA20">
        <v>-1.5696498745977311E-2</v>
      </c>
      <c r="AB20">
        <v>-4.3931404296085946E-3</v>
      </c>
      <c r="AC20">
        <v>1.4465792857187254</v>
      </c>
      <c r="AG20" s="48" t="s">
        <v>44</v>
      </c>
      <c r="AH20">
        <v>-8.9750567249888585E-2</v>
      </c>
      <c r="AI20">
        <v>5.2925599364114437E-2</v>
      </c>
      <c r="AJ20">
        <v>2.8756950797104892</v>
      </c>
      <c r="AK20" s="48">
        <v>8.9926139820634424E-2</v>
      </c>
      <c r="AL20">
        <v>-0.19348283586374884</v>
      </c>
      <c r="AM20">
        <v>1.3981701363971671E-2</v>
      </c>
      <c r="AP20" s="3" t="s">
        <v>26</v>
      </c>
      <c r="AQ20" s="85">
        <v>-0.22353790535702828</v>
      </c>
    </row>
    <row r="21" spans="2:46" x14ac:dyDescent="0.25">
      <c r="B21" s="59" t="s">
        <v>52</v>
      </c>
      <c r="C21">
        <v>0.10701276930801872</v>
      </c>
      <c r="D21">
        <v>4.3620262445568013E-2</v>
      </c>
      <c r="E21">
        <v>2.4532811887951311</v>
      </c>
      <c r="F21" s="59">
        <v>1.5605242509444183E-2</v>
      </c>
      <c r="G21">
        <v>2.0640293028530085E-2</v>
      </c>
      <c r="H21">
        <v>0.19338524558750736</v>
      </c>
      <c r="I21">
        <v>1.1443049096230962</v>
      </c>
      <c r="L21" t="s">
        <v>52</v>
      </c>
      <c r="M21">
        <v>-2.5557794354847108</v>
      </c>
      <c r="N21">
        <v>0.78759355183602475</v>
      </c>
      <c r="O21">
        <v>-3.2450487050417327</v>
      </c>
      <c r="P21">
        <v>0.19030331517605922</v>
      </c>
      <c r="Q21">
        <v>-12.563104354004269</v>
      </c>
      <c r="R21">
        <v>7.4515454830348471</v>
      </c>
      <c r="S21">
        <v>19.478051362862576</v>
      </c>
      <c r="V21" s="84" t="s">
        <v>31</v>
      </c>
      <c r="W21">
        <v>-0.33145864418638382</v>
      </c>
      <c r="X21">
        <v>0.10560115786490851</v>
      </c>
      <c r="Y21">
        <v>-3.1387785028873081</v>
      </c>
      <c r="Z21" s="59">
        <v>1.9614138925576996E-3</v>
      </c>
      <c r="AA21">
        <v>-0.5397323792464237</v>
      </c>
      <c r="AB21">
        <v>-0.123184909126344</v>
      </c>
      <c r="AC21">
        <v>2.6532719169563164</v>
      </c>
      <c r="AG21" t="s">
        <v>25</v>
      </c>
      <c r="AH21">
        <v>-0.74659759333964393</v>
      </c>
      <c r="AI21">
        <v>0.52918325327441673</v>
      </c>
      <c r="AJ21">
        <v>1.9904945256328062</v>
      </c>
      <c r="AK21">
        <v>0.15828918195902755</v>
      </c>
      <c r="AL21">
        <v>-1.7837777109792383</v>
      </c>
      <c r="AM21">
        <v>0.29058252429995035</v>
      </c>
      <c r="AP21" s="3" t="s">
        <v>27</v>
      </c>
      <c r="AQ21" s="85">
        <v>-6.2789725831730658</v>
      </c>
    </row>
    <row r="22" spans="2:46" x14ac:dyDescent="0.25">
      <c r="B22" s="59" t="s">
        <v>36</v>
      </c>
      <c r="C22">
        <v>-1.4450169266402931E-3</v>
      </c>
      <c r="D22">
        <v>6.184655903253008E-4</v>
      </c>
      <c r="E22">
        <v>-2.3364548476823788</v>
      </c>
      <c r="F22" s="59">
        <v>2.1139994180507962E-2</v>
      </c>
      <c r="G22">
        <v>-2.6696405656362913E-3</v>
      </c>
      <c r="H22">
        <v>-2.2039328764429482E-4</v>
      </c>
      <c r="I22">
        <v>3.1950925972671151</v>
      </c>
      <c r="L22" t="s">
        <v>47</v>
      </c>
      <c r="M22">
        <v>0.29013108005554383</v>
      </c>
      <c r="N22">
        <v>9.2648066878132332E-2</v>
      </c>
      <c r="O22">
        <v>3.1315394895090174</v>
      </c>
      <c r="P22">
        <v>0.19677704139155608</v>
      </c>
      <c r="Q22">
        <v>-0.88707422610881204</v>
      </c>
      <c r="R22">
        <v>1.4673363862198998</v>
      </c>
      <c r="S22">
        <v>54.389012812600591</v>
      </c>
      <c r="V22" s="84" t="s">
        <v>32</v>
      </c>
      <c r="W22">
        <v>-0.29419023904689584</v>
      </c>
      <c r="X22">
        <v>0.10306875145854993</v>
      </c>
      <c r="Y22">
        <v>-2.8543106895517911</v>
      </c>
      <c r="Z22" s="59">
        <v>4.7817352534907272E-3</v>
      </c>
      <c r="AA22">
        <v>-0.49746939117237166</v>
      </c>
      <c r="AB22">
        <v>-9.0911086921420053E-2</v>
      </c>
      <c r="AC22">
        <v>2.7822489731187527</v>
      </c>
      <c r="AG22" t="s">
        <v>12</v>
      </c>
      <c r="AH22">
        <v>0.73646066134839905</v>
      </c>
      <c r="AI22">
        <v>0.52227657132629124</v>
      </c>
      <c r="AJ22">
        <v>1.9883737381372597</v>
      </c>
      <c r="AK22">
        <v>0.15851102323830124</v>
      </c>
      <c r="AL22">
        <v>-0.28718260842019627</v>
      </c>
      <c r="AM22">
        <v>1.7601039311169944</v>
      </c>
      <c r="AP22" s="3" t="s">
        <v>31</v>
      </c>
      <c r="AQ22" s="85">
        <v>-1.1178869788841892</v>
      </c>
    </row>
    <row r="23" spans="2:46" x14ac:dyDescent="0.25">
      <c r="B23" s="59" t="s">
        <v>42</v>
      </c>
      <c r="C23">
        <v>0.22608915420720507</v>
      </c>
      <c r="D23">
        <v>0.11092014980359757</v>
      </c>
      <c r="E23">
        <v>2.0383055252587852</v>
      </c>
      <c r="F23" s="59">
        <v>4.3735763458909678E-2</v>
      </c>
      <c r="G23">
        <v>6.4561792845159449E-3</v>
      </c>
      <c r="H23">
        <v>0.44572212912989417</v>
      </c>
      <c r="I23">
        <v>3.5039322264772594</v>
      </c>
      <c r="L23" t="s">
        <v>31</v>
      </c>
      <c r="M23">
        <v>-4.4049256084972779</v>
      </c>
      <c r="N23">
        <v>1.4448020787606084</v>
      </c>
      <c r="O23">
        <v>-3.0488090190705885</v>
      </c>
      <c r="P23">
        <v>0.20177035201358881</v>
      </c>
      <c r="Q23">
        <v>-22.762876624480384</v>
      </c>
      <c r="R23">
        <v>13.953025407485827</v>
      </c>
      <c r="S23">
        <v>39.328661777828273</v>
      </c>
      <c r="V23" s="84" t="s">
        <v>52</v>
      </c>
      <c r="W23">
        <v>0.14799846035921388</v>
      </c>
      <c r="X23">
        <v>5.7752182320821556E-2</v>
      </c>
      <c r="Y23">
        <v>2.5626470621847925</v>
      </c>
      <c r="Z23" s="59">
        <v>1.1146093707113098E-2</v>
      </c>
      <c r="AA23">
        <v>3.4095706232093445E-2</v>
      </c>
      <c r="AB23">
        <v>0.2619012144863343</v>
      </c>
      <c r="AC23">
        <v>1.1650806933966231</v>
      </c>
      <c r="AG23" t="s">
        <v>13</v>
      </c>
      <c r="AH23">
        <v>1.4351526578545204</v>
      </c>
      <c r="AI23">
        <v>1.0867445552392265</v>
      </c>
      <c r="AJ23">
        <v>1.7439790088115483</v>
      </c>
      <c r="AK23">
        <v>0.18663544876589419</v>
      </c>
      <c r="AL23">
        <v>-0.69482753080936255</v>
      </c>
      <c r="AM23">
        <v>3.5651328465184031</v>
      </c>
      <c r="AP23" s="3" t="s">
        <v>32</v>
      </c>
      <c r="AQ23" s="85">
        <v>-0.9796708332838503</v>
      </c>
    </row>
    <row r="24" spans="2:46" x14ac:dyDescent="0.25">
      <c r="B24" s="59" t="s">
        <v>41</v>
      </c>
      <c r="C24">
        <v>-4.2134194262350433E-3</v>
      </c>
      <c r="D24">
        <v>2.1226290923019903E-3</v>
      </c>
      <c r="E24">
        <v>-1.9850003194225478</v>
      </c>
      <c r="F24" s="59">
        <v>4.9444732797311299E-2</v>
      </c>
      <c r="G24">
        <v>-8.416437029666126E-3</v>
      </c>
      <c r="H24">
        <v>-1.0401822803959675E-5</v>
      </c>
      <c r="I24">
        <v>1.5689336308733994</v>
      </c>
      <c r="L24" t="s">
        <v>46</v>
      </c>
      <c r="M24">
        <v>0.22810481791230069</v>
      </c>
      <c r="N24">
        <v>7.6939998366636939E-2</v>
      </c>
      <c r="O24">
        <v>2.9647104595106479</v>
      </c>
      <c r="P24">
        <v>0.20710339595595817</v>
      </c>
      <c r="Q24">
        <v>-0.74951055373513586</v>
      </c>
      <c r="R24">
        <v>1.2057201895597371</v>
      </c>
      <c r="S24">
        <v>30.319579780874339</v>
      </c>
      <c r="V24" s="84" t="s">
        <v>34</v>
      </c>
      <c r="W24">
        <v>-0.27326448407730125</v>
      </c>
      <c r="X24">
        <v>0.11279182030422086</v>
      </c>
      <c r="Y24">
        <v>-2.4227331675316108</v>
      </c>
      <c r="Z24" s="59">
        <v>1.6322970247001755E-2</v>
      </c>
      <c r="AA24">
        <v>-0.49572012920415465</v>
      </c>
      <c r="AB24">
        <v>-5.0808838950447827E-2</v>
      </c>
      <c r="AC24">
        <v>2.4774328964460324</v>
      </c>
      <c r="AG24" t="s">
        <v>43</v>
      </c>
      <c r="AH24">
        <v>0.11611365696358596</v>
      </c>
      <c r="AI24">
        <v>8.7971917577858147E-2</v>
      </c>
      <c r="AJ24">
        <v>1.7421216951225837</v>
      </c>
      <c r="AK24">
        <v>0.18687021835138243</v>
      </c>
      <c r="AL24">
        <v>-5.6308133139942082E-2</v>
      </c>
      <c r="AM24">
        <v>0.28853544706711398</v>
      </c>
      <c r="AP24" s="3" t="s">
        <v>33</v>
      </c>
      <c r="AQ24" s="85">
        <v>-0.91431760122996308</v>
      </c>
    </row>
    <row r="25" spans="2:46" x14ac:dyDescent="0.25">
      <c r="B25" s="48" t="s">
        <v>11</v>
      </c>
      <c r="C25">
        <v>-0.2242630552019142</v>
      </c>
      <c r="D25">
        <v>0.11704515511282815</v>
      </c>
      <c r="E25">
        <v>-1.9160387714103253</v>
      </c>
      <c r="F25" s="48">
        <v>5.7758991484814927E-2</v>
      </c>
      <c r="G25">
        <v>-0.45602415238070892</v>
      </c>
      <c r="H25">
        <v>7.498041976880504E-3</v>
      </c>
      <c r="I25">
        <v>1.2579660009006495</v>
      </c>
      <c r="L25" t="s">
        <v>51</v>
      </c>
      <c r="M25">
        <v>1.5819056023192033</v>
      </c>
      <c r="N25">
        <v>0.56525669109064347</v>
      </c>
      <c r="O25">
        <v>2.7985614805672987</v>
      </c>
      <c r="P25">
        <v>0.21847946623446438</v>
      </c>
      <c r="Q25">
        <v>-5.6003616431711736</v>
      </c>
      <c r="R25">
        <v>8.7641728478095793</v>
      </c>
      <c r="S25">
        <v>12.262606792107206</v>
      </c>
      <c r="V25" s="84" t="s">
        <v>33</v>
      </c>
      <c r="W25">
        <v>-0.24501699457653486</v>
      </c>
      <c r="X25">
        <v>0.10317838722174907</v>
      </c>
      <c r="Y25">
        <v>-2.3746930066851006</v>
      </c>
      <c r="Z25" s="59">
        <v>1.8538979206553126E-2</v>
      </c>
      <c r="AA25">
        <v>-0.4485123777581782</v>
      </c>
      <c r="AB25">
        <v>-4.152161139489155E-2</v>
      </c>
      <c r="AC25">
        <v>2.7182074821532209</v>
      </c>
      <c r="AG25" t="s">
        <v>19</v>
      </c>
      <c r="AH25">
        <v>-0.51197984327740675</v>
      </c>
      <c r="AI25">
        <v>0.41483532811819274</v>
      </c>
      <c r="AJ25">
        <v>1.5231906212861335</v>
      </c>
      <c r="AK25">
        <v>0.21713729493419798</v>
      </c>
      <c r="AL25">
        <v>-1.3250421459039203</v>
      </c>
      <c r="AM25">
        <v>0.30108245934910682</v>
      </c>
      <c r="AP25" s="3" t="s">
        <v>34</v>
      </c>
      <c r="AQ25" s="85">
        <v>-1.0664667094422686</v>
      </c>
    </row>
    <row r="26" spans="2:46" x14ac:dyDescent="0.25">
      <c r="B26" s="48" t="s">
        <v>48</v>
      </c>
      <c r="C26">
        <v>-9.7481020037209289E-6</v>
      </c>
      <c r="D26">
        <v>5.1721365907599334E-6</v>
      </c>
      <c r="E26">
        <v>-1.8847340615744752</v>
      </c>
      <c r="F26" s="48">
        <v>6.1905040379045574E-2</v>
      </c>
      <c r="G26">
        <v>-1.9989449028103106E-5</v>
      </c>
      <c r="H26">
        <v>4.9324502066124817E-7</v>
      </c>
      <c r="I26">
        <v>8.6270202073206317</v>
      </c>
      <c r="L26" t="s">
        <v>44</v>
      </c>
      <c r="M26">
        <v>-0.55813055200342032</v>
      </c>
      <c r="N26">
        <v>0.20718804094362464</v>
      </c>
      <c r="O26">
        <v>-2.6938357516266409</v>
      </c>
      <c r="P26">
        <v>0.22628695907980909</v>
      </c>
      <c r="Q26">
        <v>-3.1907042191200627</v>
      </c>
      <c r="R26">
        <v>2.0744431151132225</v>
      </c>
      <c r="S26">
        <v>103.11142149300896</v>
      </c>
      <c r="V26" s="84" t="s">
        <v>36</v>
      </c>
      <c r="W26">
        <v>1.4261894960596936E-3</v>
      </c>
      <c r="X26">
        <v>6.4941343270609876E-4</v>
      </c>
      <c r="Y26">
        <v>2.1961194891161666</v>
      </c>
      <c r="Z26" s="59">
        <v>2.9268879198241105E-2</v>
      </c>
      <c r="AA26">
        <v>1.4537246751074057E-4</v>
      </c>
      <c r="AB26">
        <v>2.7070065246086465E-3</v>
      </c>
      <c r="AC26">
        <v>2.7241583223340569</v>
      </c>
      <c r="AG26" t="s">
        <v>45</v>
      </c>
      <c r="AH26">
        <v>-6.211646718860124E-2</v>
      </c>
      <c r="AI26">
        <v>5.7719409242761456E-2</v>
      </c>
      <c r="AJ26">
        <v>1.1581631444109317</v>
      </c>
      <c r="AK26">
        <v>0.28184681408021661</v>
      </c>
      <c r="AL26">
        <v>-0.17524443051334199</v>
      </c>
      <c r="AM26">
        <v>5.1011496136139506E-2</v>
      </c>
      <c r="AP26" s="3" t="s">
        <v>35</v>
      </c>
      <c r="AQ26" s="85">
        <v>3.6759562255632994</v>
      </c>
    </row>
    <row r="27" spans="2:46" x14ac:dyDescent="0.25">
      <c r="B27" s="48" t="s">
        <v>21</v>
      </c>
      <c r="C27">
        <v>0.64992937154608033</v>
      </c>
      <c r="D27">
        <v>0.36209727990291768</v>
      </c>
      <c r="E27">
        <v>1.7949026618491408</v>
      </c>
      <c r="F27" s="48">
        <v>7.5207633480865954E-2</v>
      </c>
      <c r="G27">
        <v>-6.7059407655081893E-2</v>
      </c>
      <c r="H27">
        <v>1.3669181507472425</v>
      </c>
      <c r="I27">
        <v>8.1371180903708105</v>
      </c>
      <c r="L27" t="s">
        <v>40</v>
      </c>
      <c r="M27">
        <v>-0.35366019016110756</v>
      </c>
      <c r="N27">
        <v>0.13215815720913179</v>
      </c>
      <c r="O27">
        <v>-2.6760375419086921</v>
      </c>
      <c r="P27">
        <v>0.22766726639999743</v>
      </c>
      <c r="Q27">
        <v>-2.0328887932158994</v>
      </c>
      <c r="R27">
        <v>1.3255684128936842</v>
      </c>
      <c r="S27">
        <v>6.7731613340521841</v>
      </c>
      <c r="V27" s="48" t="s">
        <v>44</v>
      </c>
      <c r="W27">
        <v>-2.3148786115315984E-2</v>
      </c>
      <c r="X27">
        <v>1.2214326264630275E-2</v>
      </c>
      <c r="Y27">
        <v>-1.8952159631063115</v>
      </c>
      <c r="Z27" s="48">
        <v>5.9550809144313814E-2</v>
      </c>
      <c r="AA27">
        <v>-4.7238705239411524E-2</v>
      </c>
      <c r="AB27">
        <v>9.4113300877955719E-4</v>
      </c>
      <c r="AC27">
        <v>3.7061885387384574</v>
      </c>
      <c r="AG27" t="s">
        <v>38</v>
      </c>
      <c r="AH27">
        <v>-7.0851983931603856E-4</v>
      </c>
      <c r="AI27">
        <v>1.039476482535529E-3</v>
      </c>
      <c r="AJ27">
        <v>0.46459517441107628</v>
      </c>
      <c r="AK27">
        <v>0.49548420631890855</v>
      </c>
      <c r="AL27">
        <v>-2.7458563078620532E-3</v>
      </c>
      <c r="AM27">
        <v>1.3288166292299763E-3</v>
      </c>
      <c r="AP27" s="3" t="s">
        <v>51</v>
      </c>
      <c r="AQ27" s="85">
        <v>-2.8006427826029381E-2</v>
      </c>
    </row>
    <row r="28" spans="2:46" x14ac:dyDescent="0.25">
      <c r="B28" s="48" t="s">
        <v>46</v>
      </c>
      <c r="C28">
        <v>1.6419877696335582E-2</v>
      </c>
      <c r="D28">
        <v>9.3694170572554032E-3</v>
      </c>
      <c r="E28">
        <v>1.7524972574062661</v>
      </c>
      <c r="F28" s="48">
        <v>8.2263943106522824E-2</v>
      </c>
      <c r="G28">
        <v>-2.1325038612094137E-3</v>
      </c>
      <c r="H28">
        <v>3.4972259253880575E-2</v>
      </c>
      <c r="I28">
        <v>5.7571542181609674</v>
      </c>
      <c r="L28" t="s">
        <v>38</v>
      </c>
      <c r="M28">
        <v>1.7163629911459276E-2</v>
      </c>
      <c r="N28">
        <v>6.4286380389787928E-3</v>
      </c>
      <c r="O28">
        <v>2.6698703220481468</v>
      </c>
      <c r="P28">
        <v>0.22814932052915729</v>
      </c>
      <c r="Q28">
        <v>-6.4519961186565944E-2</v>
      </c>
      <c r="R28">
        <v>9.8847221009484482E-2</v>
      </c>
      <c r="S28">
        <v>104.76518067643663</v>
      </c>
      <c r="V28" s="48" t="s">
        <v>35</v>
      </c>
      <c r="W28">
        <v>0.30742140540170998</v>
      </c>
      <c r="X28">
        <v>0.17819849468285687</v>
      </c>
      <c r="Y28">
        <v>1.7251627515082746</v>
      </c>
      <c r="Z28" s="48">
        <v>8.6090644045627898E-2</v>
      </c>
      <c r="AA28">
        <v>-4.4033700016299138E-2</v>
      </c>
      <c r="AB28">
        <v>0.6588765108197191</v>
      </c>
      <c r="AC28">
        <v>1.3556056726433872</v>
      </c>
      <c r="AG28" t="s">
        <v>10</v>
      </c>
      <c r="AH28">
        <v>0.47234494306388819</v>
      </c>
      <c r="AI28">
        <v>0.87526738347860322</v>
      </c>
      <c r="AJ28">
        <v>0.29123063048288905</v>
      </c>
      <c r="AK28">
        <v>0.58943299055088549</v>
      </c>
      <c r="AL28">
        <v>-1.243147605396782</v>
      </c>
      <c r="AM28">
        <v>2.1878374915245584</v>
      </c>
      <c r="AP28" s="3" t="s">
        <v>52</v>
      </c>
      <c r="AQ28" s="85">
        <v>0.6718022007226635</v>
      </c>
    </row>
    <row r="29" spans="2:46" x14ac:dyDescent="0.25">
      <c r="B29" s="48" t="s">
        <v>44</v>
      </c>
      <c r="C29">
        <v>1.7197940524262597E-2</v>
      </c>
      <c r="D29">
        <v>9.8393941163848753E-3</v>
      </c>
      <c r="E29">
        <v>1.7478658056418366</v>
      </c>
      <c r="F29" s="48">
        <v>8.3066529927989297E-2</v>
      </c>
      <c r="G29">
        <v>-2.2850425500022635E-3</v>
      </c>
      <c r="H29">
        <v>3.6680923598527454E-2</v>
      </c>
      <c r="I29">
        <v>3.9893781065621763</v>
      </c>
      <c r="L29" t="s">
        <v>35</v>
      </c>
      <c r="M29">
        <v>-2.9670724195809881</v>
      </c>
      <c r="N29">
        <v>1.118221384071058</v>
      </c>
      <c r="O29">
        <v>-2.6533855118911265</v>
      </c>
      <c r="P29">
        <v>0.22944747591059825</v>
      </c>
      <c r="Q29">
        <v>-17.175422265956499</v>
      </c>
      <c r="R29">
        <v>11.241277426794523</v>
      </c>
      <c r="S29">
        <v>16.578219156094118</v>
      </c>
      <c r="V29" s="48" t="s">
        <v>20</v>
      </c>
      <c r="W29">
        <v>-0.76509856158150502</v>
      </c>
      <c r="X29">
        <v>0.44599136000392492</v>
      </c>
      <c r="Y29">
        <v>-1.715500859870406</v>
      </c>
      <c r="Z29" s="48">
        <v>8.7850003632683651E-2</v>
      </c>
      <c r="AA29">
        <v>-1.6447128407293974</v>
      </c>
      <c r="AB29">
        <v>0.11451571756638745</v>
      </c>
      <c r="AC29">
        <v>7.3115588940719514</v>
      </c>
      <c r="AG29" t="s">
        <v>42</v>
      </c>
      <c r="AH29">
        <v>-0.21266903620962962</v>
      </c>
      <c r="AI29">
        <v>0.39476926513066013</v>
      </c>
      <c r="AJ29">
        <v>0.29021633907769995</v>
      </c>
      <c r="AK29">
        <v>0.59008192847120822</v>
      </c>
      <c r="AL29">
        <v>-0.98640257806906706</v>
      </c>
      <c r="AM29">
        <v>0.56106450564980781</v>
      </c>
      <c r="AP29" s="3" t="s">
        <v>50</v>
      </c>
      <c r="AQ29" s="85">
        <v>-2.5536257454766274</v>
      </c>
    </row>
    <row r="30" spans="2:46" x14ac:dyDescent="0.25">
      <c r="B30" t="s">
        <v>9</v>
      </c>
      <c r="C30">
        <v>-0.34954547659227092</v>
      </c>
      <c r="D30">
        <v>0.22909278588595305</v>
      </c>
      <c r="E30">
        <v>-1.5257812472815342</v>
      </c>
      <c r="F30">
        <v>0.12971779304328093</v>
      </c>
      <c r="G30">
        <v>-0.80317207362222343</v>
      </c>
      <c r="H30">
        <v>0.10408112043768153</v>
      </c>
      <c r="I30">
        <v>1.6507521021952509</v>
      </c>
      <c r="L30" t="s">
        <v>45</v>
      </c>
      <c r="M30">
        <v>0.22076745513386328</v>
      </c>
      <c r="N30">
        <v>9.3224609511187148E-2</v>
      </c>
      <c r="O30">
        <v>2.3681242141043319</v>
      </c>
      <c r="P30">
        <v>0.25436805740280843</v>
      </c>
      <c r="Q30">
        <v>-0.96376351976522046</v>
      </c>
      <c r="R30">
        <v>1.405298430032947</v>
      </c>
      <c r="S30">
        <v>25.840527163008463</v>
      </c>
      <c r="V30" t="s">
        <v>13</v>
      </c>
      <c r="W30">
        <v>0.42483661377407689</v>
      </c>
      <c r="X30">
        <v>0.28452227952313747</v>
      </c>
      <c r="Y30">
        <v>1.4931576342144728</v>
      </c>
      <c r="Z30">
        <v>0.13702047618926472</v>
      </c>
      <c r="AA30">
        <v>-0.13631744042566651</v>
      </c>
      <c r="AB30">
        <v>0.98599066797382029</v>
      </c>
      <c r="AC30">
        <v>1.5081406200317913</v>
      </c>
      <c r="AG30" t="s">
        <v>47</v>
      </c>
      <c r="AH30">
        <v>-2.1222146556083416E-2</v>
      </c>
      <c r="AI30">
        <v>4.5243121822135933E-2</v>
      </c>
      <c r="AJ30">
        <v>0.22002574015811174</v>
      </c>
      <c r="AK30">
        <v>0.63902030636421348</v>
      </c>
      <c r="AL30">
        <v>-0.109897035875628</v>
      </c>
      <c r="AM30">
        <v>6.7452742763461179E-2</v>
      </c>
      <c r="AP30" s="3" t="s">
        <v>48</v>
      </c>
      <c r="AQ30" s="85">
        <v>6.7163616599244774E-5</v>
      </c>
    </row>
    <row r="31" spans="2:46" x14ac:dyDescent="0.25">
      <c r="B31" t="s">
        <v>31</v>
      </c>
      <c r="C31">
        <v>-0.11178906092063633</v>
      </c>
      <c r="D31">
        <v>9.8662579324855268E-2</v>
      </c>
      <c r="E31">
        <v>-1.1330441762784345</v>
      </c>
      <c r="F31">
        <v>0.25947336865700771</v>
      </c>
      <c r="G31">
        <v>-0.30715082205270555</v>
      </c>
      <c r="H31">
        <v>8.3572700211432885E-2</v>
      </c>
      <c r="I31">
        <v>4.1713221490014725</v>
      </c>
      <c r="L31" t="s">
        <v>48</v>
      </c>
      <c r="M31">
        <v>-3.8301198420715972E-5</v>
      </c>
      <c r="N31">
        <v>1.780269380009569E-5</v>
      </c>
      <c r="O31">
        <v>-2.1514271295566574</v>
      </c>
      <c r="P31">
        <v>0.27699300122241016</v>
      </c>
      <c r="Q31">
        <v>-2.6450587070015992E-4</v>
      </c>
      <c r="R31">
        <v>1.8790347385872795E-4</v>
      </c>
      <c r="S31">
        <v>9.6474176901289592</v>
      </c>
      <c r="V31" t="s">
        <v>27</v>
      </c>
      <c r="W31">
        <v>-0.44681317589183289</v>
      </c>
      <c r="X31">
        <v>0.30079342533333364</v>
      </c>
      <c r="Y31">
        <v>-1.4854486111080483</v>
      </c>
      <c r="Z31">
        <v>0.13904819269313917</v>
      </c>
      <c r="AA31">
        <v>-1.0400582826909361</v>
      </c>
      <c r="AB31">
        <v>0.14643193090727025</v>
      </c>
      <c r="AC31">
        <v>1.6855667550971529</v>
      </c>
      <c r="AG31" t="s">
        <v>26</v>
      </c>
      <c r="AH31">
        <v>-0.22353790535702828</v>
      </c>
      <c r="AI31">
        <v>0.51215498592778674</v>
      </c>
      <c r="AJ31">
        <v>0.19050200204005424</v>
      </c>
      <c r="AK31">
        <v>0.66249913364647051</v>
      </c>
      <c r="AL31">
        <v>-1.2273432322781084</v>
      </c>
      <c r="AM31">
        <v>0.78026742156405171</v>
      </c>
      <c r="AP31" s="3" t="s">
        <v>43</v>
      </c>
      <c r="AQ31" s="85">
        <v>0.11611365696358596</v>
      </c>
    </row>
    <row r="32" spans="2:46" x14ac:dyDescent="0.25">
      <c r="B32" t="s">
        <v>26</v>
      </c>
      <c r="C32">
        <v>-8.4408336700943692E-2</v>
      </c>
      <c r="D32">
        <v>0.10276823000422752</v>
      </c>
      <c r="E32">
        <v>-0.8213466038820697</v>
      </c>
      <c r="F32">
        <v>0.4130913342069259</v>
      </c>
      <c r="G32">
        <v>-0.2878996962360133</v>
      </c>
      <c r="H32">
        <v>0.11908302283412589</v>
      </c>
      <c r="I32">
        <v>1.2752241998212377</v>
      </c>
      <c r="L32" t="s">
        <v>43</v>
      </c>
      <c r="M32">
        <v>-0.22358217940429007</v>
      </c>
      <c r="N32">
        <v>0.10416749232568703</v>
      </c>
      <c r="O32">
        <v>-2.1463719094364349</v>
      </c>
      <c r="P32">
        <v>0.27756587201693717</v>
      </c>
      <c r="Q32">
        <v>-1.547155663748377</v>
      </c>
      <c r="R32">
        <v>1.0999913049397969</v>
      </c>
      <c r="S32">
        <v>44.058700939015409</v>
      </c>
      <c r="V32" t="s">
        <v>11</v>
      </c>
      <c r="W32">
        <v>-0.21252326018599621</v>
      </c>
      <c r="X32">
        <v>0.15327091763444861</v>
      </c>
      <c r="Y32">
        <v>-1.3865856841339237</v>
      </c>
      <c r="Z32">
        <v>0.16715945267733001</v>
      </c>
      <c r="AA32">
        <v>-0.51481451472549011</v>
      </c>
      <c r="AB32">
        <v>8.9767994353497693E-2</v>
      </c>
      <c r="AC32">
        <v>1.1409041404319</v>
      </c>
      <c r="AG32" t="s">
        <v>27</v>
      </c>
      <c r="AH32">
        <v>-6.2789725831730658</v>
      </c>
      <c r="AI32">
        <v>17.363582827159828</v>
      </c>
      <c r="AJ32">
        <v>0.13076709843715689</v>
      </c>
      <c r="AK32">
        <v>0.71763800719473103</v>
      </c>
      <c r="AL32">
        <v>-40.31096956698449</v>
      </c>
      <c r="AM32">
        <v>27.75302440063836</v>
      </c>
      <c r="AP32" s="3" t="s">
        <v>44</v>
      </c>
      <c r="AQ32" s="85">
        <v>-8.9750567249888585E-2</v>
      </c>
    </row>
    <row r="33" spans="2:43" x14ac:dyDescent="0.25">
      <c r="B33" t="s">
        <v>14</v>
      </c>
      <c r="C33">
        <v>5.2013687612881096E-2</v>
      </c>
      <c r="D33">
        <v>6.7262375566192648E-2</v>
      </c>
      <c r="E33">
        <v>0.77329542965211839</v>
      </c>
      <c r="F33">
        <v>0.44088094110742793</v>
      </c>
      <c r="G33">
        <v>-8.1172533935937444E-2</v>
      </c>
      <c r="H33">
        <v>0.18519990916169965</v>
      </c>
      <c r="I33">
        <v>1.197608041085503</v>
      </c>
      <c r="L33" t="s">
        <v>41</v>
      </c>
      <c r="M33">
        <v>-6.8918253190576192E-2</v>
      </c>
      <c r="N33">
        <v>3.4777761539667218E-2</v>
      </c>
      <c r="O33">
        <v>-1.9816759371349597</v>
      </c>
      <c r="P33">
        <v>0.29751754372673489</v>
      </c>
      <c r="Q33">
        <v>-0.51081161157945032</v>
      </c>
      <c r="R33">
        <v>0.37297510519829796</v>
      </c>
      <c r="S33">
        <v>7.306262342679009</v>
      </c>
      <c r="V33" t="s">
        <v>18</v>
      </c>
      <c r="W33">
        <v>-0.30828457874366283</v>
      </c>
      <c r="X33">
        <v>0.22771582664822415</v>
      </c>
      <c r="Y33">
        <v>-1.3538127027942657</v>
      </c>
      <c r="Z33">
        <v>0.17737119989836239</v>
      </c>
      <c r="AA33">
        <v>-0.75740111029705748</v>
      </c>
      <c r="AB33">
        <v>0.14083195280973182</v>
      </c>
      <c r="AC33">
        <v>1.2822790834701254</v>
      </c>
      <c r="AG33" t="s">
        <v>35</v>
      </c>
      <c r="AH33">
        <v>3.6759562255632994</v>
      </c>
      <c r="AI33">
        <v>12.846971743377884</v>
      </c>
      <c r="AJ33">
        <v>8.1872702159645677E-2</v>
      </c>
      <c r="AK33">
        <v>0.77477544299985235</v>
      </c>
      <c r="AL33">
        <v>-21.503645701861096</v>
      </c>
      <c r="AM33">
        <v>28.855558152987697</v>
      </c>
      <c r="AP33" s="3" t="s">
        <v>45</v>
      </c>
      <c r="AQ33" s="85">
        <v>-6.211646718860124E-2</v>
      </c>
    </row>
    <row r="34" spans="2:43" x14ac:dyDescent="0.25">
      <c r="B34" t="s">
        <v>40</v>
      </c>
      <c r="C34">
        <v>-1.6511858174057141E-2</v>
      </c>
      <c r="D34">
        <v>2.2471265501357002E-2</v>
      </c>
      <c r="E34">
        <v>-0.73479876658748999</v>
      </c>
      <c r="F34">
        <v>0.46390762144831221</v>
      </c>
      <c r="G34">
        <v>-6.1007208217125297E-2</v>
      </c>
      <c r="H34">
        <v>2.7983491869011015E-2</v>
      </c>
      <c r="I34">
        <v>1.5654643362149152</v>
      </c>
      <c r="L34" t="s">
        <v>33</v>
      </c>
      <c r="M34">
        <v>-1.3072020715195456</v>
      </c>
      <c r="N34">
        <v>0.6842431625483234</v>
      </c>
      <c r="O34">
        <v>-1.9104349784821224</v>
      </c>
      <c r="P34">
        <v>0.30699337979003621</v>
      </c>
      <c r="Q34">
        <v>-10.001335784186212</v>
      </c>
      <c r="R34">
        <v>7.38693164114712</v>
      </c>
      <c r="S34">
        <v>16.00831796697555</v>
      </c>
      <c r="V34" t="s">
        <v>48</v>
      </c>
      <c r="W34">
        <v>8.409379824546332E-6</v>
      </c>
      <c r="X34">
        <v>6.2573255976972934E-6</v>
      </c>
      <c r="Y34">
        <v>1.3439255626462843</v>
      </c>
      <c r="Z34">
        <v>0.1805420710649113</v>
      </c>
      <c r="AA34">
        <v>-3.9317402925871531E-6</v>
      </c>
      <c r="AB34">
        <v>2.0750499941679817E-5</v>
      </c>
      <c r="AC34">
        <v>7.220301746375501</v>
      </c>
      <c r="AG34" t="s">
        <v>46</v>
      </c>
      <c r="AH34">
        <v>1.1509281887535331E-2</v>
      </c>
      <c r="AI34">
        <v>4.4273923325026159E-2</v>
      </c>
      <c r="AJ34">
        <v>6.7577237906604623E-2</v>
      </c>
      <c r="AK34">
        <v>0.79489754186557449</v>
      </c>
      <c r="AL34">
        <v>-7.5266013283803751E-2</v>
      </c>
      <c r="AM34">
        <v>9.8284577058874417E-2</v>
      </c>
      <c r="AP34" s="3" t="s">
        <v>46</v>
      </c>
      <c r="AQ34" s="85">
        <v>1.1509281887535331E-2</v>
      </c>
    </row>
    <row r="35" spans="2:43" x14ac:dyDescent="0.25">
      <c r="B35" t="s">
        <v>18</v>
      </c>
      <c r="C35">
        <v>0.11165280756040685</v>
      </c>
      <c r="D35">
        <v>0.15841839321227649</v>
      </c>
      <c r="E35">
        <v>0.70479699545238428</v>
      </c>
      <c r="F35">
        <v>0.48231372127820471</v>
      </c>
      <c r="G35">
        <v>-0.20203143326772921</v>
      </c>
      <c r="H35">
        <v>0.42533704838854292</v>
      </c>
      <c r="I35">
        <v>1.5575116439532486</v>
      </c>
      <c r="L35" t="s">
        <v>42</v>
      </c>
      <c r="M35">
        <v>-0.42547709349009671</v>
      </c>
      <c r="N35">
        <v>0.32292032852613628</v>
      </c>
      <c r="O35">
        <v>-1.3175915416413921</v>
      </c>
      <c r="P35">
        <v>0.41330071073928148</v>
      </c>
      <c r="Q35">
        <v>-4.5285689012159818</v>
      </c>
      <c r="R35">
        <v>3.6776147142357885</v>
      </c>
      <c r="S35">
        <v>5.4214714959850214</v>
      </c>
      <c r="V35" t="s">
        <v>12</v>
      </c>
      <c r="W35">
        <v>0.19574966730215149</v>
      </c>
      <c r="X35">
        <v>0.14975887583727887</v>
      </c>
      <c r="Y35">
        <v>1.3070989362583363</v>
      </c>
      <c r="Z35">
        <v>0.19272626203210513</v>
      </c>
      <c r="AA35">
        <v>-9.9614901227713104E-2</v>
      </c>
      <c r="AB35">
        <v>0.49111423583201608</v>
      </c>
      <c r="AC35">
        <v>1.0892179353044089</v>
      </c>
      <c r="AG35" t="s">
        <v>18</v>
      </c>
      <c r="AH35">
        <v>-4.0148079965538095</v>
      </c>
      <c r="AI35">
        <v>17.717730952961613</v>
      </c>
      <c r="AJ35">
        <v>5.1346796795405165E-2</v>
      </c>
      <c r="AK35">
        <v>0.8207361019046675</v>
      </c>
      <c r="AL35">
        <v>-38.740922552129092</v>
      </c>
      <c r="AM35">
        <v>30.711306559021477</v>
      </c>
      <c r="AP35" s="3" t="s">
        <v>47</v>
      </c>
      <c r="AQ35" s="85">
        <v>-2.1222146556083416E-2</v>
      </c>
    </row>
    <row r="36" spans="2:43" x14ac:dyDescent="0.25">
      <c r="B36" t="s">
        <v>38</v>
      </c>
      <c r="C36">
        <v>-1.3158435898080335E-4</v>
      </c>
      <c r="D36">
        <v>1.9144357117041312E-4</v>
      </c>
      <c r="E36">
        <v>-0.68732712295506537</v>
      </c>
      <c r="F36">
        <v>0.49321399869265115</v>
      </c>
      <c r="G36">
        <v>-5.1066175060381427E-4</v>
      </c>
      <c r="H36">
        <v>2.4749303264220762E-4</v>
      </c>
      <c r="I36">
        <v>1.8050683273791583</v>
      </c>
      <c r="L36" t="s">
        <v>32</v>
      </c>
      <c r="M36">
        <v>0.91175269299163308</v>
      </c>
      <c r="N36">
        <v>0.71366507621579323</v>
      </c>
      <c r="O36">
        <v>1.2775638368437459</v>
      </c>
      <c r="P36">
        <v>0.42279665566950597</v>
      </c>
      <c r="Q36">
        <v>-8.1562218784639615</v>
      </c>
      <c r="R36">
        <v>9.979727264447229</v>
      </c>
      <c r="S36">
        <v>14.216005081580773</v>
      </c>
      <c r="V36" t="s">
        <v>43</v>
      </c>
      <c r="W36">
        <v>2.7592724247143152E-2</v>
      </c>
      <c r="X36">
        <v>2.2996683656200979E-2</v>
      </c>
      <c r="Y36">
        <v>1.1998566688855097</v>
      </c>
      <c r="Z36">
        <v>0.23165825211474056</v>
      </c>
      <c r="AA36">
        <v>-1.7762888285044305E-2</v>
      </c>
      <c r="AB36">
        <v>7.2948336779330603E-2</v>
      </c>
      <c r="AC36">
        <v>14.107053579683715</v>
      </c>
      <c r="AG36" t="s">
        <v>9</v>
      </c>
      <c r="AH36">
        <v>0.16519192082693382</v>
      </c>
      <c r="AI36">
        <v>0.85417828328504974</v>
      </c>
      <c r="AJ36">
        <v>3.7400770981740085E-2</v>
      </c>
      <c r="AK36">
        <v>0.84665136208965741</v>
      </c>
      <c r="AL36">
        <v>-1.5089667507880149</v>
      </c>
      <c r="AM36">
        <v>1.8393505924418827</v>
      </c>
      <c r="AP36" s="3" t="s">
        <v>42</v>
      </c>
      <c r="AQ36" s="85">
        <v>-0.21266903620962962</v>
      </c>
    </row>
    <row r="37" spans="2:43" x14ac:dyDescent="0.25">
      <c r="B37" t="s">
        <v>12</v>
      </c>
      <c r="C37">
        <v>0.11530090769148535</v>
      </c>
      <c r="D37">
        <v>0.17108299134093333</v>
      </c>
      <c r="E37">
        <v>0.67394722752838876</v>
      </c>
      <c r="F37">
        <v>0.50165187477298956</v>
      </c>
      <c r="G37">
        <v>-0.22346050232658091</v>
      </c>
      <c r="H37">
        <v>0.45406231770955163</v>
      </c>
      <c r="I37">
        <v>1.3716376842952072</v>
      </c>
      <c r="L37" t="s">
        <v>34</v>
      </c>
      <c r="M37">
        <v>0.4058431077531241</v>
      </c>
      <c r="N37">
        <v>0.75776320643445627</v>
      </c>
      <c r="O37">
        <v>0.53558038224468485</v>
      </c>
      <c r="P37">
        <v>0.68697079444537723</v>
      </c>
      <c r="Q37">
        <v>-9.2224513347432957</v>
      </c>
      <c r="R37">
        <v>10.034137550249545</v>
      </c>
      <c r="S37">
        <v>10.818311482587907</v>
      </c>
      <c r="V37" t="s">
        <v>19</v>
      </c>
      <c r="W37">
        <v>-0.10608274770843507</v>
      </c>
      <c r="X37">
        <v>9.3910318949315785E-2</v>
      </c>
      <c r="Y37">
        <v>-1.1296175851099903</v>
      </c>
      <c r="Z37">
        <v>0.26003217376017246</v>
      </c>
      <c r="AA37">
        <v>-0.29129902074660363</v>
      </c>
      <c r="AB37">
        <v>7.9133525329733473E-2</v>
      </c>
      <c r="AC37">
        <v>1.4030528029627773</v>
      </c>
      <c r="AG37" t="s">
        <v>40</v>
      </c>
      <c r="AH37">
        <v>1.6028079373300322E-2</v>
      </c>
      <c r="AI37">
        <v>8.9679667065224442E-2</v>
      </c>
      <c r="AJ37">
        <v>3.194294798994482E-2</v>
      </c>
      <c r="AK37">
        <v>0.85815292991113368</v>
      </c>
      <c r="AL37">
        <v>-0.15974083822008239</v>
      </c>
      <c r="AM37">
        <v>0.19179699696668301</v>
      </c>
      <c r="AP37" s="3" t="s">
        <v>36</v>
      </c>
      <c r="AQ37" s="85">
        <v>5.0876238048840885E-3</v>
      </c>
    </row>
    <row r="38" spans="2:43" x14ac:dyDescent="0.25">
      <c r="B38" t="s">
        <v>10</v>
      </c>
      <c r="C38">
        <v>-9.1856004338664782E-2</v>
      </c>
      <c r="D38">
        <v>0.16299637275508788</v>
      </c>
      <c r="E38">
        <v>-0.56354630956533069</v>
      </c>
      <c r="F38">
        <v>0.5741233472313394</v>
      </c>
      <c r="G38">
        <v>-0.41460510189394406</v>
      </c>
      <c r="H38">
        <v>0.23089309321661453</v>
      </c>
      <c r="I38">
        <v>1.2450351649748221</v>
      </c>
      <c r="L38" s="18" t="s">
        <v>50</v>
      </c>
      <c r="M38" s="18">
        <v>0</v>
      </c>
      <c r="N38" s="18">
        <v>0</v>
      </c>
      <c r="O38" s="18" t="e">
        <v>#DIV/0!</v>
      </c>
      <c r="P38" s="18" t="e">
        <v>#DIV/0!</v>
      </c>
      <c r="Q38" s="18">
        <v>0</v>
      </c>
      <c r="R38" s="18">
        <v>0</v>
      </c>
      <c r="S38" s="18" t="e">
        <v>#VALUE!</v>
      </c>
      <c r="V38" t="s">
        <v>25</v>
      </c>
      <c r="W38">
        <v>-9.5707633394835165E-2</v>
      </c>
      <c r="X38">
        <v>0.10469492886142168</v>
      </c>
      <c r="Y38">
        <v>-0.91415729907527377</v>
      </c>
      <c r="Z38">
        <v>0.36176896191860697</v>
      </c>
      <c r="AA38">
        <v>-0.30219404241421366</v>
      </c>
      <c r="AB38">
        <v>0.11077877562454332</v>
      </c>
      <c r="AC38">
        <v>1.2004895922305789</v>
      </c>
      <c r="AG38" t="s">
        <v>14</v>
      </c>
      <c r="AH38">
        <v>-6.5634035632317622E-2</v>
      </c>
      <c r="AI38">
        <v>0.42709233225745258</v>
      </c>
      <c r="AJ38">
        <v>2.3616452859731175E-2</v>
      </c>
      <c r="AK38">
        <v>0.87786485031493777</v>
      </c>
      <c r="AL38">
        <v>-0.9027196249301388</v>
      </c>
      <c r="AM38">
        <v>0.77145155366550355</v>
      </c>
      <c r="AP38" s="3" t="s">
        <v>38</v>
      </c>
      <c r="AQ38" s="85">
        <v>-7.0851983931603856E-4</v>
      </c>
    </row>
    <row r="39" spans="2:43" x14ac:dyDescent="0.25">
      <c r="B39" t="s">
        <v>27</v>
      </c>
      <c r="C39">
        <v>0.11645016955500991</v>
      </c>
      <c r="D39">
        <v>0.21838714729746356</v>
      </c>
      <c r="E39">
        <v>0.53322812718641344</v>
      </c>
      <c r="F39">
        <v>0.59487015100546681</v>
      </c>
      <c r="G39">
        <v>-0.3159781938284818</v>
      </c>
      <c r="H39">
        <v>0.54887853293850164</v>
      </c>
      <c r="I39">
        <v>2.2350121515115022</v>
      </c>
      <c r="V39" t="s">
        <v>9</v>
      </c>
      <c r="W39">
        <v>0.18219886270525393</v>
      </c>
      <c r="X39">
        <v>0.20587370849121495</v>
      </c>
      <c r="Y39">
        <v>0.88500306348262403</v>
      </c>
      <c r="Z39">
        <v>0.37725055441627919</v>
      </c>
      <c r="AA39">
        <v>-0.22383916836424866</v>
      </c>
      <c r="AB39">
        <v>0.58823689377475652</v>
      </c>
      <c r="AC39">
        <v>1.304209063645734</v>
      </c>
      <c r="AG39" t="s">
        <v>50</v>
      </c>
      <c r="AH39">
        <v>-2.5536257454766274</v>
      </c>
      <c r="AI39">
        <v>19.43670100691806</v>
      </c>
      <c r="AJ39">
        <v>1.7261136559285746E-2</v>
      </c>
      <c r="AK39">
        <v>0.89547340821641996</v>
      </c>
      <c r="AL39">
        <v>-40.648859697309426</v>
      </c>
      <c r="AM39">
        <v>35.541608206356166</v>
      </c>
      <c r="AP39" s="3" t="s">
        <v>40</v>
      </c>
      <c r="AQ39" s="85">
        <v>1.6028079373300322E-2</v>
      </c>
    </row>
    <row r="40" spans="2:43" x14ac:dyDescent="0.25">
      <c r="B40" t="s">
        <v>50</v>
      </c>
      <c r="C40">
        <v>8.5331528840201884E-2</v>
      </c>
      <c r="D40">
        <v>0.16016620704819581</v>
      </c>
      <c r="E40">
        <v>0.53276861837981004</v>
      </c>
      <c r="F40">
        <v>0.59518724535389933</v>
      </c>
      <c r="G40">
        <v>-0.23181355794850772</v>
      </c>
      <c r="H40">
        <v>0.40247661562891152</v>
      </c>
      <c r="I40">
        <v>1.202174523286651</v>
      </c>
      <c r="V40" t="s">
        <v>45</v>
      </c>
      <c r="W40">
        <v>-1.0214880277407539E-2</v>
      </c>
      <c r="X40">
        <v>1.324162047450736E-2</v>
      </c>
      <c r="Y40">
        <v>-0.77142222109998759</v>
      </c>
      <c r="Z40">
        <v>0.44139529613471573</v>
      </c>
      <c r="AA40">
        <v>-3.6330898418053273E-2</v>
      </c>
      <c r="AB40">
        <v>1.5901137863238192E-2</v>
      </c>
      <c r="AC40">
        <v>4.7123489980765116</v>
      </c>
      <c r="AG40" s="18" t="s">
        <v>51</v>
      </c>
      <c r="AH40" s="18">
        <v>-2.8006427826029381E-2</v>
      </c>
      <c r="AI40" s="18">
        <v>0.2865854107820005</v>
      </c>
      <c r="AJ40" s="18">
        <v>9.5500859819021618E-3</v>
      </c>
      <c r="AK40" s="18">
        <v>0.92215102764921097</v>
      </c>
      <c r="AL40" s="18">
        <v>-0.58970351145336708</v>
      </c>
      <c r="AM40" s="18">
        <v>0.53369065580130837</v>
      </c>
      <c r="AP40" s="15" t="s">
        <v>41</v>
      </c>
      <c r="AQ40" s="83">
        <v>-5.1847968052191371E-2</v>
      </c>
    </row>
    <row r="41" spans="2:43" x14ac:dyDescent="0.25">
      <c r="B41" t="s">
        <v>19</v>
      </c>
      <c r="C41">
        <v>-3.9814991875418149E-2</v>
      </c>
      <c r="D41">
        <v>7.7689386608487829E-2</v>
      </c>
      <c r="E41">
        <v>-0.51248946109027749</v>
      </c>
      <c r="F41">
        <v>0.60925842396884045</v>
      </c>
      <c r="G41">
        <v>-0.19364773670090055</v>
      </c>
      <c r="H41">
        <v>0.11401775295006425</v>
      </c>
      <c r="I41">
        <v>1.5976942975275237</v>
      </c>
      <c r="V41" t="s">
        <v>10</v>
      </c>
      <c r="W41">
        <v>0.13694776670790265</v>
      </c>
      <c r="X41">
        <v>0.2058167318274535</v>
      </c>
      <c r="Y41">
        <v>0.6653869463961406</v>
      </c>
      <c r="Z41">
        <v>0.50659332932828627</v>
      </c>
      <c r="AA41">
        <v>-0.26897789113754839</v>
      </c>
      <c r="AB41">
        <v>0.54287342455335375</v>
      </c>
      <c r="AC41">
        <v>1.3034872696967847</v>
      </c>
    </row>
    <row r="42" spans="2:43" x14ac:dyDescent="0.25">
      <c r="B42" t="s">
        <v>25</v>
      </c>
      <c r="C42">
        <v>-3.3053054607463862E-2</v>
      </c>
      <c r="D42">
        <v>7.8544047084666821E-2</v>
      </c>
      <c r="E42">
        <v>-0.42082189337448084</v>
      </c>
      <c r="F42">
        <v>0.67464416488443657</v>
      </c>
      <c r="G42">
        <v>-0.1885781125362409</v>
      </c>
      <c r="H42">
        <v>0.12247200332131319</v>
      </c>
      <c r="I42">
        <v>1.2488719776514539</v>
      </c>
      <c r="V42" t="s">
        <v>38</v>
      </c>
      <c r="W42">
        <v>-1.1728107239411565E-4</v>
      </c>
      <c r="X42">
        <v>2.4483275585292122E-4</v>
      </c>
      <c r="Y42">
        <v>-0.4790252512803887</v>
      </c>
      <c r="Z42">
        <v>0.63246015530955346</v>
      </c>
      <c r="AA42">
        <v>-6.0015676767544125E-4</v>
      </c>
      <c r="AB42">
        <v>3.6559462288720997E-4</v>
      </c>
      <c r="AC42">
        <v>1.7410416700747333</v>
      </c>
    </row>
    <row r="43" spans="2:43" x14ac:dyDescent="0.25">
      <c r="B43" t="s">
        <v>47</v>
      </c>
      <c r="C43">
        <v>4.0016533557118723E-3</v>
      </c>
      <c r="D43">
        <v>9.6336794634200133E-3</v>
      </c>
      <c r="E43">
        <v>0.41538161726332357</v>
      </c>
      <c r="F43">
        <v>0.67861057832454941</v>
      </c>
      <c r="G43">
        <v>-1.5073994159631883E-2</v>
      </c>
      <c r="H43">
        <v>2.3077300871055625E-2</v>
      </c>
      <c r="I43">
        <v>5.896867087428971</v>
      </c>
      <c r="V43" t="s">
        <v>42</v>
      </c>
      <c r="W43">
        <v>-4.8065896855906821E-2</v>
      </c>
      <c r="X43">
        <v>0.10466736009248147</v>
      </c>
      <c r="Y43">
        <v>-0.45922527150237663</v>
      </c>
      <c r="Z43">
        <v>0.64658654125303028</v>
      </c>
      <c r="AA43">
        <v>-0.25449793288739125</v>
      </c>
      <c r="AB43">
        <v>0.15836613917557762</v>
      </c>
      <c r="AC43">
        <v>2.7373848316486749</v>
      </c>
    </row>
    <row r="44" spans="2:43" x14ac:dyDescent="0.25">
      <c r="B44" t="s">
        <v>13</v>
      </c>
      <c r="C44">
        <v>0.13750421085583608</v>
      </c>
      <c r="D44">
        <v>0.33421674610952845</v>
      </c>
      <c r="E44">
        <v>0.41142226551021965</v>
      </c>
      <c r="F44">
        <v>0.68150296142246003</v>
      </c>
      <c r="G44">
        <v>-0.52427832682548259</v>
      </c>
      <c r="H44">
        <v>0.79928674853715476</v>
      </c>
      <c r="I44">
        <v>1.7684404509025153</v>
      </c>
      <c r="V44" t="s">
        <v>51</v>
      </c>
      <c r="W44">
        <v>2.9966205056258657E-2</v>
      </c>
      <c r="X44">
        <v>6.7341328222620706E-2</v>
      </c>
      <c r="Y44">
        <v>0.44498981304904933</v>
      </c>
      <c r="Z44">
        <v>0.65682320598301236</v>
      </c>
      <c r="AA44">
        <v>-0.1028489101981733</v>
      </c>
      <c r="AB44">
        <v>0.16278132031069062</v>
      </c>
      <c r="AC44">
        <v>1.4002311468960011</v>
      </c>
      <c r="AG44" s="81" t="s">
        <v>622</v>
      </c>
      <c r="AJ44" t="s">
        <v>623</v>
      </c>
    </row>
    <row r="45" spans="2:43" x14ac:dyDescent="0.25">
      <c r="B45" t="s">
        <v>33</v>
      </c>
      <c r="C45">
        <v>3.8075620897667188E-2</v>
      </c>
      <c r="D45">
        <v>0.10061124351548995</v>
      </c>
      <c r="E45">
        <v>0.37844300067521902</v>
      </c>
      <c r="F45">
        <v>0.70577581922757704</v>
      </c>
      <c r="G45">
        <v>-0.16114468995753381</v>
      </c>
      <c r="H45">
        <v>0.2372959317528682</v>
      </c>
      <c r="I45">
        <v>4.4231955757102313</v>
      </c>
      <c r="V45" t="s">
        <v>26</v>
      </c>
      <c r="W45">
        <v>-4.9714505177455688E-2</v>
      </c>
      <c r="X45">
        <v>0.12760332000931918</v>
      </c>
      <c r="Y45">
        <v>-0.38960197253351181</v>
      </c>
      <c r="Z45">
        <v>0.69725825307457079</v>
      </c>
      <c r="AA45">
        <v>-0.30138239028152441</v>
      </c>
      <c r="AB45">
        <v>0.20195337992661305</v>
      </c>
      <c r="AC45">
        <v>1.1643998160124402</v>
      </c>
      <c r="AH45" s="3" t="s">
        <v>624</v>
      </c>
      <c r="AI45" t="s">
        <v>625</v>
      </c>
    </row>
    <row r="46" spans="2:43" x14ac:dyDescent="0.25">
      <c r="B46" t="s">
        <v>43</v>
      </c>
      <c r="C46">
        <v>-7.577535842454697E-3</v>
      </c>
      <c r="D46">
        <v>2.0352798002664044E-2</v>
      </c>
      <c r="E46">
        <v>-0.37230929336904184</v>
      </c>
      <c r="F46">
        <v>0.71032479537296744</v>
      </c>
      <c r="G46">
        <v>-4.7878108653082882E-2</v>
      </c>
      <c r="H46">
        <v>3.2723036968173483E-2</v>
      </c>
      <c r="I46">
        <v>18.651664180178543</v>
      </c>
      <c r="V46" t="s">
        <v>47</v>
      </c>
      <c r="W46">
        <v>-4.2718902792000047E-3</v>
      </c>
      <c r="X46">
        <v>1.1507136228424758E-2</v>
      </c>
      <c r="Y46">
        <v>-0.37123835108926967</v>
      </c>
      <c r="Z46">
        <v>0.71086511123188945</v>
      </c>
      <c r="AA46">
        <v>-2.6967041455521815E-2</v>
      </c>
      <c r="AB46">
        <v>1.8423260897121808E-2</v>
      </c>
      <c r="AC46">
        <v>5.0504078527427616</v>
      </c>
      <c r="AH46" t="s">
        <v>626</v>
      </c>
      <c r="AI46" t="s">
        <v>627</v>
      </c>
    </row>
    <row r="47" spans="2:43" x14ac:dyDescent="0.25">
      <c r="B47" t="s">
        <v>32</v>
      </c>
      <c r="C47">
        <v>-2.6092504196769131E-2</v>
      </c>
      <c r="D47">
        <v>9.894701620844179E-2</v>
      </c>
      <c r="E47">
        <v>-0.26370177895817154</v>
      </c>
      <c r="F47">
        <v>0.79246582150545852</v>
      </c>
      <c r="G47">
        <v>-0.22201747876688782</v>
      </c>
      <c r="H47">
        <v>0.16983247037334953</v>
      </c>
      <c r="I47">
        <v>4.7988854542880883</v>
      </c>
      <c r="V47" t="s">
        <v>46</v>
      </c>
      <c r="W47">
        <v>3.1977817105935747E-3</v>
      </c>
      <c r="X47">
        <v>1.1410652602982794E-2</v>
      </c>
      <c r="Y47">
        <v>0.28024529550199967</v>
      </c>
      <c r="Z47">
        <v>0.77958792380479269</v>
      </c>
      <c r="AA47">
        <v>-1.9307077943843239E-2</v>
      </c>
      <c r="AB47">
        <v>2.5702641365030386E-2</v>
      </c>
      <c r="AC47">
        <v>4.8523533431319619</v>
      </c>
      <c r="AF47" s="3" t="s">
        <v>628</v>
      </c>
      <c r="AG47" t="s">
        <v>629</v>
      </c>
      <c r="AH47" s="91">
        <v>43</v>
      </c>
      <c r="AI47" s="91">
        <v>14</v>
      </c>
      <c r="AJ47">
        <v>57</v>
      </c>
    </row>
    <row r="48" spans="2:43" x14ac:dyDescent="0.25">
      <c r="B48" t="s">
        <v>34</v>
      </c>
      <c r="C48">
        <v>2.1858074762825013E-2</v>
      </c>
      <c r="D48">
        <v>0.10437268531193111</v>
      </c>
      <c r="E48">
        <v>0.20942332467062011</v>
      </c>
      <c r="F48">
        <v>0.83447588258773331</v>
      </c>
      <c r="G48">
        <v>-0.18481026652880914</v>
      </c>
      <c r="H48">
        <v>0.22852641605445914</v>
      </c>
      <c r="I48">
        <v>3.736799905322211</v>
      </c>
      <c r="V48" t="s">
        <v>14</v>
      </c>
      <c r="W48">
        <v>-2.0693168329298357E-2</v>
      </c>
      <c r="X48">
        <v>9.1149510157543356E-2</v>
      </c>
      <c r="Y48">
        <v>-0.22702446007150409</v>
      </c>
      <c r="Z48">
        <v>0.82064377445012004</v>
      </c>
      <c r="AA48">
        <v>-0.20046438782378681</v>
      </c>
      <c r="AB48">
        <v>0.15907805116519011</v>
      </c>
      <c r="AC48">
        <v>1.1625935382542996</v>
      </c>
      <c r="AF48" s="3" t="s">
        <v>630</v>
      </c>
      <c r="AG48" t="s">
        <v>631</v>
      </c>
      <c r="AH48" s="91">
        <v>32</v>
      </c>
      <c r="AI48" s="91">
        <v>137</v>
      </c>
      <c r="AJ48">
        <v>169</v>
      </c>
    </row>
    <row r="49" spans="1:36" x14ac:dyDescent="0.25">
      <c r="B49" t="s">
        <v>45</v>
      </c>
      <c r="C49">
        <v>-8.4085740168650738E-4</v>
      </c>
      <c r="D49">
        <v>9.9690270524543188E-3</v>
      </c>
      <c r="E49">
        <v>-8.4346987651066005E-2</v>
      </c>
      <c r="F49">
        <v>0.93292228846726943</v>
      </c>
      <c r="G49">
        <v>-2.0580526636647223E-2</v>
      </c>
      <c r="H49">
        <v>1.8898811833274208E-2</v>
      </c>
      <c r="I49">
        <v>4.744926926829101</v>
      </c>
      <c r="V49" t="s">
        <v>40</v>
      </c>
      <c r="W49">
        <v>-1.66183892509838E-3</v>
      </c>
      <c r="X49">
        <v>2.2207400644762974E-2</v>
      </c>
      <c r="Y49">
        <v>-7.4832662844324396E-2</v>
      </c>
      <c r="Z49">
        <v>0.94042496086458183</v>
      </c>
      <c r="AA49">
        <v>-4.5460774199808006E-2</v>
      </c>
      <c r="AB49">
        <v>4.2137096349611249E-2</v>
      </c>
      <c r="AC49">
        <v>1.3408290165173182</v>
      </c>
      <c r="AH49">
        <v>75</v>
      </c>
      <c r="AI49">
        <v>151</v>
      </c>
      <c r="AJ49">
        <v>226</v>
      </c>
    </row>
    <row r="50" spans="1:36" x14ac:dyDescent="0.25">
      <c r="B50" s="18" t="s">
        <v>35</v>
      </c>
      <c r="C50" s="18">
        <v>0</v>
      </c>
      <c r="D50" s="18">
        <v>0</v>
      </c>
      <c r="E50" s="18" t="e">
        <v>#DIV/0!</v>
      </c>
      <c r="F50" s="18" t="e">
        <v>#DIV/0!</v>
      </c>
      <c r="G50" s="18">
        <v>0</v>
      </c>
      <c r="H50" s="18">
        <v>0</v>
      </c>
      <c r="I50" s="18" t="e">
        <v>#VALUE!</v>
      </c>
      <c r="V50" s="18" t="s">
        <v>50</v>
      </c>
      <c r="W50" s="18">
        <v>2.0534942197534042E-3</v>
      </c>
      <c r="X50" s="18">
        <v>0.24813071203515644</v>
      </c>
      <c r="Y50" s="18">
        <v>8.2758567164489278E-3</v>
      </c>
      <c r="Z50" s="18">
        <v>0.99340540109611142</v>
      </c>
      <c r="AA50" s="18">
        <v>-0.48732665296367328</v>
      </c>
      <c r="AB50" s="18">
        <v>0.49143364140318013</v>
      </c>
      <c r="AC50" s="18">
        <v>1.1470182341048425</v>
      </c>
    </row>
    <row r="51" spans="1:36" x14ac:dyDescent="0.25">
      <c r="AG51" t="s">
        <v>632</v>
      </c>
      <c r="AH51">
        <v>0.57333333333333336</v>
      </c>
      <c r="AI51">
        <v>0.9072847682119205</v>
      </c>
      <c r="AJ51">
        <v>0.79646017699115046</v>
      </c>
    </row>
    <row r="53" spans="1:36" x14ac:dyDescent="0.25">
      <c r="A53" s="75" t="s">
        <v>554</v>
      </c>
      <c r="AG53" t="s">
        <v>633</v>
      </c>
      <c r="AH53">
        <v>0.5</v>
      </c>
    </row>
    <row r="54" spans="1:36" x14ac:dyDescent="0.25">
      <c r="A54" s="75" t="s">
        <v>555</v>
      </c>
      <c r="B54" s="12"/>
      <c r="C54" s="12"/>
    </row>
    <row r="55" spans="1:36" x14ac:dyDescent="0.25">
      <c r="B55" t="s">
        <v>556</v>
      </c>
    </row>
    <row r="56" spans="1:36" x14ac:dyDescent="0.25">
      <c r="B56" t="s">
        <v>557</v>
      </c>
    </row>
    <row r="57" spans="1:36" x14ac:dyDescent="0.25">
      <c r="B57" t="s">
        <v>558</v>
      </c>
    </row>
    <row r="58" spans="1:36" x14ac:dyDescent="0.25">
      <c r="B58" t="s">
        <v>559</v>
      </c>
    </row>
    <row r="61" spans="1:36" x14ac:dyDescent="0.25">
      <c r="A61" s="75" t="s">
        <v>560</v>
      </c>
      <c r="B61" s="12"/>
      <c r="C61" s="12"/>
    </row>
    <row r="62" spans="1:36" x14ac:dyDescent="0.25">
      <c r="B62" t="s">
        <v>561</v>
      </c>
    </row>
    <row r="63" spans="1:36" x14ac:dyDescent="0.25">
      <c r="B63" t="s">
        <v>562</v>
      </c>
    </row>
    <row r="64" spans="1:36" x14ac:dyDescent="0.25">
      <c r="B64" t="s">
        <v>563</v>
      </c>
    </row>
    <row r="65" spans="2:2" x14ac:dyDescent="0.25">
      <c r="B65" t="s">
        <v>564</v>
      </c>
    </row>
    <row r="67" spans="2:2" x14ac:dyDescent="0.25">
      <c r="B67" t="s">
        <v>565</v>
      </c>
    </row>
    <row r="68" spans="2:2" x14ac:dyDescent="0.25">
      <c r="B68" t="s">
        <v>566</v>
      </c>
    </row>
    <row r="69" spans="2:2" x14ac:dyDescent="0.25">
      <c r="B69" t="s">
        <v>567</v>
      </c>
    </row>
    <row r="70" spans="2:2" x14ac:dyDescent="0.25">
      <c r="B70" t="s">
        <v>568</v>
      </c>
    </row>
    <row r="71" spans="2:2" x14ac:dyDescent="0.25">
      <c r="B71" t="s">
        <v>569</v>
      </c>
    </row>
    <row r="72" spans="2:2" x14ac:dyDescent="0.25">
      <c r="B72" t="s">
        <v>570</v>
      </c>
    </row>
    <row r="73" spans="2:2" x14ac:dyDescent="0.25">
      <c r="B73" t="s">
        <v>571</v>
      </c>
    </row>
    <row r="75" spans="2:2" x14ac:dyDescent="0.25">
      <c r="B75" t="s">
        <v>572</v>
      </c>
    </row>
    <row r="76" spans="2:2" x14ac:dyDescent="0.25">
      <c r="B76" t="s">
        <v>573</v>
      </c>
    </row>
    <row r="77" spans="2:2" x14ac:dyDescent="0.25">
      <c r="B77" t="s">
        <v>574</v>
      </c>
    </row>
    <row r="78" spans="2:2" x14ac:dyDescent="0.25">
      <c r="B78" t="s">
        <v>575</v>
      </c>
    </row>
    <row r="80" spans="2:2" x14ac:dyDescent="0.25">
      <c r="B80" t="s">
        <v>634</v>
      </c>
    </row>
    <row r="81" spans="2:2" x14ac:dyDescent="0.25">
      <c r="B81" t="s">
        <v>577</v>
      </c>
    </row>
    <row r="82" spans="2:2" x14ac:dyDescent="0.25">
      <c r="B82" t="s">
        <v>635</v>
      </c>
    </row>
    <row r="83" spans="2:2" x14ac:dyDescent="0.25">
      <c r="B83" t="s">
        <v>579</v>
      </c>
    </row>
    <row r="84" spans="2:2" x14ac:dyDescent="0.25">
      <c r="B84" t="s">
        <v>580</v>
      </c>
    </row>
    <row r="85" spans="2:2" x14ac:dyDescent="0.25">
      <c r="B85" t="s">
        <v>581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D5C8-09DD-4AB4-A27D-A0CDB538D560}">
  <dimension ref="A1:AS69"/>
  <sheetViews>
    <sheetView workbookViewId="0">
      <selection sqref="A1:XFD1048576"/>
    </sheetView>
  </sheetViews>
  <sheetFormatPr defaultRowHeight="15" x14ac:dyDescent="0.25"/>
  <sheetData>
    <row r="1" spans="1:45" x14ac:dyDescent="0.25">
      <c r="A1" s="92" t="s">
        <v>636</v>
      </c>
      <c r="B1" s="80"/>
      <c r="C1" s="80"/>
      <c r="D1" s="80"/>
      <c r="E1" s="80"/>
      <c r="F1" s="80"/>
      <c r="G1" s="80"/>
      <c r="H1" s="80"/>
      <c r="L1" t="s">
        <v>96</v>
      </c>
    </row>
    <row r="2" spans="1:45" x14ac:dyDescent="0.25">
      <c r="B2" t="s">
        <v>602</v>
      </c>
      <c r="L2" t="s">
        <v>637</v>
      </c>
      <c r="V2" t="s">
        <v>604</v>
      </c>
      <c r="AG2" t="s">
        <v>604</v>
      </c>
    </row>
    <row r="3" spans="1:45" x14ac:dyDescent="0.25">
      <c r="B3" s="81" t="s">
        <v>525</v>
      </c>
      <c r="L3" t="s">
        <v>525</v>
      </c>
      <c r="V3" s="81" t="s">
        <v>525</v>
      </c>
      <c r="AG3" s="81" t="s">
        <v>605</v>
      </c>
    </row>
    <row r="4" spans="1:45" x14ac:dyDescent="0.25">
      <c r="B4" s="79" t="s">
        <v>606</v>
      </c>
      <c r="C4" s="80"/>
      <c r="D4" s="80"/>
      <c r="L4" s="79" t="s">
        <v>638</v>
      </c>
      <c r="V4" s="79" t="s">
        <v>608</v>
      </c>
      <c r="W4" s="80"/>
      <c r="X4" s="80"/>
      <c r="Y4" s="80"/>
      <c r="Z4" s="80"/>
      <c r="AA4" s="80"/>
      <c r="AB4" s="80"/>
      <c r="AG4" s="79" t="s">
        <v>608</v>
      </c>
      <c r="AH4" s="80"/>
      <c r="AI4" s="80"/>
      <c r="AJ4" s="80"/>
      <c r="AK4" s="80"/>
      <c r="AL4" s="80"/>
      <c r="AM4" s="80"/>
    </row>
    <row r="5" spans="1:45" ht="15.75" thickBot="1" x14ac:dyDescent="0.3">
      <c r="B5" s="72" t="s">
        <v>526</v>
      </c>
      <c r="C5" s="72"/>
      <c r="E5" s="72"/>
      <c r="F5" s="72"/>
      <c r="L5" s="72" t="s">
        <v>526</v>
      </c>
      <c r="M5" s="72"/>
      <c r="O5" s="72"/>
      <c r="P5" s="72"/>
      <c r="V5" s="72" t="s">
        <v>526</v>
      </c>
      <c r="W5" s="72"/>
      <c r="Y5" s="72"/>
      <c r="Z5" s="72"/>
    </row>
    <row r="6" spans="1:45" ht="15.75" thickTop="1" x14ac:dyDescent="0.25">
      <c r="B6" t="s">
        <v>527</v>
      </c>
      <c r="C6">
        <v>0.73898355172183017</v>
      </c>
      <c r="E6" t="s">
        <v>528</v>
      </c>
      <c r="F6">
        <v>-406.55447476682741</v>
      </c>
      <c r="L6" t="s">
        <v>527</v>
      </c>
      <c r="M6">
        <v>0.80692210506343698</v>
      </c>
      <c r="O6" t="s">
        <v>528</v>
      </c>
      <c r="P6">
        <v>-18.723007418355124</v>
      </c>
      <c r="V6" t="s">
        <v>527</v>
      </c>
      <c r="W6">
        <v>0.59152858647384077</v>
      </c>
      <c r="Y6" t="s">
        <v>528</v>
      </c>
      <c r="Z6">
        <v>-405.7485450683921</v>
      </c>
      <c r="AH6" t="s">
        <v>609</v>
      </c>
    </row>
    <row r="7" spans="1:45" ht="15.75" thickBot="1" x14ac:dyDescent="0.3">
      <c r="B7" t="s">
        <v>529</v>
      </c>
      <c r="C7">
        <v>0.54609668971541081</v>
      </c>
      <c r="E7" t="s">
        <v>530</v>
      </c>
      <c r="F7">
        <v>-401.95297100742891</v>
      </c>
      <c r="L7" t="s">
        <v>529</v>
      </c>
      <c r="M7">
        <v>0.65112328364000838</v>
      </c>
      <c r="O7" t="s">
        <v>530</v>
      </c>
      <c r="P7">
        <v>185.27699258164489</v>
      </c>
      <c r="V7" t="s">
        <v>529</v>
      </c>
      <c r="W7">
        <v>0.34990606861574008</v>
      </c>
      <c r="Y7" t="s">
        <v>530</v>
      </c>
      <c r="Z7">
        <v>-402.80623737608443</v>
      </c>
      <c r="AK7" t="s">
        <v>610</v>
      </c>
      <c r="AP7" t="s">
        <v>611</v>
      </c>
      <c r="AR7" t="s">
        <v>612</v>
      </c>
      <c r="AS7" s="82">
        <v>-143.62004596125973</v>
      </c>
    </row>
    <row r="8" spans="1:45" ht="15.75" thickTop="1" x14ac:dyDescent="0.25">
      <c r="B8" t="s">
        <v>531</v>
      </c>
      <c r="C8">
        <v>0.49566298857267865</v>
      </c>
      <c r="E8" s="18" t="s">
        <v>532</v>
      </c>
      <c r="F8" s="18">
        <v>-358.27799737778861</v>
      </c>
      <c r="L8" t="s">
        <v>531</v>
      </c>
      <c r="M8">
        <v>-0.39550686543996649</v>
      </c>
      <c r="O8" s="18" t="s">
        <v>532</v>
      </c>
      <c r="P8" s="18">
        <v>-2.0106484147803556</v>
      </c>
      <c r="V8" t="s">
        <v>531</v>
      </c>
      <c r="W8">
        <v>0.30347078780257863</v>
      </c>
      <c r="Y8" s="18" t="s">
        <v>532</v>
      </c>
      <c r="Z8" s="18">
        <v>-351.01998508003555</v>
      </c>
      <c r="AG8" s="74"/>
      <c r="AH8" s="74" t="s">
        <v>613</v>
      </c>
      <c r="AI8" s="74" t="s">
        <v>614</v>
      </c>
      <c r="AJ8" s="74" t="s">
        <v>615</v>
      </c>
      <c r="AK8" s="74" t="s">
        <v>541</v>
      </c>
      <c r="AL8" s="74" t="s">
        <v>550</v>
      </c>
      <c r="AM8" s="74" t="s">
        <v>551</v>
      </c>
      <c r="AR8" t="s">
        <v>616</v>
      </c>
      <c r="AS8" s="83">
        <v>-95.878804920547537</v>
      </c>
    </row>
    <row r="9" spans="1:45" x14ac:dyDescent="0.25">
      <c r="B9" t="s">
        <v>533</v>
      </c>
      <c r="C9">
        <v>0.24754457657890955</v>
      </c>
      <c r="L9" t="s">
        <v>533</v>
      </c>
      <c r="M9">
        <v>0.61253549319217782</v>
      </c>
      <c r="V9" t="s">
        <v>533</v>
      </c>
      <c r="W9">
        <v>0.39386128579875479</v>
      </c>
      <c r="AG9" t="s">
        <v>553</v>
      </c>
      <c r="AH9">
        <v>0.40973910246794143</v>
      </c>
      <c r="AI9">
        <v>1.3527368656632741</v>
      </c>
      <c r="AJ9">
        <v>9.1746218255790504E-2</v>
      </c>
      <c r="AK9">
        <v>0.76196882863156346</v>
      </c>
      <c r="AL9">
        <v>-2.2415764347916727</v>
      </c>
      <c r="AM9">
        <v>3.0610546397275553</v>
      </c>
      <c r="AO9" s="3" t="s">
        <v>553</v>
      </c>
      <c r="AP9" s="82">
        <v>0.40973910246794143</v>
      </c>
    </row>
    <row r="10" spans="1:45" x14ac:dyDescent="0.25">
      <c r="B10" s="18" t="s">
        <v>534</v>
      </c>
      <c r="C10" s="18">
        <v>151</v>
      </c>
      <c r="L10" s="18" t="s">
        <v>534</v>
      </c>
      <c r="M10" s="18">
        <v>21</v>
      </c>
      <c r="V10" s="18" t="s">
        <v>534</v>
      </c>
      <c r="W10" s="18">
        <v>226</v>
      </c>
      <c r="AG10" t="s">
        <v>41</v>
      </c>
      <c r="AH10">
        <v>-4.4978142771211926E-2</v>
      </c>
      <c r="AI10">
        <v>1.2615762219115045E-2</v>
      </c>
      <c r="AJ10">
        <v>12.710892554440047</v>
      </c>
      <c r="AK10" s="59">
        <v>3.6353187719122493E-4</v>
      </c>
      <c r="AL10">
        <v>-6.9704582358198514E-2</v>
      </c>
      <c r="AM10">
        <v>-2.0251703184225336E-2</v>
      </c>
      <c r="AO10" t="s">
        <v>41</v>
      </c>
      <c r="AP10" s="85">
        <v>-4.4978142771211926E-2</v>
      </c>
      <c r="AR10" t="s">
        <v>617</v>
      </c>
      <c r="AS10" s="82">
        <v>95.482482081424394</v>
      </c>
    </row>
    <row r="11" spans="1:45" x14ac:dyDescent="0.25">
      <c r="AG11" t="s">
        <v>52</v>
      </c>
      <c r="AH11">
        <v>0.71500046476183587</v>
      </c>
      <c r="AI11">
        <v>0.22822018097535576</v>
      </c>
      <c r="AJ11">
        <v>9.8153221307106993</v>
      </c>
      <c r="AK11" s="59">
        <v>1.7306396092678039E-3</v>
      </c>
      <c r="AL11">
        <v>0.26769712950492547</v>
      </c>
      <c r="AM11">
        <v>1.1623038000187462</v>
      </c>
      <c r="AO11" t="s">
        <v>42</v>
      </c>
      <c r="AP11" s="85">
        <v>-0.11108345589213413</v>
      </c>
      <c r="AR11" t="s">
        <v>537</v>
      </c>
      <c r="AS11" s="85">
        <v>15</v>
      </c>
    </row>
    <row r="12" spans="1:45" ht="15.75" thickBot="1" x14ac:dyDescent="0.3">
      <c r="B12" t="s">
        <v>535</v>
      </c>
      <c r="F12" s="52" t="s">
        <v>536</v>
      </c>
      <c r="G12" s="52">
        <v>0.05</v>
      </c>
      <c r="L12" t="s">
        <v>535</v>
      </c>
      <c r="P12" s="52" t="s">
        <v>536</v>
      </c>
      <c r="Q12" s="52">
        <v>0.05</v>
      </c>
      <c r="V12" t="s">
        <v>535</v>
      </c>
      <c r="Z12" s="52" t="s">
        <v>536</v>
      </c>
      <c r="AA12" s="52">
        <v>0.05</v>
      </c>
      <c r="AG12" t="s">
        <v>30</v>
      </c>
      <c r="AH12">
        <v>1.2310619358212409</v>
      </c>
      <c r="AI12">
        <v>0.39370924668996188</v>
      </c>
      <c r="AJ12">
        <v>9.7770666747650967</v>
      </c>
      <c r="AK12" s="59">
        <v>1.7670199149320475E-3</v>
      </c>
      <c r="AL12">
        <v>0.45940599192852027</v>
      </c>
      <c r="AM12">
        <v>2.0027178797139618</v>
      </c>
      <c r="AO12" t="s">
        <v>36</v>
      </c>
      <c r="AP12" s="85">
        <v>5.027983784221925E-3</v>
      </c>
      <c r="AR12" t="s">
        <v>541</v>
      </c>
      <c r="AS12" s="85">
        <v>9.3091363431692731E-14</v>
      </c>
    </row>
    <row r="13" spans="1:45" ht="15.75" thickTop="1" x14ac:dyDescent="0.25">
      <c r="B13" s="74"/>
      <c r="C13" s="74" t="s">
        <v>537</v>
      </c>
      <c r="D13" s="74" t="s">
        <v>538</v>
      </c>
      <c r="E13" s="74" t="s">
        <v>539</v>
      </c>
      <c r="F13" s="74" t="s">
        <v>540</v>
      </c>
      <c r="G13" s="74" t="s">
        <v>541</v>
      </c>
      <c r="H13" s="76" t="s">
        <v>542</v>
      </c>
      <c r="L13" s="74"/>
      <c r="M13" s="74" t="s">
        <v>537</v>
      </c>
      <c r="N13" s="74" t="s">
        <v>538</v>
      </c>
      <c r="O13" s="74" t="s">
        <v>539</v>
      </c>
      <c r="P13" s="74" t="s">
        <v>540</v>
      </c>
      <c r="Q13" s="74" t="s">
        <v>541</v>
      </c>
      <c r="R13" s="74" t="s">
        <v>542</v>
      </c>
      <c r="V13" s="74"/>
      <c r="W13" s="74" t="s">
        <v>537</v>
      </c>
      <c r="X13" s="74" t="s">
        <v>538</v>
      </c>
      <c r="Y13" s="74" t="s">
        <v>539</v>
      </c>
      <c r="Z13" s="74" t="s">
        <v>540</v>
      </c>
      <c r="AA13" s="74" t="s">
        <v>541</v>
      </c>
      <c r="AB13" s="76" t="s">
        <v>542</v>
      </c>
      <c r="AG13" t="s">
        <v>36</v>
      </c>
      <c r="AH13">
        <v>5.027983784221925E-3</v>
      </c>
      <c r="AI13">
        <v>1.8877109364539685E-3</v>
      </c>
      <c r="AJ13">
        <v>7.094417666470032</v>
      </c>
      <c r="AK13" s="59">
        <v>7.732441189085006E-3</v>
      </c>
      <c r="AL13">
        <v>1.3281383355497689E-3</v>
      </c>
      <c r="AM13">
        <v>8.7278292328940819E-3</v>
      </c>
      <c r="AO13" t="s">
        <v>44</v>
      </c>
      <c r="AP13" s="85">
        <v>-8.0433096132533077E-2</v>
      </c>
      <c r="AR13" t="s">
        <v>618</v>
      </c>
      <c r="AS13" s="85">
        <v>0.05</v>
      </c>
    </row>
    <row r="14" spans="1:45" x14ac:dyDescent="0.25">
      <c r="B14" t="s">
        <v>543</v>
      </c>
      <c r="C14">
        <v>15</v>
      </c>
      <c r="D14">
        <v>9.9528347677537745</v>
      </c>
      <c r="E14">
        <v>0.66352231785025162</v>
      </c>
      <c r="F14">
        <v>10.828011376161067</v>
      </c>
      <c r="G14">
        <v>8.7590774385235106E-17</v>
      </c>
      <c r="H14" s="77" t="s">
        <v>582</v>
      </c>
      <c r="L14" t="s">
        <v>543</v>
      </c>
      <c r="M14">
        <v>15</v>
      </c>
      <c r="N14">
        <v>3.5012551574228872</v>
      </c>
      <c r="O14">
        <v>0.23341701049485913</v>
      </c>
      <c r="P14">
        <v>0.62211401440362579</v>
      </c>
      <c r="Q14">
        <v>0.78185427688812281</v>
      </c>
      <c r="R14" s="52" t="s">
        <v>544</v>
      </c>
      <c r="V14" t="s">
        <v>543</v>
      </c>
      <c r="W14">
        <v>15</v>
      </c>
      <c r="X14">
        <v>17.534009854306476</v>
      </c>
      <c r="Y14">
        <v>1.1689339902870983</v>
      </c>
      <c r="Z14">
        <v>7.5353494689444007</v>
      </c>
      <c r="AA14">
        <v>2.5932675853984294E-13</v>
      </c>
      <c r="AB14" s="77" t="s">
        <v>582</v>
      </c>
      <c r="AG14" t="s">
        <v>44</v>
      </c>
      <c r="AH14">
        <v>-8.0433096132533077E-2</v>
      </c>
      <c r="AI14">
        <v>3.8799774299731117E-2</v>
      </c>
      <c r="AJ14">
        <v>4.2974533826056094</v>
      </c>
      <c r="AK14" s="59">
        <v>3.8169487660670506E-2</v>
      </c>
      <c r="AL14">
        <v>-0.15647925636828885</v>
      </c>
      <c r="AM14">
        <v>-4.3869358967773137E-3</v>
      </c>
      <c r="AO14" t="s">
        <v>46</v>
      </c>
      <c r="AP14" s="85">
        <v>3.237002038630965E-2</v>
      </c>
      <c r="AR14" s="84" t="s">
        <v>542</v>
      </c>
      <c r="AS14" s="93" t="s">
        <v>582</v>
      </c>
    </row>
    <row r="15" spans="1:45" x14ac:dyDescent="0.25">
      <c r="B15" t="s">
        <v>545</v>
      </c>
      <c r="C15">
        <v>135</v>
      </c>
      <c r="D15">
        <v>8.2725728481402676</v>
      </c>
      <c r="E15">
        <v>6.1278317393631612E-2</v>
      </c>
      <c r="L15" t="s">
        <v>545</v>
      </c>
      <c r="M15">
        <v>5</v>
      </c>
      <c r="N15">
        <v>1.8759986521009222</v>
      </c>
      <c r="O15">
        <v>0.37519973042018445</v>
      </c>
      <c r="V15" t="s">
        <v>545</v>
      </c>
      <c r="W15">
        <v>210</v>
      </c>
      <c r="X15">
        <v>32.576609614720162</v>
      </c>
      <c r="Y15">
        <v>0.15512671245104839</v>
      </c>
      <c r="AG15" t="s">
        <v>11</v>
      </c>
      <c r="AH15">
        <v>-1.1094598346139048</v>
      </c>
      <c r="AI15">
        <v>0.58170486957536538</v>
      </c>
      <c r="AJ15">
        <v>3.6376236913938356</v>
      </c>
      <c r="AK15" s="84">
        <v>5.648750461379571E-2</v>
      </c>
      <c r="AL15">
        <v>-2.2495804286131902</v>
      </c>
      <c r="AM15">
        <v>3.0660759385380487E-2</v>
      </c>
      <c r="AO15" t="s">
        <v>30</v>
      </c>
      <c r="AP15" s="85">
        <v>1.2310619358212409</v>
      </c>
    </row>
    <row r="16" spans="1:45" x14ac:dyDescent="0.25">
      <c r="B16" s="18" t="s">
        <v>546</v>
      </c>
      <c r="C16" s="18">
        <v>150</v>
      </c>
      <c r="D16" s="18">
        <v>18.225407615894042</v>
      </c>
      <c r="E16" s="18"/>
      <c r="F16" s="18"/>
      <c r="G16" s="18"/>
      <c r="H16" s="18"/>
      <c r="L16" s="18" t="s">
        <v>546</v>
      </c>
      <c r="M16" s="18">
        <v>20</v>
      </c>
      <c r="N16" s="18">
        <v>5.3772538095238094</v>
      </c>
      <c r="O16" s="18"/>
      <c r="P16" s="18"/>
      <c r="Q16" s="18"/>
      <c r="R16" s="18"/>
      <c r="V16" s="18" t="s">
        <v>546</v>
      </c>
      <c r="W16" s="18">
        <v>225</v>
      </c>
      <c r="X16" s="18">
        <v>50.110619469026638</v>
      </c>
      <c r="Y16" s="18"/>
      <c r="Z16" s="18"/>
      <c r="AA16" s="18"/>
      <c r="AB16" s="18"/>
      <c r="AG16" t="s">
        <v>46</v>
      </c>
      <c r="AH16">
        <v>3.237002038630965E-2</v>
      </c>
      <c r="AI16">
        <v>2.8390874357721172E-2</v>
      </c>
      <c r="AJ16">
        <v>1.2999552739982474</v>
      </c>
      <c r="AK16">
        <v>0.25422139348334094</v>
      </c>
      <c r="AL16">
        <v>-2.3275070844425573E-2</v>
      </c>
      <c r="AM16">
        <v>8.8015111617044867E-2</v>
      </c>
      <c r="AO16" t="s">
        <v>31</v>
      </c>
      <c r="AP16" s="85">
        <v>0.10879896834771771</v>
      </c>
      <c r="AR16" t="s">
        <v>619</v>
      </c>
      <c r="AS16" s="82">
        <v>0.33241349228916128</v>
      </c>
    </row>
    <row r="17" spans="2:45" ht="15.75" thickBot="1" x14ac:dyDescent="0.3">
      <c r="AG17" t="s">
        <v>33</v>
      </c>
      <c r="AH17">
        <v>0.26982900011398059</v>
      </c>
      <c r="AI17">
        <v>0.3211883336341122</v>
      </c>
      <c r="AJ17">
        <v>0.7057611102120307</v>
      </c>
      <c r="AK17">
        <v>0.40085462240912567</v>
      </c>
      <c r="AL17">
        <v>-0.35968856606331412</v>
      </c>
      <c r="AM17">
        <v>0.8993465662912753</v>
      </c>
      <c r="AO17" t="s">
        <v>33</v>
      </c>
      <c r="AP17" s="85">
        <v>0.26982900011398059</v>
      </c>
      <c r="AR17" t="s">
        <v>620</v>
      </c>
      <c r="AS17" s="85">
        <v>0.34458644359893231</v>
      </c>
    </row>
    <row r="18" spans="2:45" ht="15.75" thickTop="1" x14ac:dyDescent="0.25">
      <c r="B18" s="74"/>
      <c r="C18" s="74" t="s">
        <v>547</v>
      </c>
      <c r="D18" s="74" t="s">
        <v>548</v>
      </c>
      <c r="E18" s="74" t="s">
        <v>549</v>
      </c>
      <c r="F18" s="74" t="s">
        <v>541</v>
      </c>
      <c r="G18" s="74" t="s">
        <v>550</v>
      </c>
      <c r="H18" s="74" t="s">
        <v>551</v>
      </c>
      <c r="I18" s="74" t="s">
        <v>552</v>
      </c>
      <c r="L18" s="74"/>
      <c r="M18" s="74" t="s">
        <v>547</v>
      </c>
      <c r="N18" s="74" t="s">
        <v>548</v>
      </c>
      <c r="O18" s="74" t="s">
        <v>549</v>
      </c>
      <c r="P18" s="74" t="s">
        <v>541</v>
      </c>
      <c r="Q18" s="74" t="s">
        <v>550</v>
      </c>
      <c r="R18" s="74" t="s">
        <v>551</v>
      </c>
      <c r="S18" s="74" t="s">
        <v>552</v>
      </c>
      <c r="V18" s="74"/>
      <c r="W18" s="74" t="s">
        <v>547</v>
      </c>
      <c r="X18" s="74" t="s">
        <v>548</v>
      </c>
      <c r="Y18" s="74" t="s">
        <v>549</v>
      </c>
      <c r="Z18" s="74" t="s">
        <v>541</v>
      </c>
      <c r="AA18" s="74" t="s">
        <v>550</v>
      </c>
      <c r="AB18" s="74" t="s">
        <v>551</v>
      </c>
      <c r="AC18" s="74" t="s">
        <v>552</v>
      </c>
      <c r="AG18" t="s">
        <v>48</v>
      </c>
      <c r="AH18">
        <v>1.3053225447234068E-5</v>
      </c>
      <c r="AI18">
        <v>1.6946735402854447E-5</v>
      </c>
      <c r="AJ18">
        <v>0.5932852900457446</v>
      </c>
      <c r="AK18">
        <v>0.44115152197949392</v>
      </c>
      <c r="AL18">
        <v>-2.0161765597890523E-5</v>
      </c>
      <c r="AM18">
        <v>4.6268216492358659E-5</v>
      </c>
      <c r="AO18" t="s">
        <v>34</v>
      </c>
      <c r="AP18" s="85">
        <v>0.10498676697244869</v>
      </c>
      <c r="AR18" t="s">
        <v>621</v>
      </c>
      <c r="AS18" s="83">
        <v>0.47896365573898775</v>
      </c>
    </row>
    <row r="19" spans="2:45" x14ac:dyDescent="0.25">
      <c r="B19" t="s">
        <v>553</v>
      </c>
      <c r="C19">
        <v>2.1196341873709881</v>
      </c>
      <c r="D19">
        <v>0.34391460013822467</v>
      </c>
      <c r="E19">
        <v>6.1632573508629003</v>
      </c>
      <c r="F19">
        <v>7.6979175326630387E-9</v>
      </c>
      <c r="G19">
        <v>1.4394769386477939</v>
      </c>
      <c r="H19">
        <v>2.799791436094182</v>
      </c>
      <c r="L19" t="s">
        <v>553</v>
      </c>
      <c r="M19">
        <v>3.6973510099356268</v>
      </c>
      <c r="N19">
        <v>1.8845735291667081</v>
      </c>
      <c r="O19">
        <v>1.9619032914945298</v>
      </c>
      <c r="P19">
        <v>0.10702695463545216</v>
      </c>
      <c r="Q19">
        <v>-1.1470994720613383</v>
      </c>
      <c r="R19">
        <v>8.541801491932592</v>
      </c>
      <c r="V19" t="s">
        <v>553</v>
      </c>
      <c r="W19">
        <v>0.5978154395163493</v>
      </c>
      <c r="X19">
        <v>0.36775275734132457</v>
      </c>
      <c r="Y19">
        <v>1.6255906382273437</v>
      </c>
      <c r="Z19">
        <v>0.10553652730423886</v>
      </c>
      <c r="AA19">
        <v>-0.12714468881420171</v>
      </c>
      <c r="AB19">
        <v>1.3227755678469002</v>
      </c>
      <c r="AG19" t="s">
        <v>20</v>
      </c>
      <c r="AH19">
        <v>-0.79504369696884825</v>
      </c>
      <c r="AI19">
        <v>1.1802550259599147</v>
      </c>
      <c r="AJ19">
        <v>0.45376425412933219</v>
      </c>
      <c r="AK19">
        <v>0.50055276949373195</v>
      </c>
      <c r="AL19">
        <v>-3.108301040422667</v>
      </c>
      <c r="AM19">
        <v>1.5182136464849707</v>
      </c>
      <c r="AO19" t="s">
        <v>35</v>
      </c>
      <c r="AP19" s="85">
        <v>4.5110356704119674</v>
      </c>
    </row>
    <row r="20" spans="2:45" x14ac:dyDescent="0.25">
      <c r="B20" t="s">
        <v>51</v>
      </c>
      <c r="C20">
        <v>-0.1782266413289508</v>
      </c>
      <c r="D20">
        <v>4.7878273047992428E-2</v>
      </c>
      <c r="E20">
        <v>-3.722495194225139</v>
      </c>
      <c r="F20" s="59">
        <v>2.886514054617144E-4</v>
      </c>
      <c r="G20">
        <v>-0.27291513218351793</v>
      </c>
      <c r="H20">
        <v>-8.3538150474383704E-2</v>
      </c>
      <c r="I20">
        <v>1.1502350124145344</v>
      </c>
      <c r="L20" t="s">
        <v>33</v>
      </c>
      <c r="M20">
        <v>-0.72187951951207141</v>
      </c>
      <c r="N20">
        <v>0.48957139802801192</v>
      </c>
      <c r="O20">
        <v>-1.4745132628658333</v>
      </c>
      <c r="P20">
        <v>0.20035201238309511</v>
      </c>
      <c r="Q20">
        <v>-1.9803628625299554</v>
      </c>
      <c r="R20">
        <v>0.53660382350581248</v>
      </c>
      <c r="S20">
        <v>3.9458285143284271</v>
      </c>
      <c r="V20" t="s">
        <v>41</v>
      </c>
      <c r="W20">
        <v>-9.8557212547575931E-3</v>
      </c>
      <c r="X20">
        <v>2.6316523175679359E-3</v>
      </c>
      <c r="Y20">
        <v>-3.7450696617347394</v>
      </c>
      <c r="Z20" s="59">
        <v>2.3292043096327276E-4</v>
      </c>
      <c r="AA20">
        <v>-1.5043562715575533E-2</v>
      </c>
      <c r="AB20">
        <v>-4.6678797939396525E-3</v>
      </c>
      <c r="AC20">
        <v>1.2496768626106196</v>
      </c>
      <c r="AG20" t="s">
        <v>51</v>
      </c>
      <c r="AH20">
        <v>0.12961319546571176</v>
      </c>
      <c r="AI20">
        <v>0.25626422467497884</v>
      </c>
      <c r="AJ20">
        <v>0.25581291857421917</v>
      </c>
      <c r="AK20">
        <v>0.61301144016555309</v>
      </c>
      <c r="AL20">
        <v>-0.37265545542332729</v>
      </c>
      <c r="AM20">
        <v>0.63188184635475086</v>
      </c>
      <c r="AO20" t="s">
        <v>48</v>
      </c>
      <c r="AP20" s="85">
        <v>1.3053225447234068E-5</v>
      </c>
    </row>
    <row r="21" spans="2:45" x14ac:dyDescent="0.25">
      <c r="B21" t="s">
        <v>36</v>
      </c>
      <c r="C21">
        <v>-1.5668058006159877E-3</v>
      </c>
      <c r="D21">
        <v>4.5708903805313924E-4</v>
      </c>
      <c r="E21">
        <v>-3.4277912401693551</v>
      </c>
      <c r="F21" s="59">
        <v>8.0705812212977421E-4</v>
      </c>
      <c r="G21">
        <v>-2.4707872611844021E-3</v>
      </c>
      <c r="H21">
        <v>-6.6282434004757322E-4</v>
      </c>
      <c r="I21">
        <v>1.8123624282427073</v>
      </c>
      <c r="L21" t="s">
        <v>20</v>
      </c>
      <c r="M21">
        <v>2.3379518888917441</v>
      </c>
      <c r="N21">
        <v>1.8589861838315245</v>
      </c>
      <c r="O21">
        <v>1.257648878311205</v>
      </c>
      <c r="P21">
        <v>0.26405902219494082</v>
      </c>
      <c r="Q21">
        <v>-2.4407242279644445</v>
      </c>
      <c r="R21">
        <v>7.1166280057479323</v>
      </c>
      <c r="S21">
        <v>11.610806205098365</v>
      </c>
      <c r="V21" t="s">
        <v>35</v>
      </c>
      <c r="W21">
        <v>0.58891493654860749</v>
      </c>
      <c r="X21">
        <v>0.16170342678483041</v>
      </c>
      <c r="Y21">
        <v>3.6419446900914676</v>
      </c>
      <c r="Z21" s="59">
        <v>3.4086914110323353E-4</v>
      </c>
      <c r="AA21">
        <v>0.27014496217526379</v>
      </c>
      <c r="AB21">
        <v>0.90768491092195114</v>
      </c>
      <c r="AC21">
        <v>1.1433667908059628</v>
      </c>
      <c r="AG21" t="s">
        <v>35</v>
      </c>
      <c r="AH21">
        <v>4.5110356704119674</v>
      </c>
      <c r="AI21">
        <v>12.59175597142568</v>
      </c>
      <c r="AJ21">
        <v>0.12834528702855214</v>
      </c>
      <c r="AK21">
        <v>0.72015390911730104</v>
      </c>
      <c r="AL21">
        <v>-20.168352535699523</v>
      </c>
      <c r="AM21">
        <v>29.190423876523457</v>
      </c>
      <c r="AO21" t="s">
        <v>51</v>
      </c>
      <c r="AP21" s="85">
        <v>0.12961319546571176</v>
      </c>
    </row>
    <row r="22" spans="2:45" x14ac:dyDescent="0.25">
      <c r="B22" t="s">
        <v>20</v>
      </c>
      <c r="C22">
        <v>0.650466401797272</v>
      </c>
      <c r="D22">
        <v>0.24676992617062471</v>
      </c>
      <c r="E22">
        <v>2.6359225043797214</v>
      </c>
      <c r="F22" s="59">
        <v>9.3734368789851683E-3</v>
      </c>
      <c r="G22">
        <v>0.16243142455472581</v>
      </c>
      <c r="H22">
        <v>1.1385013790398182</v>
      </c>
      <c r="I22">
        <v>3.9246020720948058</v>
      </c>
      <c r="L22" t="s">
        <v>34</v>
      </c>
      <c r="M22">
        <v>0.58280906604975702</v>
      </c>
      <c r="N22">
        <v>0.46977988264160558</v>
      </c>
      <c r="O22">
        <v>1.240600305769971</v>
      </c>
      <c r="P22">
        <v>0.26978952458808331</v>
      </c>
      <c r="Q22">
        <v>-0.62479856701611414</v>
      </c>
      <c r="R22">
        <v>1.7904166991156281</v>
      </c>
      <c r="S22">
        <v>2.0019934236091106</v>
      </c>
      <c r="V22" t="s">
        <v>30</v>
      </c>
      <c r="W22">
        <v>0.33969282798454314</v>
      </c>
      <c r="X22">
        <v>9.8084363589427612E-2</v>
      </c>
      <c r="Y22">
        <v>3.4632719788698125</v>
      </c>
      <c r="Z22" s="59">
        <v>6.4665935617534622E-4</v>
      </c>
      <c r="AA22">
        <v>0.14633669021121121</v>
      </c>
      <c r="AB22">
        <v>0.53304896575787508</v>
      </c>
      <c r="AC22">
        <v>1.4269470989410296</v>
      </c>
      <c r="AG22" t="s">
        <v>31</v>
      </c>
      <c r="AH22">
        <v>0.10879896834771771</v>
      </c>
      <c r="AI22">
        <v>0.32556052854235445</v>
      </c>
      <c r="AJ22">
        <v>0.11168274117868807</v>
      </c>
      <c r="AK22">
        <v>0.73823643211818768</v>
      </c>
      <c r="AL22">
        <v>-0.52928794238312116</v>
      </c>
      <c r="AM22">
        <v>0.74688587907855664</v>
      </c>
      <c r="AO22" t="s">
        <v>11</v>
      </c>
      <c r="AP22" s="85">
        <v>-1.1094598346139048</v>
      </c>
    </row>
    <row r="23" spans="2:45" x14ac:dyDescent="0.25">
      <c r="B23" t="s">
        <v>48</v>
      </c>
      <c r="C23">
        <v>-8.9004406949330889E-6</v>
      </c>
      <c r="D23">
        <v>3.4385990236170448E-6</v>
      </c>
      <c r="E23">
        <v>-2.588391561157009</v>
      </c>
      <c r="F23" s="59">
        <v>1.0698328215266211E-2</v>
      </c>
      <c r="G23">
        <v>-1.5700931428462969E-5</v>
      </c>
      <c r="H23">
        <v>-2.0999499614032091E-6</v>
      </c>
      <c r="I23">
        <v>3.9598158311499345</v>
      </c>
      <c r="L23" t="s">
        <v>36</v>
      </c>
      <c r="M23">
        <v>-2.9694053323244644E-3</v>
      </c>
      <c r="N23">
        <v>2.6223034366116876E-3</v>
      </c>
      <c r="O23">
        <v>-1.1323652674464217</v>
      </c>
      <c r="P23">
        <v>0.30884455660899957</v>
      </c>
      <c r="Q23">
        <v>-9.7102509140051529E-3</v>
      </c>
      <c r="R23">
        <v>3.7714402493562249E-3</v>
      </c>
      <c r="S23">
        <v>3.7578460233870361</v>
      </c>
      <c r="V23" t="s">
        <v>52</v>
      </c>
      <c r="W23">
        <v>0.17013107084749451</v>
      </c>
      <c r="X23">
        <v>5.4626218113036522E-2</v>
      </c>
      <c r="Y23">
        <v>3.1144581617465628</v>
      </c>
      <c r="Z23" s="59">
        <v>2.0999706357051769E-3</v>
      </c>
      <c r="AA23">
        <v>6.2445052720147776E-2</v>
      </c>
      <c r="AB23">
        <v>0.27781708897484125</v>
      </c>
      <c r="AC23">
        <v>1.0676853565304754</v>
      </c>
      <c r="AG23" t="s">
        <v>42</v>
      </c>
      <c r="AH23">
        <v>-0.11108345589213413</v>
      </c>
      <c r="AI23">
        <v>0.33699413149893109</v>
      </c>
      <c r="AJ23">
        <v>0.10865609404170137</v>
      </c>
      <c r="AK23">
        <v>0.74167937155393671</v>
      </c>
      <c r="AL23">
        <v>-0.77157981663139386</v>
      </c>
      <c r="AM23">
        <v>0.54941290484712568</v>
      </c>
      <c r="AO23" t="s">
        <v>52</v>
      </c>
      <c r="AP23" s="85">
        <v>0.71500046476183587</v>
      </c>
    </row>
    <row r="24" spans="2:45" x14ac:dyDescent="0.25">
      <c r="B24" t="s">
        <v>52</v>
      </c>
      <c r="C24">
        <v>0.10739026283562034</v>
      </c>
      <c r="D24">
        <v>4.1604646875430751E-2</v>
      </c>
      <c r="E24">
        <v>2.5812083721599541</v>
      </c>
      <c r="F24" s="59">
        <v>1.0912580176036442E-2</v>
      </c>
      <c r="G24">
        <v>2.510907401281455E-2</v>
      </c>
      <c r="H24">
        <v>0.18967145165842614</v>
      </c>
      <c r="I24">
        <v>1.0810355245499137</v>
      </c>
      <c r="L24" t="s">
        <v>48</v>
      </c>
      <c r="M24">
        <v>-2.7128397106791984E-5</v>
      </c>
      <c r="N24">
        <v>2.6849861838095057E-5</v>
      </c>
      <c r="O24">
        <v>-1.0103738064045356</v>
      </c>
      <c r="P24">
        <v>0.35868324967739612</v>
      </c>
      <c r="Q24">
        <v>-9.6148164237143825E-5</v>
      </c>
      <c r="R24">
        <v>4.189137002355985E-5</v>
      </c>
      <c r="S24">
        <v>10.565866305559677</v>
      </c>
      <c r="V24" t="s">
        <v>36</v>
      </c>
      <c r="W24">
        <v>1.4652243969190183E-3</v>
      </c>
      <c r="X24">
        <v>5.0343437454433758E-4</v>
      </c>
      <c r="Y24">
        <v>2.9104575909128263</v>
      </c>
      <c r="Z24" s="59">
        <v>3.9980578197044911E-3</v>
      </c>
      <c r="AA24">
        <v>4.7279173260881711E-4</v>
      </c>
      <c r="AB24">
        <v>2.4576570612292194E-3</v>
      </c>
      <c r="AC24">
        <v>1.6768621138771385</v>
      </c>
      <c r="AG24" s="18" t="s">
        <v>34</v>
      </c>
      <c r="AH24" s="18">
        <v>0.10498676697244869</v>
      </c>
      <c r="AI24" s="18">
        <v>0.35307949947727679</v>
      </c>
      <c r="AJ24" s="18">
        <v>8.8414627076590604E-2</v>
      </c>
      <c r="AK24" s="18">
        <v>0.76620238725804901</v>
      </c>
      <c r="AL24" s="18">
        <v>-0.58703633568244251</v>
      </c>
      <c r="AM24" s="18">
        <v>0.79700986962733988</v>
      </c>
      <c r="AO24" t="s">
        <v>20</v>
      </c>
      <c r="AP24" s="83">
        <v>-0.79504369696884825</v>
      </c>
    </row>
    <row r="25" spans="2:45" x14ac:dyDescent="0.25">
      <c r="B25" t="s">
        <v>46</v>
      </c>
      <c r="C25">
        <v>1.3747576591704821E-2</v>
      </c>
      <c r="D25">
        <v>5.6537097427572366E-3</v>
      </c>
      <c r="E25">
        <v>2.43160282667789</v>
      </c>
      <c r="F25" s="59">
        <v>1.6343319589604156E-2</v>
      </c>
      <c r="G25">
        <v>2.5662784957014868E-3</v>
      </c>
      <c r="H25">
        <v>2.4928874687708158E-2</v>
      </c>
      <c r="I25">
        <v>2.1769116846970582</v>
      </c>
      <c r="L25" t="s">
        <v>51</v>
      </c>
      <c r="M25">
        <v>0.37956922582767383</v>
      </c>
      <c r="N25">
        <v>0.38333285423835206</v>
      </c>
      <c r="O25">
        <v>0.99018182665778487</v>
      </c>
      <c r="P25">
        <v>0.36755237547658087</v>
      </c>
      <c r="Q25">
        <v>-0.60581924628005723</v>
      </c>
      <c r="R25">
        <v>1.364957697935405</v>
      </c>
      <c r="S25">
        <v>2.7153438145563258</v>
      </c>
      <c r="V25" t="s">
        <v>44</v>
      </c>
      <c r="W25">
        <v>-1.8802353298478167E-2</v>
      </c>
      <c r="X25">
        <v>9.6608920501133604E-3</v>
      </c>
      <c r="Y25">
        <v>-1.9462336605093875</v>
      </c>
      <c r="Z25" s="84">
        <v>5.2960799901540408E-2</v>
      </c>
      <c r="AA25">
        <v>-3.7847109321714013E-2</v>
      </c>
      <c r="AB25">
        <v>2.4240272475768015E-4</v>
      </c>
      <c r="AC25">
        <v>2.3748968197780433</v>
      </c>
    </row>
    <row r="26" spans="2:45" x14ac:dyDescent="0.25">
      <c r="B26" t="s">
        <v>44</v>
      </c>
      <c r="C26">
        <v>1.6634277722775825E-2</v>
      </c>
      <c r="D26">
        <v>7.4872907632015156E-3</v>
      </c>
      <c r="E26">
        <v>2.2216684577724504</v>
      </c>
      <c r="F26" s="59">
        <v>2.7971006446176509E-2</v>
      </c>
      <c r="G26">
        <v>1.8267206029473626E-3</v>
      </c>
      <c r="H26">
        <v>3.1441834842604287E-2</v>
      </c>
      <c r="I26">
        <v>2.398882395013942</v>
      </c>
      <c r="L26" t="s">
        <v>42</v>
      </c>
      <c r="M26">
        <v>-0.26461281340736498</v>
      </c>
      <c r="N26">
        <v>0.31364696356902422</v>
      </c>
      <c r="O26">
        <v>-0.84366451502130257</v>
      </c>
      <c r="P26">
        <v>0.4373462638172641</v>
      </c>
      <c r="Q26">
        <v>-1.0708680007603837</v>
      </c>
      <c r="R26">
        <v>0.54164237394565373</v>
      </c>
      <c r="S26">
        <v>2.4625777169269498</v>
      </c>
      <c r="V26" t="s">
        <v>11</v>
      </c>
      <c r="W26">
        <v>-0.2569593930645136</v>
      </c>
      <c r="X26">
        <v>0.14696012468876066</v>
      </c>
      <c r="Y26">
        <v>-1.7484973805562207</v>
      </c>
      <c r="Z26" s="84">
        <v>8.1839177133427685E-2</v>
      </c>
      <c r="AA26">
        <v>-0.5466655304815986</v>
      </c>
      <c r="AB26">
        <v>3.2746744352571411E-2</v>
      </c>
      <c r="AC26">
        <v>1.0743615974138903</v>
      </c>
    </row>
    <row r="27" spans="2:45" x14ac:dyDescent="0.25">
      <c r="B27" t="s">
        <v>42</v>
      </c>
      <c r="C27">
        <v>0.19956309350773546</v>
      </c>
      <c r="D27">
        <v>9.1933232099393997E-2</v>
      </c>
      <c r="E27">
        <v>2.1707394480809397</v>
      </c>
      <c r="F27" s="59">
        <v>3.1699704366813304E-2</v>
      </c>
      <c r="G27">
        <v>1.7747450363119754E-2</v>
      </c>
      <c r="H27">
        <v>0.38137873665235117</v>
      </c>
      <c r="I27">
        <v>2.4996023988714469</v>
      </c>
      <c r="L27" t="s">
        <v>46</v>
      </c>
      <c r="M27">
        <v>4.4152628176140359E-2</v>
      </c>
      <c r="N27">
        <v>5.8710782256470494E-2</v>
      </c>
      <c r="O27">
        <v>0.75203610783561503</v>
      </c>
      <c r="P27">
        <v>0.4859024706804177</v>
      </c>
      <c r="Q27">
        <v>-0.10676824224834155</v>
      </c>
      <c r="R27">
        <v>0.19507349860062226</v>
      </c>
      <c r="S27">
        <v>8.5003327963694986</v>
      </c>
      <c r="V27" t="s">
        <v>46</v>
      </c>
      <c r="W27">
        <v>9.0444386447388215E-3</v>
      </c>
      <c r="X27">
        <v>7.2506373389268622E-3</v>
      </c>
      <c r="Y27">
        <v>1.2473991212029718</v>
      </c>
      <c r="Z27">
        <v>0.21364047349652807</v>
      </c>
      <c r="AA27">
        <v>-5.2489225083035395E-3</v>
      </c>
      <c r="AB27">
        <v>2.3337799797781181E-2</v>
      </c>
      <c r="AC27">
        <v>2.0068071015435001</v>
      </c>
    </row>
    <row r="28" spans="2:45" x14ac:dyDescent="0.25">
      <c r="B28" t="s">
        <v>11</v>
      </c>
      <c r="C28">
        <v>-0.22290444469349385</v>
      </c>
      <c r="D28">
        <v>0.10879472752759763</v>
      </c>
      <c r="E28">
        <v>-2.0488533751504674</v>
      </c>
      <c r="F28" s="59">
        <v>4.2413804904187447E-2</v>
      </c>
      <c r="G28">
        <v>-0.43806693712917288</v>
      </c>
      <c r="H28">
        <v>-7.7419522578147937E-3</v>
      </c>
      <c r="I28">
        <v>1.128674701509371</v>
      </c>
      <c r="L28" t="s">
        <v>35</v>
      </c>
      <c r="M28">
        <v>-0.46710220426726978</v>
      </c>
      <c r="N28">
        <v>0.81448751792889418</v>
      </c>
      <c r="O28">
        <v>-0.57349215793390274</v>
      </c>
      <c r="P28">
        <v>0.59114099724748626</v>
      </c>
      <c r="Q28">
        <v>-2.5608090232077929</v>
      </c>
      <c r="R28">
        <v>1.6266046146732531</v>
      </c>
      <c r="S28">
        <v>4.2347962456678285</v>
      </c>
      <c r="V28" t="s">
        <v>20</v>
      </c>
      <c r="W28">
        <v>-0.25384604021748985</v>
      </c>
      <c r="X28">
        <v>0.33290179035553891</v>
      </c>
      <c r="Y28">
        <v>-0.76252530797861573</v>
      </c>
      <c r="Z28">
        <v>0.44660218261306928</v>
      </c>
      <c r="AA28">
        <v>-0.91010359326045687</v>
      </c>
      <c r="AB28">
        <v>0.4024115128254771</v>
      </c>
      <c r="AC28">
        <v>4.1726423822689993</v>
      </c>
      <c r="AG28" s="81" t="s">
        <v>622</v>
      </c>
    </row>
    <row r="29" spans="2:45" x14ac:dyDescent="0.25">
      <c r="B29" t="s">
        <v>41</v>
      </c>
      <c r="C29">
        <v>-3.5186965922226125E-3</v>
      </c>
      <c r="D29">
        <v>1.8837887459652795E-3</v>
      </c>
      <c r="E29">
        <v>-1.8678827972398697</v>
      </c>
      <c r="F29" s="84">
        <v>6.3946333243377895E-2</v>
      </c>
      <c r="G29">
        <v>-7.2442510470683711E-3</v>
      </c>
      <c r="H29">
        <v>2.0685786262314605E-4</v>
      </c>
      <c r="I29">
        <v>1.2832516058945576</v>
      </c>
      <c r="L29" t="s">
        <v>44</v>
      </c>
      <c r="M29">
        <v>-2.9050935264498309E-2</v>
      </c>
      <c r="N29">
        <v>8.4630692193019136E-2</v>
      </c>
      <c r="O29">
        <v>-0.34326713526389674</v>
      </c>
      <c r="P29">
        <v>0.74535978118035562</v>
      </c>
      <c r="Q29">
        <v>-0.2466010553532014</v>
      </c>
      <c r="R29">
        <v>0.18849918482420477</v>
      </c>
      <c r="S29">
        <v>8.2835129403606906</v>
      </c>
      <c r="V29" t="s">
        <v>33</v>
      </c>
      <c r="W29">
        <v>6.1509376180913407E-2</v>
      </c>
      <c r="X29">
        <v>8.2436236293364787E-2</v>
      </c>
      <c r="Y29">
        <v>0.74614488660084832</v>
      </c>
      <c r="Z29">
        <v>0.45641433137966525</v>
      </c>
      <c r="AA29">
        <v>-0.1009992202858622</v>
      </c>
      <c r="AB29">
        <v>0.224017972647689</v>
      </c>
      <c r="AC29">
        <v>1.7773102915932473</v>
      </c>
      <c r="AH29" s="3" t="s">
        <v>624</v>
      </c>
      <c r="AI29" t="s">
        <v>625</v>
      </c>
      <c r="AK29" t="s">
        <v>623</v>
      </c>
    </row>
    <row r="30" spans="2:45" x14ac:dyDescent="0.25">
      <c r="B30" t="s">
        <v>31</v>
      </c>
      <c r="C30">
        <v>-0.10414975440269739</v>
      </c>
      <c r="D30">
        <v>6.1424676188288299E-2</v>
      </c>
      <c r="E30">
        <v>-1.6955686356968598</v>
      </c>
      <c r="F30" s="84">
        <v>9.2272708815172022E-2</v>
      </c>
      <c r="G30">
        <v>-0.22562886213219724</v>
      </c>
      <c r="H30">
        <v>1.732935332680248E-2</v>
      </c>
      <c r="I30">
        <v>1.6789803963951062</v>
      </c>
      <c r="L30" t="s">
        <v>41</v>
      </c>
      <c r="M30">
        <v>5.9798669082865089E-3</v>
      </c>
      <c r="N30">
        <v>2.3298759376226386E-2</v>
      </c>
      <c r="O30">
        <v>0.25666031447100363</v>
      </c>
      <c r="P30">
        <v>0.80766735504233744</v>
      </c>
      <c r="Q30">
        <v>-5.3911500737102318E-2</v>
      </c>
      <c r="R30">
        <v>6.5871234553675329E-2</v>
      </c>
      <c r="S30">
        <v>1.5788430754183815</v>
      </c>
      <c r="V30" t="s">
        <v>48</v>
      </c>
      <c r="W30">
        <v>3.4760425526953641E-6</v>
      </c>
      <c r="X30">
        <v>4.7281200950063886E-6</v>
      </c>
      <c r="Y30">
        <v>0.73518491130684094</v>
      </c>
      <c r="Z30">
        <v>0.4630471305924988</v>
      </c>
      <c r="AA30">
        <v>-5.8446178160227354E-6</v>
      </c>
      <c r="AB30">
        <v>1.2796702921413464E-5</v>
      </c>
      <c r="AC30">
        <v>4.2225679767126421</v>
      </c>
      <c r="AH30" s="52" t="s">
        <v>626</v>
      </c>
      <c r="AI30" s="52" t="s">
        <v>627</v>
      </c>
    </row>
    <row r="31" spans="2:45" x14ac:dyDescent="0.25">
      <c r="B31" t="s">
        <v>33</v>
      </c>
      <c r="C31">
        <v>5.4843003157886136E-2</v>
      </c>
      <c r="D31">
        <v>6.2735582128618822E-2</v>
      </c>
      <c r="E31">
        <v>0.87419294277764836</v>
      </c>
      <c r="F31">
        <v>0.38356567785385742</v>
      </c>
      <c r="G31">
        <v>-6.9228673125992471E-2</v>
      </c>
      <c r="H31">
        <v>0.17891467944176476</v>
      </c>
      <c r="I31">
        <v>1.7859201855168401</v>
      </c>
      <c r="L31" t="s">
        <v>52</v>
      </c>
      <c r="M31">
        <v>-7.0795198720636929E-2</v>
      </c>
      <c r="N31">
        <v>0.47307929142744903</v>
      </c>
      <c r="O31">
        <v>-0.14964763836316436</v>
      </c>
      <c r="P31">
        <v>0.88689165626756228</v>
      </c>
      <c r="Q31">
        <v>-1.2868842320797362</v>
      </c>
      <c r="R31">
        <v>1.1452938346384622</v>
      </c>
      <c r="S31">
        <v>3.3836890138579774</v>
      </c>
      <c r="V31" t="s">
        <v>51</v>
      </c>
      <c r="W31">
        <v>3.8740757724227019E-2</v>
      </c>
      <c r="X31">
        <v>6.315409030843154E-2</v>
      </c>
      <c r="Y31">
        <v>0.61343228182094234</v>
      </c>
      <c r="Z31">
        <v>0.54025439479760828</v>
      </c>
      <c r="AA31">
        <v>-8.575646629551234E-2</v>
      </c>
      <c r="AB31">
        <v>0.16323798174396639</v>
      </c>
      <c r="AC31">
        <v>1.2614241955486423</v>
      </c>
      <c r="AF31" s="3" t="s">
        <v>628</v>
      </c>
      <c r="AG31" t="s">
        <v>629</v>
      </c>
      <c r="AH31" s="94">
        <v>41</v>
      </c>
      <c r="AI31" s="95">
        <v>14</v>
      </c>
      <c r="AJ31">
        <v>55</v>
      </c>
    </row>
    <row r="32" spans="2:45" x14ac:dyDescent="0.25">
      <c r="B32" t="s">
        <v>34</v>
      </c>
      <c r="C32">
        <v>3.8017897269988089E-2</v>
      </c>
      <c r="D32">
        <v>7.1132667173180841E-2</v>
      </c>
      <c r="E32">
        <v>0.53446466695012362</v>
      </c>
      <c r="F32">
        <v>0.59389919845720351</v>
      </c>
      <c r="G32">
        <v>-0.10266062925784211</v>
      </c>
      <c r="H32">
        <v>0.17869642379781828</v>
      </c>
      <c r="I32">
        <v>1.8024174685857375</v>
      </c>
      <c r="L32" t="s">
        <v>31</v>
      </c>
      <c r="M32">
        <v>-4.4798553987547576E-2</v>
      </c>
      <c r="N32">
        <v>0.64160056403745214</v>
      </c>
      <c r="O32">
        <v>-6.9823121266664831E-2</v>
      </c>
      <c r="P32">
        <v>0.9470409799431847</v>
      </c>
      <c r="Q32">
        <v>-1.6940853096362363</v>
      </c>
      <c r="R32">
        <v>1.6044882016611413</v>
      </c>
      <c r="S32">
        <v>3.7342491474787765</v>
      </c>
      <c r="V32" t="s">
        <v>42</v>
      </c>
      <c r="W32">
        <v>-5.3452146289379499E-2</v>
      </c>
      <c r="X32">
        <v>9.3753459810767853E-2</v>
      </c>
      <c r="Y32">
        <v>-0.5701351864482378</v>
      </c>
      <c r="Z32">
        <v>0.56919547012679639</v>
      </c>
      <c r="AA32">
        <v>-0.23827066606668823</v>
      </c>
      <c r="AB32">
        <v>0.13136637348792923</v>
      </c>
      <c r="AC32">
        <v>2.2496229504671961</v>
      </c>
      <c r="AF32" s="3" t="s">
        <v>630</v>
      </c>
      <c r="AG32" t="s">
        <v>631</v>
      </c>
      <c r="AH32" s="96">
        <v>34</v>
      </c>
      <c r="AI32" s="97">
        <v>137</v>
      </c>
      <c r="AJ32">
        <v>171</v>
      </c>
    </row>
    <row r="33" spans="1:36" x14ac:dyDescent="0.25">
      <c r="B33" t="s">
        <v>30</v>
      </c>
      <c r="C33">
        <v>1.6250104627461726E-2</v>
      </c>
      <c r="D33">
        <v>9.0784761646539106E-2</v>
      </c>
      <c r="E33">
        <v>0.1789959496807382</v>
      </c>
      <c r="F33">
        <v>0.85820923928703252</v>
      </c>
      <c r="G33">
        <v>-0.16329421737190539</v>
      </c>
      <c r="H33">
        <v>0.19579442662682886</v>
      </c>
      <c r="I33">
        <v>1.3911708742067621</v>
      </c>
      <c r="L33" t="s">
        <v>30</v>
      </c>
      <c r="M33">
        <v>3.1730631074025704E-2</v>
      </c>
      <c r="N33">
        <v>0.83732992132195239</v>
      </c>
      <c r="O33">
        <v>3.7895016368136344E-2</v>
      </c>
      <c r="P33">
        <v>0.97123785675010743</v>
      </c>
      <c r="Q33">
        <v>-2.1206944551109701</v>
      </c>
      <c r="R33">
        <v>2.1841557172590211</v>
      </c>
      <c r="S33">
        <v>2.3556093720115268</v>
      </c>
      <c r="V33" t="s">
        <v>34</v>
      </c>
      <c r="W33">
        <v>3.1607337313330756E-2</v>
      </c>
      <c r="X33">
        <v>9.1268333305055988E-2</v>
      </c>
      <c r="Y33">
        <v>0.34631220017666092</v>
      </c>
      <c r="Z33">
        <v>0.72945483093101438</v>
      </c>
      <c r="AA33">
        <v>-0.14831219096892201</v>
      </c>
      <c r="AB33">
        <v>0.21152686559558354</v>
      </c>
      <c r="AC33">
        <v>1.6615321145021442</v>
      </c>
      <c r="AH33">
        <v>75</v>
      </c>
      <c r="AI33">
        <v>151</v>
      </c>
      <c r="AJ33">
        <v>226</v>
      </c>
    </row>
    <row r="34" spans="1:36" x14ac:dyDescent="0.25">
      <c r="B34" s="18" t="s">
        <v>35</v>
      </c>
      <c r="C34" s="18">
        <v>0</v>
      </c>
      <c r="D34" s="18">
        <v>0</v>
      </c>
      <c r="E34" s="18" t="e">
        <v>#DIV/0!</v>
      </c>
      <c r="F34" s="18" t="e">
        <v>#DIV/0!</v>
      </c>
      <c r="G34" s="18">
        <v>0</v>
      </c>
      <c r="H34" s="18">
        <v>0</v>
      </c>
      <c r="I34" s="18" t="e">
        <v>#VALUE!</v>
      </c>
      <c r="L34" s="18" t="s">
        <v>11</v>
      </c>
      <c r="M34" s="18">
        <v>0</v>
      </c>
      <c r="N34" s="18">
        <v>0</v>
      </c>
      <c r="O34" s="18" t="e">
        <v>#DIV/0!</v>
      </c>
      <c r="P34" s="18" t="e">
        <v>#DIV/0!</v>
      </c>
      <c r="Q34" s="18">
        <v>0</v>
      </c>
      <c r="R34" s="18">
        <v>0</v>
      </c>
      <c r="S34" s="18" t="e">
        <v>#VALUE!</v>
      </c>
      <c r="V34" s="18" t="s">
        <v>31</v>
      </c>
      <c r="W34" s="18">
        <v>-3.370872698767373E-3</v>
      </c>
      <c r="X34" s="18">
        <v>8.2298336054980908E-2</v>
      </c>
      <c r="Y34" s="18">
        <v>-4.0959184114189133E-2</v>
      </c>
      <c r="Z34" s="18">
        <v>0.96736734974422445</v>
      </c>
      <c r="AA34" s="18">
        <v>-0.16560762300662266</v>
      </c>
      <c r="AB34" s="18">
        <v>0.15886587760908791</v>
      </c>
      <c r="AC34" s="18">
        <v>1.650624628796022</v>
      </c>
    </row>
    <row r="35" spans="1:36" x14ac:dyDescent="0.25">
      <c r="AG35" t="s">
        <v>632</v>
      </c>
      <c r="AH35" s="98">
        <v>0.54666666666666663</v>
      </c>
      <c r="AI35" s="99">
        <v>0.9072847682119205</v>
      </c>
      <c r="AJ35">
        <v>0.78761061946902655</v>
      </c>
    </row>
    <row r="37" spans="1:36" x14ac:dyDescent="0.25">
      <c r="A37" s="75" t="s">
        <v>554</v>
      </c>
      <c r="AG37" t="s">
        <v>633</v>
      </c>
      <c r="AH37" s="100">
        <v>0.5</v>
      </c>
    </row>
    <row r="38" spans="1:36" x14ac:dyDescent="0.25">
      <c r="A38" s="75" t="s">
        <v>555</v>
      </c>
      <c r="B38" s="12"/>
      <c r="C38" s="12"/>
    </row>
    <row r="39" spans="1:36" x14ac:dyDescent="0.25">
      <c r="B39" t="s">
        <v>556</v>
      </c>
    </row>
    <row r="40" spans="1:36" x14ac:dyDescent="0.25">
      <c r="B40" t="s">
        <v>557</v>
      </c>
    </row>
    <row r="41" spans="1:36" x14ac:dyDescent="0.25">
      <c r="B41" t="s">
        <v>558</v>
      </c>
    </row>
    <row r="42" spans="1:36" x14ac:dyDescent="0.25">
      <c r="B42" t="s">
        <v>559</v>
      </c>
    </row>
    <row r="45" spans="1:36" x14ac:dyDescent="0.25">
      <c r="A45" s="75" t="s">
        <v>560</v>
      </c>
      <c r="B45" s="12"/>
      <c r="C45" s="12"/>
    </row>
    <row r="46" spans="1:36" x14ac:dyDescent="0.25">
      <c r="B46" t="s">
        <v>561</v>
      </c>
    </row>
    <row r="47" spans="1:36" x14ac:dyDescent="0.25">
      <c r="B47" t="s">
        <v>562</v>
      </c>
    </row>
    <row r="48" spans="1:36" x14ac:dyDescent="0.25">
      <c r="B48" t="s">
        <v>563</v>
      </c>
    </row>
    <row r="49" spans="2:2" x14ac:dyDescent="0.25">
      <c r="B49" t="s">
        <v>564</v>
      </c>
    </row>
    <row r="51" spans="2:2" x14ac:dyDescent="0.25">
      <c r="B51" t="s">
        <v>565</v>
      </c>
    </row>
    <row r="52" spans="2:2" x14ac:dyDescent="0.25">
      <c r="B52" t="s">
        <v>566</v>
      </c>
    </row>
    <row r="53" spans="2:2" x14ac:dyDescent="0.25">
      <c r="B53" t="s">
        <v>567</v>
      </c>
    </row>
    <row r="54" spans="2:2" x14ac:dyDescent="0.25">
      <c r="B54" t="s">
        <v>568</v>
      </c>
    </row>
    <row r="55" spans="2:2" x14ac:dyDescent="0.25">
      <c r="B55" t="s">
        <v>569</v>
      </c>
    </row>
    <row r="56" spans="2:2" x14ac:dyDescent="0.25">
      <c r="B56" t="s">
        <v>570</v>
      </c>
    </row>
    <row r="57" spans="2:2" x14ac:dyDescent="0.25">
      <c r="B57" t="s">
        <v>571</v>
      </c>
    </row>
    <row r="59" spans="2:2" x14ac:dyDescent="0.25">
      <c r="B59" t="s">
        <v>572</v>
      </c>
    </row>
    <row r="60" spans="2:2" x14ac:dyDescent="0.25">
      <c r="B60" t="s">
        <v>573</v>
      </c>
    </row>
    <row r="61" spans="2:2" x14ac:dyDescent="0.25">
      <c r="B61" t="s">
        <v>574</v>
      </c>
    </row>
    <row r="62" spans="2:2" x14ac:dyDescent="0.25">
      <c r="B62" t="s">
        <v>575</v>
      </c>
    </row>
    <row r="64" spans="2:2" x14ac:dyDescent="0.25">
      <c r="B64" t="s">
        <v>576</v>
      </c>
    </row>
    <row r="65" spans="2:2" x14ac:dyDescent="0.25">
      <c r="B65" t="s">
        <v>577</v>
      </c>
    </row>
    <row r="66" spans="2:2" x14ac:dyDescent="0.25">
      <c r="B66" t="s">
        <v>578</v>
      </c>
    </row>
    <row r="67" spans="2:2" x14ac:dyDescent="0.25">
      <c r="B67" t="s">
        <v>579</v>
      </c>
    </row>
    <row r="68" spans="2:2" x14ac:dyDescent="0.25">
      <c r="B68" t="s">
        <v>580</v>
      </c>
    </row>
    <row r="69" spans="2:2" x14ac:dyDescent="0.25">
      <c r="B69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F6CA-020E-4E16-B2B1-4F31ABA91884}">
  <dimension ref="A1:BI228"/>
  <sheetViews>
    <sheetView topLeftCell="A16" workbookViewId="0">
      <selection activeCell="M45" sqref="I45:M50"/>
    </sheetView>
  </sheetViews>
  <sheetFormatPr defaultRowHeight="15" x14ac:dyDescent="0.25"/>
  <cols>
    <col min="60" max="60" width="11" customWidth="1"/>
  </cols>
  <sheetData>
    <row r="1" spans="1:60" x14ac:dyDescent="0.25">
      <c r="A1" t="s">
        <v>519</v>
      </c>
    </row>
    <row r="2" spans="1:60" x14ac:dyDescent="0.25">
      <c r="Q2" s="25"/>
      <c r="R2" s="70" t="s">
        <v>520</v>
      </c>
      <c r="S2" s="70"/>
      <c r="T2" s="25"/>
      <c r="U2" s="25"/>
      <c r="V2" s="25"/>
      <c r="W2" s="25"/>
      <c r="X2" s="25"/>
      <c r="Y2" s="25"/>
      <c r="Z2" s="25"/>
      <c r="AA2" s="70" t="s">
        <v>521</v>
      </c>
      <c r="AB2" s="70"/>
      <c r="AC2" s="25"/>
      <c r="AD2" s="25"/>
      <c r="AE2" s="25"/>
      <c r="AF2" s="25"/>
      <c r="AG2" s="25"/>
      <c r="AH2" s="25"/>
      <c r="AI2" s="25"/>
      <c r="AJ2" s="70" t="s">
        <v>522</v>
      </c>
      <c r="AK2" s="70"/>
      <c r="AL2" s="25"/>
      <c r="AM2" s="25"/>
      <c r="AN2" s="25"/>
      <c r="AO2" s="25"/>
      <c r="AP2" s="25"/>
      <c r="AQ2" s="25"/>
      <c r="AR2" s="25"/>
      <c r="AS2" s="70" t="s">
        <v>523</v>
      </c>
      <c r="AT2" s="70"/>
      <c r="AU2" s="25"/>
      <c r="AV2" s="25"/>
      <c r="AW2" s="25"/>
      <c r="AX2" s="25"/>
      <c r="AY2" s="25"/>
      <c r="AZ2" s="25"/>
      <c r="BA2" s="25"/>
      <c r="BB2" s="70" t="s">
        <v>524</v>
      </c>
      <c r="BC2" s="70"/>
    </row>
    <row r="3" spans="1:60" x14ac:dyDescent="0.25"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 spans="1:60" x14ac:dyDescent="0.25">
      <c r="Q4" s="25"/>
      <c r="R4" s="25" t="s">
        <v>525</v>
      </c>
      <c r="S4" s="25"/>
      <c r="T4" s="25"/>
      <c r="U4" s="25"/>
      <c r="V4" s="25"/>
      <c r="W4" s="25"/>
      <c r="X4" s="25"/>
      <c r="Y4" s="25"/>
      <c r="Z4" s="25"/>
      <c r="AA4" s="25" t="s">
        <v>525</v>
      </c>
      <c r="AB4" s="25"/>
      <c r="AC4" s="25"/>
      <c r="AD4" s="25"/>
      <c r="AE4" s="25"/>
      <c r="AF4" s="25"/>
      <c r="AG4" s="25"/>
      <c r="AH4" s="25"/>
      <c r="AI4" s="25"/>
      <c r="AJ4" s="25" t="s">
        <v>525</v>
      </c>
      <c r="AK4" s="25"/>
      <c r="AL4" s="25"/>
      <c r="AM4" s="25"/>
      <c r="AN4" s="25"/>
      <c r="AO4" s="25"/>
      <c r="AP4" s="25"/>
      <c r="AQ4" s="25"/>
      <c r="AR4" s="25"/>
      <c r="AS4" s="25" t="s">
        <v>525</v>
      </c>
      <c r="AT4" s="25"/>
      <c r="AU4" s="25"/>
      <c r="AV4" s="25"/>
      <c r="AW4" s="25"/>
      <c r="AX4" s="25"/>
      <c r="AY4" s="25"/>
      <c r="AZ4" s="25"/>
      <c r="BA4" s="25"/>
      <c r="BB4" t="s">
        <v>525</v>
      </c>
    </row>
    <row r="5" spans="1:60" x14ac:dyDescent="0.25"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</row>
    <row r="6" spans="1:60" ht="15.75" thickBot="1" x14ac:dyDescent="0.3">
      <c r="Q6" s="25"/>
      <c r="R6" s="71" t="s">
        <v>526</v>
      </c>
      <c r="S6" s="71"/>
      <c r="T6" s="25"/>
      <c r="U6" s="71"/>
      <c r="V6" s="71"/>
      <c r="W6" s="25"/>
      <c r="X6" s="25"/>
      <c r="Y6" s="25"/>
      <c r="Z6" s="25"/>
      <c r="AA6" s="71" t="s">
        <v>526</v>
      </c>
      <c r="AB6" s="71"/>
      <c r="AC6" s="25"/>
      <c r="AD6" s="71"/>
      <c r="AE6" s="71"/>
      <c r="AF6" s="25"/>
      <c r="AG6" s="25"/>
      <c r="AH6" s="25"/>
      <c r="AI6" s="25"/>
      <c r="AJ6" s="71" t="s">
        <v>526</v>
      </c>
      <c r="AK6" s="71"/>
      <c r="AL6" s="25"/>
      <c r="AM6" s="71"/>
      <c r="AN6" s="71"/>
      <c r="AO6" s="25"/>
      <c r="AP6" s="25"/>
      <c r="AQ6" s="25"/>
      <c r="AR6" s="25"/>
      <c r="AS6" s="71" t="s">
        <v>526</v>
      </c>
      <c r="AT6" s="71"/>
      <c r="AU6" s="25"/>
      <c r="AV6" s="71"/>
      <c r="AW6" s="71"/>
      <c r="AX6" s="25"/>
      <c r="AY6" s="25"/>
      <c r="AZ6" s="25"/>
      <c r="BA6" s="25"/>
      <c r="BB6" s="72" t="s">
        <v>526</v>
      </c>
      <c r="BC6" s="72"/>
      <c r="BE6" s="72"/>
      <c r="BF6" s="72"/>
    </row>
    <row r="7" spans="1:60" ht="15.75" thickTop="1" x14ac:dyDescent="0.25">
      <c r="Q7" s="25"/>
      <c r="R7" s="25" t="s">
        <v>527</v>
      </c>
      <c r="S7" s="25">
        <v>0.81479765119971459</v>
      </c>
      <c r="T7" s="25"/>
      <c r="U7" s="25" t="s">
        <v>528</v>
      </c>
      <c r="V7" s="25">
        <v>-55.992709653882969</v>
      </c>
      <c r="W7" s="25"/>
      <c r="X7" s="25"/>
      <c r="Y7" s="25"/>
      <c r="Z7" s="25"/>
      <c r="AA7" s="25" t="s">
        <v>527</v>
      </c>
      <c r="AB7" s="25">
        <v>0.89580929416324762</v>
      </c>
      <c r="AC7" s="25"/>
      <c r="AD7" s="25" t="s">
        <v>528</v>
      </c>
      <c r="AE7" s="25">
        <v>-76.719063316017241</v>
      </c>
      <c r="AF7" s="25"/>
      <c r="AG7" s="25"/>
      <c r="AH7" s="25"/>
      <c r="AI7" s="25"/>
      <c r="AJ7" s="25" t="s">
        <v>527</v>
      </c>
      <c r="AK7" s="25">
        <v>0.90700284827160083</v>
      </c>
      <c r="AL7" s="25"/>
      <c r="AM7" s="25" t="s">
        <v>528</v>
      </c>
      <c r="AN7" s="25">
        <v>-110.12606971389107</v>
      </c>
      <c r="AO7" s="25"/>
      <c r="AP7" s="25"/>
      <c r="AQ7" s="25"/>
      <c r="AR7" s="25"/>
      <c r="AS7" s="25" t="s">
        <v>527</v>
      </c>
      <c r="AT7" s="25">
        <v>0.90033841289907912</v>
      </c>
      <c r="AU7" s="25"/>
      <c r="AV7" s="25" t="s">
        <v>528</v>
      </c>
      <c r="AW7" s="25">
        <v>-52.073126606442358</v>
      </c>
      <c r="AX7" s="25"/>
      <c r="AY7" s="25"/>
      <c r="AZ7" s="25"/>
      <c r="BA7" s="25"/>
      <c r="BB7" t="s">
        <v>527</v>
      </c>
      <c r="BC7">
        <v>0.69513461956169798</v>
      </c>
      <c r="BE7" t="s">
        <v>528</v>
      </c>
      <c r="BF7">
        <v>-11.973869497897368</v>
      </c>
    </row>
    <row r="8" spans="1:60" x14ac:dyDescent="0.25">
      <c r="Q8" s="25"/>
      <c r="R8" s="25" t="s">
        <v>529</v>
      </c>
      <c r="S8" s="25">
        <v>0.6638952124005717</v>
      </c>
      <c r="T8" s="25"/>
      <c r="U8" s="25" t="s">
        <v>530</v>
      </c>
      <c r="V8" s="25">
        <v>-1459.9927096538829</v>
      </c>
      <c r="W8" s="25"/>
      <c r="X8" s="25"/>
      <c r="Y8" s="25"/>
      <c r="Z8" s="25"/>
      <c r="AA8" s="25" t="s">
        <v>529</v>
      </c>
      <c r="AB8" s="25">
        <v>0.80247429150925598</v>
      </c>
      <c r="AC8" s="25"/>
      <c r="AD8" s="25" t="s">
        <v>530</v>
      </c>
      <c r="AE8" s="25">
        <v>2303.2809366839829</v>
      </c>
      <c r="AF8" s="25"/>
      <c r="AG8" s="25"/>
      <c r="AH8" s="25"/>
      <c r="AI8" s="25"/>
      <c r="AJ8" s="25" t="s">
        <v>529</v>
      </c>
      <c r="AK8" s="25">
        <v>0.82265416677279657</v>
      </c>
      <c r="AL8" s="25"/>
      <c r="AM8" s="25" t="s">
        <v>530</v>
      </c>
      <c r="AN8" s="25">
        <v>187.37393028610893</v>
      </c>
      <c r="AO8" s="25"/>
      <c r="AP8" s="25"/>
      <c r="AQ8" s="25"/>
      <c r="AR8" s="25"/>
      <c r="AS8" s="25" t="s">
        <v>529</v>
      </c>
      <c r="AT8" s="25">
        <v>0.81060925774163273</v>
      </c>
      <c r="AU8" s="25"/>
      <c r="AV8" s="25" t="s">
        <v>530</v>
      </c>
      <c r="AW8" s="25" t="e">
        <v>#DIV/0!</v>
      </c>
      <c r="AX8" s="25"/>
      <c r="AY8" s="25"/>
      <c r="AZ8" s="25"/>
      <c r="BA8" s="25"/>
      <c r="BB8" t="s">
        <v>529</v>
      </c>
      <c r="BC8">
        <v>0.48321213931318652</v>
      </c>
      <c r="BE8" t="s">
        <v>530</v>
      </c>
      <c r="BF8">
        <v>-275.97386949789734</v>
      </c>
    </row>
    <row r="9" spans="1:60" x14ac:dyDescent="0.25">
      <c r="Q9" s="25"/>
      <c r="R9" s="25" t="s">
        <v>531</v>
      </c>
      <c r="S9" s="25">
        <v>-7.4026196899857073</v>
      </c>
      <c r="T9" s="25"/>
      <c r="U9" s="73" t="s">
        <v>532</v>
      </c>
      <c r="V9" s="73">
        <v>-24.540296203345918</v>
      </c>
      <c r="W9" s="25"/>
      <c r="X9" s="25"/>
      <c r="Y9" s="25"/>
      <c r="Z9" s="25"/>
      <c r="AA9" s="25" t="s">
        <v>531</v>
      </c>
      <c r="AB9" s="25">
        <v>-1.3044665990586801</v>
      </c>
      <c r="AC9" s="25"/>
      <c r="AD9" s="73" t="s">
        <v>532</v>
      </c>
      <c r="AE9" s="73">
        <v>-24.462938346965615</v>
      </c>
      <c r="AF9" s="25"/>
      <c r="AG9" s="25"/>
      <c r="AH9" s="25"/>
      <c r="AI9" s="25"/>
      <c r="AJ9" s="25" t="s">
        <v>531</v>
      </c>
      <c r="AK9" s="25">
        <v>0.25514750044574552</v>
      </c>
      <c r="AL9" s="25"/>
      <c r="AM9" s="73" t="s">
        <v>532</v>
      </c>
      <c r="AN9" s="73">
        <v>-52.006465896003505</v>
      </c>
      <c r="AO9" s="25"/>
      <c r="AP9" s="25"/>
      <c r="AQ9" s="25"/>
      <c r="AR9" s="25"/>
      <c r="AS9" s="25" t="s">
        <v>531</v>
      </c>
      <c r="AT9" s="25">
        <v>-2.2196426183922435</v>
      </c>
      <c r="AU9" s="25"/>
      <c r="AV9" s="73" t="s">
        <v>532</v>
      </c>
      <c r="AW9" s="73">
        <v>-0.74664057729171418</v>
      </c>
      <c r="AX9" s="25"/>
      <c r="AY9" s="25"/>
      <c r="AZ9" s="25"/>
      <c r="BA9" s="25"/>
      <c r="BB9" t="s">
        <v>531</v>
      </c>
      <c r="BC9">
        <v>-4.1678786068681344</v>
      </c>
      <c r="BE9" s="18" t="s">
        <v>532</v>
      </c>
      <c r="BF9" s="18">
        <v>-7.9949167699136616</v>
      </c>
    </row>
    <row r="10" spans="1:60" x14ac:dyDescent="0.25">
      <c r="Q10" s="25"/>
      <c r="R10" s="25" t="s">
        <v>533</v>
      </c>
      <c r="S10" s="25">
        <v>0.66413285247713838</v>
      </c>
      <c r="T10" s="25"/>
      <c r="U10" s="25"/>
      <c r="V10" s="25"/>
      <c r="W10" s="25"/>
      <c r="X10" s="25"/>
      <c r="Y10" s="25"/>
      <c r="Z10" s="25"/>
      <c r="AA10" s="25" t="s">
        <v>533</v>
      </c>
      <c r="AB10" s="25">
        <v>0.47723039905196896</v>
      </c>
      <c r="AC10" s="25"/>
      <c r="AD10" s="25"/>
      <c r="AE10" s="25"/>
      <c r="AF10" s="25"/>
      <c r="AG10" s="25"/>
      <c r="AH10" s="25"/>
      <c r="AI10" s="25"/>
      <c r="AJ10" s="25" t="s">
        <v>533</v>
      </c>
      <c r="AK10" s="25">
        <v>0.26749081666412855</v>
      </c>
      <c r="AL10" s="25"/>
      <c r="AM10" s="25"/>
      <c r="AN10" s="25"/>
      <c r="AO10" s="25"/>
      <c r="AP10" s="25"/>
      <c r="AQ10" s="25"/>
      <c r="AR10" s="25"/>
      <c r="AS10" s="25" t="s">
        <v>533</v>
      </c>
      <c r="AT10" s="25">
        <v>0.77440637485908204</v>
      </c>
      <c r="AU10" s="25"/>
      <c r="AV10" s="25"/>
      <c r="AW10" s="25"/>
      <c r="AX10" s="25"/>
      <c r="AY10" s="25"/>
      <c r="AZ10" s="25"/>
      <c r="BA10" s="25"/>
      <c r="BB10" t="s">
        <v>533</v>
      </c>
      <c r="BC10">
        <v>0.77537378083089692</v>
      </c>
    </row>
    <row r="11" spans="1:60" x14ac:dyDescent="0.25">
      <c r="Q11" s="25"/>
      <c r="R11" s="73" t="s">
        <v>534</v>
      </c>
      <c r="S11" s="73">
        <v>26</v>
      </c>
      <c r="T11" s="25"/>
      <c r="U11" s="25"/>
      <c r="V11" s="25"/>
      <c r="W11" s="25"/>
      <c r="X11" s="25"/>
      <c r="Y11" s="25"/>
      <c r="Z11" s="25"/>
      <c r="AA11" s="73" t="s">
        <v>534</v>
      </c>
      <c r="AB11" s="73">
        <v>36</v>
      </c>
      <c r="AC11" s="25"/>
      <c r="AD11" s="25"/>
      <c r="AE11" s="25"/>
      <c r="AF11" s="25"/>
      <c r="AG11" s="25"/>
      <c r="AH11" s="25"/>
      <c r="AI11" s="25"/>
      <c r="AJ11" s="73" t="s">
        <v>534</v>
      </c>
      <c r="AK11" s="73">
        <v>43</v>
      </c>
      <c r="AL11" s="25"/>
      <c r="AM11" s="25"/>
      <c r="AN11" s="25"/>
      <c r="AO11" s="25"/>
      <c r="AP11" s="25"/>
      <c r="AQ11" s="25"/>
      <c r="AR11" s="25"/>
      <c r="AS11" s="73" t="s">
        <v>534</v>
      </c>
      <c r="AT11" s="73">
        <v>35</v>
      </c>
      <c r="AU11" s="25"/>
      <c r="AV11" s="25"/>
      <c r="AW11" s="25"/>
      <c r="AX11" s="25"/>
      <c r="AY11" s="25"/>
      <c r="AZ11" s="25"/>
      <c r="BA11" s="25"/>
      <c r="BB11" s="18" t="s">
        <v>534</v>
      </c>
      <c r="BC11" s="18">
        <v>11</v>
      </c>
    </row>
    <row r="12" spans="1:60" x14ac:dyDescent="0.25"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</row>
    <row r="13" spans="1:60" ht="15.75" thickBot="1" x14ac:dyDescent="0.3">
      <c r="Q13" s="25"/>
      <c r="R13" s="25" t="s">
        <v>535</v>
      </c>
      <c r="S13" s="25"/>
      <c r="T13" s="25"/>
      <c r="U13" s="25"/>
      <c r="V13" s="52" t="s">
        <v>536</v>
      </c>
      <c r="W13" s="52">
        <v>0.05</v>
      </c>
      <c r="X13" s="25"/>
      <c r="Y13" s="25"/>
      <c r="Z13" s="25"/>
      <c r="AA13" s="25" t="s">
        <v>535</v>
      </c>
      <c r="AB13" s="25"/>
      <c r="AC13" s="25"/>
      <c r="AD13" s="25"/>
      <c r="AE13" s="52" t="s">
        <v>536</v>
      </c>
      <c r="AF13" s="52">
        <v>0.05</v>
      </c>
      <c r="AG13" s="25"/>
      <c r="AH13" s="25"/>
      <c r="AI13" s="25"/>
      <c r="AJ13" s="25" t="s">
        <v>535</v>
      </c>
      <c r="AK13" s="25"/>
      <c r="AL13" s="25"/>
      <c r="AM13" s="25"/>
      <c r="AN13" s="52" t="s">
        <v>536</v>
      </c>
      <c r="AO13" s="52">
        <v>0.05</v>
      </c>
      <c r="AP13" s="25"/>
      <c r="AQ13" s="25"/>
      <c r="AR13" s="25"/>
      <c r="AS13" s="25" t="s">
        <v>535</v>
      </c>
      <c r="AT13" s="25"/>
      <c r="AU13" s="25"/>
      <c r="AV13" s="25"/>
      <c r="AW13" s="52" t="s">
        <v>536</v>
      </c>
      <c r="AX13" s="52">
        <v>0.05</v>
      </c>
      <c r="AY13" s="25"/>
      <c r="AZ13" s="25"/>
      <c r="BA13" s="25"/>
      <c r="BB13" t="s">
        <v>535</v>
      </c>
      <c r="BF13" s="52" t="s">
        <v>536</v>
      </c>
      <c r="BG13" s="52">
        <v>0.05</v>
      </c>
    </row>
    <row r="14" spans="1:60" ht="15.75" thickTop="1" x14ac:dyDescent="0.25">
      <c r="Q14" s="25"/>
      <c r="R14" s="74"/>
      <c r="S14" s="74" t="s">
        <v>537</v>
      </c>
      <c r="T14" s="74" t="s">
        <v>538</v>
      </c>
      <c r="U14" s="74" t="s">
        <v>539</v>
      </c>
      <c r="V14" s="74" t="s">
        <v>540</v>
      </c>
      <c r="W14" s="74" t="s">
        <v>541</v>
      </c>
      <c r="X14" s="74" t="s">
        <v>542</v>
      </c>
      <c r="Y14" s="25"/>
      <c r="Z14" s="25"/>
      <c r="AA14" s="74"/>
      <c r="AB14" s="74" t="s">
        <v>537</v>
      </c>
      <c r="AC14" s="74" t="s">
        <v>538</v>
      </c>
      <c r="AD14" s="74" t="s">
        <v>539</v>
      </c>
      <c r="AE14" s="74" t="s">
        <v>540</v>
      </c>
      <c r="AF14" s="74" t="s">
        <v>541</v>
      </c>
      <c r="AG14" s="74" t="s">
        <v>542</v>
      </c>
      <c r="AH14" s="25"/>
      <c r="AI14" s="25"/>
      <c r="AJ14" s="74"/>
      <c r="AK14" s="74" t="s">
        <v>537</v>
      </c>
      <c r="AL14" s="74" t="s">
        <v>538</v>
      </c>
      <c r="AM14" s="74" t="s">
        <v>539</v>
      </c>
      <c r="AN14" s="74" t="s">
        <v>540</v>
      </c>
      <c r="AO14" s="74" t="s">
        <v>541</v>
      </c>
      <c r="AP14" s="74" t="s">
        <v>542</v>
      </c>
      <c r="AQ14" s="25"/>
      <c r="AR14" s="25"/>
      <c r="AS14" s="74"/>
      <c r="AT14" s="74" t="s">
        <v>537</v>
      </c>
      <c r="AU14" s="74" t="s">
        <v>538</v>
      </c>
      <c r="AV14" s="74" t="s">
        <v>539</v>
      </c>
      <c r="AW14" s="74" t="s">
        <v>540</v>
      </c>
      <c r="AX14" s="74" t="s">
        <v>541</v>
      </c>
      <c r="AY14" s="74" t="s">
        <v>542</v>
      </c>
      <c r="AZ14" s="25"/>
      <c r="BA14" s="25"/>
      <c r="BB14" s="74"/>
      <c r="BC14" s="74" t="s">
        <v>537</v>
      </c>
      <c r="BD14" s="74" t="s">
        <v>538</v>
      </c>
      <c r="BE14" s="74" t="s">
        <v>539</v>
      </c>
      <c r="BF14" s="74" t="s">
        <v>540</v>
      </c>
      <c r="BG14" s="74" t="s">
        <v>541</v>
      </c>
      <c r="BH14" s="74" t="s">
        <v>542</v>
      </c>
    </row>
    <row r="15" spans="1:60" x14ac:dyDescent="0.25">
      <c r="Q15" s="25"/>
      <c r="R15" s="25" t="s">
        <v>543</v>
      </c>
      <c r="S15" s="25">
        <v>24</v>
      </c>
      <c r="T15" s="25">
        <v>0.87123390041442605</v>
      </c>
      <c r="U15" s="25">
        <v>3.6301412517267755E-2</v>
      </c>
      <c r="V15" s="25">
        <v>8.2302607809498343E-2</v>
      </c>
      <c r="W15" s="25">
        <v>0.99809144992273835</v>
      </c>
      <c r="X15" s="52" t="s">
        <v>544</v>
      </c>
      <c r="Y15" s="25"/>
      <c r="Z15" s="25"/>
      <c r="AA15" s="25" t="s">
        <v>543</v>
      </c>
      <c r="AB15" s="25">
        <v>32</v>
      </c>
      <c r="AC15" s="25">
        <v>2.7757794386620973</v>
      </c>
      <c r="AD15" s="25">
        <v>8.6743107458190541E-2</v>
      </c>
      <c r="AE15" s="25">
        <v>0.38087176299138853</v>
      </c>
      <c r="AF15" s="25">
        <v>0.93268410364379695</v>
      </c>
      <c r="AG15" s="52" t="s">
        <v>544</v>
      </c>
      <c r="AH15" s="25"/>
      <c r="AI15" s="25"/>
      <c r="AJ15" s="25" t="s">
        <v>543</v>
      </c>
      <c r="AK15" s="25">
        <v>32</v>
      </c>
      <c r="AL15" s="25">
        <v>3.3190520718640411</v>
      </c>
      <c r="AM15" s="25">
        <v>0.10372037724575128</v>
      </c>
      <c r="AN15" s="25">
        <v>1.4495938384249847</v>
      </c>
      <c r="AO15" s="25">
        <v>0.27393470356142496</v>
      </c>
      <c r="AP15" s="52" t="s">
        <v>544</v>
      </c>
      <c r="AQ15" s="25"/>
      <c r="AR15" s="25"/>
      <c r="AS15" s="25" t="s">
        <v>543</v>
      </c>
      <c r="AT15" s="25">
        <v>32</v>
      </c>
      <c r="AU15" s="25">
        <v>5.1335837045838</v>
      </c>
      <c r="AV15" s="25">
        <v>0.16042449076824375</v>
      </c>
      <c r="AW15" s="25">
        <v>0.26750557078306064</v>
      </c>
      <c r="AX15" s="25">
        <v>0.96524758816437495</v>
      </c>
      <c r="AY15" s="52" t="s">
        <v>544</v>
      </c>
      <c r="AZ15" s="25"/>
      <c r="BA15" s="25"/>
      <c r="BB15" t="s">
        <v>543</v>
      </c>
      <c r="BC15">
        <v>9</v>
      </c>
      <c r="BD15">
        <v>0.56214422727272717</v>
      </c>
      <c r="BE15">
        <v>6.2460469696969688E-2</v>
      </c>
      <c r="BF15">
        <v>0.10389221919824237</v>
      </c>
      <c r="BG15">
        <v>0.987328279193463</v>
      </c>
      <c r="BH15" s="52" t="s">
        <v>544</v>
      </c>
    </row>
    <row r="16" spans="1:60" x14ac:dyDescent="0.25">
      <c r="Q16" s="25"/>
      <c r="R16" s="25" t="s">
        <v>545</v>
      </c>
      <c r="S16" s="25">
        <v>1</v>
      </c>
      <c r="T16" s="25">
        <v>0.44107244573942039</v>
      </c>
      <c r="U16" s="25">
        <v>0.44107244573942039</v>
      </c>
      <c r="V16" s="25"/>
      <c r="W16" s="25"/>
      <c r="X16" s="25"/>
      <c r="Y16" s="25"/>
      <c r="Z16" s="25"/>
      <c r="AA16" s="25" t="s">
        <v>545</v>
      </c>
      <c r="AB16" s="25">
        <v>3</v>
      </c>
      <c r="AC16" s="25">
        <v>0.68324656133790462</v>
      </c>
      <c r="AD16" s="25">
        <v>0.22774885377930154</v>
      </c>
      <c r="AE16" s="25"/>
      <c r="AF16" s="25"/>
      <c r="AG16" s="25"/>
      <c r="AH16" s="25"/>
      <c r="AI16" s="25"/>
      <c r="AJ16" s="25" t="s">
        <v>545</v>
      </c>
      <c r="AK16" s="25">
        <v>10</v>
      </c>
      <c r="AL16" s="25">
        <v>0.71551336999642423</v>
      </c>
      <c r="AM16" s="25">
        <v>7.1551336999642418E-2</v>
      </c>
      <c r="AN16" s="25"/>
      <c r="AO16" s="25"/>
      <c r="AP16" s="25"/>
      <c r="AQ16" s="25"/>
      <c r="AR16" s="25"/>
      <c r="AS16" s="25" t="s">
        <v>545</v>
      </c>
      <c r="AT16" s="25">
        <v>2</v>
      </c>
      <c r="AU16" s="25">
        <v>1.1994104668447703</v>
      </c>
      <c r="AV16" s="25">
        <v>0.59970523342238513</v>
      </c>
      <c r="AW16" s="25"/>
      <c r="AX16" s="25"/>
      <c r="AY16" s="25"/>
      <c r="AZ16" s="25"/>
      <c r="BA16" s="25"/>
      <c r="BB16" t="s">
        <v>545</v>
      </c>
      <c r="BC16">
        <v>1</v>
      </c>
      <c r="BD16">
        <v>0.60120449999999981</v>
      </c>
      <c r="BE16">
        <v>0.60120449999999981</v>
      </c>
    </row>
    <row r="17" spans="17:61" x14ac:dyDescent="0.25">
      <c r="Q17" s="25"/>
      <c r="R17" s="73" t="s">
        <v>546</v>
      </c>
      <c r="S17" s="73">
        <v>25</v>
      </c>
      <c r="T17" s="73">
        <v>1.3123063461538464</v>
      </c>
      <c r="U17" s="73"/>
      <c r="V17" s="73"/>
      <c r="W17" s="73"/>
      <c r="X17" s="73"/>
      <c r="Y17" s="25"/>
      <c r="Z17" s="25"/>
      <c r="AA17" s="73" t="s">
        <v>546</v>
      </c>
      <c r="AB17" s="73">
        <v>35</v>
      </c>
      <c r="AC17" s="73">
        <v>3.4590260000000019</v>
      </c>
      <c r="AD17" s="73"/>
      <c r="AE17" s="73"/>
      <c r="AF17" s="73"/>
      <c r="AG17" s="73"/>
      <c r="AH17" s="25"/>
      <c r="AI17" s="25"/>
      <c r="AJ17" s="73" t="s">
        <v>546</v>
      </c>
      <c r="AK17" s="73">
        <v>42</v>
      </c>
      <c r="AL17" s="73">
        <v>4.0345654418604653</v>
      </c>
      <c r="AM17" s="73"/>
      <c r="AN17" s="73"/>
      <c r="AO17" s="73"/>
      <c r="AP17" s="73"/>
      <c r="AQ17" s="25"/>
      <c r="AR17" s="25"/>
      <c r="AS17" s="73" t="s">
        <v>546</v>
      </c>
      <c r="AT17" s="73">
        <v>34</v>
      </c>
      <c r="AU17" s="73">
        <v>6.3329941714285702</v>
      </c>
      <c r="AV17" s="73"/>
      <c r="AW17" s="73"/>
      <c r="AX17" s="73"/>
      <c r="AY17" s="73"/>
      <c r="AZ17" s="25"/>
      <c r="BA17" s="25"/>
      <c r="BB17" s="18" t="s">
        <v>546</v>
      </c>
      <c r="BC17" s="18">
        <v>10</v>
      </c>
      <c r="BD17" s="18">
        <v>1.163348727272727</v>
      </c>
      <c r="BE17" s="18"/>
      <c r="BF17" s="18"/>
      <c r="BG17" s="18"/>
      <c r="BH17" s="18"/>
    </row>
    <row r="18" spans="17:61" ht="15.75" thickBot="1" x14ac:dyDescent="0.3"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7:61" ht="15.75" thickTop="1" x14ac:dyDescent="0.25">
      <c r="Q19" s="25"/>
      <c r="R19" s="74"/>
      <c r="S19" s="74" t="s">
        <v>547</v>
      </c>
      <c r="T19" s="74" t="s">
        <v>548</v>
      </c>
      <c r="U19" s="74" t="s">
        <v>549</v>
      </c>
      <c r="V19" s="74" t="s">
        <v>541</v>
      </c>
      <c r="W19" s="74" t="s">
        <v>550</v>
      </c>
      <c r="X19" s="74" t="s">
        <v>551</v>
      </c>
      <c r="Y19" s="74" t="s">
        <v>552</v>
      </c>
      <c r="Z19" s="25"/>
      <c r="AA19" s="74"/>
      <c r="AB19" s="74" t="s">
        <v>547</v>
      </c>
      <c r="AC19" s="74" t="s">
        <v>548</v>
      </c>
      <c r="AD19" s="74" t="s">
        <v>549</v>
      </c>
      <c r="AE19" s="74" t="s">
        <v>541</v>
      </c>
      <c r="AF19" s="74" t="s">
        <v>550</v>
      </c>
      <c r="AG19" s="74" t="s">
        <v>551</v>
      </c>
      <c r="AH19" s="74" t="s">
        <v>552</v>
      </c>
      <c r="AI19" s="25"/>
      <c r="AJ19" s="74"/>
      <c r="AK19" s="74" t="s">
        <v>547</v>
      </c>
      <c r="AL19" s="74" t="s">
        <v>548</v>
      </c>
      <c r="AM19" s="74" t="s">
        <v>549</v>
      </c>
      <c r="AN19" s="74" t="s">
        <v>541</v>
      </c>
      <c r="AO19" s="74" t="s">
        <v>550</v>
      </c>
      <c r="AP19" s="74" t="s">
        <v>551</v>
      </c>
      <c r="AQ19" s="74" t="s">
        <v>552</v>
      </c>
      <c r="AR19" s="25"/>
      <c r="AS19" s="74"/>
      <c r="AT19" s="74" t="s">
        <v>547</v>
      </c>
      <c r="AU19" s="74" t="s">
        <v>548</v>
      </c>
      <c r="AV19" s="74" t="s">
        <v>549</v>
      </c>
      <c r="AW19" s="74" t="s">
        <v>541</v>
      </c>
      <c r="AX19" s="74" t="s">
        <v>550</v>
      </c>
      <c r="AY19" s="74" t="s">
        <v>551</v>
      </c>
      <c r="AZ19" s="74" t="s">
        <v>552</v>
      </c>
      <c r="BA19" s="25"/>
      <c r="BB19" s="74"/>
      <c r="BC19" s="74" t="s">
        <v>547</v>
      </c>
      <c r="BD19" s="74" t="s">
        <v>548</v>
      </c>
      <c r="BE19" s="74" t="s">
        <v>549</v>
      </c>
      <c r="BF19" s="74" t="s">
        <v>541</v>
      </c>
      <c r="BG19" s="74" t="s">
        <v>550</v>
      </c>
      <c r="BH19" s="74" t="s">
        <v>551</v>
      </c>
      <c r="BI19" s="74" t="s">
        <v>552</v>
      </c>
    </row>
    <row r="20" spans="17:61" x14ac:dyDescent="0.25">
      <c r="Q20" s="25"/>
      <c r="R20" s="25" t="s">
        <v>553</v>
      </c>
      <c r="S20" s="25">
        <v>2.6535899156618012</v>
      </c>
      <c r="T20" s="25">
        <v>0.53417366311883807</v>
      </c>
      <c r="U20" s="25">
        <v>4.9676539651327865</v>
      </c>
      <c r="V20" s="25">
        <v>0.12646287819998231</v>
      </c>
      <c r="W20" s="25">
        <v>-4.133730012598571</v>
      </c>
      <c r="X20" s="25">
        <v>9.4409098439221744</v>
      </c>
      <c r="Y20" s="25"/>
      <c r="Z20" s="25"/>
      <c r="AA20" s="25" t="s">
        <v>553</v>
      </c>
      <c r="AB20" s="25">
        <v>1.1109742164201246</v>
      </c>
      <c r="AC20" s="25">
        <v>2.7296107860391312</v>
      </c>
      <c r="AD20" s="25">
        <v>0.40700828927783916</v>
      </c>
      <c r="AE20" s="25">
        <v>0.71130009247807768</v>
      </c>
      <c r="AF20" s="25">
        <v>-7.5758655444726699</v>
      </c>
      <c r="AG20" s="25">
        <v>9.79781397731292</v>
      </c>
      <c r="AH20" s="25"/>
      <c r="AI20" s="25"/>
      <c r="AJ20" s="25" t="s">
        <v>553</v>
      </c>
      <c r="AK20" s="25">
        <v>2.1836909770419783</v>
      </c>
      <c r="AL20" s="25">
        <v>1.3871897704697094</v>
      </c>
      <c r="AM20" s="25">
        <v>1.574183304640842</v>
      </c>
      <c r="AN20" s="25">
        <v>0.14652174676940974</v>
      </c>
      <c r="AO20" s="25">
        <v>-0.90716044561950326</v>
      </c>
      <c r="AP20" s="25">
        <v>5.2745423997034599</v>
      </c>
      <c r="AQ20" s="25"/>
      <c r="AR20" s="25"/>
      <c r="AS20" s="25" t="s">
        <v>553</v>
      </c>
      <c r="AT20" s="25">
        <v>4.2767080982997232</v>
      </c>
      <c r="AU20" s="25">
        <v>3.3949779788364438</v>
      </c>
      <c r="AV20" s="25">
        <v>1.2597160055116097</v>
      </c>
      <c r="AW20" s="25">
        <v>0.33485863647678615</v>
      </c>
      <c r="AX20" s="25">
        <v>-10.330703169780218</v>
      </c>
      <c r="AY20" s="25">
        <v>18.884119366379664</v>
      </c>
      <c r="AZ20" s="25"/>
      <c r="BA20" s="25"/>
      <c r="BB20" t="s">
        <v>553</v>
      </c>
      <c r="BC20">
        <v>3.7444999999999995</v>
      </c>
      <c r="BD20">
        <v>0.14439489997776705</v>
      </c>
      <c r="BE20">
        <v>25.932356340677906</v>
      </c>
      <c r="BF20">
        <v>2.4537087581499015E-2</v>
      </c>
      <c r="BG20">
        <v>1.9097888380230228</v>
      </c>
      <c r="BH20">
        <v>5.5792111619769766</v>
      </c>
    </row>
    <row r="21" spans="17:61" x14ac:dyDescent="0.25">
      <c r="Q21" s="25"/>
      <c r="R21" s="25" t="s">
        <v>13</v>
      </c>
      <c r="S21" s="25">
        <v>0</v>
      </c>
      <c r="T21" s="25">
        <v>0</v>
      </c>
      <c r="U21" s="25" t="e">
        <v>#DIV/0!</v>
      </c>
      <c r="V21" s="25" t="e">
        <v>#DIV/0!</v>
      </c>
      <c r="W21" s="25">
        <v>0</v>
      </c>
      <c r="X21" s="25">
        <v>0</v>
      </c>
      <c r="Y21" s="25" t="e">
        <v>#VALUE!</v>
      </c>
      <c r="Z21" s="25"/>
      <c r="AA21" s="25" t="s">
        <v>52</v>
      </c>
      <c r="AB21" s="25">
        <v>-2.5439044898829644E-2</v>
      </c>
      <c r="AC21" s="25">
        <v>0.19059158541561028</v>
      </c>
      <c r="AD21" s="25">
        <v>-0.1334741239669969</v>
      </c>
      <c r="AE21" s="25">
        <v>0.90226885763622955</v>
      </c>
      <c r="AF21" s="25">
        <v>-0.63198653172290298</v>
      </c>
      <c r="AG21" s="25">
        <v>0.58110844192524369</v>
      </c>
      <c r="AH21" s="25">
        <v>2.7429159219517558</v>
      </c>
      <c r="AI21" s="25"/>
      <c r="AJ21" s="25" t="s">
        <v>52</v>
      </c>
      <c r="AK21" s="25">
        <v>0.26315822264604571</v>
      </c>
      <c r="AL21" s="25">
        <v>8.1600854662527783E-2</v>
      </c>
      <c r="AM21" s="25">
        <v>3.2249444412607549</v>
      </c>
      <c r="AN21" s="25">
        <v>9.0985707117567354E-3</v>
      </c>
      <c r="AO21" s="25">
        <v>8.1340188017182236E-2</v>
      </c>
      <c r="AP21" s="25">
        <v>0.44497625727490919</v>
      </c>
      <c r="AQ21" s="25">
        <v>1.503212613085757</v>
      </c>
      <c r="AR21" s="25"/>
      <c r="AS21" s="25" t="s">
        <v>52</v>
      </c>
      <c r="AT21" s="25">
        <v>0.20156691319333803</v>
      </c>
      <c r="AU21" s="25">
        <v>0.22278437365359652</v>
      </c>
      <c r="AV21" s="25">
        <v>0.90476234884745932</v>
      </c>
      <c r="AW21" s="25">
        <v>0.4610875858996154</v>
      </c>
      <c r="AX21" s="25">
        <v>-0.75699688025283352</v>
      </c>
      <c r="AY21" s="25">
        <v>1.1601307066395097</v>
      </c>
      <c r="AZ21" s="25">
        <v>2.1663199794742432</v>
      </c>
      <c r="BA21" s="25"/>
      <c r="BB21" t="s">
        <v>52</v>
      </c>
      <c r="BC21">
        <v>-1.3499999999999844E-2</v>
      </c>
      <c r="BD21">
        <v>0.16673286874354581</v>
      </c>
      <c r="BE21">
        <v>-8.0967838565558323E-2</v>
      </c>
      <c r="BF21">
        <v>0.94856647303929587</v>
      </c>
      <c r="BG21">
        <v>-2.1320419665052373</v>
      </c>
      <c r="BH21">
        <v>2.105041966505238</v>
      </c>
      <c r="BI21">
        <v>1.0909090909090911</v>
      </c>
    </row>
    <row r="22" spans="17:61" x14ac:dyDescent="0.25">
      <c r="Q22" s="25"/>
      <c r="R22" s="25" t="s">
        <v>14</v>
      </c>
      <c r="S22" s="25">
        <v>0.39800971881581931</v>
      </c>
      <c r="T22" s="25">
        <v>5.3366304342143428E-2</v>
      </c>
      <c r="U22" s="25">
        <v>7.4580716000884966</v>
      </c>
      <c r="V22" s="25">
        <v>8.4853745002608311E-2</v>
      </c>
      <c r="W22" s="25">
        <v>-0.28007347016846434</v>
      </c>
      <c r="X22" s="25">
        <v>1.0760929078001029</v>
      </c>
      <c r="Y22" s="25">
        <v>3.62895114131998</v>
      </c>
      <c r="Z22" s="25"/>
      <c r="AA22" s="25" t="s">
        <v>18</v>
      </c>
      <c r="AB22" s="25">
        <v>0</v>
      </c>
      <c r="AC22" s="25">
        <v>0</v>
      </c>
      <c r="AD22" s="25" t="e">
        <v>#DIV/0!</v>
      </c>
      <c r="AE22" s="25" t="e">
        <v>#DIV/0!</v>
      </c>
      <c r="AF22" s="25">
        <v>0</v>
      </c>
      <c r="AG22" s="25">
        <v>0</v>
      </c>
      <c r="AH22" s="25" t="e">
        <v>#VALUE!</v>
      </c>
      <c r="AI22" s="25"/>
      <c r="AJ22" s="25" t="s">
        <v>18</v>
      </c>
      <c r="AK22" s="25">
        <v>0.52682940463088601</v>
      </c>
      <c r="AL22" s="25">
        <v>0.2845596071882307</v>
      </c>
      <c r="AM22" s="25">
        <v>1.8513850571996275</v>
      </c>
      <c r="AN22" s="25">
        <v>9.3831798283061596E-2</v>
      </c>
      <c r="AO22" s="25">
        <v>-0.10720891185116355</v>
      </c>
      <c r="AP22" s="25">
        <v>1.1608677211129357</v>
      </c>
      <c r="AQ22" s="25">
        <v>6.1724861540910956</v>
      </c>
      <c r="AR22" s="25"/>
      <c r="AS22" s="25" t="s">
        <v>18</v>
      </c>
      <c r="AT22" s="25">
        <v>0</v>
      </c>
      <c r="AU22" s="25">
        <v>0</v>
      </c>
      <c r="AV22" s="25" t="e">
        <v>#DIV/0!</v>
      </c>
      <c r="AW22" s="25" t="e">
        <v>#DIV/0!</v>
      </c>
      <c r="AX22" s="25">
        <v>0</v>
      </c>
      <c r="AY22" s="25">
        <v>0</v>
      </c>
      <c r="AZ22" s="25" t="e">
        <v>#VALUE!</v>
      </c>
      <c r="BA22" s="25"/>
      <c r="BB22" t="s">
        <v>18</v>
      </c>
      <c r="BC22">
        <v>0</v>
      </c>
      <c r="BD22">
        <v>0</v>
      </c>
      <c r="BE22" t="e">
        <v>#DIV/0!</v>
      </c>
      <c r="BF22" t="e">
        <v>#DIV/0!</v>
      </c>
      <c r="BG22">
        <v>0</v>
      </c>
      <c r="BH22">
        <v>0</v>
      </c>
      <c r="BI22" t="e">
        <v>#VALUE!</v>
      </c>
    </row>
    <row r="23" spans="17:61" x14ac:dyDescent="0.25">
      <c r="Q23" s="25"/>
      <c r="R23" s="25" t="s">
        <v>25</v>
      </c>
      <c r="S23" s="25">
        <v>-0.30339380199120963</v>
      </c>
      <c r="T23" s="25">
        <v>4.1779148549120911E-2</v>
      </c>
      <c r="U23" s="25">
        <v>-7.2618474173666101</v>
      </c>
      <c r="V23" s="25">
        <v>8.7118449068149389E-2</v>
      </c>
      <c r="W23" s="25">
        <v>-0.83424821715939634</v>
      </c>
      <c r="X23" s="25">
        <v>0.22746061317697713</v>
      </c>
      <c r="Y23" s="25">
        <v>2.6538273194780975</v>
      </c>
      <c r="Z23" s="25"/>
      <c r="AA23" s="25" t="s">
        <v>19</v>
      </c>
      <c r="AB23" s="25">
        <v>-4.6578519091513053E-2</v>
      </c>
      <c r="AC23" s="25">
        <v>0.35978663428599583</v>
      </c>
      <c r="AD23" s="25">
        <v>-0.12946150482757401</v>
      </c>
      <c r="AE23" s="25">
        <v>0.90518485582572761</v>
      </c>
      <c r="AF23" s="25">
        <v>-1.1915801640654415</v>
      </c>
      <c r="AG23" s="25">
        <v>1.0984231258824153</v>
      </c>
      <c r="AH23" s="25">
        <v>2.1100534684010319</v>
      </c>
      <c r="AI23" s="25"/>
      <c r="AJ23" s="25" t="s">
        <v>19</v>
      </c>
      <c r="AK23" s="25">
        <v>0.16531638495667086</v>
      </c>
      <c r="AL23" s="25">
        <v>0.17735404051274128</v>
      </c>
      <c r="AM23" s="25">
        <v>0.93212640929257196</v>
      </c>
      <c r="AN23" s="25">
        <v>0.37322891797416169</v>
      </c>
      <c r="AO23" s="25">
        <v>-0.22985304326651571</v>
      </c>
      <c r="AP23" s="25">
        <v>0.56048581317985746</v>
      </c>
      <c r="AQ23" s="25">
        <v>4.3035735163474849</v>
      </c>
      <c r="AR23" s="25"/>
      <c r="AS23" s="25" t="s">
        <v>19</v>
      </c>
      <c r="AT23" s="25">
        <v>-0.13975817389036946</v>
      </c>
      <c r="AU23" s="25">
        <v>0.45932596996525848</v>
      </c>
      <c r="AV23" s="25">
        <v>-0.3042679557198566</v>
      </c>
      <c r="AW23" s="25">
        <v>0.78966318836197935</v>
      </c>
      <c r="AX23" s="25">
        <v>-2.1160783124062088</v>
      </c>
      <c r="AY23" s="25">
        <v>1.8365619646254701</v>
      </c>
      <c r="AZ23" s="25">
        <v>2.0258992154255755</v>
      </c>
      <c r="BA23" s="25"/>
      <c r="BB23" t="s">
        <v>19</v>
      </c>
      <c r="BC23">
        <v>-0.55699999999999983</v>
      </c>
      <c r="BD23">
        <v>0.16673286874354581</v>
      </c>
      <c r="BE23">
        <v>-3.340673043038259</v>
      </c>
      <c r="BF23">
        <v>0.18516212464410212</v>
      </c>
      <c r="BG23">
        <v>-2.6755419665052376</v>
      </c>
      <c r="BH23">
        <v>1.5615419665052377</v>
      </c>
      <c r="BI23" t="e">
        <v>#VALUE!</v>
      </c>
    </row>
    <row r="24" spans="17:61" x14ac:dyDescent="0.25">
      <c r="Q24" s="25"/>
      <c r="R24" s="25" t="s">
        <v>26</v>
      </c>
      <c r="S24" s="25">
        <v>0</v>
      </c>
      <c r="T24" s="25">
        <v>0</v>
      </c>
      <c r="U24" s="25" t="e">
        <v>#DIV/0!</v>
      </c>
      <c r="V24" s="25" t="e">
        <v>#DIV/0!</v>
      </c>
      <c r="W24" s="25">
        <v>0</v>
      </c>
      <c r="X24" s="25">
        <v>0</v>
      </c>
      <c r="Y24" s="25" t="e">
        <v>#VALUE!</v>
      </c>
      <c r="Z24" s="25"/>
      <c r="AA24" s="25" t="s">
        <v>20</v>
      </c>
      <c r="AB24" s="25">
        <v>-0.64011994462387389</v>
      </c>
      <c r="AC24" s="25">
        <v>4.0420447587287658</v>
      </c>
      <c r="AD24" s="25">
        <v>-0.15836537763258055</v>
      </c>
      <c r="AE24" s="25">
        <v>0.88422875559868608</v>
      </c>
      <c r="AF24" s="25">
        <v>-13.503710352831616</v>
      </c>
      <c r="AG24" s="25">
        <v>12.223470463583867</v>
      </c>
      <c r="AH24" s="25">
        <v>266.32114267256071</v>
      </c>
      <c r="AI24" s="25"/>
      <c r="AJ24" s="25" t="s">
        <v>20</v>
      </c>
      <c r="AK24" s="25">
        <v>1.9327432199212562</v>
      </c>
      <c r="AL24" s="25">
        <v>0.9322186708309641</v>
      </c>
      <c r="AM24" s="25">
        <v>2.0732723773902118</v>
      </c>
      <c r="AN24" s="25">
        <v>6.4926493651971395E-2</v>
      </c>
      <c r="AO24" s="25">
        <v>-0.14436941910421863</v>
      </c>
      <c r="AP24" s="25">
        <v>4.0098558589467306</v>
      </c>
      <c r="AQ24" s="25">
        <v>17.835032493538726</v>
      </c>
      <c r="AR24" s="25"/>
      <c r="AS24" s="25" t="s">
        <v>20</v>
      </c>
      <c r="AT24" s="25">
        <v>0</v>
      </c>
      <c r="AU24" s="25">
        <v>0</v>
      </c>
      <c r="AV24" s="25" t="e">
        <v>#DIV/0!</v>
      </c>
      <c r="AW24" s="25" t="e">
        <v>#DIV/0!</v>
      </c>
      <c r="AX24" s="25">
        <v>0</v>
      </c>
      <c r="AY24" s="25">
        <v>0</v>
      </c>
      <c r="AZ24" s="25" t="e">
        <v>#VALUE!</v>
      </c>
      <c r="BA24" s="25"/>
      <c r="BB24" t="s">
        <v>20</v>
      </c>
      <c r="BC24">
        <v>0.14700000000000005</v>
      </c>
      <c r="BD24">
        <v>0.22056685303789828</v>
      </c>
      <c r="BE24">
        <v>0.6664646023432278</v>
      </c>
      <c r="BF24">
        <v>0.6257549818600413</v>
      </c>
      <c r="BG24">
        <v>-2.6555675927132931</v>
      </c>
      <c r="BH24">
        <v>2.9495675927132936</v>
      </c>
      <c r="BI24">
        <v>-2251799813685248</v>
      </c>
    </row>
    <row r="25" spans="17:61" x14ac:dyDescent="0.25">
      <c r="Q25" s="25"/>
      <c r="R25" s="25" t="s">
        <v>27</v>
      </c>
      <c r="S25" s="25">
        <v>0</v>
      </c>
      <c r="T25" s="25">
        <v>0</v>
      </c>
      <c r="U25" s="25" t="e">
        <v>#DIV/0!</v>
      </c>
      <c r="V25" s="25" t="e">
        <v>#DIV/0!</v>
      </c>
      <c r="W25" s="25">
        <v>0</v>
      </c>
      <c r="X25" s="25">
        <v>0</v>
      </c>
      <c r="Y25" s="25" t="e">
        <v>#VALUE!</v>
      </c>
      <c r="Z25" s="25"/>
      <c r="AA25" s="25" t="s">
        <v>9</v>
      </c>
      <c r="AB25" s="25">
        <v>-0.75792504167757169</v>
      </c>
      <c r="AC25" s="25">
        <v>1.5271356061851866</v>
      </c>
      <c r="AD25" s="25">
        <v>-0.49630500304480663</v>
      </c>
      <c r="AE25" s="25">
        <v>0.6537649976683102</v>
      </c>
      <c r="AF25" s="25">
        <v>-5.6179521092488161</v>
      </c>
      <c r="AG25" s="25">
        <v>4.1021020258936725</v>
      </c>
      <c r="AH25" s="25">
        <v>19.566707231802461</v>
      </c>
      <c r="AI25" s="25"/>
      <c r="AJ25" s="25" t="s">
        <v>9</v>
      </c>
      <c r="AK25" s="25">
        <v>-0.19585840456270254</v>
      </c>
      <c r="AL25" s="25">
        <v>0.33306203566100312</v>
      </c>
      <c r="AM25" s="25">
        <v>-0.58805382659118477</v>
      </c>
      <c r="AN25" s="25">
        <v>0.569537533184311</v>
      </c>
      <c r="AO25" s="25">
        <v>-0.93796686634062165</v>
      </c>
      <c r="AP25" s="25">
        <v>0.54625005721521658</v>
      </c>
      <c r="AQ25" s="25">
        <v>2.2766096654832855</v>
      </c>
      <c r="AR25" s="25"/>
      <c r="AS25" s="25" t="s">
        <v>9</v>
      </c>
      <c r="AT25" s="25">
        <v>0</v>
      </c>
      <c r="AU25" s="25">
        <v>0</v>
      </c>
      <c r="AV25" s="25" t="e">
        <v>#DIV/0!</v>
      </c>
      <c r="AW25" s="25" t="e">
        <v>#DIV/0!</v>
      </c>
      <c r="AX25" s="25">
        <v>0</v>
      </c>
      <c r="AY25" s="25">
        <v>0</v>
      </c>
      <c r="AZ25" s="25" t="e">
        <v>#VALUE!</v>
      </c>
      <c r="BA25" s="25"/>
      <c r="BB25" t="s">
        <v>9</v>
      </c>
      <c r="BC25">
        <v>0</v>
      </c>
      <c r="BD25">
        <v>0</v>
      </c>
      <c r="BE25" t="e">
        <v>#DIV/0!</v>
      </c>
      <c r="BF25" t="e">
        <v>#DIV/0!</v>
      </c>
      <c r="BG25">
        <v>0</v>
      </c>
      <c r="BH25">
        <v>0</v>
      </c>
      <c r="BI25" t="e">
        <v>#VALUE!</v>
      </c>
    </row>
    <row r="26" spans="17:61" x14ac:dyDescent="0.25">
      <c r="Q26" s="25"/>
      <c r="R26" s="25" t="s">
        <v>50</v>
      </c>
      <c r="S26" s="25">
        <v>0</v>
      </c>
      <c r="T26" s="25">
        <v>0</v>
      </c>
      <c r="U26" s="25" t="e">
        <v>#DIV/0!</v>
      </c>
      <c r="V26" s="25" t="e">
        <v>#DIV/0!</v>
      </c>
      <c r="W26" s="25">
        <v>0</v>
      </c>
      <c r="X26" s="25">
        <v>0</v>
      </c>
      <c r="Y26" s="25" t="e">
        <v>#VALUE!</v>
      </c>
      <c r="Z26" s="25"/>
      <c r="AA26" s="25" t="s">
        <v>10</v>
      </c>
      <c r="AB26" s="25">
        <v>-0.2604220414157033</v>
      </c>
      <c r="AC26" s="25">
        <v>0.43522301102762501</v>
      </c>
      <c r="AD26" s="25">
        <v>-0.59836459657959917</v>
      </c>
      <c r="AE26" s="25">
        <v>0.59176014897266027</v>
      </c>
      <c r="AF26" s="25">
        <v>-1.6454959048350195</v>
      </c>
      <c r="AG26" s="25">
        <v>1.124651822003613</v>
      </c>
      <c r="AH26" s="25">
        <v>3.0876431916034455</v>
      </c>
      <c r="AI26" s="25"/>
      <c r="AJ26" s="25" t="s">
        <v>10</v>
      </c>
      <c r="AK26" s="25">
        <v>0</v>
      </c>
      <c r="AL26" s="25">
        <v>0</v>
      </c>
      <c r="AM26" s="25" t="e">
        <v>#DIV/0!</v>
      </c>
      <c r="AN26" s="25" t="e">
        <v>#DIV/0!</v>
      </c>
      <c r="AO26" s="25">
        <v>0</v>
      </c>
      <c r="AP26" s="25">
        <v>0</v>
      </c>
      <c r="AQ26" s="25" t="e">
        <v>#VALUE!</v>
      </c>
      <c r="AR26" s="25"/>
      <c r="AS26" s="25" t="s">
        <v>10</v>
      </c>
      <c r="AT26" s="25">
        <v>0.210633100750416</v>
      </c>
      <c r="AU26" s="25">
        <v>0.55355323123791333</v>
      </c>
      <c r="AV26" s="25">
        <v>0.38051101296866491</v>
      </c>
      <c r="AW26" s="25">
        <v>0.74017856237780499</v>
      </c>
      <c r="AX26" s="25">
        <v>-2.171114220697028</v>
      </c>
      <c r="AY26" s="25">
        <v>2.5923804221978601</v>
      </c>
      <c r="AZ26" s="25">
        <v>1.5157570487821839</v>
      </c>
      <c r="BA26" s="25"/>
      <c r="BB26" t="s">
        <v>10</v>
      </c>
      <c r="BC26">
        <v>0</v>
      </c>
      <c r="BD26">
        <v>0</v>
      </c>
      <c r="BE26" t="e">
        <v>#DIV/0!</v>
      </c>
      <c r="BF26" t="e">
        <v>#DIV/0!</v>
      </c>
      <c r="BG26">
        <v>0</v>
      </c>
      <c r="BH26">
        <v>0</v>
      </c>
      <c r="BI26" t="e">
        <v>#VALUE!</v>
      </c>
    </row>
    <row r="27" spans="17:61" x14ac:dyDescent="0.25">
      <c r="Q27" s="25"/>
      <c r="R27" s="25" t="s">
        <v>36</v>
      </c>
      <c r="S27" s="25">
        <v>1.7138210158030055E-3</v>
      </c>
      <c r="T27" s="25">
        <v>1.3384248642304994E-3</v>
      </c>
      <c r="U27" s="25">
        <v>1.2804760742309824</v>
      </c>
      <c r="V27" s="25">
        <v>0.42209329278260499</v>
      </c>
      <c r="W27" s="25">
        <v>-1.5292479333096555E-2</v>
      </c>
      <c r="X27" s="25">
        <v>1.8720121364702566E-2</v>
      </c>
      <c r="Y27" s="25">
        <v>59.487513792094788</v>
      </c>
      <c r="Z27" s="25"/>
      <c r="AA27" s="25" t="s">
        <v>11</v>
      </c>
      <c r="AB27" s="25">
        <v>0</v>
      </c>
      <c r="AC27" s="25">
        <v>0</v>
      </c>
      <c r="AD27" s="25" t="e">
        <v>#DIV/0!</v>
      </c>
      <c r="AE27" s="25" t="e">
        <v>#DIV/0!</v>
      </c>
      <c r="AF27" s="25">
        <v>0</v>
      </c>
      <c r="AG27" s="25">
        <v>0</v>
      </c>
      <c r="AH27" s="25" t="e">
        <v>#VALUE!</v>
      </c>
      <c r="AI27" s="25"/>
      <c r="AJ27" s="25" t="s">
        <v>11</v>
      </c>
      <c r="AK27" s="25">
        <v>-4.5998982310047128E-2</v>
      </c>
      <c r="AL27" s="25">
        <v>0.4702791938520326</v>
      </c>
      <c r="AM27" s="25">
        <v>-9.7812071874309042E-2</v>
      </c>
      <c r="AN27" s="25">
        <v>0.92401426862698666</v>
      </c>
      <c r="AO27" s="25">
        <v>-1.0938463254125455</v>
      </c>
      <c r="AP27" s="25">
        <v>1.0018483607924513</v>
      </c>
      <c r="AQ27" s="25">
        <v>4.5388919177697291</v>
      </c>
      <c r="AR27" s="25"/>
      <c r="AS27" s="25" t="s">
        <v>11</v>
      </c>
      <c r="AT27" s="25">
        <v>0.51177555976201072</v>
      </c>
      <c r="AU27" s="25">
        <v>0.62550513600547886</v>
      </c>
      <c r="AV27" s="25">
        <v>0.81817962843638115</v>
      </c>
      <c r="AW27" s="25">
        <v>0.4992276084822127</v>
      </c>
      <c r="AX27" s="25">
        <v>-2.1795558211442727</v>
      </c>
      <c r="AY27" s="25">
        <v>3.2031069406682939</v>
      </c>
      <c r="AZ27" s="25">
        <v>3.7569688537889845</v>
      </c>
      <c r="BA27" s="25"/>
      <c r="BB27" t="s">
        <v>11</v>
      </c>
      <c r="BC27">
        <v>0</v>
      </c>
      <c r="BD27">
        <v>0</v>
      </c>
      <c r="BE27" t="e">
        <v>#DIV/0!</v>
      </c>
      <c r="BF27" t="e">
        <v>#DIV/0!</v>
      </c>
      <c r="BG27">
        <v>0</v>
      </c>
      <c r="BH27">
        <v>0</v>
      </c>
      <c r="BI27" t="e">
        <v>#VALUE!</v>
      </c>
    </row>
    <row r="28" spans="17:61" x14ac:dyDescent="0.25">
      <c r="Q28" s="25"/>
      <c r="R28" s="25" t="s">
        <v>38</v>
      </c>
      <c r="S28" s="25">
        <v>-5.8429584030681597E-4</v>
      </c>
      <c r="T28" s="25">
        <v>2.2691935356826447E-4</v>
      </c>
      <c r="U28" s="25">
        <v>-2.5749052741375866</v>
      </c>
      <c r="V28" s="25">
        <v>0.23582630877701324</v>
      </c>
      <c r="W28" s="25">
        <v>-3.4675796053456011E-3</v>
      </c>
      <c r="X28" s="25">
        <v>2.2989879247319687E-3</v>
      </c>
      <c r="Y28" s="25">
        <v>9.4032057680031507</v>
      </c>
      <c r="Z28" s="25"/>
      <c r="AA28" s="25" t="s">
        <v>12</v>
      </c>
      <c r="AB28" s="25">
        <v>0.3100109838973471</v>
      </c>
      <c r="AC28" s="25">
        <v>0.6427681261436976</v>
      </c>
      <c r="AD28" s="25">
        <v>0.48230609342324621</v>
      </c>
      <c r="AE28" s="25">
        <v>0.66259070001809928</v>
      </c>
      <c r="AF28" s="25">
        <v>-1.7355640643027963</v>
      </c>
      <c r="AG28" s="25">
        <v>2.3555860320974906</v>
      </c>
      <c r="AH28" s="25">
        <v>3.4663403765058241</v>
      </c>
      <c r="AI28" s="25"/>
      <c r="AJ28" s="25" t="s">
        <v>12</v>
      </c>
      <c r="AK28" s="25">
        <v>0.65626194617471512</v>
      </c>
      <c r="AL28" s="25">
        <v>0.41121034264778816</v>
      </c>
      <c r="AM28" s="25">
        <v>1.5959276265986815</v>
      </c>
      <c r="AN28" s="25">
        <v>0.14158904339875564</v>
      </c>
      <c r="AO28" s="25">
        <v>-0.25997179461741016</v>
      </c>
      <c r="AP28" s="25">
        <v>1.5724956869668403</v>
      </c>
      <c r="AQ28" s="25">
        <v>3.4702948031215528</v>
      </c>
      <c r="AR28" s="25"/>
      <c r="AS28" s="25" t="s">
        <v>12</v>
      </c>
      <c r="AT28" s="25">
        <v>0.79047581468883643</v>
      </c>
      <c r="AU28" s="25">
        <v>1.3050430242148663</v>
      </c>
      <c r="AV28" s="25">
        <v>0.60570862417689153</v>
      </c>
      <c r="AW28" s="25">
        <v>0.60629097719929081</v>
      </c>
      <c r="AX28" s="25">
        <v>-4.8246711158897533</v>
      </c>
      <c r="AY28" s="25">
        <v>6.4056227452674257</v>
      </c>
      <c r="AZ28" s="25">
        <v>8.4248169842119935</v>
      </c>
      <c r="BA28" s="25"/>
      <c r="BB28" t="s">
        <v>12</v>
      </c>
      <c r="BC28">
        <v>0</v>
      </c>
      <c r="BD28">
        <v>0</v>
      </c>
      <c r="BE28" t="e">
        <v>#DIV/0!</v>
      </c>
      <c r="BF28" t="e">
        <v>#DIV/0!</v>
      </c>
      <c r="BG28">
        <v>0</v>
      </c>
      <c r="BH28">
        <v>0</v>
      </c>
      <c r="BI28" t="e">
        <v>#VALUE!</v>
      </c>
    </row>
    <row r="29" spans="17:61" x14ac:dyDescent="0.25">
      <c r="Q29" s="25"/>
      <c r="R29" s="25" t="s">
        <v>40</v>
      </c>
      <c r="S29" s="25">
        <v>-2.5583034845186002E-2</v>
      </c>
      <c r="T29" s="25">
        <v>1.2427306159794311E-2</v>
      </c>
      <c r="U29" s="25">
        <v>-2.0586146761197552</v>
      </c>
      <c r="V29" s="25">
        <v>0.28787547107189732</v>
      </c>
      <c r="W29" s="25">
        <v>-0.1834869312306576</v>
      </c>
      <c r="X29" s="25">
        <v>0.13232086154028558</v>
      </c>
      <c r="Y29" s="25">
        <v>1.6570529843124702</v>
      </c>
      <c r="Z29" s="25"/>
      <c r="AA29" s="25" t="s">
        <v>13</v>
      </c>
      <c r="AB29" s="25">
        <v>0</v>
      </c>
      <c r="AC29" s="25">
        <v>0</v>
      </c>
      <c r="AD29" s="25" t="e">
        <v>#DIV/0!</v>
      </c>
      <c r="AE29" s="25" t="e">
        <v>#DIV/0!</v>
      </c>
      <c r="AF29" s="25">
        <v>0</v>
      </c>
      <c r="AG29" s="25">
        <v>0</v>
      </c>
      <c r="AH29" s="25" t="e">
        <v>#VALUE!</v>
      </c>
      <c r="AI29" s="25"/>
      <c r="AJ29" s="25" t="s">
        <v>13</v>
      </c>
      <c r="AK29" s="25">
        <v>0</v>
      </c>
      <c r="AL29" s="25">
        <v>0</v>
      </c>
      <c r="AM29" s="25" t="e">
        <v>#DIV/0!</v>
      </c>
      <c r="AN29" s="25" t="e">
        <v>#DIV/0!</v>
      </c>
      <c r="AO29" s="25">
        <v>0</v>
      </c>
      <c r="AP29" s="25">
        <v>0</v>
      </c>
      <c r="AQ29" s="25" t="e">
        <v>#VALUE!</v>
      </c>
      <c r="AR29" s="25"/>
      <c r="AS29" s="25" t="s">
        <v>13</v>
      </c>
      <c r="AT29" s="25">
        <v>0</v>
      </c>
      <c r="AU29" s="25">
        <v>0</v>
      </c>
      <c r="AV29" s="25" t="e">
        <v>#DIV/0!</v>
      </c>
      <c r="AW29" s="25" t="e">
        <v>#DIV/0!</v>
      </c>
      <c r="AX29" s="25">
        <v>0</v>
      </c>
      <c r="AY29" s="25">
        <v>0</v>
      </c>
      <c r="AZ29" s="25" t="e">
        <v>#VALUE!</v>
      </c>
      <c r="BA29" s="25"/>
      <c r="BB29" s="18" t="s">
        <v>13</v>
      </c>
      <c r="BC29" s="18">
        <v>0</v>
      </c>
      <c r="BD29" s="18">
        <v>0</v>
      </c>
      <c r="BE29" s="18" t="e">
        <v>#DIV/0!</v>
      </c>
      <c r="BF29" s="18" t="e">
        <v>#DIV/0!</v>
      </c>
      <c r="BG29" s="18">
        <v>0</v>
      </c>
      <c r="BH29" s="18">
        <v>0</v>
      </c>
      <c r="BI29" s="18">
        <v>-2251799813685248</v>
      </c>
    </row>
    <row r="30" spans="17:61" x14ac:dyDescent="0.25">
      <c r="Q30" s="25"/>
      <c r="R30" s="25" t="s">
        <v>30</v>
      </c>
      <c r="S30" s="25">
        <v>0</v>
      </c>
      <c r="T30" s="25">
        <v>0</v>
      </c>
      <c r="U30" s="25" t="e">
        <v>#DIV/0!</v>
      </c>
      <c r="V30" s="25" t="e">
        <v>#DIV/0!</v>
      </c>
      <c r="W30" s="25">
        <v>0</v>
      </c>
      <c r="X30" s="25">
        <v>0</v>
      </c>
      <c r="Y30" s="25" t="e">
        <v>#VALUE!</v>
      </c>
      <c r="Z30" s="25"/>
      <c r="AA30" s="25" t="s">
        <v>14</v>
      </c>
      <c r="AB30" s="25">
        <v>0.24184652469305881</v>
      </c>
      <c r="AC30" s="25">
        <v>0.24904818644939561</v>
      </c>
      <c r="AD30" s="25">
        <v>0.97108325959321884</v>
      </c>
      <c r="AE30" s="25">
        <v>0.40313288794052909</v>
      </c>
      <c r="AF30" s="25">
        <v>-0.55073595611042858</v>
      </c>
      <c r="AG30" s="25">
        <v>1.0344290054965462</v>
      </c>
      <c r="AH30" s="25">
        <v>3.0182645392594036</v>
      </c>
      <c r="AI30" s="25"/>
      <c r="AJ30" s="25" t="s">
        <v>14</v>
      </c>
      <c r="AK30" s="25">
        <v>-2.7773401952739338E-2</v>
      </c>
      <c r="AL30" s="25">
        <v>0.46895222072835008</v>
      </c>
      <c r="AM30" s="25">
        <v>-5.9224374520720387E-2</v>
      </c>
      <c r="AN30" s="25">
        <v>0.95394021604887114</v>
      </c>
      <c r="AO30" s="25">
        <v>-1.0726640646828192</v>
      </c>
      <c r="AP30" s="25">
        <v>1.0171172607773404</v>
      </c>
      <c r="AQ30" s="25">
        <v>12.895181534315716</v>
      </c>
      <c r="AR30" s="25"/>
      <c r="AS30" s="25" t="s">
        <v>14</v>
      </c>
      <c r="AT30" s="25">
        <v>-4.084292787512725E-2</v>
      </c>
      <c r="AU30" s="25">
        <v>0.33668130591307099</v>
      </c>
      <c r="AV30" s="25">
        <v>-0.121310352424713</v>
      </c>
      <c r="AW30" s="25">
        <v>0.91453448283036054</v>
      </c>
      <c r="AX30" s="25">
        <v>-1.4894656678176164</v>
      </c>
      <c r="AY30" s="25">
        <v>1.4077798120673619</v>
      </c>
      <c r="AZ30" s="25">
        <v>2.0449918913816192</v>
      </c>
      <c r="BA30" s="25"/>
    </row>
    <row r="31" spans="17:61" x14ac:dyDescent="0.25">
      <c r="Q31" s="25"/>
      <c r="R31" s="25" t="s">
        <v>31</v>
      </c>
      <c r="S31" s="25">
        <v>0</v>
      </c>
      <c r="T31" s="25">
        <v>0</v>
      </c>
      <c r="U31" s="25" t="e">
        <v>#DIV/0!</v>
      </c>
      <c r="V31" s="25" t="e">
        <v>#DIV/0!</v>
      </c>
      <c r="W31" s="25">
        <v>0</v>
      </c>
      <c r="X31" s="25">
        <v>0</v>
      </c>
      <c r="Y31" s="25" t="e">
        <v>#VALUE!</v>
      </c>
      <c r="Z31" s="25"/>
      <c r="AA31" s="25" t="s">
        <v>25</v>
      </c>
      <c r="AB31" s="25">
        <v>-0.17223057748768425</v>
      </c>
      <c r="AC31" s="25">
        <v>0.32042391629907541</v>
      </c>
      <c r="AD31" s="25">
        <v>-0.53750849648479004</v>
      </c>
      <c r="AE31" s="25">
        <v>0.6282287305688754</v>
      </c>
      <c r="AF31" s="25">
        <v>-1.1919624860382132</v>
      </c>
      <c r="AG31" s="25">
        <v>0.84750133106284475</v>
      </c>
      <c r="AH31" s="25">
        <v>2.4365736271732374</v>
      </c>
      <c r="AI31" s="25"/>
      <c r="AJ31" s="25" t="s">
        <v>25</v>
      </c>
      <c r="AK31" s="25">
        <v>-5.9187895010006798E-2</v>
      </c>
      <c r="AL31" s="25">
        <v>0.31561366611101144</v>
      </c>
      <c r="AM31" s="25">
        <v>-0.18753273817106678</v>
      </c>
      <c r="AN31" s="25">
        <v>0.85499343054319743</v>
      </c>
      <c r="AO31" s="25">
        <v>-0.76241896668977505</v>
      </c>
      <c r="AP31" s="25">
        <v>0.64404317666976152</v>
      </c>
      <c r="AQ31" s="25">
        <v>5.8409281863587124</v>
      </c>
      <c r="AR31" s="25"/>
      <c r="AS31" s="25" t="s">
        <v>25</v>
      </c>
      <c r="AT31" s="25">
        <v>0.32127517109335352</v>
      </c>
      <c r="AU31" s="25">
        <v>0.41765048123829512</v>
      </c>
      <c r="AV31" s="25">
        <v>0.76924410607837035</v>
      </c>
      <c r="AW31" s="25">
        <v>0.52217512450916304</v>
      </c>
      <c r="AX31" s="25">
        <v>-1.4757298120877742</v>
      </c>
      <c r="AY31" s="25">
        <v>2.1182801542744811</v>
      </c>
      <c r="AZ31" s="25">
        <v>2.4362906834228779</v>
      </c>
      <c r="BA31" s="25"/>
    </row>
    <row r="32" spans="17:61" x14ac:dyDescent="0.25">
      <c r="Q32" s="25"/>
      <c r="R32" s="25" t="s">
        <v>33</v>
      </c>
      <c r="S32" s="25">
        <v>0</v>
      </c>
      <c r="T32" s="25">
        <v>0</v>
      </c>
      <c r="U32" s="25" t="e">
        <v>#DIV/0!</v>
      </c>
      <c r="V32" s="25" t="e">
        <v>#DIV/0!</v>
      </c>
      <c r="W32" s="25">
        <v>0</v>
      </c>
      <c r="X32" s="25">
        <v>0</v>
      </c>
      <c r="Y32" s="25" t="e">
        <v>#VALUE!</v>
      </c>
      <c r="Z32" s="25"/>
      <c r="AA32" s="25" t="s">
        <v>26</v>
      </c>
      <c r="AB32" s="25">
        <v>2.367150218833777E-2</v>
      </c>
      <c r="AC32" s="25">
        <v>0.31785333909857588</v>
      </c>
      <c r="AD32" s="25">
        <v>7.4473032926032981E-2</v>
      </c>
      <c r="AE32" s="25">
        <v>0.94532184825475518</v>
      </c>
      <c r="AF32" s="25">
        <v>-0.98787968244801494</v>
      </c>
      <c r="AG32" s="25">
        <v>1.0352226868246905</v>
      </c>
      <c r="AH32" s="25">
        <v>1.6468610768304468</v>
      </c>
      <c r="AI32" s="25"/>
      <c r="AJ32" s="25" t="s">
        <v>26</v>
      </c>
      <c r="AK32" s="25">
        <v>-0.32484039581458624</v>
      </c>
      <c r="AL32" s="25">
        <v>0.5640071111895637</v>
      </c>
      <c r="AM32" s="25">
        <v>-0.57595088673519734</v>
      </c>
      <c r="AN32" s="25">
        <v>0.57737942826286326</v>
      </c>
      <c r="AO32" s="25">
        <v>-1.5815265530525957</v>
      </c>
      <c r="AP32" s="25">
        <v>0.93184576142342324</v>
      </c>
      <c r="AQ32" s="25">
        <v>12.745944779040386</v>
      </c>
      <c r="AR32" s="25"/>
      <c r="AS32" s="25" t="s">
        <v>26</v>
      </c>
      <c r="AT32" s="25">
        <v>0.46388881687404365</v>
      </c>
      <c r="AU32" s="25">
        <v>0.50684875391764317</v>
      </c>
      <c r="AV32" s="25">
        <v>0.91524111145278664</v>
      </c>
      <c r="AW32" s="25">
        <v>0.45668104193657277</v>
      </c>
      <c r="AX32" s="25">
        <v>-1.7169053577398181</v>
      </c>
      <c r="AY32" s="25">
        <v>2.6446829914879055</v>
      </c>
      <c r="AZ32" s="25">
        <v>3.5880616656146995</v>
      </c>
      <c r="BA32" s="25"/>
      <c r="BB32" t="s">
        <v>525</v>
      </c>
    </row>
    <row r="33" spans="1:61" x14ac:dyDescent="0.25">
      <c r="Q33" s="25"/>
      <c r="R33" s="25" t="s">
        <v>34</v>
      </c>
      <c r="S33" s="25">
        <v>0</v>
      </c>
      <c r="T33" s="25">
        <v>0</v>
      </c>
      <c r="U33" s="25" t="e">
        <v>#DIV/0!</v>
      </c>
      <c r="V33" s="25" t="e">
        <v>#DIV/0!</v>
      </c>
      <c r="W33" s="25">
        <v>0</v>
      </c>
      <c r="X33" s="25">
        <v>0</v>
      </c>
      <c r="Y33" s="25" t="e">
        <v>#VALUE!</v>
      </c>
      <c r="Z33" s="25"/>
      <c r="AA33" s="25" t="s">
        <v>27</v>
      </c>
      <c r="AB33" s="25">
        <v>0.41755392354046444</v>
      </c>
      <c r="AC33" s="25">
        <v>0.51088624762674117</v>
      </c>
      <c r="AD33" s="25">
        <v>0.81731290572051907</v>
      </c>
      <c r="AE33" s="25">
        <v>0.47361982501374283</v>
      </c>
      <c r="AF33" s="25">
        <v>-1.2083141276395162</v>
      </c>
      <c r="AG33" s="25">
        <v>2.0434219747204452</v>
      </c>
      <c r="AH33" s="25">
        <v>2.1898328432263958</v>
      </c>
      <c r="AI33" s="25"/>
      <c r="AJ33" s="25" t="s">
        <v>27</v>
      </c>
      <c r="AK33" s="25">
        <v>0.95181323067776014</v>
      </c>
      <c r="AL33" s="25">
        <v>0.7519734060819645</v>
      </c>
      <c r="AM33" s="25">
        <v>1.2657538457869524</v>
      </c>
      <c r="AN33" s="25">
        <v>0.2342951285598176</v>
      </c>
      <c r="AO33" s="25">
        <v>-0.72368793107391671</v>
      </c>
      <c r="AP33" s="25">
        <v>2.6273143924294371</v>
      </c>
      <c r="AQ33" s="25">
        <v>22.657283391783231</v>
      </c>
      <c r="AR33" s="25"/>
      <c r="AS33" s="25" t="s">
        <v>27</v>
      </c>
      <c r="AT33" s="25">
        <v>0</v>
      </c>
      <c r="AU33" s="25">
        <v>0</v>
      </c>
      <c r="AV33" s="25" t="e">
        <v>#DIV/0!</v>
      </c>
      <c r="AW33" s="25" t="e">
        <v>#DIV/0!</v>
      </c>
      <c r="AX33" s="25">
        <v>0</v>
      </c>
      <c r="AY33" s="25">
        <v>0</v>
      </c>
      <c r="AZ33" s="25" t="e">
        <v>#VALUE!</v>
      </c>
      <c r="BA33" s="25"/>
    </row>
    <row r="34" spans="1:61" ht="15.75" thickBot="1" x14ac:dyDescent="0.3">
      <c r="Q34" s="25"/>
      <c r="R34" s="25" t="s">
        <v>35</v>
      </c>
      <c r="S34" s="25">
        <v>0</v>
      </c>
      <c r="T34" s="25">
        <v>0</v>
      </c>
      <c r="U34" s="25" t="e">
        <v>#DIV/0!</v>
      </c>
      <c r="V34" s="25" t="e">
        <v>#DIV/0!</v>
      </c>
      <c r="W34" s="25">
        <v>0</v>
      </c>
      <c r="X34" s="25">
        <v>0</v>
      </c>
      <c r="Y34" s="25" t="e">
        <v>#VALUE!</v>
      </c>
      <c r="Z34" s="25"/>
      <c r="AA34" s="25" t="s">
        <v>50</v>
      </c>
      <c r="AB34" s="25">
        <v>0</v>
      </c>
      <c r="AC34" s="25">
        <v>0</v>
      </c>
      <c r="AD34" s="25" t="e">
        <v>#DIV/0!</v>
      </c>
      <c r="AE34" s="25" t="e">
        <v>#DIV/0!</v>
      </c>
      <c r="AF34" s="25">
        <v>0</v>
      </c>
      <c r="AG34" s="25">
        <v>0</v>
      </c>
      <c r="AH34" s="25" t="e">
        <v>#VALUE!</v>
      </c>
      <c r="AI34" s="25"/>
      <c r="AJ34" s="25" t="s">
        <v>50</v>
      </c>
      <c r="AK34" s="25">
        <v>5.4983381669852061E-2</v>
      </c>
      <c r="AL34" s="25">
        <v>0.20642048894594384</v>
      </c>
      <c r="AM34" s="25">
        <v>0.26636591140063998</v>
      </c>
      <c r="AN34" s="25">
        <v>0.795369103744614</v>
      </c>
      <c r="AO34" s="25">
        <v>-0.4049501295966087</v>
      </c>
      <c r="AP34" s="25">
        <v>0.51491689293631282</v>
      </c>
      <c r="AQ34" s="25">
        <v>2.4984799671605802</v>
      </c>
      <c r="AR34" s="25"/>
      <c r="AS34" s="25" t="s">
        <v>50</v>
      </c>
      <c r="AT34" s="25">
        <v>0</v>
      </c>
      <c r="AU34" s="25">
        <v>0</v>
      </c>
      <c r="AV34" s="25" t="e">
        <v>#DIV/0!</v>
      </c>
      <c r="AW34" s="25" t="e">
        <v>#DIV/0!</v>
      </c>
      <c r="AX34" s="25">
        <v>0</v>
      </c>
      <c r="AY34" s="25">
        <v>0</v>
      </c>
      <c r="AZ34" s="25" t="e">
        <v>#VALUE!</v>
      </c>
      <c r="BA34" s="25"/>
      <c r="BB34" s="72" t="s">
        <v>526</v>
      </c>
      <c r="BC34" s="72"/>
      <c r="BE34" s="72"/>
      <c r="BF34" s="72"/>
    </row>
    <row r="35" spans="1:61" ht="15.75" thickTop="1" x14ac:dyDescent="0.25">
      <c r="Q35" s="25"/>
      <c r="R35" s="25" t="s">
        <v>41</v>
      </c>
      <c r="S35" s="25">
        <v>-4.6981421584448393E-4</v>
      </c>
      <c r="T35" s="25">
        <v>1.6112166648383594E-3</v>
      </c>
      <c r="U35" s="25">
        <v>-0.29158971980445392</v>
      </c>
      <c r="V35" s="25">
        <v>0.81937620513005804</v>
      </c>
      <c r="W35" s="25">
        <v>-2.0942263033617261E-2</v>
      </c>
      <c r="X35" s="25">
        <v>2.0002634601928294E-2</v>
      </c>
      <c r="Y35" s="25">
        <v>3.4247477980700158</v>
      </c>
      <c r="Z35" s="25"/>
      <c r="AA35" s="25" t="s">
        <v>36</v>
      </c>
      <c r="AB35" s="25">
        <v>6.0946074149498741E-3</v>
      </c>
      <c r="AC35" s="25">
        <v>7.6723695948543768E-3</v>
      </c>
      <c r="AD35" s="25">
        <v>0.79435790202773082</v>
      </c>
      <c r="AE35" s="25">
        <v>0.48502321856867792</v>
      </c>
      <c r="AF35" s="25">
        <v>-1.8322296854965503E-2</v>
      </c>
      <c r="AG35" s="25">
        <v>3.0511511684865253E-2</v>
      </c>
      <c r="AH35" s="25">
        <v>57.533144625550612</v>
      </c>
      <c r="AI35" s="25"/>
      <c r="AJ35" s="25" t="s">
        <v>36</v>
      </c>
      <c r="AK35" s="25">
        <v>-4.2912983771755536E-3</v>
      </c>
      <c r="AL35" s="25">
        <v>2.8608403741367259E-3</v>
      </c>
      <c r="AM35" s="25">
        <v>-1.5000132184832144</v>
      </c>
      <c r="AN35" s="25">
        <v>0.16450395722168579</v>
      </c>
      <c r="AO35" s="25">
        <v>-1.0665647964120541E-2</v>
      </c>
      <c r="AP35" s="25">
        <v>2.0830512097694343E-3</v>
      </c>
      <c r="AQ35" s="25">
        <v>12.96836419066077</v>
      </c>
      <c r="AR35" s="25"/>
      <c r="AS35" s="25" t="s">
        <v>36</v>
      </c>
      <c r="AT35" s="25">
        <v>-9.9627618760208016E-3</v>
      </c>
      <c r="AU35" s="25">
        <v>9.6308067986640555E-3</v>
      </c>
      <c r="AV35" s="25">
        <v>-1.0344680445051389</v>
      </c>
      <c r="AW35" s="25">
        <v>0.40960983846691301</v>
      </c>
      <c r="AX35" s="25">
        <v>-5.1400779037982389E-2</v>
      </c>
      <c r="AY35" s="25">
        <v>3.1475255285940792E-2</v>
      </c>
      <c r="AZ35" s="25">
        <v>92.585002798991539</v>
      </c>
      <c r="BA35" s="25"/>
      <c r="BB35" t="s">
        <v>527</v>
      </c>
      <c r="BC35">
        <v>0.76574773904894455</v>
      </c>
      <c r="BE35" t="s">
        <v>528</v>
      </c>
      <c r="BF35">
        <v>-14.423125548976735</v>
      </c>
    </row>
    <row r="36" spans="1:61" x14ac:dyDescent="0.25">
      <c r="Q36" s="25"/>
      <c r="R36" s="25" t="s">
        <v>42</v>
      </c>
      <c r="S36" s="25">
        <v>0.11093876297527207</v>
      </c>
      <c r="T36" s="25">
        <v>0.10655164533608381</v>
      </c>
      <c r="U36" s="25">
        <v>1.0411736264170344</v>
      </c>
      <c r="V36" s="25">
        <v>0.48716013666415492</v>
      </c>
      <c r="W36" s="25">
        <v>-1.2429282576412837</v>
      </c>
      <c r="X36" s="25">
        <v>1.4648057835918278</v>
      </c>
      <c r="Y36" s="25">
        <v>7.2083404782390419</v>
      </c>
      <c r="Z36" s="25"/>
      <c r="AA36" s="25" t="s">
        <v>38</v>
      </c>
      <c r="AB36" s="25">
        <v>-1.3028413701860159E-3</v>
      </c>
      <c r="AC36" s="25">
        <v>1.5019511937242169E-3</v>
      </c>
      <c r="AD36" s="25">
        <v>-0.86743256081145281</v>
      </c>
      <c r="AE36" s="25">
        <v>0.4495232645771145</v>
      </c>
      <c r="AF36" s="25">
        <v>-6.0827203973701054E-3</v>
      </c>
      <c r="AG36" s="25">
        <v>3.4770376569980741E-3</v>
      </c>
      <c r="AH36" s="25">
        <v>10.074349432917883</v>
      </c>
      <c r="AI36" s="25"/>
      <c r="AJ36" s="25" t="s">
        <v>38</v>
      </c>
      <c r="AK36" s="25">
        <v>8.1829288099479478E-4</v>
      </c>
      <c r="AL36" s="25">
        <v>4.6537582330882392E-4</v>
      </c>
      <c r="AM36" s="25">
        <v>1.7583485003082653</v>
      </c>
      <c r="AN36" s="25">
        <v>0.10919537364112183</v>
      </c>
      <c r="AO36" s="25">
        <v>-2.1862907169469534E-4</v>
      </c>
      <c r="AP36" s="25">
        <v>1.8552148336842848E-3</v>
      </c>
      <c r="AQ36" s="25">
        <v>4.6775607443368141</v>
      </c>
      <c r="AR36" s="25"/>
      <c r="AS36" s="25" t="s">
        <v>38</v>
      </c>
      <c r="AT36" s="25">
        <v>-4.5297701799605432E-4</v>
      </c>
      <c r="AU36" s="25">
        <v>1.347247753755777E-3</v>
      </c>
      <c r="AV36" s="25">
        <v>-0.33622399201132236</v>
      </c>
      <c r="AW36" s="25">
        <v>0.76870078138258424</v>
      </c>
      <c r="AX36" s="25">
        <v>-6.2497162433421813E-3</v>
      </c>
      <c r="AY36" s="25">
        <v>5.3437622073500722E-3</v>
      </c>
      <c r="AZ36" s="25">
        <v>7.1759876904284319</v>
      </c>
      <c r="BA36" s="25"/>
      <c r="BB36" t="s">
        <v>529</v>
      </c>
      <c r="BC36">
        <v>0.5863695998585704</v>
      </c>
      <c r="BE36" t="s">
        <v>530</v>
      </c>
      <c r="BF36">
        <v>-278.42312554897671</v>
      </c>
    </row>
    <row r="37" spans="1:61" x14ac:dyDescent="0.25">
      <c r="A37" s="75" t="s">
        <v>554</v>
      </c>
      <c r="Q37" s="25"/>
      <c r="R37" s="25" t="s">
        <v>39</v>
      </c>
      <c r="S37" s="25">
        <v>1.4468547044218776</v>
      </c>
      <c r="T37" s="25">
        <v>0.4169597888597667</v>
      </c>
      <c r="U37" s="25">
        <v>3.4700101618395833</v>
      </c>
      <c r="V37" s="25">
        <v>0.17862348391199756</v>
      </c>
      <c r="W37" s="25">
        <v>-3.8511217395824957</v>
      </c>
      <c r="X37" s="25">
        <v>6.7448311484262504</v>
      </c>
      <c r="Y37" s="25">
        <v>26.477911869770345</v>
      </c>
      <c r="Z37" s="25"/>
      <c r="AA37" s="25" t="s">
        <v>40</v>
      </c>
      <c r="AB37" s="25">
        <v>-3.3363471228836573E-2</v>
      </c>
      <c r="AC37" s="25">
        <v>5.896368139608673E-2</v>
      </c>
      <c r="AD37" s="25">
        <v>-0.56583087145998356</v>
      </c>
      <c r="AE37" s="25">
        <v>0.61106765517120665</v>
      </c>
      <c r="AF37" s="25">
        <v>-0.22101222123373856</v>
      </c>
      <c r="AG37" s="25">
        <v>0.15428527877606543</v>
      </c>
      <c r="AH37" s="25">
        <v>2.0400776843351234</v>
      </c>
      <c r="AI37" s="25"/>
      <c r="AJ37" s="25" t="s">
        <v>40</v>
      </c>
      <c r="AK37" s="25">
        <v>-1.3280215206902729E-2</v>
      </c>
      <c r="AL37" s="25">
        <v>0.1266277433814349</v>
      </c>
      <c r="AM37" s="25">
        <v>-0.10487603152572458</v>
      </c>
      <c r="AN37" s="25">
        <v>0.91854793902976983</v>
      </c>
      <c r="AO37" s="25">
        <v>-0.29542440997442565</v>
      </c>
      <c r="AP37" s="25">
        <v>0.26886397956062014</v>
      </c>
      <c r="AQ37" s="25">
        <v>13.102861162956177</v>
      </c>
      <c r="AR37" s="25"/>
      <c r="AS37" s="25" t="s">
        <v>40</v>
      </c>
      <c r="AT37" s="25">
        <v>-3.8012752349584691E-3</v>
      </c>
      <c r="AU37" s="25">
        <v>0.11477239554179332</v>
      </c>
      <c r="AV37" s="25">
        <v>-3.3120117577177081E-2</v>
      </c>
      <c r="AW37" s="25">
        <v>0.97658696007514523</v>
      </c>
      <c r="AX37" s="25">
        <v>-0.49762703621274068</v>
      </c>
      <c r="AY37" s="25">
        <v>0.4900244857428237</v>
      </c>
      <c r="AZ37" s="25">
        <v>1.9279899802694302</v>
      </c>
      <c r="BA37" s="25"/>
      <c r="BB37" t="s">
        <v>531</v>
      </c>
      <c r="BC37">
        <v>-3.1363040014142962</v>
      </c>
      <c r="BE37" s="18" t="s">
        <v>532</v>
      </c>
      <c r="BF37" s="18">
        <v>-10.444172820993028</v>
      </c>
    </row>
    <row r="38" spans="1:61" x14ac:dyDescent="0.25">
      <c r="A38" s="75" t="s">
        <v>555</v>
      </c>
      <c r="B38" s="12"/>
      <c r="C38" s="12"/>
      <c r="Q38" s="25"/>
      <c r="R38" s="25" t="s">
        <v>47</v>
      </c>
      <c r="S38" s="25">
        <v>-1.9348728786485001E-2</v>
      </c>
      <c r="T38" s="25">
        <v>6.6868923075693656E-3</v>
      </c>
      <c r="U38" s="25">
        <v>-2.8935307907655115</v>
      </c>
      <c r="V38" s="25">
        <v>0.21183416176428105</v>
      </c>
      <c r="W38" s="25">
        <v>-0.10431375149521309</v>
      </c>
      <c r="X38" s="25">
        <v>6.5616293922243094E-2</v>
      </c>
      <c r="Y38" s="25">
        <v>9.1749797340983683</v>
      </c>
      <c r="Z38" s="25"/>
      <c r="AA38" s="25" t="s">
        <v>30</v>
      </c>
      <c r="AB38" s="25">
        <v>0</v>
      </c>
      <c r="AC38" s="25">
        <v>0</v>
      </c>
      <c r="AD38" s="25" t="e">
        <v>#DIV/0!</v>
      </c>
      <c r="AE38" s="25" t="e">
        <v>#DIV/0!</v>
      </c>
      <c r="AF38" s="25">
        <v>0</v>
      </c>
      <c r="AG38" s="25">
        <v>0</v>
      </c>
      <c r="AH38" s="25" t="e">
        <v>#VALUE!</v>
      </c>
      <c r="AI38" s="25"/>
      <c r="AJ38" s="25" t="s">
        <v>30</v>
      </c>
      <c r="AK38" s="25">
        <v>0</v>
      </c>
      <c r="AL38" s="25">
        <v>0</v>
      </c>
      <c r="AM38" s="25" t="e">
        <v>#DIV/0!</v>
      </c>
      <c r="AN38" s="25" t="e">
        <v>#DIV/0!</v>
      </c>
      <c r="AO38" s="25">
        <v>0</v>
      </c>
      <c r="AP38" s="25">
        <v>0</v>
      </c>
      <c r="AQ38" s="25" t="e">
        <v>#VALUE!</v>
      </c>
      <c r="AR38" s="25"/>
      <c r="AS38" s="25" t="s">
        <v>30</v>
      </c>
      <c r="AT38" s="25">
        <v>0</v>
      </c>
      <c r="AU38" s="25">
        <v>0</v>
      </c>
      <c r="AV38" s="25" t="e">
        <v>#DIV/0!</v>
      </c>
      <c r="AW38" s="25" t="e">
        <v>#DIV/0!</v>
      </c>
      <c r="AX38" s="25">
        <v>0</v>
      </c>
      <c r="AY38" s="25">
        <v>0</v>
      </c>
      <c r="AZ38" s="25" t="e">
        <v>#VALUE!</v>
      </c>
      <c r="BA38" s="25"/>
      <c r="BB38" t="s">
        <v>533</v>
      </c>
      <c r="BC38">
        <v>0.69368321268850164</v>
      </c>
    </row>
    <row r="39" spans="1:61" x14ac:dyDescent="0.25">
      <c r="B39" t="s">
        <v>556</v>
      </c>
      <c r="Q39" s="25"/>
      <c r="R39" s="25" t="s">
        <v>51</v>
      </c>
      <c r="S39" s="25">
        <v>-0.33612546670349441</v>
      </c>
      <c r="T39" s="25">
        <v>0.10845462132785766</v>
      </c>
      <c r="U39" s="25">
        <v>-3.0992267787961674</v>
      </c>
      <c r="V39" s="25">
        <v>0.19869858959507938</v>
      </c>
      <c r="W39" s="25">
        <v>-1.7141720898795536</v>
      </c>
      <c r="X39" s="25">
        <v>1.041921156472565</v>
      </c>
      <c r="Y39" s="25">
        <v>8.1752596275495097</v>
      </c>
      <c r="Z39" s="25"/>
      <c r="AA39" s="25" t="s">
        <v>31</v>
      </c>
      <c r="AB39" s="25">
        <v>0</v>
      </c>
      <c r="AC39" s="25">
        <v>0</v>
      </c>
      <c r="AD39" s="25" t="e">
        <v>#DIV/0!</v>
      </c>
      <c r="AE39" s="25" t="e">
        <v>#DIV/0!</v>
      </c>
      <c r="AF39" s="25">
        <v>0</v>
      </c>
      <c r="AG39" s="25">
        <v>0</v>
      </c>
      <c r="AH39" s="25" t="e">
        <v>#VALUE!</v>
      </c>
      <c r="AI39" s="25"/>
      <c r="AJ39" s="25" t="s">
        <v>31</v>
      </c>
      <c r="AK39" s="25">
        <v>0</v>
      </c>
      <c r="AL39" s="25">
        <v>0</v>
      </c>
      <c r="AM39" s="25" t="e">
        <v>#DIV/0!</v>
      </c>
      <c r="AN39" s="25" t="e">
        <v>#DIV/0!</v>
      </c>
      <c r="AO39" s="25">
        <v>0</v>
      </c>
      <c r="AP39" s="25">
        <v>0</v>
      </c>
      <c r="AQ39" s="25" t="e">
        <v>#VALUE!</v>
      </c>
      <c r="AR39" s="25"/>
      <c r="AS39" s="25" t="s">
        <v>31</v>
      </c>
      <c r="AT39" s="25">
        <v>0</v>
      </c>
      <c r="AU39" s="25">
        <v>0</v>
      </c>
      <c r="AV39" s="25" t="e">
        <v>#DIV/0!</v>
      </c>
      <c r="AW39" s="25" t="e">
        <v>#DIV/0!</v>
      </c>
      <c r="AX39" s="25">
        <v>0</v>
      </c>
      <c r="AY39" s="25">
        <v>0</v>
      </c>
      <c r="AZ39" s="25" t="e">
        <v>#VALUE!</v>
      </c>
      <c r="BA39" s="25"/>
      <c r="BB39" s="18" t="s">
        <v>534</v>
      </c>
      <c r="BC39" s="18">
        <v>11</v>
      </c>
    </row>
    <row r="40" spans="1:61" x14ac:dyDescent="0.25">
      <c r="B40" t="s">
        <v>557</v>
      </c>
      <c r="Q40" s="25"/>
      <c r="R40" s="25" t="s">
        <v>43</v>
      </c>
      <c r="S40" s="25">
        <v>-8.1499107482855854E-2</v>
      </c>
      <c r="T40" s="25">
        <v>2.198294333121396E-2</v>
      </c>
      <c r="U40" s="25">
        <v>-3.7073792282916851</v>
      </c>
      <c r="V40" s="25">
        <v>0.16772532571055296</v>
      </c>
      <c r="W40" s="25">
        <v>-0.36081888615298685</v>
      </c>
      <c r="X40" s="25">
        <v>0.19782067118727517</v>
      </c>
      <c r="Y40" s="25">
        <v>57.348277762875384</v>
      </c>
      <c r="Z40" s="25"/>
      <c r="AA40" s="25" t="s">
        <v>33</v>
      </c>
      <c r="AB40" s="25">
        <v>0</v>
      </c>
      <c r="AC40" s="25">
        <v>0</v>
      </c>
      <c r="AD40" s="25" t="e">
        <v>#DIV/0!</v>
      </c>
      <c r="AE40" s="25" t="e">
        <v>#DIV/0!</v>
      </c>
      <c r="AF40" s="25">
        <v>0</v>
      </c>
      <c r="AG40" s="25">
        <v>0</v>
      </c>
      <c r="AH40" s="25" t="e">
        <v>#VALUE!</v>
      </c>
      <c r="AI40" s="25"/>
      <c r="AJ40" s="25" t="s">
        <v>33</v>
      </c>
      <c r="AK40" s="25">
        <v>0</v>
      </c>
      <c r="AL40" s="25">
        <v>0</v>
      </c>
      <c r="AM40" s="25" t="e">
        <v>#DIV/0!</v>
      </c>
      <c r="AN40" s="25" t="e">
        <v>#DIV/0!</v>
      </c>
      <c r="AO40" s="25">
        <v>0</v>
      </c>
      <c r="AP40" s="25">
        <v>0</v>
      </c>
      <c r="AQ40" s="25" t="e">
        <v>#VALUE!</v>
      </c>
      <c r="AR40" s="25"/>
      <c r="AS40" s="25" t="s">
        <v>33</v>
      </c>
      <c r="AT40" s="25">
        <v>0</v>
      </c>
      <c r="AU40" s="25">
        <v>0</v>
      </c>
      <c r="AV40" s="25" t="e">
        <v>#DIV/0!</v>
      </c>
      <c r="AW40" s="25" t="e">
        <v>#DIV/0!</v>
      </c>
      <c r="AX40" s="25">
        <v>0</v>
      </c>
      <c r="AY40" s="25">
        <v>0</v>
      </c>
      <c r="AZ40" s="25" t="e">
        <v>#VALUE!</v>
      </c>
      <c r="BA40" s="25"/>
    </row>
    <row r="41" spans="1:61" ht="15.75" thickBot="1" x14ac:dyDescent="0.3">
      <c r="B41" t="s">
        <v>558</v>
      </c>
      <c r="Q41" s="25"/>
      <c r="R41" s="25" t="s">
        <v>44</v>
      </c>
      <c r="S41" s="25">
        <v>3.2503811684215352E-2</v>
      </c>
      <c r="T41" s="25">
        <v>8.2578244300282305E-3</v>
      </c>
      <c r="U41" s="25">
        <v>3.9361228807457502</v>
      </c>
      <c r="V41" s="25">
        <v>0.15838683493984596</v>
      </c>
      <c r="W41" s="25">
        <v>-7.2421796199108546E-2</v>
      </c>
      <c r="X41" s="25">
        <v>0.13742941956753926</v>
      </c>
      <c r="Y41" s="25">
        <v>8.1233332787432229</v>
      </c>
      <c r="Z41" s="25"/>
      <c r="AA41" s="25" t="s">
        <v>34</v>
      </c>
      <c r="AB41" s="25">
        <v>0</v>
      </c>
      <c r="AC41" s="25">
        <v>0</v>
      </c>
      <c r="AD41" s="25" t="e">
        <v>#DIV/0!</v>
      </c>
      <c r="AE41" s="25" t="e">
        <v>#DIV/0!</v>
      </c>
      <c r="AF41" s="25">
        <v>0</v>
      </c>
      <c r="AG41" s="25">
        <v>0</v>
      </c>
      <c r="AH41" s="25" t="e">
        <v>#VALUE!</v>
      </c>
      <c r="AI41" s="25"/>
      <c r="AJ41" s="25" t="s">
        <v>34</v>
      </c>
      <c r="AK41" s="25">
        <v>0</v>
      </c>
      <c r="AL41" s="25">
        <v>0</v>
      </c>
      <c r="AM41" s="25" t="e">
        <v>#DIV/0!</v>
      </c>
      <c r="AN41" s="25" t="e">
        <v>#DIV/0!</v>
      </c>
      <c r="AO41" s="25">
        <v>0</v>
      </c>
      <c r="AP41" s="25">
        <v>0</v>
      </c>
      <c r="AQ41" s="25" t="e">
        <v>#VALUE!</v>
      </c>
      <c r="AR41" s="25"/>
      <c r="AS41" s="25" t="s">
        <v>34</v>
      </c>
      <c r="AT41" s="25">
        <v>0</v>
      </c>
      <c r="AU41" s="25">
        <v>0</v>
      </c>
      <c r="AV41" s="25" t="e">
        <v>#DIV/0!</v>
      </c>
      <c r="AW41" s="25" t="e">
        <v>#DIV/0!</v>
      </c>
      <c r="AX41" s="25">
        <v>0</v>
      </c>
      <c r="AY41" s="25">
        <v>0</v>
      </c>
      <c r="AZ41" s="25" t="e">
        <v>#VALUE!</v>
      </c>
      <c r="BA41" s="25"/>
      <c r="BB41" t="s">
        <v>535</v>
      </c>
      <c r="BF41" s="52" t="s">
        <v>536</v>
      </c>
      <c r="BG41" s="52">
        <v>0.05</v>
      </c>
    </row>
    <row r="42" spans="1:61" ht="15.75" thickTop="1" x14ac:dyDescent="0.25">
      <c r="B42" t="s">
        <v>559</v>
      </c>
      <c r="Q42" s="25"/>
      <c r="R42" s="25" t="s">
        <v>46</v>
      </c>
      <c r="S42" s="25">
        <v>2.9782049448218755E-2</v>
      </c>
      <c r="T42" s="25">
        <v>6.7892758482769426E-3</v>
      </c>
      <c r="U42" s="25">
        <v>4.3866312275081842</v>
      </c>
      <c r="V42" s="25">
        <v>0.14268885102993362</v>
      </c>
      <c r="W42" s="25">
        <v>-5.6483879490354272E-2</v>
      </c>
      <c r="X42" s="25">
        <v>0.11604797838679179</v>
      </c>
      <c r="Y42" s="25">
        <v>9.9049500566627824</v>
      </c>
      <c r="Z42" s="25"/>
      <c r="AA42" s="25" t="s">
        <v>35</v>
      </c>
      <c r="AB42" s="25">
        <v>0</v>
      </c>
      <c r="AC42" s="25">
        <v>0</v>
      </c>
      <c r="AD42" s="25" t="e">
        <v>#DIV/0!</v>
      </c>
      <c r="AE42" s="25" t="e">
        <v>#DIV/0!</v>
      </c>
      <c r="AF42" s="25">
        <v>0</v>
      </c>
      <c r="AG42" s="25">
        <v>0</v>
      </c>
      <c r="AH42" s="25" t="e">
        <v>#VALUE!</v>
      </c>
      <c r="AI42" s="25"/>
      <c r="AJ42" s="25" t="s">
        <v>35</v>
      </c>
      <c r="AK42" s="25">
        <v>0</v>
      </c>
      <c r="AL42" s="25">
        <v>0</v>
      </c>
      <c r="AM42" s="25" t="e">
        <v>#DIV/0!</v>
      </c>
      <c r="AN42" s="25" t="e">
        <v>#DIV/0!</v>
      </c>
      <c r="AO42" s="25">
        <v>0</v>
      </c>
      <c r="AP42" s="25">
        <v>0</v>
      </c>
      <c r="AQ42" s="25" t="e">
        <v>#VALUE!</v>
      </c>
      <c r="AR42" s="25"/>
      <c r="AS42" s="25" t="s">
        <v>35</v>
      </c>
      <c r="AT42" s="25">
        <v>0</v>
      </c>
      <c r="AU42" s="25">
        <v>0</v>
      </c>
      <c r="AV42" s="25" t="e">
        <v>#DIV/0!</v>
      </c>
      <c r="AW42" s="25" t="e">
        <v>#DIV/0!</v>
      </c>
      <c r="AX42" s="25">
        <v>0</v>
      </c>
      <c r="AY42" s="25">
        <v>0</v>
      </c>
      <c r="AZ42" s="25" t="e">
        <v>#VALUE!</v>
      </c>
      <c r="BA42" s="25"/>
      <c r="BB42" s="74"/>
      <c r="BC42" s="74" t="s">
        <v>537</v>
      </c>
      <c r="BD42" s="74" t="s">
        <v>538</v>
      </c>
      <c r="BE42" s="74" t="s">
        <v>539</v>
      </c>
      <c r="BF42" s="74" t="s">
        <v>540</v>
      </c>
      <c r="BG42" s="74" t="s">
        <v>541</v>
      </c>
      <c r="BH42" s="74" t="s">
        <v>542</v>
      </c>
    </row>
    <row r="43" spans="1:61" x14ac:dyDescent="0.25">
      <c r="Q43" s="25"/>
      <c r="R43" s="25" t="s">
        <v>45</v>
      </c>
      <c r="S43" s="25">
        <v>2.2722786382729666E-2</v>
      </c>
      <c r="T43" s="25">
        <v>8.3946045220999674E-3</v>
      </c>
      <c r="U43" s="25">
        <v>2.7068322662382438</v>
      </c>
      <c r="V43" s="25">
        <v>0.22528912148333827</v>
      </c>
      <c r="W43" s="25">
        <v>-8.3940777354290549E-2</v>
      </c>
      <c r="X43" s="25">
        <v>0.12938635011974989</v>
      </c>
      <c r="Y43" s="25">
        <v>11.761858365370568</v>
      </c>
      <c r="Z43" s="25"/>
      <c r="AA43" s="25" t="s">
        <v>41</v>
      </c>
      <c r="AB43" s="25">
        <v>-2.0978193036984309E-3</v>
      </c>
      <c r="AC43" s="25">
        <v>9.5494491335050002E-3</v>
      </c>
      <c r="AD43" s="25">
        <v>-0.21967961443326248</v>
      </c>
      <c r="AE43" s="25">
        <v>0.84021951356481928</v>
      </c>
      <c r="AF43" s="25">
        <v>-3.2488428416116134E-2</v>
      </c>
      <c r="AG43" s="25">
        <v>2.8292789808719274E-2</v>
      </c>
      <c r="AH43" s="25">
        <v>4.0121715762706449</v>
      </c>
      <c r="AI43" s="25"/>
      <c r="AJ43" s="25" t="s">
        <v>41</v>
      </c>
      <c r="AK43" s="25">
        <v>6.9160833230627041E-3</v>
      </c>
      <c r="AL43" s="25">
        <v>4.8007976997637009E-3</v>
      </c>
      <c r="AM43" s="25">
        <v>1.4406112807884239</v>
      </c>
      <c r="AN43" s="25">
        <v>0.18026137705835377</v>
      </c>
      <c r="AO43" s="25">
        <v>-3.7807605523071343E-3</v>
      </c>
      <c r="AP43" s="25">
        <v>1.7612927198432542E-2</v>
      </c>
      <c r="AQ43" s="25">
        <v>3.0564357720447006</v>
      </c>
      <c r="AR43" s="25"/>
      <c r="AS43" s="25" t="s">
        <v>41</v>
      </c>
      <c r="AT43" s="25">
        <v>-6.238537598680623E-3</v>
      </c>
      <c r="AU43" s="25">
        <v>9.7847358469715408E-3</v>
      </c>
      <c r="AV43" s="25">
        <v>-0.63757854031506667</v>
      </c>
      <c r="AW43" s="25">
        <v>0.58900155281444144</v>
      </c>
      <c r="AX43" s="25">
        <v>-4.8338858000530151E-2</v>
      </c>
      <c r="AY43" s="25">
        <v>3.5861782803168908E-2</v>
      </c>
      <c r="AZ43" s="25">
        <v>1.8081101236520998</v>
      </c>
      <c r="BA43" s="25"/>
      <c r="BB43" t="s">
        <v>543</v>
      </c>
      <c r="BC43">
        <v>9</v>
      </c>
      <c r="BD43">
        <v>0.68215232770688605</v>
      </c>
      <c r="BE43">
        <v>7.5794703078542899E-2</v>
      </c>
      <c r="BF43">
        <v>0.1575130303280087</v>
      </c>
      <c r="BG43">
        <v>0.96721300612713335</v>
      </c>
      <c r="BH43" s="52" t="s">
        <v>544</v>
      </c>
    </row>
    <row r="44" spans="1:61" x14ac:dyDescent="0.25">
      <c r="Q44" s="25"/>
      <c r="R44" s="73" t="s">
        <v>48</v>
      </c>
      <c r="S44" s="73">
        <v>-5.8486058491290206E-6</v>
      </c>
      <c r="T44" s="73">
        <v>8.4490609643893747E-6</v>
      </c>
      <c r="U44" s="73">
        <v>-0.69221962935045611</v>
      </c>
      <c r="V44" s="73">
        <v>0.61453619399031945</v>
      </c>
      <c r="W44" s="73">
        <v>-1.1320410429108213E-4</v>
      </c>
      <c r="X44" s="73">
        <v>1.0150689259282409E-4</v>
      </c>
      <c r="Y44" s="73">
        <v>3.1168352708684988</v>
      </c>
      <c r="Z44" s="25"/>
      <c r="AA44" s="25" t="s">
        <v>42</v>
      </c>
      <c r="AB44" s="25">
        <v>0.18646831054075577</v>
      </c>
      <c r="AC44" s="25">
        <v>0.41878613297882333</v>
      </c>
      <c r="AD44" s="25">
        <v>0.44525903762478419</v>
      </c>
      <c r="AE44" s="25">
        <v>0.68630114920402863</v>
      </c>
      <c r="AF44" s="25">
        <v>-1.1462960710617525</v>
      </c>
      <c r="AG44" s="25">
        <v>1.5192326921432642</v>
      </c>
      <c r="AH44" s="25">
        <v>6.6266129361557216</v>
      </c>
      <c r="AI44" s="25"/>
      <c r="AJ44" s="25" t="s">
        <v>42</v>
      </c>
      <c r="AK44" s="25">
        <v>0.17733813146893324</v>
      </c>
      <c r="AL44" s="25">
        <v>0.22542735081405882</v>
      </c>
      <c r="AM44" s="25">
        <v>0.78667531170700122</v>
      </c>
      <c r="AN44" s="25">
        <v>0.44971287639113544</v>
      </c>
      <c r="AO44" s="25">
        <v>-0.32494530718021092</v>
      </c>
      <c r="AP44" s="25">
        <v>0.67962157011807744</v>
      </c>
      <c r="AQ44" s="25">
        <v>4.9400716507297471</v>
      </c>
      <c r="AR44" s="25"/>
      <c r="AS44" s="25" t="s">
        <v>42</v>
      </c>
      <c r="AT44" s="25">
        <v>0.32726386827636245</v>
      </c>
      <c r="AU44" s="25">
        <v>0.65354188877358099</v>
      </c>
      <c r="AV44" s="25">
        <v>0.50075423457629775</v>
      </c>
      <c r="AW44" s="25">
        <v>0.66621982523810352</v>
      </c>
      <c r="AX44" s="25">
        <v>-2.484699923460906</v>
      </c>
      <c r="AY44" s="25">
        <v>3.1392276600136313</v>
      </c>
      <c r="AZ44" s="25">
        <v>9.9449410742720783</v>
      </c>
      <c r="BA44" s="25"/>
      <c r="BB44" t="s">
        <v>545</v>
      </c>
      <c r="BC44">
        <v>1</v>
      </c>
      <c r="BD44">
        <v>0.48119639956584093</v>
      </c>
      <c r="BE44">
        <v>0.48119639956584093</v>
      </c>
    </row>
    <row r="45" spans="1:61" x14ac:dyDescent="0.25">
      <c r="A45" s="75" t="s">
        <v>560</v>
      </c>
      <c r="B45" s="12"/>
      <c r="C45" s="12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 t="s">
        <v>39</v>
      </c>
      <c r="AB45" s="25">
        <v>2.1310495923423578</v>
      </c>
      <c r="AC45" s="25">
        <v>2.5879476581629288</v>
      </c>
      <c r="AD45" s="25">
        <v>0.823451581650263</v>
      </c>
      <c r="AE45" s="25">
        <v>0.47060946432716394</v>
      </c>
      <c r="AF45" s="25">
        <v>-6.1049548706458836</v>
      </c>
      <c r="AG45" s="25">
        <v>10.367054055330598</v>
      </c>
      <c r="AH45" s="25">
        <v>38.534087770545895</v>
      </c>
      <c r="AI45" s="25"/>
      <c r="AJ45" s="25" t="s">
        <v>39</v>
      </c>
      <c r="AK45" s="25">
        <v>-0.62972209042185578</v>
      </c>
      <c r="AL45" s="25">
        <v>0.49732071406883688</v>
      </c>
      <c r="AM45" s="25">
        <v>-1.2662293618734981</v>
      </c>
      <c r="AN45" s="25">
        <v>0.23413175423683691</v>
      </c>
      <c r="AO45" s="25">
        <v>-1.737821695336188</v>
      </c>
      <c r="AP45" s="25">
        <v>0.47837751449247656</v>
      </c>
      <c r="AQ45" s="25">
        <v>6.8416614605481216</v>
      </c>
      <c r="AR45" s="25"/>
      <c r="AS45" s="25" t="s">
        <v>39</v>
      </c>
      <c r="AT45" s="25">
        <v>-2.9527764604187023</v>
      </c>
      <c r="AU45" s="25">
        <v>3.1103457093026168</v>
      </c>
      <c r="AV45" s="25">
        <v>-0.94934027802355014</v>
      </c>
      <c r="AW45" s="25">
        <v>0.4426480078352979</v>
      </c>
      <c r="AX45" s="25">
        <v>-16.33551391701414</v>
      </c>
      <c r="AY45" s="25">
        <v>10.429960996176733</v>
      </c>
      <c r="AZ45" s="25">
        <v>51.478569452094263</v>
      </c>
      <c r="BA45" s="25"/>
      <c r="BB45" s="18" t="s">
        <v>546</v>
      </c>
      <c r="BC45" s="18">
        <v>10</v>
      </c>
      <c r="BD45" s="18">
        <v>1.163348727272727</v>
      </c>
      <c r="BE45" s="18"/>
      <c r="BF45" s="18"/>
      <c r="BG45" s="18"/>
      <c r="BH45" s="18"/>
    </row>
    <row r="46" spans="1:61" ht="15.75" thickBot="1" x14ac:dyDescent="0.3">
      <c r="B46" t="s">
        <v>561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 t="s">
        <v>47</v>
      </c>
      <c r="AB46" s="25">
        <v>1.9295915674279199E-2</v>
      </c>
      <c r="AC46" s="25">
        <v>3.8178749632009325E-2</v>
      </c>
      <c r="AD46" s="25">
        <v>0.50540983820228025</v>
      </c>
      <c r="AE46" s="25">
        <v>0.64806510003539497</v>
      </c>
      <c r="AF46" s="25">
        <v>-0.10220590503246064</v>
      </c>
      <c r="AG46" s="25">
        <v>0.14079773638101906</v>
      </c>
      <c r="AH46" s="25">
        <v>12.363732471535153</v>
      </c>
      <c r="AI46" s="25"/>
      <c r="AJ46" s="25" t="s">
        <v>47</v>
      </c>
      <c r="AK46" s="25">
        <v>-1.968167900597529E-2</v>
      </c>
      <c r="AL46" s="25">
        <v>2.4166233001863921E-2</v>
      </c>
      <c r="AM46" s="25">
        <v>-0.81442891841923637</v>
      </c>
      <c r="AN46" s="25">
        <v>0.43436530869087686</v>
      </c>
      <c r="AO46" s="25">
        <v>-7.3527401663581182E-2</v>
      </c>
      <c r="AP46" s="25">
        <v>3.4164043651630602E-2</v>
      </c>
      <c r="AQ46" s="25">
        <v>13.536332167539181</v>
      </c>
      <c r="AR46" s="25"/>
      <c r="AS46" s="25" t="s">
        <v>47</v>
      </c>
      <c r="AT46" s="25">
        <v>3.1447246539716396E-3</v>
      </c>
      <c r="AU46" s="25">
        <v>4.41371426128997E-2</v>
      </c>
      <c r="AV46" s="25">
        <v>7.124894063832192E-2</v>
      </c>
      <c r="AW46" s="25">
        <v>0.94968320763933489</v>
      </c>
      <c r="AX46" s="25">
        <v>-0.18676207249276264</v>
      </c>
      <c r="AY46" s="25">
        <v>0.19305152180070592</v>
      </c>
      <c r="AZ46" s="25">
        <v>5.9543721843226471</v>
      </c>
      <c r="BA46" s="25"/>
    </row>
    <row r="47" spans="1:61" ht="15.75" thickTop="1" x14ac:dyDescent="0.25">
      <c r="B47" t="s">
        <v>562</v>
      </c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 t="s">
        <v>51</v>
      </c>
      <c r="AB47" s="25">
        <v>-0.15085467978815695</v>
      </c>
      <c r="AC47" s="25">
        <v>0.18317295594989216</v>
      </c>
      <c r="AD47" s="25">
        <v>-0.82356415009988682</v>
      </c>
      <c r="AE47" s="25">
        <v>0.47055441573431728</v>
      </c>
      <c r="AF47" s="25">
        <v>-0.73379277667878684</v>
      </c>
      <c r="AG47" s="25">
        <v>0.432083417102473</v>
      </c>
      <c r="AH47" s="25">
        <v>2.4772390680073459</v>
      </c>
      <c r="AI47" s="25"/>
      <c r="AJ47" s="25" t="s">
        <v>51</v>
      </c>
      <c r="AK47" s="25">
        <v>-0.27099466043385295</v>
      </c>
      <c r="AL47" s="25">
        <v>0.11716745998697989</v>
      </c>
      <c r="AM47" s="25">
        <v>-2.3128832908383177</v>
      </c>
      <c r="AN47" s="25">
        <v>4.3294332058862538E-2</v>
      </c>
      <c r="AO47" s="25">
        <v>-0.53206003021939008</v>
      </c>
      <c r="AP47" s="25">
        <v>-9.929290648315825E-3</v>
      </c>
      <c r="AQ47" s="25">
        <v>2.7235106924887371</v>
      </c>
      <c r="AR47" s="25"/>
      <c r="AS47" s="25" t="s">
        <v>51</v>
      </c>
      <c r="AT47" s="25">
        <v>-0.13859930858257075</v>
      </c>
      <c r="AU47" s="25">
        <v>0.28260951760576863</v>
      </c>
      <c r="AV47" s="25">
        <v>-0.49042689629410291</v>
      </c>
      <c r="AW47" s="25">
        <v>0.67235766756029292</v>
      </c>
      <c r="AX47" s="25">
        <v>-1.3545699209622102</v>
      </c>
      <c r="AY47" s="25">
        <v>1.0773713037970687</v>
      </c>
      <c r="AZ47" s="25">
        <v>2.7190758585311521</v>
      </c>
      <c r="BA47" s="25"/>
      <c r="BB47" s="74"/>
      <c r="BC47" s="74" t="s">
        <v>547</v>
      </c>
      <c r="BD47" s="74" t="s">
        <v>548</v>
      </c>
      <c r="BE47" s="74" t="s">
        <v>549</v>
      </c>
      <c r="BF47" s="74" t="s">
        <v>541</v>
      </c>
      <c r="BG47" s="74" t="s">
        <v>550</v>
      </c>
      <c r="BH47" s="74" t="s">
        <v>551</v>
      </c>
      <c r="BI47" s="74" t="s">
        <v>552</v>
      </c>
    </row>
    <row r="48" spans="1:61" x14ac:dyDescent="0.25">
      <c r="B48" t="s">
        <v>563</v>
      </c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 t="s">
        <v>43</v>
      </c>
      <c r="AB48" s="25">
        <v>-2.2076848914516039E-2</v>
      </c>
      <c r="AC48" s="25">
        <v>8.6540609495133883E-2</v>
      </c>
      <c r="AD48" s="25">
        <v>-0.25510392223153228</v>
      </c>
      <c r="AE48" s="25">
        <v>0.81513189764203953</v>
      </c>
      <c r="AF48" s="25">
        <v>-0.29748769185930518</v>
      </c>
      <c r="AG48" s="25">
        <v>0.25333399403027307</v>
      </c>
      <c r="AH48" s="25">
        <v>36.606144500192549</v>
      </c>
      <c r="AI48" s="25"/>
      <c r="AJ48" s="25" t="s">
        <v>43</v>
      </c>
      <c r="AK48" s="25">
        <v>1.9575941899405871E-3</v>
      </c>
      <c r="AL48" s="25">
        <v>4.8266110913779164E-2</v>
      </c>
      <c r="AM48" s="25">
        <v>4.0558357673307524E-2</v>
      </c>
      <c r="AN48" s="25">
        <v>0.96844632174609402</v>
      </c>
      <c r="AO48" s="25">
        <v>-0.10558600277132951</v>
      </c>
      <c r="AP48" s="25">
        <v>0.10950119115121068</v>
      </c>
      <c r="AQ48" s="25">
        <v>39.044750369712851</v>
      </c>
      <c r="AR48" s="25"/>
      <c r="AS48" s="25" t="s">
        <v>43</v>
      </c>
      <c r="AT48" s="25">
        <v>8.7805738503756395E-3</v>
      </c>
      <c r="AU48" s="25">
        <v>9.4829094859842394E-2</v>
      </c>
      <c r="AV48" s="25">
        <v>9.2593669309544144E-2</v>
      </c>
      <c r="AW48" s="25">
        <v>0.93466627488443144</v>
      </c>
      <c r="AX48" s="25">
        <v>-0.39923609000799609</v>
      </c>
      <c r="AY48" s="25">
        <v>0.41679723770874733</v>
      </c>
      <c r="AZ48" s="25">
        <v>14.72992008698948</v>
      </c>
      <c r="BA48" s="25"/>
      <c r="BB48" t="s">
        <v>553</v>
      </c>
      <c r="BC48">
        <v>3.6491868470829405</v>
      </c>
      <c r="BD48">
        <v>0.23686955834439213</v>
      </c>
      <c r="BE48">
        <v>15.405892055480056</v>
      </c>
      <c r="BF48">
        <v>4.1265246146765987E-2</v>
      </c>
      <c r="BG48">
        <v>0.63947374299181403</v>
      </c>
      <c r="BH48">
        <v>6.6588999511740674</v>
      </c>
    </row>
    <row r="49" spans="2:61" x14ac:dyDescent="0.25">
      <c r="B49" t="s">
        <v>564</v>
      </c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 t="s">
        <v>44</v>
      </c>
      <c r="AB49" s="25">
        <v>-3.626048108079289E-2</v>
      </c>
      <c r="AC49" s="25">
        <v>4.8109723830111112E-2</v>
      </c>
      <c r="AD49" s="25">
        <v>-0.75370378780054503</v>
      </c>
      <c r="AE49" s="25">
        <v>0.50578683041451866</v>
      </c>
      <c r="AF49" s="25">
        <v>-0.18936709393214959</v>
      </c>
      <c r="AG49" s="25">
        <v>0.11684613177056383</v>
      </c>
      <c r="AH49" s="25">
        <v>9.3517008946927209</v>
      </c>
      <c r="AI49" s="25"/>
      <c r="AJ49" s="25" t="s">
        <v>44</v>
      </c>
      <c r="AK49" s="25">
        <v>-1.1411646736872286E-2</v>
      </c>
      <c r="AL49" s="25">
        <v>2.7673280678576856E-2</v>
      </c>
      <c r="AM49" s="25">
        <v>-0.41237057757689571</v>
      </c>
      <c r="AN49" s="25">
        <v>0.6887690691572157</v>
      </c>
      <c r="AO49" s="25">
        <v>-7.3071558578730475E-2</v>
      </c>
      <c r="AP49" s="25">
        <v>5.0248265104985895E-2</v>
      </c>
      <c r="AQ49" s="25">
        <v>10.788940759899397</v>
      </c>
      <c r="AR49" s="25"/>
      <c r="AS49" s="25" t="s">
        <v>44</v>
      </c>
      <c r="AT49" s="25">
        <v>1.7094747423263241E-2</v>
      </c>
      <c r="AU49" s="25">
        <v>4.4484451225467445E-2</v>
      </c>
      <c r="AV49" s="25">
        <v>0.38428590108079069</v>
      </c>
      <c r="AW49" s="25">
        <v>0.73777740911761214</v>
      </c>
      <c r="AX49" s="25">
        <v>-0.17430639807340112</v>
      </c>
      <c r="AY49" s="25">
        <v>0.20849589291992762</v>
      </c>
      <c r="AZ49" s="25">
        <v>4.9865947941078366</v>
      </c>
      <c r="BA49" s="25"/>
      <c r="BB49" t="s">
        <v>14</v>
      </c>
      <c r="BC49">
        <v>0.37184131543358878</v>
      </c>
      <c r="BD49">
        <v>0.12061213116023203</v>
      </c>
      <c r="BE49">
        <v>3.0829512077819206</v>
      </c>
      <c r="BF49">
        <v>0.19968026395352168</v>
      </c>
      <c r="BG49">
        <v>-1.1606811167546764</v>
      </c>
      <c r="BH49">
        <v>1.9043637476218538</v>
      </c>
      <c r="BI49">
        <v>1.0515148692688165</v>
      </c>
    </row>
    <row r="50" spans="2:61" x14ac:dyDescent="0.25"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 t="s">
        <v>46</v>
      </c>
      <c r="AB50" s="25">
        <v>2.0474523273685066E-2</v>
      </c>
      <c r="AC50" s="25">
        <v>4.7082216709606432E-2</v>
      </c>
      <c r="AD50" s="25">
        <v>0.43486744475027111</v>
      </c>
      <c r="AE50" s="25">
        <v>0.69304171559814054</v>
      </c>
      <c r="AF50" s="25">
        <v>-0.12936210333836884</v>
      </c>
      <c r="AG50" s="25">
        <v>0.17031114988573898</v>
      </c>
      <c r="AH50" s="25">
        <v>17.391133529729515</v>
      </c>
      <c r="AI50" s="25"/>
      <c r="AJ50" s="25" t="s">
        <v>46</v>
      </c>
      <c r="AK50" s="25">
        <v>3.2242312257845067E-2</v>
      </c>
      <c r="AL50" s="25">
        <v>2.8463114508272158E-2</v>
      </c>
      <c r="AM50" s="25">
        <v>1.1327752712541197</v>
      </c>
      <c r="AN50" s="25">
        <v>0.28373786382105348</v>
      </c>
      <c r="AO50" s="25">
        <v>-3.1177459026570327E-2</v>
      </c>
      <c r="AP50" s="25">
        <v>9.5662083542260468E-2</v>
      </c>
      <c r="AQ50" s="25">
        <v>13.148709831625013</v>
      </c>
      <c r="AR50" s="25"/>
      <c r="AS50" s="25" t="s">
        <v>46</v>
      </c>
      <c r="AT50" s="25">
        <v>1.5015571529123153E-2</v>
      </c>
      <c r="AU50" s="25">
        <v>4.1318863423738694E-2</v>
      </c>
      <c r="AV50" s="25">
        <v>0.36340717737401124</v>
      </c>
      <c r="AW50" s="25">
        <v>0.75111810617266672</v>
      </c>
      <c r="AX50" s="25">
        <v>-0.16276514897117139</v>
      </c>
      <c r="AY50" s="25">
        <v>0.19279629202941773</v>
      </c>
      <c r="AZ50" s="25">
        <v>5.4036514547443248</v>
      </c>
      <c r="BA50" s="25"/>
      <c r="BB50" t="s">
        <v>25</v>
      </c>
      <c r="BC50">
        <v>0</v>
      </c>
      <c r="BD50">
        <v>0</v>
      </c>
      <c r="BE50" t="e">
        <v>#DIV/0!</v>
      </c>
      <c r="BF50" t="e">
        <v>#DIV/0!</v>
      </c>
      <c r="BG50">
        <v>0</v>
      </c>
      <c r="BH50">
        <v>0</v>
      </c>
      <c r="BI50" t="e">
        <v>#VALUE!</v>
      </c>
    </row>
    <row r="51" spans="2:61" x14ac:dyDescent="0.25">
      <c r="B51" t="s">
        <v>565</v>
      </c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 t="s">
        <v>45</v>
      </c>
      <c r="AB51" s="25">
        <v>2.8242665951984394E-2</v>
      </c>
      <c r="AC51" s="25">
        <v>4.5959126029553286E-2</v>
      </c>
      <c r="AD51" s="25">
        <v>0.61451703702597382</v>
      </c>
      <c r="AE51" s="25">
        <v>0.58233814575590925</v>
      </c>
      <c r="AF51" s="25">
        <v>-0.11801978487483582</v>
      </c>
      <c r="AG51" s="25">
        <v>0.17450511677880459</v>
      </c>
      <c r="AH51" s="25">
        <v>9.4485373836600708</v>
      </c>
      <c r="AI51" s="25"/>
      <c r="AJ51" s="25" t="s">
        <v>45</v>
      </c>
      <c r="AK51" s="25">
        <v>3.3972035157382896E-2</v>
      </c>
      <c r="AL51" s="25">
        <v>2.3394419449022628E-2</v>
      </c>
      <c r="AM51" s="25">
        <v>1.4521426886189381</v>
      </c>
      <c r="AN51" s="25">
        <v>0.17710459479400448</v>
      </c>
      <c r="AO51" s="25">
        <v>-1.815397973664775E-2</v>
      </c>
      <c r="AP51" s="25">
        <v>8.6098050051413549E-2</v>
      </c>
      <c r="AQ51" s="25">
        <v>11.537222477669472</v>
      </c>
      <c r="AR51" s="25"/>
      <c r="AS51" s="25" t="s">
        <v>45</v>
      </c>
      <c r="AT51" s="25">
        <v>-5.5127858229066379E-3</v>
      </c>
      <c r="AU51" s="25">
        <v>4.3413887574466577E-2</v>
      </c>
      <c r="AV51" s="25">
        <v>-0.12698208179239229</v>
      </c>
      <c r="AW51" s="25">
        <v>0.91056988799828642</v>
      </c>
      <c r="AX51" s="25">
        <v>-0.19230766770422159</v>
      </c>
      <c r="AY51" s="25">
        <v>0.18128209605840828</v>
      </c>
      <c r="AZ51" s="25">
        <v>3.5759114345156759</v>
      </c>
      <c r="BA51" s="25"/>
      <c r="BB51" t="s">
        <v>26</v>
      </c>
      <c r="BC51">
        <v>0.38793437649111812</v>
      </c>
      <c r="BD51">
        <v>0.12952662934765485</v>
      </c>
      <c r="BE51">
        <v>2.9950163796039666</v>
      </c>
      <c r="BF51">
        <v>0.20515050685288111</v>
      </c>
      <c r="BG51">
        <v>-1.2578574947867998</v>
      </c>
      <c r="BH51">
        <v>2.0337262477690361</v>
      </c>
      <c r="BI51">
        <v>1.2126949356201953</v>
      </c>
    </row>
    <row r="52" spans="2:61" x14ac:dyDescent="0.25">
      <c r="B52" t="s">
        <v>566</v>
      </c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73" t="s">
        <v>48</v>
      </c>
      <c r="AB52" s="73">
        <v>1.2135821133781872E-5</v>
      </c>
      <c r="AC52" s="73">
        <v>6.5197781695487277E-5</v>
      </c>
      <c r="AD52" s="73">
        <v>0.18613855898446716</v>
      </c>
      <c r="AE52" s="73">
        <v>0.86421127481384763</v>
      </c>
      <c r="AF52" s="73">
        <v>-1.9535261833571543E-4</v>
      </c>
      <c r="AG52" s="73">
        <v>2.1962426060327919E-4</v>
      </c>
      <c r="AH52" s="73">
        <v>285.42754374183869</v>
      </c>
      <c r="AI52" s="25"/>
      <c r="AJ52" s="73" t="s">
        <v>48</v>
      </c>
      <c r="AK52" s="73">
        <v>-2.1992084266934856E-5</v>
      </c>
      <c r="AL52" s="73">
        <v>1.6604513214732419E-5</v>
      </c>
      <c r="AM52" s="73">
        <v>-1.3244642575503083</v>
      </c>
      <c r="AN52" s="73">
        <v>0.21481993778718542</v>
      </c>
      <c r="AO52" s="73">
        <v>-5.8989245278999674E-5</v>
      </c>
      <c r="AP52" s="73">
        <v>1.5005076745129961E-5</v>
      </c>
      <c r="AQ52" s="73">
        <v>44.936350824517163</v>
      </c>
      <c r="AR52" s="25"/>
      <c r="AS52" s="73" t="s">
        <v>48</v>
      </c>
      <c r="AT52" s="73">
        <v>2.0851228624972324E-5</v>
      </c>
      <c r="AU52" s="73">
        <v>4.1042362444170025E-5</v>
      </c>
      <c r="AV52" s="73">
        <v>0.50804162780191509</v>
      </c>
      <c r="AW52" s="73">
        <v>0.66191406157776944</v>
      </c>
      <c r="AX52" s="73">
        <v>-1.5573980418080271E-4</v>
      </c>
      <c r="AY52" s="73">
        <v>1.9744226143074734E-4</v>
      </c>
      <c r="AZ52" s="73">
        <v>2.2471046337768041</v>
      </c>
      <c r="BA52" s="25"/>
      <c r="BB52" t="s">
        <v>27</v>
      </c>
      <c r="BC52">
        <v>0</v>
      </c>
      <c r="BD52">
        <v>0</v>
      </c>
      <c r="BE52" t="e">
        <v>#DIV/0!</v>
      </c>
      <c r="BF52" t="e">
        <v>#DIV/0!</v>
      </c>
      <c r="BG52">
        <v>0</v>
      </c>
      <c r="BH52">
        <v>0</v>
      </c>
      <c r="BI52" t="e">
        <v>#VALUE!</v>
      </c>
    </row>
    <row r="53" spans="2:61" x14ac:dyDescent="0.25">
      <c r="B53" t="s">
        <v>567</v>
      </c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t="s">
        <v>50</v>
      </c>
      <c r="BC53">
        <v>0</v>
      </c>
      <c r="BD53">
        <v>0</v>
      </c>
      <c r="BE53" t="e">
        <v>#DIV/0!</v>
      </c>
      <c r="BF53" t="e">
        <v>#DIV/0!</v>
      </c>
      <c r="BG53">
        <v>0</v>
      </c>
      <c r="BH53">
        <v>0</v>
      </c>
      <c r="BI53" t="e">
        <v>#VALUE!</v>
      </c>
    </row>
    <row r="54" spans="2:61" x14ac:dyDescent="0.25">
      <c r="B54" t="s">
        <v>568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t="s">
        <v>36</v>
      </c>
      <c r="BC54">
        <v>-3.7547728403767686E-3</v>
      </c>
      <c r="BD54">
        <v>1.5998331697751203E-3</v>
      </c>
      <c r="BE54">
        <v>-2.3469777420007838</v>
      </c>
      <c r="BF54">
        <v>0.25642087066884062</v>
      </c>
      <c r="BG54">
        <v>-2.4082580639262795E-2</v>
      </c>
      <c r="BH54">
        <v>1.6573034958509258E-2</v>
      </c>
      <c r="BI54">
        <v>1.2221782399667667</v>
      </c>
    </row>
    <row r="55" spans="2:61" x14ac:dyDescent="0.25">
      <c r="B55" t="s">
        <v>569</v>
      </c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t="s">
        <v>38</v>
      </c>
      <c r="BC55">
        <v>1.3585885833147901E-3</v>
      </c>
      <c r="BD55">
        <v>2.8287518621349631E-4</v>
      </c>
      <c r="BE55">
        <v>4.8027845831956899</v>
      </c>
      <c r="BF55">
        <v>0.13068506642527652</v>
      </c>
      <c r="BG55">
        <v>-2.2356814474974386E-3</v>
      </c>
      <c r="BH55">
        <v>4.9528586141270193E-3</v>
      </c>
      <c r="BI55">
        <v>1.2401882801574933</v>
      </c>
    </row>
    <row r="56" spans="2:61" x14ac:dyDescent="0.25">
      <c r="B56" t="s">
        <v>570</v>
      </c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t="s">
        <v>40</v>
      </c>
      <c r="BC56">
        <v>-4.5676948130462122E-2</v>
      </c>
      <c r="BD56">
        <v>2.5368582978797245E-2</v>
      </c>
      <c r="BE56">
        <v>-1.800532105740331</v>
      </c>
      <c r="BF56">
        <v>0.32274905883762611</v>
      </c>
      <c r="BG56">
        <v>-0.36801535732569673</v>
      </c>
      <c r="BH56">
        <v>0.27666146106477246</v>
      </c>
      <c r="BI56">
        <v>1.2559999398940211</v>
      </c>
    </row>
    <row r="57" spans="2:61" x14ac:dyDescent="0.25">
      <c r="B57" t="s">
        <v>571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18" t="s">
        <v>30</v>
      </c>
      <c r="BC57" s="18">
        <v>0</v>
      </c>
      <c r="BD57" s="18">
        <v>0</v>
      </c>
      <c r="BE57" s="18" t="e">
        <v>#DIV/0!</v>
      </c>
      <c r="BF57" s="18" t="e">
        <v>#DIV/0!</v>
      </c>
      <c r="BG57" s="18">
        <v>0</v>
      </c>
      <c r="BH57" s="18">
        <v>0</v>
      </c>
      <c r="BI57" s="18" t="e">
        <v>#VALUE!</v>
      </c>
    </row>
    <row r="58" spans="2:61" x14ac:dyDescent="0.25"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</row>
    <row r="59" spans="2:61" x14ac:dyDescent="0.25">
      <c r="B59" t="s">
        <v>572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</row>
    <row r="60" spans="2:61" x14ac:dyDescent="0.25">
      <c r="B60" t="s">
        <v>573</v>
      </c>
      <c r="Q60" s="25"/>
      <c r="R60" s="25" t="s">
        <v>525</v>
      </c>
      <c r="S60" s="25"/>
      <c r="T60" s="25"/>
      <c r="U60" s="25"/>
      <c r="V60" s="25"/>
      <c r="W60" s="25"/>
      <c r="X60" s="25"/>
      <c r="Y60" s="25"/>
      <c r="Z60" s="25"/>
      <c r="AA60" s="25" t="s">
        <v>525</v>
      </c>
      <c r="AB60" s="25"/>
      <c r="AC60" s="25"/>
      <c r="AD60" s="25"/>
      <c r="AE60" s="25"/>
      <c r="AF60" s="25"/>
      <c r="AG60" s="25"/>
      <c r="AH60" s="25"/>
      <c r="AI60" s="25"/>
      <c r="AJ60" s="25" t="s">
        <v>525</v>
      </c>
      <c r="AK60" s="25"/>
      <c r="AL60" s="25"/>
      <c r="AM60" s="25"/>
      <c r="AN60" s="25"/>
      <c r="AO60" s="25"/>
      <c r="AP60" s="25"/>
      <c r="AQ60" s="25"/>
      <c r="AR60" s="25"/>
      <c r="AS60" s="25" t="s">
        <v>525</v>
      </c>
      <c r="AT60" s="25"/>
      <c r="AU60" s="25"/>
      <c r="AV60" s="25"/>
      <c r="AW60" s="25"/>
      <c r="AX60" s="25"/>
      <c r="AY60" s="25"/>
      <c r="AZ60" s="25"/>
      <c r="BA60" s="25"/>
      <c r="BB60" t="s">
        <v>525</v>
      </c>
    </row>
    <row r="61" spans="2:61" x14ac:dyDescent="0.25">
      <c r="B61" t="s">
        <v>574</v>
      </c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2:61" ht="15.75" thickBot="1" x14ac:dyDescent="0.3">
      <c r="B62" t="s">
        <v>575</v>
      </c>
      <c r="Q62" s="25"/>
      <c r="R62" s="71" t="s">
        <v>526</v>
      </c>
      <c r="S62" s="71"/>
      <c r="T62" s="25"/>
      <c r="U62" s="71"/>
      <c r="V62" s="71"/>
      <c r="W62" s="25"/>
      <c r="X62" s="25"/>
      <c r="Y62" s="25"/>
      <c r="Z62" s="25"/>
      <c r="AA62" s="71" t="s">
        <v>526</v>
      </c>
      <c r="AB62" s="71"/>
      <c r="AC62" s="25"/>
      <c r="AD62" s="71"/>
      <c r="AE62" s="71"/>
      <c r="AF62" s="25"/>
      <c r="AG62" s="25"/>
      <c r="AH62" s="25"/>
      <c r="AI62" s="25"/>
      <c r="AJ62" s="71" t="s">
        <v>526</v>
      </c>
      <c r="AK62" s="71"/>
      <c r="AL62" s="25"/>
      <c r="AM62" s="71"/>
      <c r="AN62" s="71"/>
      <c r="AO62" s="25"/>
      <c r="AP62" s="25"/>
      <c r="AQ62" s="25"/>
      <c r="AR62" s="25"/>
      <c r="AS62" s="71" t="s">
        <v>526</v>
      </c>
      <c r="AT62" s="71"/>
      <c r="AU62" s="25"/>
      <c r="AV62" s="71"/>
      <c r="AW62" s="71"/>
      <c r="AX62" s="25"/>
      <c r="AY62" s="25"/>
      <c r="AZ62" s="25"/>
      <c r="BA62" s="25"/>
      <c r="BB62" s="72" t="s">
        <v>526</v>
      </c>
      <c r="BC62" s="72"/>
      <c r="BE62" s="72"/>
      <c r="BF62" s="72"/>
    </row>
    <row r="63" spans="2:61" ht="15.75" thickTop="1" x14ac:dyDescent="0.25">
      <c r="Q63" s="25"/>
      <c r="R63" s="25" t="s">
        <v>527</v>
      </c>
      <c r="S63" s="25">
        <v>0.64905200718028122</v>
      </c>
      <c r="T63" s="25"/>
      <c r="U63" s="25" t="s">
        <v>528</v>
      </c>
      <c r="V63" s="25">
        <v>-69.863902847932934</v>
      </c>
      <c r="W63" s="25"/>
      <c r="X63" s="25"/>
      <c r="Y63" s="25"/>
      <c r="Z63" s="25"/>
      <c r="AA63" s="25" t="s">
        <v>527</v>
      </c>
      <c r="AB63" s="25">
        <v>0.80369976748871141</v>
      </c>
      <c r="AC63" s="25"/>
      <c r="AD63" s="25" t="s">
        <v>528</v>
      </c>
      <c r="AE63" s="25">
        <v>-99.708868520646078</v>
      </c>
      <c r="AF63" s="25"/>
      <c r="AG63" s="25"/>
      <c r="AH63" s="25"/>
      <c r="AI63" s="25"/>
      <c r="AJ63" s="25" t="s">
        <v>527</v>
      </c>
      <c r="AK63" s="25">
        <v>0.69804730400197523</v>
      </c>
      <c r="AL63" s="25"/>
      <c r="AM63" s="25" t="s">
        <v>528</v>
      </c>
      <c r="AN63" s="25">
        <v>-108.47522165894023</v>
      </c>
      <c r="AO63" s="25"/>
      <c r="AP63" s="25"/>
      <c r="AQ63" s="25"/>
      <c r="AR63" s="25"/>
      <c r="AS63" s="25" t="s">
        <v>527</v>
      </c>
      <c r="AT63" s="25">
        <v>0.74156375984994471</v>
      </c>
      <c r="AU63" s="25"/>
      <c r="AV63" s="25" t="s">
        <v>528</v>
      </c>
      <c r="AW63" s="25">
        <v>-65.776421976950814</v>
      </c>
      <c r="AX63" s="25"/>
      <c r="AY63" s="25"/>
      <c r="AZ63" s="25"/>
      <c r="BA63" s="25"/>
      <c r="BB63" t="s">
        <v>527</v>
      </c>
      <c r="BC63" t="e">
        <v>#VALUE!</v>
      </c>
      <c r="BE63" t="s">
        <v>528</v>
      </c>
      <c r="BF63" t="e">
        <v>#VALUE!</v>
      </c>
    </row>
    <row r="64" spans="2:61" x14ac:dyDescent="0.25">
      <c r="B64" t="s">
        <v>576</v>
      </c>
      <c r="Q64" s="25"/>
      <c r="R64" s="25" t="s">
        <v>529</v>
      </c>
      <c r="S64" s="25">
        <v>0.4212685080247518</v>
      </c>
      <c r="T64" s="25"/>
      <c r="U64" s="25" t="s">
        <v>530</v>
      </c>
      <c r="V64" s="25">
        <v>-45.863902847932934</v>
      </c>
      <c r="W64" s="25"/>
      <c r="X64" s="25"/>
      <c r="Y64" s="25"/>
      <c r="Z64" s="25"/>
      <c r="AA64" s="25" t="s">
        <v>529</v>
      </c>
      <c r="AB64" s="25">
        <v>0.64593331626140882</v>
      </c>
      <c r="AC64" s="25"/>
      <c r="AD64" s="25" t="s">
        <v>530</v>
      </c>
      <c r="AE64" s="25">
        <v>-86.143651129341734</v>
      </c>
      <c r="AF64" s="25"/>
      <c r="AG64" s="25"/>
      <c r="AH64" s="25"/>
      <c r="AI64" s="25"/>
      <c r="AJ64" s="25" t="s">
        <v>529</v>
      </c>
      <c r="AK64" s="25">
        <v>0.48727003862442603</v>
      </c>
      <c r="AL64" s="25"/>
      <c r="AM64" s="25" t="s">
        <v>530</v>
      </c>
      <c r="AN64" s="25">
        <v>-98.075221658940222</v>
      </c>
      <c r="AO64" s="25"/>
      <c r="AP64" s="25"/>
      <c r="AQ64" s="25"/>
      <c r="AR64" s="25"/>
      <c r="AS64" s="25" t="s">
        <v>529</v>
      </c>
      <c r="AT64" s="25">
        <v>0.54991680992278646</v>
      </c>
      <c r="AU64" s="25"/>
      <c r="AV64" s="25" t="s">
        <v>530</v>
      </c>
      <c r="AW64" s="25">
        <v>-51.594603795132635</v>
      </c>
      <c r="AX64" s="25"/>
      <c r="AY64" s="25"/>
      <c r="AZ64" s="25"/>
      <c r="BA64" s="25"/>
      <c r="BB64" t="s">
        <v>529</v>
      </c>
      <c r="BC64" t="e">
        <v>#VALUE!</v>
      </c>
      <c r="BE64" t="s">
        <v>530</v>
      </c>
      <c r="BF64" t="e">
        <v>#VALUE!</v>
      </c>
    </row>
    <row r="65" spans="2:61" x14ac:dyDescent="0.25">
      <c r="B65" t="s">
        <v>577</v>
      </c>
      <c r="Q65" s="25"/>
      <c r="R65" s="25" t="s">
        <v>531</v>
      </c>
      <c r="S65" s="25">
        <v>3.5447513374586404E-2</v>
      </c>
      <c r="T65" s="25"/>
      <c r="U65" s="73" t="s">
        <v>532</v>
      </c>
      <c r="V65" s="73">
        <v>-56.02484092969663</v>
      </c>
      <c r="W65" s="25"/>
      <c r="X65" s="25"/>
      <c r="Y65" s="25"/>
      <c r="Z65" s="25"/>
      <c r="AA65" s="25" t="s">
        <v>531</v>
      </c>
      <c r="AB65" s="25">
        <v>0.50430664276597237</v>
      </c>
      <c r="AC65" s="25"/>
      <c r="AD65" s="73" t="s">
        <v>532</v>
      </c>
      <c r="AE65" s="73">
        <v>-82.290160197628865</v>
      </c>
      <c r="AF65" s="25"/>
      <c r="AG65" s="25"/>
      <c r="AH65" s="25"/>
      <c r="AI65" s="25"/>
      <c r="AJ65" s="25" t="s">
        <v>531</v>
      </c>
      <c r="AK65" s="25">
        <v>0.32704192569455914</v>
      </c>
      <c r="AL65" s="25"/>
      <c r="AM65" s="73" t="s">
        <v>532</v>
      </c>
      <c r="AN65" s="73">
        <v>-89.10202038631104</v>
      </c>
      <c r="AO65" s="25"/>
      <c r="AP65" s="25"/>
      <c r="AQ65" s="25"/>
      <c r="AR65" s="25"/>
      <c r="AS65" s="25" t="s">
        <v>531</v>
      </c>
      <c r="AT65" s="25">
        <v>0.36238214739061414</v>
      </c>
      <c r="AU65" s="25"/>
      <c r="AV65" s="73" t="s">
        <v>532</v>
      </c>
      <c r="AW65" s="73">
        <v>-48.667593300567269</v>
      </c>
      <c r="AX65" s="25"/>
      <c r="AY65" s="25"/>
      <c r="AZ65" s="25"/>
      <c r="BA65" s="25"/>
      <c r="BB65" t="s">
        <v>531</v>
      </c>
      <c r="BC65" t="e">
        <v>#VALUE!</v>
      </c>
      <c r="BE65" s="18" t="s">
        <v>532</v>
      </c>
      <c r="BF65" s="18" t="e">
        <v>#VALUE!</v>
      </c>
    </row>
    <row r="66" spans="2:61" x14ac:dyDescent="0.25">
      <c r="B66" t="s">
        <v>578</v>
      </c>
      <c r="Q66" s="25"/>
      <c r="R66" s="25" t="s">
        <v>533</v>
      </c>
      <c r="S66" s="25">
        <v>0.225014519477922</v>
      </c>
      <c r="T66" s="25"/>
      <c r="U66" s="25"/>
      <c r="V66" s="25"/>
      <c r="W66" s="25"/>
      <c r="X66" s="25"/>
      <c r="Y66" s="25"/>
      <c r="Z66" s="25"/>
      <c r="AA66" s="25" t="s">
        <v>533</v>
      </c>
      <c r="AB66" s="25">
        <v>0.22133466649267255</v>
      </c>
      <c r="AC66" s="25"/>
      <c r="AD66" s="25"/>
      <c r="AE66" s="25"/>
      <c r="AF66" s="25"/>
      <c r="AG66" s="25"/>
      <c r="AH66" s="25"/>
      <c r="AI66" s="25"/>
      <c r="AJ66" s="25" t="s">
        <v>533</v>
      </c>
      <c r="AK66" s="25">
        <v>0.25425396894470631</v>
      </c>
      <c r="AL66" s="25"/>
      <c r="AM66" s="25"/>
      <c r="AN66" s="25"/>
      <c r="AO66" s="25"/>
      <c r="AP66" s="25"/>
      <c r="AQ66" s="25"/>
      <c r="AR66" s="25"/>
      <c r="AS66" s="25" t="s">
        <v>533</v>
      </c>
      <c r="AT66" s="25">
        <v>0.34462384200125667</v>
      </c>
      <c r="AU66" s="25"/>
      <c r="AV66" s="25"/>
      <c r="AW66" s="25"/>
      <c r="AX66" s="25"/>
      <c r="AY66" s="25"/>
      <c r="AZ66" s="25"/>
      <c r="BA66" s="25"/>
      <c r="BB66" t="s">
        <v>533</v>
      </c>
      <c r="BC66" t="e">
        <v>#VALUE!</v>
      </c>
    </row>
    <row r="67" spans="2:61" x14ac:dyDescent="0.25">
      <c r="B67" t="s">
        <v>579</v>
      </c>
      <c r="Q67" s="25"/>
      <c r="R67" s="73" t="s">
        <v>534</v>
      </c>
      <c r="S67" s="73">
        <v>26</v>
      </c>
      <c r="T67" s="25"/>
      <c r="U67" s="25"/>
      <c r="V67" s="25"/>
      <c r="W67" s="25"/>
      <c r="X67" s="25"/>
      <c r="Y67" s="25"/>
      <c r="Z67" s="25"/>
      <c r="AA67" s="73" t="s">
        <v>534</v>
      </c>
      <c r="AB67" s="73">
        <v>36</v>
      </c>
      <c r="AC67" s="25"/>
      <c r="AD67" s="25"/>
      <c r="AE67" s="25"/>
      <c r="AF67" s="25"/>
      <c r="AG67" s="25"/>
      <c r="AH67" s="25"/>
      <c r="AI67" s="25"/>
      <c r="AJ67" s="73" t="s">
        <v>534</v>
      </c>
      <c r="AK67" s="73">
        <v>43</v>
      </c>
      <c r="AL67" s="25"/>
      <c r="AM67" s="25"/>
      <c r="AN67" s="25"/>
      <c r="AO67" s="25"/>
      <c r="AP67" s="25"/>
      <c r="AQ67" s="25"/>
      <c r="AR67" s="25"/>
      <c r="AS67" s="73" t="s">
        <v>534</v>
      </c>
      <c r="AT67" s="73">
        <v>35</v>
      </c>
      <c r="AU67" s="25"/>
      <c r="AV67" s="25"/>
      <c r="AW67" s="25"/>
      <c r="AX67" s="25"/>
      <c r="AY67" s="25"/>
      <c r="AZ67" s="25"/>
      <c r="BA67" s="25"/>
      <c r="BB67" s="18" t="s">
        <v>534</v>
      </c>
      <c r="BC67" s="18">
        <v>11</v>
      </c>
    </row>
    <row r="68" spans="2:61" x14ac:dyDescent="0.25">
      <c r="B68" t="s">
        <v>580</v>
      </c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spans="2:61" ht="15.75" thickBot="1" x14ac:dyDescent="0.3">
      <c r="B69" t="s">
        <v>581</v>
      </c>
      <c r="Q69" s="25"/>
      <c r="R69" s="25" t="s">
        <v>535</v>
      </c>
      <c r="S69" s="25"/>
      <c r="T69" s="25"/>
      <c r="U69" s="25"/>
      <c r="V69" s="52" t="s">
        <v>536</v>
      </c>
      <c r="W69" s="52">
        <v>0.05</v>
      </c>
      <c r="X69" s="25"/>
      <c r="Y69" s="25"/>
      <c r="Z69" s="25"/>
      <c r="AA69" s="25" t="s">
        <v>535</v>
      </c>
      <c r="AB69" s="25"/>
      <c r="AC69" s="25"/>
      <c r="AD69" s="25"/>
      <c r="AE69" s="52" t="s">
        <v>536</v>
      </c>
      <c r="AF69" s="52">
        <v>0.05</v>
      </c>
      <c r="AG69" s="25"/>
      <c r="AH69" s="25"/>
      <c r="AI69" s="25"/>
      <c r="AJ69" s="25" t="s">
        <v>535</v>
      </c>
      <c r="AK69" s="25"/>
      <c r="AL69" s="25"/>
      <c r="AM69" s="25"/>
      <c r="AN69" s="52" t="s">
        <v>536</v>
      </c>
      <c r="AO69" s="52">
        <v>0.05</v>
      </c>
      <c r="AP69" s="25"/>
      <c r="AQ69" s="25"/>
      <c r="AR69" s="25"/>
      <c r="AS69" s="25" t="s">
        <v>535</v>
      </c>
      <c r="AT69" s="25"/>
      <c r="AU69" s="25"/>
      <c r="AV69" s="25"/>
      <c r="AW69" s="52" t="s">
        <v>536</v>
      </c>
      <c r="AX69" s="52">
        <v>0.05</v>
      </c>
      <c r="AY69" s="25"/>
      <c r="AZ69" s="25"/>
      <c r="BA69" s="25"/>
      <c r="BB69" t="s">
        <v>535</v>
      </c>
      <c r="BF69" s="52" t="s">
        <v>536</v>
      </c>
      <c r="BG69" s="52">
        <v>0.05</v>
      </c>
    </row>
    <row r="70" spans="2:61" ht="15.75" thickTop="1" x14ac:dyDescent="0.25">
      <c r="Q70" s="25"/>
      <c r="R70" s="74"/>
      <c r="S70" s="74" t="s">
        <v>537</v>
      </c>
      <c r="T70" s="74" t="s">
        <v>538</v>
      </c>
      <c r="U70" s="74" t="s">
        <v>539</v>
      </c>
      <c r="V70" s="74" t="s">
        <v>540</v>
      </c>
      <c r="W70" s="74" t="s">
        <v>541</v>
      </c>
      <c r="X70" s="74" t="s">
        <v>542</v>
      </c>
      <c r="Y70" s="25"/>
      <c r="Z70" s="25"/>
      <c r="AA70" s="74"/>
      <c r="AB70" s="74" t="s">
        <v>537</v>
      </c>
      <c r="AC70" s="74" t="s">
        <v>538</v>
      </c>
      <c r="AD70" s="74" t="s">
        <v>539</v>
      </c>
      <c r="AE70" s="74" t="s">
        <v>540</v>
      </c>
      <c r="AF70" s="74" t="s">
        <v>541</v>
      </c>
      <c r="AG70" s="76" t="s">
        <v>542</v>
      </c>
      <c r="AH70" s="25"/>
      <c r="AI70" s="25"/>
      <c r="AJ70" s="74"/>
      <c r="AK70" s="74" t="s">
        <v>537</v>
      </c>
      <c r="AL70" s="74" t="s">
        <v>538</v>
      </c>
      <c r="AM70" s="74" t="s">
        <v>539</v>
      </c>
      <c r="AN70" s="74" t="s">
        <v>540</v>
      </c>
      <c r="AO70" s="74" t="s">
        <v>541</v>
      </c>
      <c r="AP70" s="76" t="s">
        <v>542</v>
      </c>
      <c r="AQ70" s="25"/>
      <c r="AR70" s="25"/>
      <c r="AS70" s="74"/>
      <c r="AT70" s="74" t="s">
        <v>537</v>
      </c>
      <c r="AU70" s="74" t="s">
        <v>538</v>
      </c>
      <c r="AV70" s="74" t="s">
        <v>539</v>
      </c>
      <c r="AW70" s="74" t="s">
        <v>540</v>
      </c>
      <c r="AX70" s="74" t="s">
        <v>541</v>
      </c>
      <c r="AY70" s="76" t="s">
        <v>542</v>
      </c>
      <c r="AZ70" s="25"/>
      <c r="BA70" s="25"/>
      <c r="BB70" s="74"/>
      <c r="BC70" s="74" t="s">
        <v>537</v>
      </c>
      <c r="BD70" s="74" t="s">
        <v>538</v>
      </c>
      <c r="BE70" s="74" t="s">
        <v>539</v>
      </c>
      <c r="BF70" s="74" t="s">
        <v>540</v>
      </c>
      <c r="BG70" s="74" t="s">
        <v>541</v>
      </c>
      <c r="BH70" s="74" t="s">
        <v>542</v>
      </c>
    </row>
    <row r="71" spans="2:61" x14ac:dyDescent="0.25">
      <c r="Q71" s="25"/>
      <c r="R71" s="25" t="s">
        <v>543</v>
      </c>
      <c r="S71" s="25">
        <v>10</v>
      </c>
      <c r="T71" s="25">
        <v>0.55283333651564437</v>
      </c>
      <c r="U71" s="25">
        <v>5.5283333651564438E-2</v>
      </c>
      <c r="V71" s="25">
        <v>1.0918755429748648</v>
      </c>
      <c r="W71" s="25">
        <v>0.42524131860446823</v>
      </c>
      <c r="X71" s="52" t="s">
        <v>544</v>
      </c>
      <c r="Y71" s="25"/>
      <c r="Z71" s="25"/>
      <c r="AA71" s="25" t="s">
        <v>543</v>
      </c>
      <c r="AB71" s="25">
        <v>10</v>
      </c>
      <c r="AC71" s="25">
        <v>2.2343001352144372</v>
      </c>
      <c r="AD71" s="25">
        <v>0.2234300135214437</v>
      </c>
      <c r="AE71" s="25">
        <v>4.5608168314581095</v>
      </c>
      <c r="AF71" s="25">
        <v>9.9152486941789025E-4</v>
      </c>
      <c r="AG71" s="77" t="s">
        <v>582</v>
      </c>
      <c r="AH71" s="25"/>
      <c r="AI71" s="25"/>
      <c r="AJ71" s="25" t="s">
        <v>543</v>
      </c>
      <c r="AK71" s="25">
        <v>10</v>
      </c>
      <c r="AL71" s="25">
        <v>1.9659228586881234</v>
      </c>
      <c r="AM71" s="25">
        <v>0.19659228586881233</v>
      </c>
      <c r="AN71" s="25">
        <v>3.0411020245723543</v>
      </c>
      <c r="AO71" s="25">
        <v>8.0764539664936914E-3</v>
      </c>
      <c r="AP71" s="77" t="s">
        <v>582</v>
      </c>
      <c r="AQ71" s="25"/>
      <c r="AR71" s="25"/>
      <c r="AS71" s="25" t="s">
        <v>543</v>
      </c>
      <c r="AT71" s="25">
        <v>10</v>
      </c>
      <c r="AU71" s="25">
        <v>3.4826199520115995</v>
      </c>
      <c r="AV71" s="25">
        <v>0.34826199520115997</v>
      </c>
      <c r="AW71" s="25">
        <v>2.93234755909962</v>
      </c>
      <c r="AX71" s="25">
        <v>1.4964852444175631E-2</v>
      </c>
      <c r="AY71" s="77" t="s">
        <v>582</v>
      </c>
      <c r="AZ71" s="25"/>
      <c r="BA71" s="25"/>
      <c r="BB71" t="s">
        <v>543</v>
      </c>
      <c r="BC71">
        <v>10</v>
      </c>
      <c r="BD71" t="e">
        <v>#VALUE!</v>
      </c>
      <c r="BE71" t="e">
        <v>#VALUE!</v>
      </c>
      <c r="BF71" t="e">
        <v>#VALUE!</v>
      </c>
      <c r="BG71" t="e">
        <v>#VALUE!</v>
      </c>
      <c r="BH71" s="52" t="e">
        <v>#VALUE!</v>
      </c>
    </row>
    <row r="72" spans="2:61" x14ac:dyDescent="0.25">
      <c r="Q72" s="25"/>
      <c r="R72" s="25" t="s">
        <v>545</v>
      </c>
      <c r="S72" s="25">
        <v>15</v>
      </c>
      <c r="T72" s="25">
        <v>0.75947300963820208</v>
      </c>
      <c r="U72" s="25">
        <v>5.063153397588014E-2</v>
      </c>
      <c r="V72" s="25"/>
      <c r="W72" s="25"/>
      <c r="X72" s="25"/>
      <c r="Y72" s="25"/>
      <c r="Z72" s="25"/>
      <c r="AA72" s="25" t="s">
        <v>545</v>
      </c>
      <c r="AB72" s="25">
        <v>25</v>
      </c>
      <c r="AC72" s="25">
        <v>1.2247258647855648</v>
      </c>
      <c r="AD72" s="25">
        <v>4.8989034591422592E-2</v>
      </c>
      <c r="AE72" s="25"/>
      <c r="AF72" s="25"/>
      <c r="AG72" s="25"/>
      <c r="AH72" s="25"/>
      <c r="AI72" s="25"/>
      <c r="AJ72" s="25" t="s">
        <v>545</v>
      </c>
      <c r="AK72" s="25">
        <v>32</v>
      </c>
      <c r="AL72" s="25">
        <v>2.0686425831723421</v>
      </c>
      <c r="AM72" s="25">
        <v>6.464508072413569E-2</v>
      </c>
      <c r="AN72" s="25"/>
      <c r="AO72" s="25"/>
      <c r="AP72" s="25"/>
      <c r="AQ72" s="25"/>
      <c r="AR72" s="25"/>
      <c r="AS72" s="25" t="s">
        <v>545</v>
      </c>
      <c r="AT72" s="25">
        <v>24</v>
      </c>
      <c r="AU72" s="25">
        <v>2.8503742194169708</v>
      </c>
      <c r="AV72" s="25">
        <v>0.11876559247570712</v>
      </c>
      <c r="AW72" s="25"/>
      <c r="AX72" s="25"/>
      <c r="AY72" s="25"/>
      <c r="AZ72" s="25"/>
      <c r="BA72" s="25"/>
      <c r="BB72" t="s">
        <v>545</v>
      </c>
      <c r="BC72">
        <v>0</v>
      </c>
      <c r="BD72" t="e">
        <v>#VALUE!</v>
      </c>
      <c r="BE72" t="e">
        <v>#VALUE!</v>
      </c>
    </row>
    <row r="73" spans="2:61" x14ac:dyDescent="0.25">
      <c r="Q73" s="25"/>
      <c r="R73" s="73" t="s">
        <v>546</v>
      </c>
      <c r="S73" s="73">
        <v>25</v>
      </c>
      <c r="T73" s="73">
        <v>1.3123063461538464</v>
      </c>
      <c r="U73" s="73"/>
      <c r="V73" s="73"/>
      <c r="W73" s="73"/>
      <c r="X73" s="73"/>
      <c r="Y73" s="25"/>
      <c r="Z73" s="25"/>
      <c r="AA73" s="73" t="s">
        <v>546</v>
      </c>
      <c r="AB73" s="73">
        <v>35</v>
      </c>
      <c r="AC73" s="73">
        <v>3.4590260000000019</v>
      </c>
      <c r="AD73" s="73"/>
      <c r="AE73" s="73"/>
      <c r="AF73" s="73"/>
      <c r="AG73" s="73"/>
      <c r="AH73" s="25"/>
      <c r="AI73" s="25"/>
      <c r="AJ73" s="73" t="s">
        <v>546</v>
      </c>
      <c r="AK73" s="73">
        <v>42</v>
      </c>
      <c r="AL73" s="73">
        <v>4.0345654418604653</v>
      </c>
      <c r="AM73" s="73"/>
      <c r="AN73" s="73"/>
      <c r="AO73" s="73"/>
      <c r="AP73" s="73"/>
      <c r="AQ73" s="25"/>
      <c r="AR73" s="25"/>
      <c r="AS73" s="73" t="s">
        <v>546</v>
      </c>
      <c r="AT73" s="73">
        <v>34</v>
      </c>
      <c r="AU73" s="73">
        <v>6.3329941714285702</v>
      </c>
      <c r="AV73" s="73"/>
      <c r="AW73" s="73"/>
      <c r="AX73" s="73"/>
      <c r="AY73" s="73"/>
      <c r="AZ73" s="25"/>
      <c r="BA73" s="25"/>
      <c r="BB73" s="18" t="s">
        <v>546</v>
      </c>
      <c r="BC73" s="18">
        <v>10</v>
      </c>
      <c r="BD73" s="18">
        <v>1.163348727272727</v>
      </c>
      <c r="BE73" s="18"/>
      <c r="BF73" s="18"/>
      <c r="BG73" s="18"/>
      <c r="BH73" s="18"/>
    </row>
    <row r="74" spans="2:61" ht="15.75" thickBot="1" x14ac:dyDescent="0.3"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2:61" ht="15.75" thickTop="1" x14ac:dyDescent="0.25">
      <c r="Q75" s="25"/>
      <c r="R75" s="74"/>
      <c r="S75" s="74" t="s">
        <v>547</v>
      </c>
      <c r="T75" s="74" t="s">
        <v>548</v>
      </c>
      <c r="U75" s="74" t="s">
        <v>549</v>
      </c>
      <c r="V75" s="74" t="s">
        <v>541</v>
      </c>
      <c r="W75" s="74" t="s">
        <v>550</v>
      </c>
      <c r="X75" s="74" t="s">
        <v>551</v>
      </c>
      <c r="Y75" s="74" t="s">
        <v>552</v>
      </c>
      <c r="Z75" s="25"/>
      <c r="AA75" s="74"/>
      <c r="AB75" s="74" t="s">
        <v>547</v>
      </c>
      <c r="AC75" s="74" t="s">
        <v>548</v>
      </c>
      <c r="AD75" s="74" t="s">
        <v>549</v>
      </c>
      <c r="AE75" s="74" t="s">
        <v>541</v>
      </c>
      <c r="AF75" s="74" t="s">
        <v>550</v>
      </c>
      <c r="AG75" s="74" t="s">
        <v>551</v>
      </c>
      <c r="AH75" s="74" t="s">
        <v>552</v>
      </c>
      <c r="AI75" s="25"/>
      <c r="AJ75" s="74"/>
      <c r="AK75" s="74" t="s">
        <v>547</v>
      </c>
      <c r="AL75" s="74" t="s">
        <v>548</v>
      </c>
      <c r="AM75" s="74" t="s">
        <v>549</v>
      </c>
      <c r="AN75" s="74" t="s">
        <v>541</v>
      </c>
      <c r="AO75" s="74" t="s">
        <v>550</v>
      </c>
      <c r="AP75" s="74" t="s">
        <v>551</v>
      </c>
      <c r="AQ75" s="74" t="s">
        <v>552</v>
      </c>
      <c r="AR75" s="25"/>
      <c r="AS75" s="74"/>
      <c r="AT75" s="74" t="s">
        <v>547</v>
      </c>
      <c r="AU75" s="74" t="s">
        <v>548</v>
      </c>
      <c r="AV75" s="74" t="s">
        <v>549</v>
      </c>
      <c r="AW75" s="74" t="s">
        <v>541</v>
      </c>
      <c r="AX75" s="74" t="s">
        <v>550</v>
      </c>
      <c r="AY75" s="74" t="s">
        <v>551</v>
      </c>
      <c r="AZ75" s="74" t="s">
        <v>552</v>
      </c>
      <c r="BA75" s="25"/>
      <c r="BB75" s="74"/>
      <c r="BC75" s="74" t="s">
        <v>547</v>
      </c>
      <c r="BD75" s="74" t="s">
        <v>548</v>
      </c>
      <c r="BE75" s="74" t="s">
        <v>549</v>
      </c>
      <c r="BF75" s="74" t="s">
        <v>541</v>
      </c>
      <c r="BG75" s="74" t="s">
        <v>550</v>
      </c>
      <c r="BH75" s="74" t="s">
        <v>551</v>
      </c>
      <c r="BI75" s="74" t="s">
        <v>552</v>
      </c>
    </row>
    <row r="76" spans="2:61" x14ac:dyDescent="0.25">
      <c r="Q76" s="25"/>
      <c r="R76" s="25" t="s">
        <v>553</v>
      </c>
      <c r="S76" s="25">
        <v>2.6022252273670357</v>
      </c>
      <c r="T76" s="25">
        <v>0.93132349039305506</v>
      </c>
      <c r="U76" s="25">
        <v>2.7941153146140385</v>
      </c>
      <c r="V76" s="25">
        <v>1.3620457546610995E-2</v>
      </c>
      <c r="W76" s="25">
        <v>0.61715619699961577</v>
      </c>
      <c r="X76" s="25">
        <v>4.587294257734456</v>
      </c>
      <c r="Y76" s="25"/>
      <c r="Z76" s="25"/>
      <c r="AA76" s="25" t="s">
        <v>553</v>
      </c>
      <c r="AB76" s="25">
        <v>2.1262222881332837</v>
      </c>
      <c r="AC76" s="25">
        <v>0.48702925660331403</v>
      </c>
      <c r="AD76" s="25">
        <v>4.3656972539230727</v>
      </c>
      <c r="AE76" s="25">
        <v>1.9286032013857558E-4</v>
      </c>
      <c r="AF76" s="25">
        <v>1.12316675783998</v>
      </c>
      <c r="AG76" s="25">
        <v>3.1292778184265875</v>
      </c>
      <c r="AH76" s="25"/>
      <c r="AI76" s="25"/>
      <c r="AJ76" s="25" t="s">
        <v>553</v>
      </c>
      <c r="AK76" s="25">
        <v>1.7411747926730268</v>
      </c>
      <c r="AL76" s="25">
        <v>0.60282495518792267</v>
      </c>
      <c r="AM76" s="25">
        <v>2.8883588472714083</v>
      </c>
      <c r="AN76" s="25">
        <v>6.892253972050736E-3</v>
      </c>
      <c r="AO76" s="25">
        <v>0.51326054118090569</v>
      </c>
      <c r="AP76" s="25">
        <v>2.9690890441651479</v>
      </c>
      <c r="AQ76" s="25"/>
      <c r="AR76" s="25"/>
      <c r="AS76" s="25" t="s">
        <v>553</v>
      </c>
      <c r="AT76" s="25">
        <v>0.86281317229647325</v>
      </c>
      <c r="AU76" s="25">
        <v>0.96854959204446678</v>
      </c>
      <c r="AV76" s="25">
        <v>0.89083014373605862</v>
      </c>
      <c r="AW76" s="25">
        <v>0.3818641724320706</v>
      </c>
      <c r="AX76" s="25">
        <v>-1.1361749375895127</v>
      </c>
      <c r="AY76" s="25">
        <v>2.861801282182459</v>
      </c>
      <c r="AZ76" s="25"/>
      <c r="BA76" s="25"/>
      <c r="BB76" t="s">
        <v>553</v>
      </c>
      <c r="BC76">
        <v>-1.9102034543988957</v>
      </c>
      <c r="BD76">
        <v>0</v>
      </c>
      <c r="BE76" t="e">
        <v>#DIV/0!</v>
      </c>
      <c r="BF76" t="e">
        <v>#DIV/0!</v>
      </c>
      <c r="BG76" t="e">
        <v>#NUM!</v>
      </c>
      <c r="BH76" t="e">
        <v>#NUM!</v>
      </c>
    </row>
    <row r="77" spans="2:61" x14ac:dyDescent="0.25">
      <c r="Q77" s="25"/>
      <c r="R77" s="25" t="s">
        <v>41</v>
      </c>
      <c r="S77" s="25">
        <v>-4.9221632720179691E-3</v>
      </c>
      <c r="T77" s="25">
        <v>6.1290021887340975E-3</v>
      </c>
      <c r="U77" s="25">
        <v>-0.80309373703040032</v>
      </c>
      <c r="V77" s="25">
        <v>0.43446223266268447</v>
      </c>
      <c r="W77" s="25">
        <v>-1.7985822201930124E-2</v>
      </c>
      <c r="X77" s="25">
        <v>8.1414956578941839E-3</v>
      </c>
      <c r="Y77" s="25">
        <v>2.5998101364451447</v>
      </c>
      <c r="Z77" s="25"/>
      <c r="AA77" s="25" t="s">
        <v>41</v>
      </c>
      <c r="AB77" s="25">
        <v>9.1516823264253019E-4</v>
      </c>
      <c r="AC77" s="25">
        <v>3.9632571054387198E-3</v>
      </c>
      <c r="AD77" s="25">
        <v>0.23091316265771863</v>
      </c>
      <c r="AE77" s="25">
        <v>0.8192615975742622</v>
      </c>
      <c r="AF77" s="25">
        <v>-7.2473125704819548E-3</v>
      </c>
      <c r="AG77" s="25">
        <v>9.0776490357670145E-3</v>
      </c>
      <c r="AH77" s="25">
        <v>1.6346751971536881</v>
      </c>
      <c r="AI77" s="25"/>
      <c r="AJ77" s="25" t="s">
        <v>41</v>
      </c>
      <c r="AK77" s="25">
        <v>8.854112595888552E-4</v>
      </c>
      <c r="AL77" s="25">
        <v>3.9278955337298934E-3</v>
      </c>
      <c r="AM77" s="25">
        <v>0.22541619347703903</v>
      </c>
      <c r="AN77" s="25">
        <v>0.82308895388339742</v>
      </c>
      <c r="AO77" s="25">
        <v>-7.1154501226935764E-3</v>
      </c>
      <c r="AP77" s="25">
        <v>8.8862726418712859E-3</v>
      </c>
      <c r="AQ77" s="25">
        <v>1.5063134770479443</v>
      </c>
      <c r="AR77" s="25"/>
      <c r="AS77" s="25" t="s">
        <v>41</v>
      </c>
      <c r="AT77" s="25">
        <v>-8.4525061261867974E-3</v>
      </c>
      <c r="AU77" s="25">
        <v>6.4716611830112217E-3</v>
      </c>
      <c r="AV77" s="25">
        <v>-1.3060798282171351</v>
      </c>
      <c r="AW77" s="25">
        <v>0.20390549446561373</v>
      </c>
      <c r="AX77" s="25">
        <v>-2.1809358333147583E-2</v>
      </c>
      <c r="AY77" s="25">
        <v>4.9043460807739886E-3</v>
      </c>
      <c r="AZ77" s="25">
        <v>1.3078791838540593</v>
      </c>
      <c r="BA77" s="25"/>
      <c r="BB77" t="s">
        <v>41</v>
      </c>
      <c r="BC77">
        <v>-3.2833597857657548E-2</v>
      </c>
      <c r="BD77">
        <v>0</v>
      </c>
      <c r="BE77" t="e">
        <v>#DIV/0!</v>
      </c>
      <c r="BF77" t="e">
        <v>#DIV/0!</v>
      </c>
      <c r="BG77" t="e">
        <v>#NUM!</v>
      </c>
      <c r="BH77" t="e">
        <v>#NUM!</v>
      </c>
      <c r="BI77">
        <v>27.583087839301083</v>
      </c>
    </row>
    <row r="78" spans="2:61" x14ac:dyDescent="0.25">
      <c r="Q78" s="25"/>
      <c r="R78" s="25" t="s">
        <v>42</v>
      </c>
      <c r="S78" s="25">
        <v>0.13798863852181892</v>
      </c>
      <c r="T78" s="25">
        <v>0.37363921655262194</v>
      </c>
      <c r="U78" s="25">
        <v>0.36930983796339567</v>
      </c>
      <c r="V78" s="25">
        <v>0.71705818300367774</v>
      </c>
      <c r="W78" s="25">
        <v>-0.65840449980257709</v>
      </c>
      <c r="X78" s="25">
        <v>0.93438177684621504</v>
      </c>
      <c r="Y78" s="25">
        <v>4.6500888570738654</v>
      </c>
      <c r="Z78" s="25"/>
      <c r="AA78" s="25" t="s">
        <v>42</v>
      </c>
      <c r="AB78" s="25">
        <v>0.15083695867959462</v>
      </c>
      <c r="AC78" s="25">
        <v>0.14888199679990699</v>
      </c>
      <c r="AD78" s="25">
        <v>1.0131309488165654</v>
      </c>
      <c r="AE78" s="25">
        <v>0.3207031865152315</v>
      </c>
      <c r="AF78" s="25">
        <v>-0.15579125354070689</v>
      </c>
      <c r="AG78" s="25">
        <v>0.45746517089989613</v>
      </c>
      <c r="AH78" s="25">
        <v>1.9810503346681105</v>
      </c>
      <c r="AI78" s="25"/>
      <c r="AJ78" s="25" t="s">
        <v>42</v>
      </c>
      <c r="AK78" s="25">
        <v>0.14348251432119985</v>
      </c>
      <c r="AL78" s="25">
        <v>0.18587585709607943</v>
      </c>
      <c r="AM78" s="25">
        <v>0.77192657810870824</v>
      </c>
      <c r="AN78" s="25">
        <v>0.44582151875486375</v>
      </c>
      <c r="AO78" s="25">
        <v>-0.23513421674202917</v>
      </c>
      <c r="AP78" s="25">
        <v>0.52209924538442887</v>
      </c>
      <c r="AQ78" s="25">
        <v>2.4727091915337462</v>
      </c>
      <c r="AR78" s="25"/>
      <c r="AS78" s="25" t="s">
        <v>42</v>
      </c>
      <c r="AT78" s="25">
        <v>0.68210963810167291</v>
      </c>
      <c r="AU78" s="25">
        <v>0.36841168699908011</v>
      </c>
      <c r="AV78" s="25">
        <v>1.8514875129446589</v>
      </c>
      <c r="AW78" s="25">
        <v>7.644279412102159E-2</v>
      </c>
      <c r="AX78" s="25">
        <v>-7.8254712782682812E-2</v>
      </c>
      <c r="AY78" s="25">
        <v>1.4424739889860287</v>
      </c>
      <c r="AZ78" s="25">
        <v>5.2255447438545879</v>
      </c>
      <c r="BA78" s="25"/>
      <c r="BB78" t="s">
        <v>42</v>
      </c>
      <c r="BC78">
        <v>0.97580136602810241</v>
      </c>
      <c r="BD78">
        <v>0</v>
      </c>
      <c r="BE78" t="e">
        <v>#DIV/0!</v>
      </c>
      <c r="BF78" t="e">
        <v>#DIV/0!</v>
      </c>
      <c r="BG78" t="e">
        <v>#NUM!</v>
      </c>
      <c r="BH78" t="e">
        <v>#NUM!</v>
      </c>
      <c r="BI78">
        <v>32.248508226501556</v>
      </c>
    </row>
    <row r="79" spans="2:61" x14ac:dyDescent="0.25">
      <c r="Q79" s="25"/>
      <c r="R79" s="25" t="s">
        <v>39</v>
      </c>
      <c r="S79" s="25">
        <v>0.67002682584222151</v>
      </c>
      <c r="T79" s="25">
        <v>0.89359212911182118</v>
      </c>
      <c r="U79" s="25">
        <v>0.7498128105808064</v>
      </c>
      <c r="V79" s="25">
        <v>0.46496609789673771</v>
      </c>
      <c r="W79" s="25">
        <v>-1.2346197116689608</v>
      </c>
      <c r="X79" s="25">
        <v>2.574673363353404</v>
      </c>
      <c r="Y79" s="25">
        <v>6.3799228745220802</v>
      </c>
      <c r="Z79" s="25"/>
      <c r="AA79" s="25" t="s">
        <v>39</v>
      </c>
      <c r="AB79" s="25">
        <v>0.49954936202930272</v>
      </c>
      <c r="AC79" s="25">
        <v>0.36955164094015863</v>
      </c>
      <c r="AD79" s="25">
        <v>1.3517714621924641</v>
      </c>
      <c r="AE79" s="25">
        <v>0.18855310648138957</v>
      </c>
      <c r="AF79" s="25">
        <v>-0.2615564897201979</v>
      </c>
      <c r="AG79" s="25">
        <v>1.2606552137788034</v>
      </c>
      <c r="AH79" s="25">
        <v>1.8586109757085911</v>
      </c>
      <c r="AI79" s="25"/>
      <c r="AJ79" s="25" t="s">
        <v>39</v>
      </c>
      <c r="AK79" s="25">
        <v>0.26366712973054851</v>
      </c>
      <c r="AL79" s="25">
        <v>0.27328747660055724</v>
      </c>
      <c r="AM79" s="25">
        <v>0.96479770317441205</v>
      </c>
      <c r="AN79" s="25">
        <v>0.34188118758918717</v>
      </c>
      <c r="AO79" s="25">
        <v>-0.29300124370719871</v>
      </c>
      <c r="AP79" s="25">
        <v>0.82033550316829573</v>
      </c>
      <c r="AQ79" s="25">
        <v>1.5210202158722905</v>
      </c>
      <c r="AR79" s="25"/>
      <c r="AS79" s="25" t="s">
        <v>39</v>
      </c>
      <c r="AT79" s="25">
        <v>0.17334939281366879</v>
      </c>
      <c r="AU79" s="25">
        <v>0.65497023653625164</v>
      </c>
      <c r="AV79" s="25">
        <v>0.26466758814936497</v>
      </c>
      <c r="AW79" s="25">
        <v>0.79352530185668435</v>
      </c>
      <c r="AX79" s="25">
        <v>-1.1784427362826686</v>
      </c>
      <c r="AY79" s="25">
        <v>1.525141521910006</v>
      </c>
      <c r="AZ79" s="25">
        <v>3.7745196549649136</v>
      </c>
      <c r="BA79" s="25"/>
      <c r="BB79" t="s">
        <v>39</v>
      </c>
      <c r="BC79">
        <v>4.3915507208828881</v>
      </c>
      <c r="BD79">
        <v>0</v>
      </c>
      <c r="BE79" t="e">
        <v>#DIV/0!</v>
      </c>
      <c r="BF79" t="e">
        <v>#DIV/0!</v>
      </c>
      <c r="BG79" t="e">
        <v>#NUM!</v>
      </c>
      <c r="BH79" t="e">
        <v>#NUM!</v>
      </c>
      <c r="BI79">
        <v>512.02670768372718</v>
      </c>
    </row>
    <row r="80" spans="2:61" x14ac:dyDescent="0.25">
      <c r="Q80" s="25"/>
      <c r="R80" s="25" t="s">
        <v>47</v>
      </c>
      <c r="S80" s="25">
        <v>-1.9647188542387641E-2</v>
      </c>
      <c r="T80" s="25">
        <v>2.6280633232470055E-2</v>
      </c>
      <c r="U80" s="25">
        <v>-0.7475919004155992</v>
      </c>
      <c r="V80" s="25">
        <v>0.46626557153459369</v>
      </c>
      <c r="W80" s="25">
        <v>-7.5663032302759045E-2</v>
      </c>
      <c r="X80" s="25">
        <v>3.6368655217983756E-2</v>
      </c>
      <c r="Y80" s="25">
        <v>7.4348032729527329</v>
      </c>
      <c r="Z80" s="25"/>
      <c r="AA80" s="25" t="s">
        <v>47</v>
      </c>
      <c r="AB80" s="25">
        <v>-5.77548333897152E-4</v>
      </c>
      <c r="AC80" s="25">
        <v>1.4943789344327312E-2</v>
      </c>
      <c r="AD80" s="25">
        <v>-3.8648051079252552E-2</v>
      </c>
      <c r="AE80" s="25">
        <v>0.96947796791857233</v>
      </c>
      <c r="AF80" s="25">
        <v>-3.1354858612763173E-2</v>
      </c>
      <c r="AG80" s="25">
        <v>3.0199761944968869E-2</v>
      </c>
      <c r="AH80" s="25">
        <v>4.4805547943778663</v>
      </c>
      <c r="AI80" s="25"/>
      <c r="AJ80" s="25" t="s">
        <v>47</v>
      </c>
      <c r="AK80" s="25">
        <v>-1.8630313519305809E-2</v>
      </c>
      <c r="AL80" s="25">
        <v>2.0537076778837812E-2</v>
      </c>
      <c r="AM80" s="25">
        <v>-0.9071550795633776</v>
      </c>
      <c r="AN80" s="25">
        <v>0.37110572687070587</v>
      </c>
      <c r="AO80" s="25">
        <v>-6.0462969987320717E-2</v>
      </c>
      <c r="AP80" s="25">
        <v>2.3202342948709098E-2</v>
      </c>
      <c r="AQ80" s="25">
        <v>7.1972631369947839</v>
      </c>
      <c r="AR80" s="25"/>
      <c r="AS80" s="25" t="s">
        <v>47</v>
      </c>
      <c r="AT80" s="25">
        <v>2.6964300721783038E-3</v>
      </c>
      <c r="AU80" s="25">
        <v>2.50149515325272E-2</v>
      </c>
      <c r="AV80" s="25">
        <v>0.10779273622305875</v>
      </c>
      <c r="AW80" s="25">
        <v>0.91505619272434258</v>
      </c>
      <c r="AX80" s="25">
        <v>-4.8931892414999352E-2</v>
      </c>
      <c r="AY80" s="25">
        <v>5.4324752559355961E-2</v>
      </c>
      <c r="AZ80" s="25">
        <v>3.1625419692553529</v>
      </c>
      <c r="BA80" s="25"/>
      <c r="BB80" t="s">
        <v>47</v>
      </c>
      <c r="BC80">
        <v>-0.31259379980413338</v>
      </c>
      <c r="BD80">
        <v>0</v>
      </c>
      <c r="BE80" t="e">
        <v>#DIV/0!</v>
      </c>
      <c r="BF80" t="e">
        <v>#DIV/0!</v>
      </c>
      <c r="BG80" t="e">
        <v>#NUM!</v>
      </c>
      <c r="BH80" t="e">
        <v>#NUM!</v>
      </c>
      <c r="BI80">
        <v>1122.3328945861997</v>
      </c>
    </row>
    <row r="81" spans="17:61" x14ac:dyDescent="0.25">
      <c r="Q81" s="25"/>
      <c r="R81" s="25" t="s">
        <v>51</v>
      </c>
      <c r="S81" s="25">
        <v>-0.23461393815219947</v>
      </c>
      <c r="T81" s="25">
        <v>0.30090475430689323</v>
      </c>
      <c r="U81" s="25">
        <v>-0.77969501908539585</v>
      </c>
      <c r="V81" s="25">
        <v>0.44769882137258055</v>
      </c>
      <c r="W81" s="25">
        <v>-0.87597723997640253</v>
      </c>
      <c r="X81" s="25">
        <v>0.40674936367200365</v>
      </c>
      <c r="Y81" s="25">
        <v>3.3014513612178189</v>
      </c>
      <c r="Z81" s="25"/>
      <c r="AA81" s="25" t="s">
        <v>51</v>
      </c>
      <c r="AB81" s="25">
        <v>-0.2098796697485561</v>
      </c>
      <c r="AC81" s="25">
        <v>8.3674581416596172E-2</v>
      </c>
      <c r="AD81" s="25">
        <v>-2.5082846689559677</v>
      </c>
      <c r="AE81" s="25">
        <v>1.8986426621296643E-2</v>
      </c>
      <c r="AF81" s="25">
        <v>-0.38221069606153057</v>
      </c>
      <c r="AG81" s="25">
        <v>-3.7548643435581647E-2</v>
      </c>
      <c r="AH81" s="25">
        <v>1.2227465091365342</v>
      </c>
      <c r="AI81" s="25"/>
      <c r="AJ81" s="25" t="s">
        <v>51</v>
      </c>
      <c r="AK81" s="25">
        <v>-0.1573012495013843</v>
      </c>
      <c r="AL81" s="25">
        <v>9.4520069322084135E-2</v>
      </c>
      <c r="AM81" s="25">
        <v>-1.6642100522098502</v>
      </c>
      <c r="AN81" s="25">
        <v>0.10583422828507641</v>
      </c>
      <c r="AO81" s="25">
        <v>-0.34983233032969768</v>
      </c>
      <c r="AP81" s="25">
        <v>3.5229831326929084E-2</v>
      </c>
      <c r="AQ81" s="25">
        <v>1.3048787504832473</v>
      </c>
      <c r="AR81" s="25"/>
      <c r="AS81" s="25" t="s">
        <v>51</v>
      </c>
      <c r="AT81" s="25">
        <v>-3.9027286358503555E-2</v>
      </c>
      <c r="AU81" s="25">
        <v>0.17627504691649962</v>
      </c>
      <c r="AV81" s="25">
        <v>-0.22139994877999117</v>
      </c>
      <c r="AW81" s="25">
        <v>0.82665396500376898</v>
      </c>
      <c r="AX81" s="25">
        <v>-0.40284110214037983</v>
      </c>
      <c r="AY81" s="25">
        <v>0.32478652942337272</v>
      </c>
      <c r="AZ81" s="25">
        <v>1.7491975135076387</v>
      </c>
      <c r="BA81" s="25"/>
      <c r="BB81" t="s">
        <v>51</v>
      </c>
      <c r="BC81">
        <v>-0.77205155778139123</v>
      </c>
      <c r="BD81">
        <v>0</v>
      </c>
      <c r="BE81" t="e">
        <v>#DIV/0!</v>
      </c>
      <c r="BF81" t="e">
        <v>#DIV/0!</v>
      </c>
      <c r="BG81" t="e">
        <v>#NUM!</v>
      </c>
      <c r="BH81" t="e">
        <v>#NUM!</v>
      </c>
      <c r="BI81">
        <v>13.97073083583199</v>
      </c>
    </row>
    <row r="82" spans="17:61" x14ac:dyDescent="0.25">
      <c r="Q82" s="25"/>
      <c r="R82" s="25" t="s">
        <v>43</v>
      </c>
      <c r="S82" s="25">
        <v>1.5336251816042607E-2</v>
      </c>
      <c r="T82" s="25">
        <v>7.8201451021388951E-2</v>
      </c>
      <c r="U82" s="25">
        <v>0.19611211321191438</v>
      </c>
      <c r="V82" s="25">
        <v>0.84715454329071471</v>
      </c>
      <c r="W82" s="25">
        <v>-0.15134619542561181</v>
      </c>
      <c r="X82" s="25">
        <v>0.18201869905769705</v>
      </c>
      <c r="Y82" s="25">
        <v>38.073227789412115</v>
      </c>
      <c r="Z82" s="25"/>
      <c r="AA82" s="25" t="s">
        <v>43</v>
      </c>
      <c r="AB82" s="25">
        <v>3.3397981675200805E-2</v>
      </c>
      <c r="AC82" s="25">
        <v>2.5441638970290992E-2</v>
      </c>
      <c r="AD82" s="25">
        <v>1.3127291726056127</v>
      </c>
      <c r="AE82" s="25">
        <v>0.20119803448590318</v>
      </c>
      <c r="AF82" s="25">
        <v>-1.9000054629344204E-2</v>
      </c>
      <c r="AG82" s="25">
        <v>8.5796017979745814E-2</v>
      </c>
      <c r="AH82" s="25">
        <v>7.4835623856582343</v>
      </c>
      <c r="AI82" s="25"/>
      <c r="AJ82" s="25" t="s">
        <v>43</v>
      </c>
      <c r="AK82" s="25">
        <v>4.1085076755664869E-2</v>
      </c>
      <c r="AL82" s="25">
        <v>3.8845507508829626E-2</v>
      </c>
      <c r="AM82" s="25">
        <v>1.0576532368981455</v>
      </c>
      <c r="AN82" s="25">
        <v>0.2981327760628622</v>
      </c>
      <c r="AO82" s="25">
        <v>-3.8040632732699926E-2</v>
      </c>
      <c r="AP82" s="25">
        <v>0.12021078624402967</v>
      </c>
      <c r="AQ82" s="25">
        <v>18.619442729058299</v>
      </c>
      <c r="AR82" s="25"/>
      <c r="AS82" s="25" t="s">
        <v>43</v>
      </c>
      <c r="AT82" s="25">
        <v>-4.7307223363013455E-2</v>
      </c>
      <c r="AU82" s="25">
        <v>5.1782950253358211E-2</v>
      </c>
      <c r="AV82" s="25">
        <v>-0.91356755711201498</v>
      </c>
      <c r="AW82" s="25">
        <v>0.37003113085695227</v>
      </c>
      <c r="AX82" s="25">
        <v>-0.15418197990777507</v>
      </c>
      <c r="AY82" s="25">
        <v>5.9567533181748157E-2</v>
      </c>
      <c r="AZ82" s="25">
        <v>7.2627346521345197</v>
      </c>
      <c r="BA82" s="25"/>
      <c r="BB82" t="s">
        <v>43</v>
      </c>
      <c r="BC82">
        <v>0.6686786353484514</v>
      </c>
      <c r="BD82">
        <v>0</v>
      </c>
      <c r="BE82" t="e">
        <v>#DIV/0!</v>
      </c>
      <c r="BF82" t="e">
        <v>#DIV/0!</v>
      </c>
      <c r="BG82" t="e">
        <v>#NUM!</v>
      </c>
      <c r="BH82" t="e">
        <v>#NUM!</v>
      </c>
      <c r="BI82">
        <v>3337.4998916931431</v>
      </c>
    </row>
    <row r="83" spans="17:61" x14ac:dyDescent="0.25">
      <c r="Q83" s="25"/>
      <c r="R83" s="25" t="s">
        <v>44</v>
      </c>
      <c r="S83" s="25">
        <v>-1.3366051179251111E-3</v>
      </c>
      <c r="T83" s="25">
        <v>2.9399609052770278E-2</v>
      </c>
      <c r="U83" s="25">
        <v>-4.546336366330575E-2</v>
      </c>
      <c r="V83" s="25">
        <v>0.96433771506381916</v>
      </c>
      <c r="W83" s="25">
        <v>-6.4000388473087338E-2</v>
      </c>
      <c r="X83" s="25">
        <v>6.1327178237237122E-2</v>
      </c>
      <c r="Y83" s="25">
        <v>5.4016627660238976</v>
      </c>
      <c r="Z83" s="25"/>
      <c r="AA83" s="25" t="s">
        <v>44</v>
      </c>
      <c r="AB83" s="25">
        <v>-3.3720104578243655E-2</v>
      </c>
      <c r="AC83" s="25">
        <v>2.1400109597915259E-2</v>
      </c>
      <c r="AD83" s="25">
        <v>-1.5756977516380839</v>
      </c>
      <c r="AE83" s="25">
        <v>0.12766686141490316</v>
      </c>
      <c r="AF83" s="25">
        <v>-7.7794455328296014E-2</v>
      </c>
      <c r="AG83" s="25">
        <v>1.0354246171808697E-2</v>
      </c>
      <c r="AH83" s="25">
        <v>4.3768432883090727</v>
      </c>
      <c r="AI83" s="25"/>
      <c r="AJ83" s="25" t="s">
        <v>44</v>
      </c>
      <c r="AK83" s="25">
        <v>-4.8434563231465914E-3</v>
      </c>
      <c r="AL83" s="25">
        <v>2.1951340343073562E-2</v>
      </c>
      <c r="AM83" s="25">
        <v>-0.22064512906497194</v>
      </c>
      <c r="AN83" s="25">
        <v>0.8267705164333754</v>
      </c>
      <c r="AO83" s="25">
        <v>-4.9556873401594023E-2</v>
      </c>
      <c r="AP83" s="25">
        <v>3.9869960755300846E-2</v>
      </c>
      <c r="AQ83" s="25">
        <v>4.9978893937211657</v>
      </c>
      <c r="AR83" s="25"/>
      <c r="AS83" s="25" t="s">
        <v>44</v>
      </c>
      <c r="AT83" s="25">
        <v>3.7795367099679247E-3</v>
      </c>
      <c r="AU83" s="25">
        <v>2.4162556795170292E-2</v>
      </c>
      <c r="AV83" s="25">
        <v>0.15642122404543685</v>
      </c>
      <c r="AW83" s="25">
        <v>0.87700937068578078</v>
      </c>
      <c r="AX83" s="25">
        <v>-4.6089529504839515E-2</v>
      </c>
      <c r="AY83" s="25">
        <v>5.3648602924775364E-2</v>
      </c>
      <c r="AZ83" s="25">
        <v>2.4326677477352723</v>
      </c>
      <c r="BA83" s="25"/>
      <c r="BB83" t="s">
        <v>44</v>
      </c>
      <c r="BC83">
        <v>-0.15891738023116775</v>
      </c>
      <c r="BD83">
        <v>0</v>
      </c>
      <c r="BE83" t="e">
        <v>#DIV/0!</v>
      </c>
      <c r="BF83" t="e">
        <v>#DIV/0!</v>
      </c>
      <c r="BG83" t="e">
        <v>#NUM!</v>
      </c>
      <c r="BH83" t="e">
        <v>#NUM!</v>
      </c>
      <c r="BI83">
        <v>805.85916147567946</v>
      </c>
    </row>
    <row r="84" spans="17:61" x14ac:dyDescent="0.25">
      <c r="Q84" s="25"/>
      <c r="R84" s="25" t="s">
        <v>46</v>
      </c>
      <c r="S84" s="25">
        <v>3.6913948386375109E-4</v>
      </c>
      <c r="T84" s="25">
        <v>2.6190683408966204E-2</v>
      </c>
      <c r="U84" s="25">
        <v>1.4094305142773733E-2</v>
      </c>
      <c r="V84" s="25">
        <v>0.9889405001695013</v>
      </c>
      <c r="W84" s="25">
        <v>-5.5454980766077182E-2</v>
      </c>
      <c r="X84" s="25">
        <v>5.6193259733804686E-2</v>
      </c>
      <c r="Y84" s="25">
        <v>7.7328648149904726</v>
      </c>
      <c r="Z84" s="25"/>
      <c r="AA84" s="25" t="s">
        <v>46</v>
      </c>
      <c r="AB84" s="25">
        <v>2.4103345157700122E-2</v>
      </c>
      <c r="AC84" s="25">
        <v>1.6669309115105578E-2</v>
      </c>
      <c r="AD84" s="25">
        <v>1.4459714551611433</v>
      </c>
      <c r="AE84" s="25">
        <v>0.16060631089457073</v>
      </c>
      <c r="AF84" s="25">
        <v>-1.0227739612621772E-2</v>
      </c>
      <c r="AG84" s="25">
        <v>5.8434429928022016E-2</v>
      </c>
      <c r="AH84" s="25">
        <v>5.1564808356613643</v>
      </c>
      <c r="AI84" s="25"/>
      <c r="AJ84" s="25" t="s">
        <v>46</v>
      </c>
      <c r="AK84" s="25">
        <v>1.2844254045694092E-2</v>
      </c>
      <c r="AL84" s="25">
        <v>2.4228965793086678E-2</v>
      </c>
      <c r="AM84" s="25">
        <v>0.53011978123139625</v>
      </c>
      <c r="AN84" s="25">
        <v>0.59968838445216233</v>
      </c>
      <c r="AO84" s="25">
        <v>-3.6508534255798371E-2</v>
      </c>
      <c r="AP84" s="25">
        <v>6.2197042347186558E-2</v>
      </c>
      <c r="AQ84" s="25">
        <v>7.0144737866829532</v>
      </c>
      <c r="AR84" s="25"/>
      <c r="AS84" s="25" t="s">
        <v>46</v>
      </c>
      <c r="AT84" s="25">
        <v>4.3209542447110463E-2</v>
      </c>
      <c r="AU84" s="25">
        <v>2.6208614184090644E-2</v>
      </c>
      <c r="AV84" s="25">
        <v>1.6486771159895914</v>
      </c>
      <c r="AW84" s="25">
        <v>0.11224426023217804</v>
      </c>
      <c r="AX84" s="25">
        <v>-1.088237866969808E-2</v>
      </c>
      <c r="AY84" s="25">
        <v>9.7301463563919E-2</v>
      </c>
      <c r="AZ84" s="25">
        <v>3.5949108711421065</v>
      </c>
      <c r="BA84" s="25"/>
      <c r="BB84" t="s">
        <v>46</v>
      </c>
      <c r="BC84">
        <v>-0.24797514286219796</v>
      </c>
      <c r="BD84">
        <v>0</v>
      </c>
      <c r="BE84" t="e">
        <v>#DIV/0!</v>
      </c>
      <c r="BF84" t="e">
        <v>#DIV/0!</v>
      </c>
      <c r="BG84" t="e">
        <v>#NUM!</v>
      </c>
      <c r="BH84" t="e">
        <v>#NUM!</v>
      </c>
      <c r="BI84">
        <v>265.91555556097592</v>
      </c>
    </row>
    <row r="85" spans="17:61" x14ac:dyDescent="0.25">
      <c r="Q85" s="25"/>
      <c r="R85" s="25" t="s">
        <v>45</v>
      </c>
      <c r="S85" s="25">
        <v>4.0743416077734457E-3</v>
      </c>
      <c r="T85" s="25">
        <v>3.51078917294163E-2</v>
      </c>
      <c r="U85" s="25">
        <v>0.1160520158594321</v>
      </c>
      <c r="V85" s="25">
        <v>0.90915076485620272</v>
      </c>
      <c r="W85" s="25">
        <v>-7.0756358264452673E-2</v>
      </c>
      <c r="X85" s="25">
        <v>7.8905041479999577E-2</v>
      </c>
      <c r="Y85" s="25">
        <v>10.792606408419678</v>
      </c>
      <c r="Z85" s="25"/>
      <c r="AA85" s="25" t="s">
        <v>45</v>
      </c>
      <c r="AB85" s="25">
        <v>-3.8971486742520938E-3</v>
      </c>
      <c r="AC85" s="25">
        <v>2.2460268782454152E-2</v>
      </c>
      <c r="AD85" s="25">
        <v>-0.17351300253790936</v>
      </c>
      <c r="AE85" s="25">
        <v>0.86364550191581491</v>
      </c>
      <c r="AF85" s="25">
        <v>-5.0154938136917793E-2</v>
      </c>
      <c r="AG85" s="25">
        <v>4.2360640788413603E-2</v>
      </c>
      <c r="AH85" s="25">
        <v>5.3377113319961058</v>
      </c>
      <c r="AI85" s="25"/>
      <c r="AJ85" s="25" t="s">
        <v>45</v>
      </c>
      <c r="AK85" s="25">
        <v>8.136066052870608E-3</v>
      </c>
      <c r="AL85" s="25">
        <v>1.6173840798172922E-2</v>
      </c>
      <c r="AM85" s="25">
        <v>0.50303858894108189</v>
      </c>
      <c r="AN85" s="25">
        <v>0.61838212275315185</v>
      </c>
      <c r="AO85" s="25">
        <v>-2.4808969560743153E-2</v>
      </c>
      <c r="AP85" s="25">
        <v>4.108110166648437E-2</v>
      </c>
      <c r="AQ85" s="25">
        <v>4.0598509760806056</v>
      </c>
      <c r="AR85" s="25"/>
      <c r="AS85" s="25" t="s">
        <v>45</v>
      </c>
      <c r="AT85" s="25">
        <v>-6.4774449650124464E-3</v>
      </c>
      <c r="AU85" s="25">
        <v>3.0433751807201499E-2</v>
      </c>
      <c r="AV85" s="25">
        <v>-0.21283754320029966</v>
      </c>
      <c r="AW85" s="25">
        <v>0.83325116204853977</v>
      </c>
      <c r="AX85" s="25">
        <v>-6.9289621544839933E-2</v>
      </c>
      <c r="AY85" s="25">
        <v>5.6334731614815045E-2</v>
      </c>
      <c r="AZ85" s="25">
        <v>2.9056935242363879</v>
      </c>
      <c r="BA85" s="25"/>
      <c r="BB85" s="18" t="s">
        <v>45</v>
      </c>
      <c r="BC85" s="18">
        <v>1.193387003239583E-2</v>
      </c>
      <c r="BD85" s="18">
        <v>0</v>
      </c>
      <c r="BE85" s="18" t="e">
        <v>#DIV/0!</v>
      </c>
      <c r="BF85" s="18" t="e">
        <v>#DIV/0!</v>
      </c>
      <c r="BG85" s="18" t="e">
        <v>#NUM!</v>
      </c>
      <c r="BH85" s="18" t="e">
        <v>#NUM!</v>
      </c>
      <c r="BI85" s="18">
        <v>225.07514787952707</v>
      </c>
    </row>
    <row r="86" spans="17:61" x14ac:dyDescent="0.25">
      <c r="Q86" s="25"/>
      <c r="R86" s="73" t="s">
        <v>48</v>
      </c>
      <c r="S86" s="73">
        <v>3.7361774430711486E-6</v>
      </c>
      <c r="T86" s="73">
        <v>3.264508466938573E-5</v>
      </c>
      <c r="U86" s="73">
        <v>0.11444839187612531</v>
      </c>
      <c r="V86" s="73">
        <v>0.91040025962275917</v>
      </c>
      <c r="W86" s="73">
        <v>-6.5845173440251423E-5</v>
      </c>
      <c r="X86" s="73">
        <v>7.3317528326393718E-5</v>
      </c>
      <c r="Y86" s="73">
        <v>2.4410346035243236</v>
      </c>
      <c r="Z86" s="25"/>
      <c r="AA86" s="73" t="s">
        <v>48</v>
      </c>
      <c r="AB86" s="73">
        <v>-7.4980386047238247E-7</v>
      </c>
      <c r="AC86" s="73">
        <v>2.867796114902542E-6</v>
      </c>
      <c r="AD86" s="73">
        <v>-0.26145647404151795</v>
      </c>
      <c r="AE86" s="73">
        <v>0.7958825094610732</v>
      </c>
      <c r="AF86" s="73">
        <v>-6.6561405205502937E-6</v>
      </c>
      <c r="AG86" s="73">
        <v>5.1565327996055284E-6</v>
      </c>
      <c r="AH86" s="73">
        <v>1.306263847338893</v>
      </c>
      <c r="AI86" s="25"/>
      <c r="AJ86" s="73" t="s">
        <v>48</v>
      </c>
      <c r="AK86" s="73">
        <v>-1.5179457521344151E-6</v>
      </c>
      <c r="AL86" s="73">
        <v>3.0295723589349843E-6</v>
      </c>
      <c r="AM86" s="73">
        <v>-0.50104291044826987</v>
      </c>
      <c r="AN86" s="73">
        <v>0.61977021436666113</v>
      </c>
      <c r="AO86" s="73">
        <v>-7.6889827064741582E-6</v>
      </c>
      <c r="AP86" s="73">
        <v>4.653091202205328E-6</v>
      </c>
      <c r="AQ86" s="73">
        <v>1.1013242606752582</v>
      </c>
      <c r="AR86" s="25"/>
      <c r="AS86" s="73" t="s">
        <v>48</v>
      </c>
      <c r="AT86" s="73">
        <v>6.0425024932318996E-6</v>
      </c>
      <c r="AU86" s="73">
        <v>2.7756706424773343E-5</v>
      </c>
      <c r="AV86" s="73">
        <v>0.21769522654311974</v>
      </c>
      <c r="AW86" s="73">
        <v>0.82950682821780108</v>
      </c>
      <c r="AX86" s="73">
        <v>-5.1244523972389172E-5</v>
      </c>
      <c r="AY86" s="73">
        <v>6.3329528958852972E-5</v>
      </c>
      <c r="AZ86" s="73">
        <v>1.6994323208907116</v>
      </c>
      <c r="BA86" s="25"/>
    </row>
    <row r="87" spans="17:61" x14ac:dyDescent="0.25"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</row>
    <row r="88" spans="17:61" x14ac:dyDescent="0.25"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t="s">
        <v>525</v>
      </c>
    </row>
    <row r="89" spans="17:61" x14ac:dyDescent="0.25">
      <c r="Q89" s="25"/>
      <c r="R89" s="25" t="s">
        <v>525</v>
      </c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</row>
    <row r="90" spans="17:61" ht="15.75" thickBot="1" x14ac:dyDescent="0.3"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72" t="s">
        <v>526</v>
      </c>
      <c r="BC90" s="72"/>
      <c r="BE90" s="72"/>
      <c r="BF90" s="72"/>
    </row>
    <row r="91" spans="17:61" ht="16.5" thickTop="1" thickBot="1" x14ac:dyDescent="0.3">
      <c r="Q91" s="25"/>
      <c r="R91" s="71" t="s">
        <v>526</v>
      </c>
      <c r="S91" s="71"/>
      <c r="T91" s="25"/>
      <c r="U91" s="71"/>
      <c r="V91" s="71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t="s">
        <v>527</v>
      </c>
      <c r="BC91">
        <v>0.1251358386935193</v>
      </c>
      <c r="BE91" t="s">
        <v>528</v>
      </c>
      <c r="BF91">
        <v>-20.88613014526949</v>
      </c>
    </row>
    <row r="92" spans="17:61" ht="15.75" thickTop="1" x14ac:dyDescent="0.25">
      <c r="Q92" s="25"/>
      <c r="R92" s="25" t="s">
        <v>527</v>
      </c>
      <c r="S92" s="25">
        <v>0.19867110216419342</v>
      </c>
      <c r="T92" s="25"/>
      <c r="U92" s="25" t="s">
        <v>528</v>
      </c>
      <c r="V92" s="25">
        <v>-56.691097109939619</v>
      </c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t="s">
        <v>529</v>
      </c>
      <c r="BC92">
        <v>1.5658978125530479E-2</v>
      </c>
      <c r="BE92" t="s">
        <v>530</v>
      </c>
      <c r="BF92">
        <v>-17.457558716698063</v>
      </c>
    </row>
    <row r="93" spans="17:61" x14ac:dyDescent="0.25">
      <c r="Q93" s="25"/>
      <c r="R93" s="25" t="s">
        <v>529</v>
      </c>
      <c r="S93" s="25">
        <v>3.9470206835135378E-2</v>
      </c>
      <c r="T93" s="25"/>
      <c r="U93" s="25" t="s">
        <v>530</v>
      </c>
      <c r="V93" s="25">
        <v>-32.691097109939619</v>
      </c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t="s">
        <v>531</v>
      </c>
      <c r="BC93">
        <v>-9.3712246527188237E-2</v>
      </c>
      <c r="BE93" s="18" t="s">
        <v>532</v>
      </c>
      <c r="BF93" s="18">
        <v>-20.090339599672749</v>
      </c>
    </row>
    <row r="94" spans="17:61" x14ac:dyDescent="0.25">
      <c r="Q94" s="25"/>
      <c r="R94" s="25" t="s">
        <v>531</v>
      </c>
      <c r="S94" s="25">
        <v>-0.60088298860810796</v>
      </c>
      <c r="T94" s="25"/>
      <c r="U94" s="73" t="s">
        <v>532</v>
      </c>
      <c r="V94" s="73">
        <v>-42.852035191703315</v>
      </c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t="s">
        <v>533</v>
      </c>
      <c r="BC94">
        <v>0.35670278243938602</v>
      </c>
    </row>
    <row r="95" spans="17:61" x14ac:dyDescent="0.25">
      <c r="Q95" s="25"/>
      <c r="R95" s="25" t="s">
        <v>533</v>
      </c>
      <c r="S95" s="25">
        <v>0.28988610904285533</v>
      </c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18" t="s">
        <v>534</v>
      </c>
      <c r="BC95" s="18">
        <v>11</v>
      </c>
    </row>
    <row r="96" spans="17:61" x14ac:dyDescent="0.25">
      <c r="Q96" s="25"/>
      <c r="R96" s="73" t="s">
        <v>534</v>
      </c>
      <c r="S96" s="73">
        <v>26</v>
      </c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7:60" ht="15.75" thickBot="1" x14ac:dyDescent="0.3"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t="s">
        <v>535</v>
      </c>
      <c r="BF97" s="52" t="s">
        <v>536</v>
      </c>
      <c r="BG97" s="52">
        <v>0.05</v>
      </c>
    </row>
    <row r="98" spans="17:60" ht="16.5" thickTop="1" thickBot="1" x14ac:dyDescent="0.3">
      <c r="Q98" s="25"/>
      <c r="R98" s="25" t="s">
        <v>535</v>
      </c>
      <c r="S98" s="25"/>
      <c r="T98" s="25"/>
      <c r="U98" s="25"/>
      <c r="V98" s="52" t="s">
        <v>536</v>
      </c>
      <c r="W98" s="52">
        <v>0.05</v>
      </c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74"/>
      <c r="BC98" s="74" t="s">
        <v>537</v>
      </c>
      <c r="BD98" s="74" t="s">
        <v>538</v>
      </c>
      <c r="BE98" s="74" t="s">
        <v>539</v>
      </c>
      <c r="BF98" s="74" t="s">
        <v>540</v>
      </c>
      <c r="BG98" s="74" t="s">
        <v>541</v>
      </c>
      <c r="BH98" s="74" t="s">
        <v>542</v>
      </c>
    </row>
    <row r="99" spans="17:60" ht="15.75" thickTop="1" x14ac:dyDescent="0.25">
      <c r="Q99" s="25"/>
      <c r="R99" s="74"/>
      <c r="S99" s="74" t="s">
        <v>537</v>
      </c>
      <c r="T99" s="74" t="s">
        <v>538</v>
      </c>
      <c r="U99" s="74" t="s">
        <v>539</v>
      </c>
      <c r="V99" s="74" t="s">
        <v>540</v>
      </c>
      <c r="W99" s="74" t="s">
        <v>541</v>
      </c>
      <c r="X99" s="74" t="s">
        <v>542</v>
      </c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t="s">
        <v>543</v>
      </c>
      <c r="BC99">
        <v>1</v>
      </c>
      <c r="BD99">
        <v>1.8216852272727353E-2</v>
      </c>
      <c r="BE99">
        <v>1.8216852272727353E-2</v>
      </c>
      <c r="BF99">
        <v>0.14317274196436652</v>
      </c>
      <c r="BG99">
        <v>0.71391787711457533</v>
      </c>
      <c r="BH99" s="52" t="s">
        <v>544</v>
      </c>
    </row>
    <row r="100" spans="17:60" x14ac:dyDescent="0.25">
      <c r="Q100" s="25"/>
      <c r="R100" s="25" t="s">
        <v>543</v>
      </c>
      <c r="S100" s="25">
        <v>10</v>
      </c>
      <c r="T100" s="25">
        <v>5.1797002913753082E-2</v>
      </c>
      <c r="U100" s="25">
        <v>5.1797002913753082E-3</v>
      </c>
      <c r="V100" s="25">
        <v>6.1638182047041523E-2</v>
      </c>
      <c r="W100" s="25">
        <v>0.9999529993722085</v>
      </c>
      <c r="X100" s="52" t="s">
        <v>544</v>
      </c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t="s">
        <v>545</v>
      </c>
      <c r="BC100">
        <v>9</v>
      </c>
      <c r="BD100">
        <v>1.1451318749999997</v>
      </c>
      <c r="BE100">
        <v>0.12723687499999997</v>
      </c>
    </row>
    <row r="101" spans="17:60" x14ac:dyDescent="0.25">
      <c r="Q101" s="25"/>
      <c r="R101" s="25" t="s">
        <v>545</v>
      </c>
      <c r="S101" s="25">
        <v>15</v>
      </c>
      <c r="T101" s="25">
        <v>1.2605093432400933</v>
      </c>
      <c r="U101" s="25">
        <v>8.403395621600622E-2</v>
      </c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18" t="s">
        <v>546</v>
      </c>
      <c r="BC101" s="18">
        <v>10</v>
      </c>
      <c r="BD101" s="18">
        <v>1.163348727272727</v>
      </c>
      <c r="BE101" s="18"/>
      <c r="BF101" s="18"/>
      <c r="BG101" s="18"/>
      <c r="BH101" s="18"/>
    </row>
    <row r="102" spans="17:60" ht="15.75" thickBot="1" x14ac:dyDescent="0.3">
      <c r="Q102" s="25"/>
      <c r="R102" s="73" t="s">
        <v>546</v>
      </c>
      <c r="S102" s="73">
        <v>25</v>
      </c>
      <c r="T102" s="73">
        <v>1.3123063461538464</v>
      </c>
      <c r="U102" s="73"/>
      <c r="V102" s="73"/>
      <c r="W102" s="73"/>
      <c r="X102" s="73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7:60" ht="16.5" thickTop="1" thickBot="1" x14ac:dyDescent="0.3"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74"/>
      <c r="BC103" s="74" t="s">
        <v>547</v>
      </c>
      <c r="BD103" s="74" t="s">
        <v>548</v>
      </c>
      <c r="BE103" s="74" t="s">
        <v>549</v>
      </c>
      <c r="BF103" s="74" t="s">
        <v>541</v>
      </c>
      <c r="BG103" s="74" t="s">
        <v>550</v>
      </c>
      <c r="BH103" s="74" t="s">
        <v>551</v>
      </c>
    </row>
    <row r="104" spans="17:60" ht="15.75" thickTop="1" x14ac:dyDescent="0.25">
      <c r="Q104" s="25"/>
      <c r="R104" s="74"/>
      <c r="S104" s="74" t="s">
        <v>547</v>
      </c>
      <c r="T104" s="74" t="s">
        <v>548</v>
      </c>
      <c r="U104" s="74" t="s">
        <v>549</v>
      </c>
      <c r="V104" s="74" t="s">
        <v>541</v>
      </c>
      <c r="W104" s="74" t="s">
        <v>550</v>
      </c>
      <c r="X104" s="74" t="s">
        <v>551</v>
      </c>
      <c r="Y104" s="74" t="s">
        <v>552</v>
      </c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t="s">
        <v>553</v>
      </c>
      <c r="BC104">
        <v>3.620625</v>
      </c>
      <c r="BD104">
        <v>0.12611347816549981</v>
      </c>
      <c r="BE104">
        <v>28.70926290089805</v>
      </c>
      <c r="BF104">
        <v>3.6760050510239088E-10</v>
      </c>
      <c r="BG104">
        <v>3.3353364920425195</v>
      </c>
      <c r="BH104">
        <v>3.9059135079574805</v>
      </c>
    </row>
    <row r="105" spans="17:60" x14ac:dyDescent="0.25">
      <c r="Q105" s="25"/>
      <c r="R105" s="25" t="s">
        <v>553</v>
      </c>
      <c r="S105" s="25">
        <v>3.483981934731935</v>
      </c>
      <c r="T105" s="25">
        <v>8.1011098011056409E-2</v>
      </c>
      <c r="U105" s="25">
        <v>43.006230260654419</v>
      </c>
      <c r="V105" s="25">
        <v>3.9775208656472629E-17</v>
      </c>
      <c r="W105" s="25">
        <v>3.3113108666909703</v>
      </c>
      <c r="X105" s="25">
        <v>3.6566530027728996</v>
      </c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18" t="s">
        <v>51</v>
      </c>
      <c r="BC105" s="18">
        <v>9.137500000000004E-2</v>
      </c>
      <c r="BD105" s="18">
        <v>0.24148892529817315</v>
      </c>
      <c r="BE105" s="18">
        <v>0.37838174105573069</v>
      </c>
      <c r="BF105" s="18">
        <v>0.71391787711457577</v>
      </c>
      <c r="BG105" s="18">
        <v>-0.45491090209970303</v>
      </c>
      <c r="BH105" s="18">
        <v>0.63766090209970305</v>
      </c>
    </row>
    <row r="106" spans="17:60" x14ac:dyDescent="0.25">
      <c r="Q106" s="25"/>
      <c r="R106" s="25" t="s">
        <v>52</v>
      </c>
      <c r="S106" s="25">
        <v>3.5206293706293794E-2</v>
      </c>
      <c r="T106" s="25">
        <v>0.10487660747230518</v>
      </c>
      <c r="U106" s="25">
        <v>0.33569253005815181</v>
      </c>
      <c r="V106" s="25">
        <v>0.74175206198986887</v>
      </c>
      <c r="W106" s="25">
        <v>-0.18833290363040189</v>
      </c>
      <c r="X106" s="25">
        <v>0.25874549104298949</v>
      </c>
      <c r="Y106" s="25">
        <v>1.1363636363636362</v>
      </c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</row>
    <row r="107" spans="17:60" x14ac:dyDescent="0.25">
      <c r="Q107" s="25"/>
      <c r="R107" s="25" t="s">
        <v>18</v>
      </c>
      <c r="S107" s="25">
        <v>0</v>
      </c>
      <c r="T107" s="25">
        <v>0</v>
      </c>
      <c r="U107" s="25" t="e">
        <v>#DIV/0!</v>
      </c>
      <c r="V107" s="25" t="e">
        <v>#DIV/0!</v>
      </c>
      <c r="W107" s="25">
        <v>0</v>
      </c>
      <c r="X107" s="25">
        <v>0</v>
      </c>
      <c r="Y107" s="25" t="e">
        <v>#VALUE!</v>
      </c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</row>
    <row r="108" spans="17:60" x14ac:dyDescent="0.25">
      <c r="Q108" s="25"/>
      <c r="R108" s="25" t="s">
        <v>19</v>
      </c>
      <c r="S108" s="25">
        <v>7.5634615384615494E-2</v>
      </c>
      <c r="T108" s="25">
        <v>0.13471644150431292</v>
      </c>
      <c r="U108" s="25">
        <v>0.56143566843096926</v>
      </c>
      <c r="V108" s="25">
        <v>0.58279212672647263</v>
      </c>
      <c r="W108" s="25">
        <v>-0.21150668263918218</v>
      </c>
      <c r="X108" s="25">
        <v>0.3627759134084132</v>
      </c>
      <c r="Y108" s="25">
        <v>1.164940828402367</v>
      </c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</row>
    <row r="109" spans="17:60" x14ac:dyDescent="0.25">
      <c r="Q109" s="25"/>
      <c r="R109" s="25" t="s">
        <v>20</v>
      </c>
      <c r="S109" s="25">
        <v>0</v>
      </c>
      <c r="T109" s="25">
        <v>0</v>
      </c>
      <c r="U109" s="25" t="e">
        <v>#DIV/0!</v>
      </c>
      <c r="V109" s="25" t="e">
        <v>#DIV/0!</v>
      </c>
      <c r="W109" s="25">
        <v>0</v>
      </c>
      <c r="X109" s="25">
        <v>0</v>
      </c>
      <c r="Y109" s="25" t="e">
        <v>#VALUE!</v>
      </c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</row>
    <row r="110" spans="17:60" x14ac:dyDescent="0.25">
      <c r="Q110" s="25"/>
      <c r="R110" s="25" t="s">
        <v>9</v>
      </c>
      <c r="S110" s="25">
        <v>0</v>
      </c>
      <c r="T110" s="25">
        <v>0</v>
      </c>
      <c r="U110" s="25" t="e">
        <v>#DIV/0!</v>
      </c>
      <c r="V110" s="25" t="e">
        <v>#DIV/0!</v>
      </c>
      <c r="W110" s="25">
        <v>0</v>
      </c>
      <c r="X110" s="25">
        <v>0</v>
      </c>
      <c r="Y110" s="25" t="e">
        <v>#VALUE!</v>
      </c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</row>
    <row r="111" spans="17:60" x14ac:dyDescent="0.25">
      <c r="Q111" s="25"/>
      <c r="R111" s="25" t="s">
        <v>10</v>
      </c>
      <c r="S111" s="25">
        <v>0</v>
      </c>
      <c r="T111" s="25">
        <v>0</v>
      </c>
      <c r="U111" s="25" t="e">
        <v>#DIV/0!</v>
      </c>
      <c r="V111" s="25" t="e">
        <v>#DIV/0!</v>
      </c>
      <c r="W111" s="25">
        <v>0</v>
      </c>
      <c r="X111" s="25">
        <v>0</v>
      </c>
      <c r="Y111" s="25" t="e">
        <v>#VALUE!</v>
      </c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</row>
    <row r="112" spans="17:60" x14ac:dyDescent="0.25">
      <c r="Q112" s="25"/>
      <c r="R112" s="25" t="s">
        <v>11</v>
      </c>
      <c r="S112" s="25">
        <v>-0.10298193473193497</v>
      </c>
      <c r="T112" s="25">
        <v>0.26358616425712628</v>
      </c>
      <c r="U112" s="25">
        <v>-0.39069552463867901</v>
      </c>
      <c r="V112" s="25">
        <v>0.70151513671600574</v>
      </c>
      <c r="W112" s="25">
        <v>-0.66480254475363076</v>
      </c>
      <c r="X112" s="25">
        <v>0.45883867528976086</v>
      </c>
      <c r="Y112" s="25">
        <v>1.0618388022234175</v>
      </c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</row>
    <row r="113" spans="17:53" x14ac:dyDescent="0.25">
      <c r="Q113" s="25"/>
      <c r="R113" s="25" t="s">
        <v>12</v>
      </c>
      <c r="S113" s="25">
        <v>0</v>
      </c>
      <c r="T113" s="25">
        <v>0</v>
      </c>
      <c r="U113" s="25" t="e">
        <v>#DIV/0!</v>
      </c>
      <c r="V113" s="25" t="e">
        <v>#DIV/0!</v>
      </c>
      <c r="W113" s="25">
        <v>0</v>
      </c>
      <c r="X113" s="25">
        <v>0</v>
      </c>
      <c r="Y113" s="25" t="e">
        <v>#VALUE!</v>
      </c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</row>
    <row r="114" spans="17:53" x14ac:dyDescent="0.25">
      <c r="Q114" s="25"/>
      <c r="R114" s="25" t="s">
        <v>13</v>
      </c>
      <c r="S114" s="25">
        <v>0</v>
      </c>
      <c r="T114" s="25">
        <v>0</v>
      </c>
      <c r="U114" s="25" t="e">
        <v>#DIV/0!</v>
      </c>
      <c r="V114" s="25" t="e">
        <v>#DIV/0!</v>
      </c>
      <c r="W114" s="25">
        <v>0</v>
      </c>
      <c r="X114" s="25">
        <v>0</v>
      </c>
      <c r="Y114" s="25" t="e">
        <v>#VALUE!</v>
      </c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</row>
    <row r="115" spans="17:53" x14ac:dyDescent="0.25">
      <c r="Q115" s="25"/>
      <c r="R115" s="73" t="s">
        <v>14</v>
      </c>
      <c r="S115" s="73">
        <v>-5.0350815850815848E-2</v>
      </c>
      <c r="T115" s="73">
        <v>0.15076962263486618</v>
      </c>
      <c r="U115" s="73">
        <v>-0.33395862489326139</v>
      </c>
      <c r="V115" s="73">
        <v>0.74303398542989529</v>
      </c>
      <c r="W115" s="73">
        <v>-0.37170865950012</v>
      </c>
      <c r="X115" s="73">
        <v>0.27100702779848829</v>
      </c>
      <c r="Y115" s="73">
        <v>1.2228796844181458</v>
      </c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</row>
    <row r="116" spans="17:53" x14ac:dyDescent="0.25"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</row>
    <row r="117" spans="17:53" x14ac:dyDescent="0.25"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</row>
    <row r="118" spans="17:53" x14ac:dyDescent="0.25"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</row>
    <row r="119" spans="17:53" x14ac:dyDescent="0.25">
      <c r="Q119" s="25"/>
      <c r="R119" s="25" t="s">
        <v>525</v>
      </c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</row>
    <row r="120" spans="17:53" x14ac:dyDescent="0.25"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</row>
    <row r="121" spans="17:53" ht="15.75" thickBot="1" x14ac:dyDescent="0.3">
      <c r="Q121" s="25"/>
      <c r="R121" s="71" t="s">
        <v>526</v>
      </c>
      <c r="S121" s="71"/>
      <c r="T121" s="25"/>
      <c r="U121" s="71"/>
      <c r="V121" s="71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7:53" ht="15.75" thickTop="1" x14ac:dyDescent="0.25">
      <c r="Q122" s="25"/>
      <c r="R122" s="25" t="s">
        <v>527</v>
      </c>
      <c r="S122" s="25">
        <v>0.63879664888144982</v>
      </c>
      <c r="T122" s="25"/>
      <c r="U122" s="25" t="s">
        <v>528</v>
      </c>
      <c r="V122" s="25">
        <v>-79.277220765368355</v>
      </c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</row>
    <row r="123" spans="17:53" x14ac:dyDescent="0.25">
      <c r="Q123" s="25"/>
      <c r="R123" s="25" t="s">
        <v>529</v>
      </c>
      <c r="S123" s="25">
        <v>0.40806115862217029</v>
      </c>
      <c r="T123" s="25"/>
      <c r="U123" s="25" t="s">
        <v>530</v>
      </c>
      <c r="V123" s="25">
        <v>-73.054998543146127</v>
      </c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</row>
    <row r="124" spans="17:53" x14ac:dyDescent="0.25">
      <c r="Q124" s="25"/>
      <c r="R124" s="25" t="s">
        <v>531</v>
      </c>
      <c r="S124" s="25">
        <v>0.26007644827771281</v>
      </c>
      <c r="T124" s="25"/>
      <c r="U124" s="73" t="s">
        <v>532</v>
      </c>
      <c r="V124" s="73">
        <v>-71.728641537239469</v>
      </c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7:53" x14ac:dyDescent="0.25">
      <c r="Q125" s="25"/>
      <c r="R125" s="25" t="s">
        <v>533</v>
      </c>
      <c r="S125" s="25">
        <v>0.19707931120174449</v>
      </c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</row>
    <row r="126" spans="17:53" x14ac:dyDescent="0.25">
      <c r="Q126" s="25"/>
      <c r="R126" s="73" t="s">
        <v>534</v>
      </c>
      <c r="S126" s="73">
        <v>26</v>
      </c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</row>
    <row r="127" spans="17:53" x14ac:dyDescent="0.25"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</row>
    <row r="128" spans="17:53" ht="15.75" thickBot="1" x14ac:dyDescent="0.3">
      <c r="Q128" s="25"/>
      <c r="R128" s="25" t="s">
        <v>535</v>
      </c>
      <c r="S128" s="25"/>
      <c r="T128" s="25"/>
      <c r="U128" s="25"/>
      <c r="V128" s="52" t="s">
        <v>536</v>
      </c>
      <c r="W128" s="52">
        <v>0.05</v>
      </c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7:53" ht="15.75" thickTop="1" x14ac:dyDescent="0.25">
      <c r="Q129" s="25"/>
      <c r="R129" s="74"/>
      <c r="S129" s="74" t="s">
        <v>537</v>
      </c>
      <c r="T129" s="74" t="s">
        <v>538</v>
      </c>
      <c r="U129" s="74" t="s">
        <v>539</v>
      </c>
      <c r="V129" s="74" t="s">
        <v>540</v>
      </c>
      <c r="W129" s="74" t="s">
        <v>541</v>
      </c>
      <c r="X129" s="76" t="s">
        <v>542</v>
      </c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</row>
    <row r="130" spans="17:53" x14ac:dyDescent="0.25">
      <c r="Q130" s="25"/>
      <c r="R130" s="25" t="s">
        <v>543</v>
      </c>
      <c r="S130" s="25">
        <v>5</v>
      </c>
      <c r="T130" s="25">
        <v>0.53550124807876542</v>
      </c>
      <c r="U130" s="25">
        <v>0.10710024961575308</v>
      </c>
      <c r="V130" s="25">
        <v>2.7574548591698727</v>
      </c>
      <c r="W130" s="25">
        <v>4.7225145234128886E-2</v>
      </c>
      <c r="X130" s="77" t="s">
        <v>582</v>
      </c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</row>
    <row r="131" spans="17:53" x14ac:dyDescent="0.25">
      <c r="Q131" s="25"/>
      <c r="R131" s="25" t="s">
        <v>545</v>
      </c>
      <c r="S131" s="25">
        <v>20</v>
      </c>
      <c r="T131" s="25">
        <v>0.77680509807508102</v>
      </c>
      <c r="U131" s="25">
        <v>3.8840254903754048E-2</v>
      </c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</row>
    <row r="132" spans="17:53" x14ac:dyDescent="0.25">
      <c r="Q132" s="25"/>
      <c r="R132" s="73" t="s">
        <v>546</v>
      </c>
      <c r="S132" s="73">
        <v>25</v>
      </c>
      <c r="T132" s="73">
        <v>1.3123063461538464</v>
      </c>
      <c r="U132" s="73"/>
      <c r="V132" s="73"/>
      <c r="W132" s="73"/>
      <c r="X132" s="73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7:53" ht="15.75" thickBot="1" x14ac:dyDescent="0.3"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</row>
    <row r="134" spans="17:53" ht="15.75" thickTop="1" x14ac:dyDescent="0.25">
      <c r="Q134" s="25"/>
      <c r="R134" s="74"/>
      <c r="S134" s="74" t="s">
        <v>547</v>
      </c>
      <c r="T134" s="74" t="s">
        <v>548</v>
      </c>
      <c r="U134" s="74" t="s">
        <v>549</v>
      </c>
      <c r="V134" s="74" t="s">
        <v>541</v>
      </c>
      <c r="W134" s="74" t="s">
        <v>550</v>
      </c>
      <c r="X134" s="74" t="s">
        <v>551</v>
      </c>
      <c r="Y134" s="74" t="s">
        <v>552</v>
      </c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</row>
    <row r="135" spans="17:53" x14ac:dyDescent="0.25">
      <c r="Q135" s="25"/>
      <c r="R135" s="25" t="s">
        <v>553</v>
      </c>
      <c r="S135" s="25">
        <v>2.4995292608978752</v>
      </c>
      <c r="T135" s="25">
        <v>0.72047927332600126</v>
      </c>
      <c r="U135" s="25">
        <v>3.4692590799442642</v>
      </c>
      <c r="V135" s="25">
        <v>2.4213781491767812E-3</v>
      </c>
      <c r="W135" s="25">
        <v>0.99663583222716445</v>
      </c>
      <c r="X135" s="25">
        <v>4.0024226895685864</v>
      </c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7:53" x14ac:dyDescent="0.25">
      <c r="Q136" s="25"/>
      <c r="R136" s="25" t="s">
        <v>41</v>
      </c>
      <c r="S136" s="25">
        <v>-3.9137620965681366E-3</v>
      </c>
      <c r="T136" s="25">
        <v>3.7269275300779977E-3</v>
      </c>
      <c r="U136" s="25">
        <v>-1.0501309899326723</v>
      </c>
      <c r="V136" s="25">
        <v>0.30618219651584266</v>
      </c>
      <c r="W136" s="25">
        <v>-1.168799669491969E-2</v>
      </c>
      <c r="X136" s="25">
        <v>3.860472501783418E-3</v>
      </c>
      <c r="Y136" s="25">
        <v>1.2531498016120379</v>
      </c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</row>
    <row r="137" spans="17:53" x14ac:dyDescent="0.25">
      <c r="Q137" s="25"/>
      <c r="R137" s="25" t="s">
        <v>42</v>
      </c>
      <c r="S137" s="25">
        <v>0.22219898270997859</v>
      </c>
      <c r="T137" s="25">
        <v>0.24674186178645424</v>
      </c>
      <c r="U137" s="25">
        <v>0.90053216386234214</v>
      </c>
      <c r="V137" s="25">
        <v>0.37855332971575084</v>
      </c>
      <c r="W137" s="25">
        <v>-0.29249552188689099</v>
      </c>
      <c r="X137" s="25">
        <v>0.73689348730684823</v>
      </c>
      <c r="Y137" s="25">
        <v>2.6435104699696419</v>
      </c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</row>
    <row r="138" spans="17:53" x14ac:dyDescent="0.25">
      <c r="Q138" s="25"/>
      <c r="R138" s="25" t="s">
        <v>39</v>
      </c>
      <c r="S138" s="25">
        <v>0.57014260269183781</v>
      </c>
      <c r="T138" s="25">
        <v>0.59456645073236813</v>
      </c>
      <c r="U138" s="25">
        <v>0.95892158393658811</v>
      </c>
      <c r="V138" s="25">
        <v>0.34904805905454939</v>
      </c>
      <c r="W138" s="25">
        <v>-0.67010128050648288</v>
      </c>
      <c r="X138" s="25">
        <v>1.8103864858901586</v>
      </c>
      <c r="Y138" s="25">
        <v>3.6819388606857593</v>
      </c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7:53" x14ac:dyDescent="0.25">
      <c r="Q139" s="25"/>
      <c r="R139" s="25" t="s">
        <v>47</v>
      </c>
      <c r="S139" s="25">
        <v>-8.1418957479717294E-3</v>
      </c>
      <c r="T139" s="25">
        <v>9.4252524627771658E-3</v>
      </c>
      <c r="U139" s="25">
        <v>-0.86383847861118268</v>
      </c>
      <c r="V139" s="25">
        <v>0.39791853682664502</v>
      </c>
      <c r="W139" s="25">
        <v>-2.7802627866577469E-2</v>
      </c>
      <c r="X139" s="25">
        <v>1.1518836370634011E-2</v>
      </c>
      <c r="Y139" s="25">
        <v>1.2465876744808546</v>
      </c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7:53" x14ac:dyDescent="0.25">
      <c r="Q140" s="25"/>
      <c r="R140" s="73" t="s">
        <v>51</v>
      </c>
      <c r="S140" s="73">
        <v>-0.16152767370787496</v>
      </c>
      <c r="T140" s="73">
        <v>0.21033311711964581</v>
      </c>
      <c r="U140" s="73">
        <v>-0.76796120325641171</v>
      </c>
      <c r="V140" s="73">
        <v>0.45148288526718694</v>
      </c>
      <c r="W140" s="73">
        <v>-0.60027486776894623</v>
      </c>
      <c r="X140" s="73">
        <v>0.2772195203531963</v>
      </c>
      <c r="Y140" s="73">
        <v>2.1028153283146302</v>
      </c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7:53" x14ac:dyDescent="0.25"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7:53" x14ac:dyDescent="0.25"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7:53" x14ac:dyDescent="0.25">
      <c r="Q143" s="25"/>
      <c r="R143" s="25" t="s">
        <v>525</v>
      </c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7:53" x14ac:dyDescent="0.25"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7:53" ht="15.75" thickBot="1" x14ac:dyDescent="0.3">
      <c r="Q145" s="25"/>
      <c r="R145" s="71" t="s">
        <v>526</v>
      </c>
      <c r="S145" s="71"/>
      <c r="T145" s="25"/>
      <c r="U145" s="71"/>
      <c r="V145" s="71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7:53" ht="15.75" thickTop="1" x14ac:dyDescent="0.25">
      <c r="Q146" s="25"/>
      <c r="R146" s="25" t="s">
        <v>527</v>
      </c>
      <c r="S146" s="25">
        <v>7.8191890092426983E-2</v>
      </c>
      <c r="T146" s="25"/>
      <c r="U146" s="25" t="s">
        <v>528</v>
      </c>
      <c r="V146" s="25">
        <v>-73.803521061366041</v>
      </c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</row>
    <row r="147" spans="17:53" x14ac:dyDescent="0.25">
      <c r="Q147" s="25"/>
      <c r="R147" s="25" t="s">
        <v>529</v>
      </c>
      <c r="S147" s="25">
        <v>6.1139716762261802E-3</v>
      </c>
      <c r="T147" s="25"/>
      <c r="U147" s="25" t="s">
        <v>530</v>
      </c>
      <c r="V147" s="25">
        <v>-72.712611970456948</v>
      </c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</row>
    <row r="148" spans="17:53" x14ac:dyDescent="0.25">
      <c r="Q148" s="25"/>
      <c r="R148" s="25" t="s">
        <v>531</v>
      </c>
      <c r="S148" s="25">
        <v>-3.5297946170597783E-2</v>
      </c>
      <c r="T148" s="25"/>
      <c r="U148" s="73" t="s">
        <v>532</v>
      </c>
      <c r="V148" s="73">
        <v>-71.287327985323074</v>
      </c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</row>
    <row r="149" spans="17:53" x14ac:dyDescent="0.25">
      <c r="Q149" s="25"/>
      <c r="R149" s="25" t="s">
        <v>533</v>
      </c>
      <c r="S149" s="25">
        <v>0.23312040364753309</v>
      </c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7:53" x14ac:dyDescent="0.25">
      <c r="Q150" s="25"/>
      <c r="R150" s="73" t="s">
        <v>534</v>
      </c>
      <c r="S150" s="73">
        <v>26</v>
      </c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</row>
    <row r="151" spans="17:53" x14ac:dyDescent="0.25"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</row>
    <row r="152" spans="17:53" ht="15.75" thickBot="1" x14ac:dyDescent="0.3">
      <c r="Q152" s="25"/>
      <c r="R152" s="25" t="s">
        <v>535</v>
      </c>
      <c r="S152" s="25"/>
      <c r="T152" s="25"/>
      <c r="U152" s="25"/>
      <c r="V152" s="52" t="s">
        <v>536</v>
      </c>
      <c r="W152" s="52">
        <v>0.05</v>
      </c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</row>
    <row r="153" spans="17:53" ht="15.75" thickTop="1" x14ac:dyDescent="0.25">
      <c r="R153" s="74"/>
      <c r="S153" s="74" t="s">
        <v>537</v>
      </c>
      <c r="T153" s="74" t="s">
        <v>538</v>
      </c>
      <c r="U153" s="74" t="s">
        <v>539</v>
      </c>
      <c r="V153" s="74" t="s">
        <v>540</v>
      </c>
      <c r="W153" s="74" t="s">
        <v>541</v>
      </c>
      <c r="X153" s="74" t="s">
        <v>542</v>
      </c>
    </row>
    <row r="154" spans="17:53" x14ac:dyDescent="0.25">
      <c r="R154" t="s">
        <v>543</v>
      </c>
      <c r="S154">
        <v>1</v>
      </c>
      <c r="T154">
        <v>8.0234038309164868E-3</v>
      </c>
      <c r="U154">
        <v>8.0234038309164868E-3</v>
      </c>
      <c r="V154">
        <v>0.14763797462461864</v>
      </c>
      <c r="W154">
        <v>0.70418628547091999</v>
      </c>
      <c r="X154" s="52" t="s">
        <v>544</v>
      </c>
    </row>
    <row r="155" spans="17:53" x14ac:dyDescent="0.25">
      <c r="R155" t="s">
        <v>545</v>
      </c>
      <c r="S155">
        <v>24</v>
      </c>
      <c r="T155">
        <v>1.3042829423229301</v>
      </c>
      <c r="U155">
        <v>5.4345122596788753E-2</v>
      </c>
    </row>
    <row r="156" spans="17:53" x14ac:dyDescent="0.25">
      <c r="R156" s="18" t="s">
        <v>546</v>
      </c>
      <c r="S156" s="18">
        <v>25</v>
      </c>
      <c r="T156" s="18">
        <v>1.3123063461538464</v>
      </c>
      <c r="U156" s="18"/>
      <c r="V156" s="18"/>
      <c r="W156" s="18"/>
      <c r="X156" s="18"/>
    </row>
    <row r="157" spans="17:53" ht="15.75" thickBot="1" x14ac:dyDescent="0.3"/>
    <row r="158" spans="17:53" ht="15.75" thickTop="1" x14ac:dyDescent="0.25">
      <c r="R158" s="74"/>
      <c r="S158" s="74" t="s">
        <v>547</v>
      </c>
      <c r="T158" s="74" t="s">
        <v>548</v>
      </c>
      <c r="U158" s="74" t="s">
        <v>549</v>
      </c>
      <c r="V158" s="74" t="s">
        <v>541</v>
      </c>
      <c r="W158" s="74" t="s">
        <v>550</v>
      </c>
      <c r="X158" s="74" t="s">
        <v>551</v>
      </c>
    </row>
    <row r="159" spans="17:53" x14ac:dyDescent="0.25">
      <c r="R159" t="s">
        <v>553</v>
      </c>
      <c r="S159">
        <v>3.6280562950160893</v>
      </c>
      <c r="T159">
        <v>0.32499483140482804</v>
      </c>
      <c r="U159">
        <v>11.163427674629141</v>
      </c>
      <c r="V159">
        <v>5.4944671655666407E-11</v>
      </c>
      <c r="W159">
        <v>2.957299929943122</v>
      </c>
      <c r="X159">
        <v>4.2988126600890562</v>
      </c>
    </row>
    <row r="160" spans="17:53" x14ac:dyDescent="0.25">
      <c r="R160" s="18" t="s">
        <v>43</v>
      </c>
      <c r="S160" s="18">
        <v>-5.0451460841151935E-3</v>
      </c>
      <c r="T160" s="18">
        <v>1.3130301742878582E-2</v>
      </c>
      <c r="U160" s="18">
        <v>-0.38423687306740723</v>
      </c>
      <c r="V160" s="18">
        <v>0.70418628547091988</v>
      </c>
      <c r="W160" s="18">
        <v>-3.2144756964984256E-2</v>
      </c>
      <c r="X160" s="18">
        <v>2.2054464796753867E-2</v>
      </c>
    </row>
    <row r="163" spans="18:24" x14ac:dyDescent="0.25">
      <c r="R163" t="s">
        <v>525</v>
      </c>
    </row>
    <row r="165" spans="18:24" ht="15.75" thickBot="1" x14ac:dyDescent="0.3">
      <c r="R165" s="72" t="s">
        <v>526</v>
      </c>
      <c r="S165" s="72"/>
      <c r="U165" s="72"/>
      <c r="V165" s="72"/>
    </row>
    <row r="166" spans="18:24" ht="15.75" thickTop="1" x14ac:dyDescent="0.25">
      <c r="R166" t="s">
        <v>527</v>
      </c>
      <c r="S166">
        <v>0.52479661448697934</v>
      </c>
      <c r="U166" t="s">
        <v>528</v>
      </c>
      <c r="V166">
        <v>-80.02000503612669</v>
      </c>
    </row>
    <row r="167" spans="18:24" x14ac:dyDescent="0.25">
      <c r="R167" t="s">
        <v>529</v>
      </c>
      <c r="S167">
        <v>0.27541148657699521</v>
      </c>
      <c r="U167" t="s">
        <v>530</v>
      </c>
      <c r="V167">
        <v>-78.115243131364792</v>
      </c>
    </row>
    <row r="168" spans="18:24" x14ac:dyDescent="0.25">
      <c r="R168" t="s">
        <v>531</v>
      </c>
      <c r="S168">
        <v>0.21240378975760354</v>
      </c>
      <c r="U168" s="18" t="s">
        <v>532</v>
      </c>
      <c r="V168" s="18">
        <v>-76.245715422062247</v>
      </c>
    </row>
    <row r="169" spans="18:24" x14ac:dyDescent="0.25">
      <c r="R169" t="s">
        <v>533</v>
      </c>
      <c r="S169">
        <v>0.20332904415334432</v>
      </c>
    </row>
    <row r="170" spans="18:24" x14ac:dyDescent="0.25">
      <c r="R170" s="18" t="s">
        <v>534</v>
      </c>
      <c r="S170" s="18">
        <v>26</v>
      </c>
    </row>
    <row r="172" spans="18:24" ht="15.75" thickBot="1" x14ac:dyDescent="0.3">
      <c r="R172" t="s">
        <v>535</v>
      </c>
      <c r="V172" s="52" t="s">
        <v>536</v>
      </c>
      <c r="W172" s="52">
        <v>0.05</v>
      </c>
    </row>
    <row r="173" spans="18:24" ht="15.75" thickTop="1" x14ac:dyDescent="0.25">
      <c r="R173" s="74"/>
      <c r="S173" s="74" t="s">
        <v>537</v>
      </c>
      <c r="T173" s="74" t="s">
        <v>538</v>
      </c>
      <c r="U173" s="74" t="s">
        <v>539</v>
      </c>
      <c r="V173" s="74" t="s">
        <v>540</v>
      </c>
      <c r="W173" s="74" t="s">
        <v>541</v>
      </c>
      <c r="X173" s="76" t="s">
        <v>542</v>
      </c>
    </row>
    <row r="174" spans="18:24" x14ac:dyDescent="0.25">
      <c r="R174" t="s">
        <v>543</v>
      </c>
      <c r="S174">
        <v>2</v>
      </c>
      <c r="T174">
        <v>0.36142424163865572</v>
      </c>
      <c r="U174">
        <v>0.18071212081932786</v>
      </c>
      <c r="V174">
        <v>4.371076875995767</v>
      </c>
      <c r="W174">
        <v>2.4606600503206025E-2</v>
      </c>
      <c r="X174" s="77" t="s">
        <v>582</v>
      </c>
    </row>
    <row r="175" spans="18:24" x14ac:dyDescent="0.25">
      <c r="R175" t="s">
        <v>545</v>
      </c>
      <c r="S175">
        <v>23</v>
      </c>
      <c r="T175">
        <v>0.95088210451519073</v>
      </c>
      <c r="U175">
        <v>4.1342700196312643E-2</v>
      </c>
    </row>
    <row r="176" spans="18:24" x14ac:dyDescent="0.25">
      <c r="R176" s="18" t="s">
        <v>546</v>
      </c>
      <c r="S176" s="18">
        <v>25</v>
      </c>
      <c r="T176" s="18">
        <v>1.3123063461538464</v>
      </c>
      <c r="U176" s="18"/>
      <c r="V176" s="18"/>
      <c r="W176" s="18"/>
      <c r="X176" s="18"/>
    </row>
    <row r="177" spans="18:25" ht="15.75" thickBot="1" x14ac:dyDescent="0.3"/>
    <row r="178" spans="18:25" ht="15.75" thickTop="1" x14ac:dyDescent="0.25">
      <c r="R178" s="74"/>
      <c r="S178" s="74" t="s">
        <v>547</v>
      </c>
      <c r="T178" s="74" t="s">
        <v>548</v>
      </c>
      <c r="U178" s="74" t="s">
        <v>549</v>
      </c>
      <c r="V178" s="74" t="s">
        <v>541</v>
      </c>
      <c r="W178" s="74" t="s">
        <v>550</v>
      </c>
      <c r="X178" s="74" t="s">
        <v>551</v>
      </c>
      <c r="Y178" s="74" t="s">
        <v>552</v>
      </c>
    </row>
    <row r="179" spans="18:25" x14ac:dyDescent="0.25">
      <c r="R179" t="s">
        <v>553</v>
      </c>
      <c r="S179">
        <v>1.721270945733216</v>
      </c>
      <c r="T179">
        <v>0.61442013093166459</v>
      </c>
      <c r="U179">
        <v>2.8014559730053095</v>
      </c>
      <c r="V179">
        <v>1.0136075449215224E-2</v>
      </c>
      <c r="W179">
        <v>0.45024606588675953</v>
      </c>
      <c r="X179">
        <v>2.9922958255796726</v>
      </c>
    </row>
    <row r="180" spans="18:25" x14ac:dyDescent="0.25">
      <c r="R180" t="s">
        <v>41</v>
      </c>
      <c r="S180">
        <v>-4.4339269945299241E-3</v>
      </c>
      <c r="T180">
        <v>3.6454706790292803E-3</v>
      </c>
      <c r="U180">
        <v>-1.2162838176250521</v>
      </c>
      <c r="V180">
        <v>0.2362123513131392</v>
      </c>
      <c r="W180">
        <v>-1.1975157658263343E-2</v>
      </c>
      <c r="X180">
        <v>3.1073036692034952E-3</v>
      </c>
      <c r="Y180">
        <v>1.1263971580797394</v>
      </c>
    </row>
    <row r="181" spans="18:25" x14ac:dyDescent="0.25">
      <c r="R181" s="18" t="s">
        <v>42</v>
      </c>
      <c r="S181" s="18">
        <v>0.48965591393737817</v>
      </c>
      <c r="T181" s="18">
        <v>0.16617147555901599</v>
      </c>
      <c r="U181" s="18">
        <v>2.9466905333188569</v>
      </c>
      <c r="V181" s="18">
        <v>7.2398944014135172E-3</v>
      </c>
      <c r="W181" s="18">
        <v>0.14590402638765676</v>
      </c>
      <c r="X181" s="18">
        <v>0.83340780148709959</v>
      </c>
      <c r="Y181" s="18">
        <v>1.1263971580797392</v>
      </c>
    </row>
    <row r="184" spans="18:25" x14ac:dyDescent="0.25">
      <c r="R184" t="s">
        <v>525</v>
      </c>
    </row>
    <row r="186" spans="18:25" ht="15.75" thickBot="1" x14ac:dyDescent="0.3">
      <c r="R186" s="72" t="s">
        <v>526</v>
      </c>
      <c r="S186" s="72"/>
      <c r="U186" s="72"/>
      <c r="V186" s="72"/>
    </row>
    <row r="187" spans="18:25" ht="15.75" thickTop="1" x14ac:dyDescent="0.25">
      <c r="R187" t="s">
        <v>527</v>
      </c>
      <c r="S187">
        <v>0.4783371031064107</v>
      </c>
      <c r="U187" t="s">
        <v>528</v>
      </c>
      <c r="V187">
        <v>-80.399281023452531</v>
      </c>
    </row>
    <row r="188" spans="18:25" x14ac:dyDescent="0.25">
      <c r="R188" t="s">
        <v>529</v>
      </c>
      <c r="S188">
        <v>0.22880638420823296</v>
      </c>
      <c r="U188" t="s">
        <v>530</v>
      </c>
      <c r="V188">
        <v>-79.308371932543437</v>
      </c>
    </row>
    <row r="189" spans="18:25" x14ac:dyDescent="0.25">
      <c r="R189" t="s">
        <v>531</v>
      </c>
      <c r="S189">
        <v>0.19667331688357603</v>
      </c>
      <c r="U189" s="18" t="s">
        <v>532</v>
      </c>
      <c r="V189" s="18">
        <v>-77.883087947409564</v>
      </c>
    </row>
    <row r="190" spans="18:25" x14ac:dyDescent="0.25">
      <c r="R190" t="s">
        <v>533</v>
      </c>
      <c r="S190">
        <v>0.20534952683543278</v>
      </c>
    </row>
    <row r="191" spans="18:25" x14ac:dyDescent="0.25">
      <c r="R191" s="18" t="s">
        <v>534</v>
      </c>
      <c r="S191" s="18">
        <v>26</v>
      </c>
    </row>
    <row r="193" spans="18:24" ht="15.75" thickBot="1" x14ac:dyDescent="0.3">
      <c r="R193" t="s">
        <v>535</v>
      </c>
      <c r="V193" s="52" t="s">
        <v>536</v>
      </c>
      <c r="W193" s="52">
        <v>0.05</v>
      </c>
    </row>
    <row r="194" spans="18:24" ht="15.75" thickTop="1" x14ac:dyDescent="0.25">
      <c r="R194" s="74"/>
      <c r="S194" s="74" t="s">
        <v>537</v>
      </c>
      <c r="T194" s="74" t="s">
        <v>538</v>
      </c>
      <c r="U194" s="74" t="s">
        <v>539</v>
      </c>
      <c r="V194" s="74" t="s">
        <v>540</v>
      </c>
      <c r="W194" s="74" t="s">
        <v>541</v>
      </c>
      <c r="X194" s="76" t="s">
        <v>542</v>
      </c>
    </row>
    <row r="195" spans="18:24" x14ac:dyDescent="0.25">
      <c r="R195" t="s">
        <v>543</v>
      </c>
      <c r="S195">
        <v>1</v>
      </c>
      <c r="T195">
        <v>0.30026407003697936</v>
      </c>
      <c r="U195">
        <v>0.30026407003697936</v>
      </c>
      <c r="V195">
        <v>7.1205895751091548</v>
      </c>
      <c r="W195">
        <v>1.3442982927439265E-2</v>
      </c>
      <c r="X195" s="77" t="s">
        <v>582</v>
      </c>
    </row>
    <row r="196" spans="18:24" x14ac:dyDescent="0.25">
      <c r="R196" t="s">
        <v>545</v>
      </c>
      <c r="S196">
        <v>24</v>
      </c>
      <c r="T196">
        <v>1.012042276116867</v>
      </c>
      <c r="U196">
        <v>4.2168428171536126E-2</v>
      </c>
    </row>
    <row r="197" spans="18:24" x14ac:dyDescent="0.25">
      <c r="R197" s="18" t="s">
        <v>546</v>
      </c>
      <c r="S197" s="18">
        <v>25</v>
      </c>
      <c r="T197" s="18">
        <v>1.3123063461538464</v>
      </c>
      <c r="U197" s="18"/>
      <c r="V197" s="18"/>
      <c r="W197" s="18"/>
      <c r="X197" s="18"/>
    </row>
    <row r="198" spans="18:24" ht="15.75" thickBot="1" x14ac:dyDescent="0.3"/>
    <row r="199" spans="18:24" ht="15.75" thickTop="1" x14ac:dyDescent="0.25">
      <c r="R199" s="74"/>
      <c r="S199" s="74" t="s">
        <v>547</v>
      </c>
      <c r="T199" s="74" t="s">
        <v>548</v>
      </c>
      <c r="U199" s="74" t="s">
        <v>549</v>
      </c>
      <c r="V199" s="74" t="s">
        <v>541</v>
      </c>
      <c r="W199" s="74" t="s">
        <v>550</v>
      </c>
      <c r="X199" s="74" t="s">
        <v>551</v>
      </c>
    </row>
    <row r="200" spans="18:24" x14ac:dyDescent="0.25">
      <c r="R200" t="s">
        <v>553</v>
      </c>
      <c r="S200">
        <v>1.9005189118798758</v>
      </c>
      <c r="T200">
        <v>0.60241126349070784</v>
      </c>
      <c r="U200">
        <v>3.15485288383754</v>
      </c>
      <c r="V200">
        <v>4.2833542515704056E-3</v>
      </c>
      <c r="W200">
        <v>0.65720317165288233</v>
      </c>
      <c r="X200">
        <v>3.143834652106869</v>
      </c>
    </row>
    <row r="201" spans="18:24" x14ac:dyDescent="0.25">
      <c r="R201" s="18" t="s">
        <v>42</v>
      </c>
      <c r="S201" s="18">
        <v>0.42195192037967449</v>
      </c>
      <c r="T201" s="18">
        <v>0.15812662103774153</v>
      </c>
      <c r="U201" s="18">
        <v>2.6684432868451884</v>
      </c>
      <c r="V201" s="18">
        <v>1.3442982927439263E-2</v>
      </c>
      <c r="W201" s="18">
        <v>9.5594614664779864E-2</v>
      </c>
      <c r="X201" s="18">
        <v>0.74830922609456918</v>
      </c>
    </row>
    <row r="228" spans="17:53" x14ac:dyDescent="0.25"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D982-6021-48DE-B23B-A600EF9970D4}">
  <dimension ref="A1:AH80"/>
  <sheetViews>
    <sheetView workbookViewId="0">
      <selection sqref="A1:XFD1048576"/>
    </sheetView>
  </sheetViews>
  <sheetFormatPr defaultRowHeight="15" x14ac:dyDescent="0.25"/>
  <cols>
    <col min="19" max="19" width="21.5703125" style="25" customWidth="1"/>
  </cols>
  <sheetData>
    <row r="1" spans="1:27" x14ac:dyDescent="0.25">
      <c r="D1" t="s">
        <v>639</v>
      </c>
      <c r="E1" s="3" t="s">
        <v>640</v>
      </c>
      <c r="F1" s="3" t="s">
        <v>641</v>
      </c>
      <c r="G1" s="3" t="s">
        <v>642</v>
      </c>
      <c r="H1" s="3" t="s">
        <v>643</v>
      </c>
      <c r="I1" s="3" t="s">
        <v>644</v>
      </c>
      <c r="J1" s="3" t="s">
        <v>645</v>
      </c>
      <c r="K1" s="3" t="s">
        <v>646</v>
      </c>
      <c r="L1" s="3" t="s">
        <v>647</v>
      </c>
      <c r="M1" s="3" t="s">
        <v>648</v>
      </c>
      <c r="N1" s="3" t="s">
        <v>649</v>
      </c>
      <c r="O1" s="3" t="s">
        <v>650</v>
      </c>
      <c r="P1" s="3" t="s">
        <v>651</v>
      </c>
      <c r="R1" s="25"/>
      <c r="S1"/>
    </row>
    <row r="2" spans="1:27" s="101" customFormat="1" ht="60" x14ac:dyDescent="0.25">
      <c r="E2" s="24" t="s">
        <v>652</v>
      </c>
      <c r="F2" s="24" t="s">
        <v>413</v>
      </c>
      <c r="G2" s="24" t="s">
        <v>419</v>
      </c>
      <c r="H2" s="24" t="s">
        <v>422</v>
      </c>
      <c r="I2" s="24" t="s">
        <v>426</v>
      </c>
      <c r="J2" s="24" t="s">
        <v>430</v>
      </c>
      <c r="K2" s="24" t="s">
        <v>421</v>
      </c>
      <c r="L2" s="24" t="s">
        <v>425</v>
      </c>
      <c r="M2" s="24" t="s">
        <v>429</v>
      </c>
      <c r="N2" s="24" t="s">
        <v>653</v>
      </c>
      <c r="O2" s="24" t="s">
        <v>436</v>
      </c>
      <c r="P2" s="24" t="s">
        <v>418</v>
      </c>
      <c r="R2" s="57"/>
    </row>
    <row r="3" spans="1:27" x14ac:dyDescent="0.25">
      <c r="D3" t="s">
        <v>0</v>
      </c>
      <c r="E3" s="3" t="s">
        <v>48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42</v>
      </c>
      <c r="L3" s="3" t="s">
        <v>36</v>
      </c>
      <c r="M3" s="3" t="s">
        <v>38</v>
      </c>
      <c r="N3" s="3" t="s">
        <v>40</v>
      </c>
      <c r="O3" s="3" t="s">
        <v>41</v>
      </c>
      <c r="P3" s="3" t="s">
        <v>49</v>
      </c>
      <c r="R3" s="25"/>
      <c r="S3"/>
    </row>
    <row r="4" spans="1:27" x14ac:dyDescent="0.25">
      <c r="A4" s="75" t="s">
        <v>654</v>
      </c>
      <c r="B4" s="75"/>
      <c r="R4" s="25"/>
      <c r="S4"/>
    </row>
    <row r="5" spans="1:27" x14ac:dyDescent="0.25">
      <c r="A5" t="s">
        <v>415</v>
      </c>
      <c r="E5">
        <f>COUNT([1]Grads!AE2:AE152)</f>
        <v>151</v>
      </c>
      <c r="F5">
        <f>COUNT([1]Grads!AF2:AF152)</f>
        <v>143</v>
      </c>
      <c r="G5">
        <f>COUNT([1]Grads!AG2:AG152)</f>
        <v>139</v>
      </c>
      <c r="H5">
        <f>COUNT([1]Grads!AH2:AH152)</f>
        <v>139</v>
      </c>
      <c r="I5">
        <f>COUNT([1]Grads!AI2:AI152)</f>
        <v>139</v>
      </c>
      <c r="J5">
        <f>COUNT([1]Grads!AJ2:AJ152)</f>
        <v>139</v>
      </c>
      <c r="K5">
        <f>COUNT([1]Grads!AK2:AK152)</f>
        <v>149</v>
      </c>
      <c r="L5">
        <f>COUNT([1]Grads!AL2:AL152)</f>
        <v>124</v>
      </c>
      <c r="M5">
        <f>COUNT([1]Grads!AM2:AM152)</f>
        <v>127</v>
      </c>
      <c r="N5">
        <f>COUNT([1]Grads!AN2:AN152)</f>
        <v>146</v>
      </c>
      <c r="O5">
        <f>COUNT([1]Grads!AO2:AO152)</f>
        <v>150</v>
      </c>
      <c r="P5">
        <f>COUNT([1]Grads!AP2:AP152)</f>
        <v>151</v>
      </c>
      <c r="R5" s="25"/>
      <c r="S5"/>
    </row>
    <row r="6" spans="1:27" x14ac:dyDescent="0.25">
      <c r="A6" s="48" t="s">
        <v>417</v>
      </c>
      <c r="B6" s="48"/>
      <c r="C6" s="48"/>
      <c r="D6" s="48"/>
      <c r="E6" s="48">
        <f>AVERAGE([1]Grads!AE2:AE152)</f>
        <v>3970</v>
      </c>
      <c r="F6" s="50">
        <f>AVERAGE([1]Grads!AF2:AF152)</f>
        <v>27.13986013986014</v>
      </c>
      <c r="G6" s="50">
        <f>AVERAGE([1]Grads!AG2:AG152)</f>
        <v>25.784172661870503</v>
      </c>
      <c r="H6" s="50">
        <f>AVERAGE([1]Grads!AH2:AH152)</f>
        <v>26.956834532374099</v>
      </c>
      <c r="I6" s="50">
        <f>AVERAGE([1]Grads!AI2:AI152)</f>
        <v>28.021582733812949</v>
      </c>
      <c r="J6" s="50">
        <f>AVERAGE([1]Grads!AJ2:AJ152)</f>
        <v>28.489208633093526</v>
      </c>
      <c r="K6" s="50">
        <f>AVERAGE([1]Grads!AK2:AK152)</f>
        <v>3.8716442953020134</v>
      </c>
      <c r="L6" s="50">
        <f>AVERAGE([1]Grads!AL2:AL152)</f>
        <v>55.266129032258064</v>
      </c>
      <c r="M6" s="50">
        <f>AVERAGE([1]Grads!AM2:AM152)</f>
        <v>294.09448818897636</v>
      </c>
      <c r="N6" s="50">
        <f>AVERAGE([1]Grads!AN2:AN152)</f>
        <v>7.6164383561643838</v>
      </c>
      <c r="O6" s="50">
        <f>AVERAGE([1]Grads!AO2:AO152)</f>
        <v>16.323333333333334</v>
      </c>
      <c r="P6" s="50">
        <f>AVERAGE([1]Grads!AP2:AP152)</f>
        <v>3.535529801324504</v>
      </c>
      <c r="R6" s="25"/>
      <c r="S6"/>
    </row>
    <row r="7" spans="1:27" x14ac:dyDescent="0.25">
      <c r="A7" s="84" t="s">
        <v>655</v>
      </c>
      <c r="B7" s="84"/>
      <c r="C7" s="84"/>
      <c r="D7" s="84"/>
      <c r="E7" s="84">
        <f>MEDIAN([1]Grads!AE2:AE152)</f>
        <v>767</v>
      </c>
      <c r="F7" s="84">
        <f>MEDIAN([1]Grads!AF2:AF152)</f>
        <v>27</v>
      </c>
      <c r="G7" s="84">
        <f>MEDIAN([1]Grads!AG2:AG152)</f>
        <v>26</v>
      </c>
      <c r="H7" s="84">
        <f>MEDIAN([1]Grads!AH2:AH152)</f>
        <v>26</v>
      </c>
      <c r="I7" s="84">
        <f>MEDIAN([1]Grads!AI2:AI152)</f>
        <v>28</v>
      </c>
      <c r="J7" s="84">
        <f>MEDIAN([1]Grads!AJ2:AJ152)</f>
        <v>30</v>
      </c>
      <c r="K7" s="84">
        <f>MEDIAN([1]Grads!AK2:AK152)</f>
        <v>3.93</v>
      </c>
      <c r="L7" s="84">
        <f>MEDIAN([1]Grads!AL2:AL152)</f>
        <v>29</v>
      </c>
      <c r="M7" s="84">
        <f>MEDIAN([1]Grads!AM2:AM152)</f>
        <v>309</v>
      </c>
      <c r="N7" s="84">
        <f>MEDIAN([1]Grads!AN2:AN152)</f>
        <v>8</v>
      </c>
      <c r="O7" s="84">
        <f>MEDIAN([1]Grads!AO2:AO152)</f>
        <v>15</v>
      </c>
      <c r="P7" s="84">
        <f>MEDIAN([1]Grads!AP2:AP152)</f>
        <v>3.6110000000000002</v>
      </c>
      <c r="R7" s="25"/>
      <c r="S7"/>
    </row>
    <row r="8" spans="1:27" x14ac:dyDescent="0.25">
      <c r="A8" t="s">
        <v>656</v>
      </c>
      <c r="E8" s="102">
        <f>STDEV([1]Grads!AE2:AE152)</f>
        <v>11614.61811454284</v>
      </c>
      <c r="F8" s="103">
        <f>STDEV([1]Grads!AF2:AF152)</f>
        <v>4.4604701934323696</v>
      </c>
      <c r="G8" s="103">
        <f>STDEV([1]Grads!AG2:AG152)</f>
        <v>4.3284742934551819</v>
      </c>
      <c r="H8" s="103">
        <f>STDEV([1]Grads!AH2:AH152)</f>
        <v>4.6592132563421291</v>
      </c>
      <c r="I8" s="103">
        <f>STDEV([1]Grads!AI2:AI152)</f>
        <v>5.4606200554373583</v>
      </c>
      <c r="J8" s="103">
        <f>STDEV([1]Grads!AJ2:AJ152)</f>
        <v>5.3748837621065606</v>
      </c>
      <c r="K8" s="51">
        <f>STDEV([1]Grads!AK2:AK152)</f>
        <v>0.34747749438740644</v>
      </c>
      <c r="L8" s="103">
        <f>STDEV([1]Grads!AL2:AL152)</f>
        <v>65.277532442673973</v>
      </c>
      <c r="M8" s="103">
        <f>STDEV([1]Grads!AM2:AM152)</f>
        <v>156.60690010294891</v>
      </c>
      <c r="N8" s="103">
        <f>STDEV([1]Grads!AN2:AN152)</f>
        <v>1.1582404846627317</v>
      </c>
      <c r="O8" s="103">
        <f>STDEV([1]Grads!AO2:AO152)</f>
        <v>12.035899414682641</v>
      </c>
      <c r="P8" s="51">
        <f>STDEV([1]Grads!AP2:AP152)</f>
        <v>0.34857239913580873</v>
      </c>
      <c r="R8" s="25"/>
      <c r="S8"/>
    </row>
    <row r="9" spans="1:27" x14ac:dyDescent="0.25">
      <c r="A9" t="s">
        <v>657</v>
      </c>
      <c r="E9">
        <f>MIN([1]Grads!AE2:AE152)</f>
        <v>0</v>
      </c>
      <c r="F9">
        <f>MIN([1]Grads!AF2:AF152)</f>
        <v>15</v>
      </c>
      <c r="G9">
        <f>MIN([1]Grads!AG2:AG152)</f>
        <v>15</v>
      </c>
      <c r="H9">
        <f>MIN([1]Grads!AH2:AH152)</f>
        <v>16</v>
      </c>
      <c r="I9">
        <f>MIN([1]Grads!AI2:AI152)</f>
        <v>12</v>
      </c>
      <c r="J9">
        <f>MIN([1]Grads!AJ2:AJ152)</f>
        <v>13</v>
      </c>
      <c r="K9">
        <f>MIN([1]Grads!AK2:AK152)</f>
        <v>2.6</v>
      </c>
      <c r="L9">
        <f>MIN([1]Grads!AL2:AL152)</f>
        <v>1</v>
      </c>
      <c r="M9">
        <f>MIN([1]Grads!AM2:AM152)</f>
        <v>9</v>
      </c>
      <c r="N9">
        <f>MIN([1]Grads!AN2:AN152)</f>
        <v>3</v>
      </c>
      <c r="O9">
        <f>MIN([1]Grads!AO2:AO152)</f>
        <v>0</v>
      </c>
      <c r="P9">
        <f>MIN([1]Grads!AP2:AP152)</f>
        <v>2.359</v>
      </c>
      <c r="R9" s="25"/>
      <c r="S9"/>
    </row>
    <row r="10" spans="1:27" x14ac:dyDescent="0.25">
      <c r="A10" t="s">
        <v>658</v>
      </c>
      <c r="E10">
        <f>MAX([1]Grads!AE2:AE152)</f>
        <v>64068</v>
      </c>
      <c r="F10">
        <f>MAX([1]Grads!AF2:AF152)</f>
        <v>36</v>
      </c>
      <c r="G10">
        <f>MAX([1]Grads!AG2:AG152)</f>
        <v>36</v>
      </c>
      <c r="H10">
        <f>MAX([1]Grads!AH2:AH152)</f>
        <v>36</v>
      </c>
      <c r="I10">
        <f>MAX([1]Grads!AI2:AI152)</f>
        <v>36</v>
      </c>
      <c r="J10">
        <f>MAX([1]Grads!AJ2:AJ152)</f>
        <v>36</v>
      </c>
      <c r="K10">
        <f>MAX([1]Grads!AK2:AK152)</f>
        <v>4.99</v>
      </c>
      <c r="L10">
        <f>MAX([1]Grads!AL2:AL152)</f>
        <v>357</v>
      </c>
      <c r="M10">
        <f>MAX([1]Grads!AM2:AM152)</f>
        <v>710</v>
      </c>
      <c r="N10">
        <f>MAX([1]Grads!AN2:AN152)</f>
        <v>12</v>
      </c>
      <c r="O10">
        <f>MAX([1]Grads!AO2:AO152)</f>
        <v>57</v>
      </c>
      <c r="P10">
        <f>MAX([1]Grads!AP2:AP152)</f>
        <v>4</v>
      </c>
      <c r="R10" s="25"/>
      <c r="S10"/>
    </row>
    <row r="13" spans="1:27" x14ac:dyDescent="0.25">
      <c r="A13" s="75" t="s">
        <v>560</v>
      </c>
      <c r="B13" s="75"/>
      <c r="E13" s="12" t="s">
        <v>659</v>
      </c>
      <c r="F13" s="12"/>
      <c r="I13" s="12" t="s">
        <v>660</v>
      </c>
      <c r="J13" s="12"/>
      <c r="K13" s="12"/>
      <c r="M13" s="12" t="s">
        <v>661</v>
      </c>
      <c r="N13" s="12" t="s">
        <v>96</v>
      </c>
      <c r="O13" s="12"/>
      <c r="Q13" s="12" t="s">
        <v>540</v>
      </c>
      <c r="R13" s="12"/>
      <c r="U13" s="12" t="s">
        <v>662</v>
      </c>
      <c r="V13" s="12"/>
      <c r="W13" s="12"/>
      <c r="Y13" s="12" t="s">
        <v>663</v>
      </c>
      <c r="Z13" s="12"/>
      <c r="AA13" s="12"/>
    </row>
    <row r="14" spans="1:27" x14ac:dyDescent="0.25">
      <c r="E14" s="12" t="s">
        <v>1</v>
      </c>
      <c r="F14" s="12"/>
      <c r="I14" s="12" t="s">
        <v>17</v>
      </c>
      <c r="J14" s="12"/>
      <c r="K14" s="12"/>
      <c r="M14" s="12" t="s">
        <v>2</v>
      </c>
      <c r="N14" s="12" t="s">
        <v>96</v>
      </c>
      <c r="O14" s="12"/>
      <c r="Q14" s="12" t="s">
        <v>4</v>
      </c>
      <c r="R14" s="12"/>
      <c r="U14" s="12" t="s">
        <v>664</v>
      </c>
      <c r="V14" s="12"/>
      <c r="W14" s="12"/>
      <c r="Y14" s="12" t="s">
        <v>5</v>
      </c>
      <c r="Z14" s="12"/>
      <c r="AA14" s="12"/>
    </row>
    <row r="15" spans="1:27" x14ac:dyDescent="0.25">
      <c r="E15" s="12" t="s">
        <v>665</v>
      </c>
      <c r="F15" s="12"/>
      <c r="I15" s="12" t="s">
        <v>433</v>
      </c>
      <c r="J15" s="12"/>
      <c r="K15" s="12"/>
      <c r="M15" s="12" t="s">
        <v>666</v>
      </c>
      <c r="N15" s="12"/>
      <c r="O15" s="12"/>
      <c r="Q15" s="12" t="s">
        <v>431</v>
      </c>
      <c r="R15" s="12"/>
      <c r="U15" s="12" t="s">
        <v>667</v>
      </c>
      <c r="V15" s="12"/>
      <c r="W15" s="12"/>
      <c r="Y15" s="12" t="s">
        <v>668</v>
      </c>
      <c r="Z15" s="12"/>
      <c r="AA15" s="12"/>
    </row>
    <row r="16" spans="1:27" x14ac:dyDescent="0.25">
      <c r="E16" s="7" t="s">
        <v>669</v>
      </c>
      <c r="F16" s="7" t="s">
        <v>415</v>
      </c>
      <c r="I16" s="7" t="s">
        <v>669</v>
      </c>
      <c r="J16" s="7" t="s">
        <v>415</v>
      </c>
      <c r="K16" s="7"/>
      <c r="L16" s="3"/>
      <c r="M16" s="7" t="s">
        <v>96</v>
      </c>
      <c r="N16" s="7" t="s">
        <v>96</v>
      </c>
      <c r="O16" s="7"/>
      <c r="P16" s="3"/>
      <c r="Q16" s="7" t="s">
        <v>669</v>
      </c>
      <c r="R16" s="7" t="s">
        <v>415</v>
      </c>
      <c r="T16" s="3"/>
      <c r="U16" s="7"/>
      <c r="V16" s="7"/>
      <c r="W16" s="12"/>
      <c r="Y16" s="12"/>
      <c r="Z16" s="12"/>
      <c r="AA16" s="12"/>
    </row>
    <row r="17" spans="5:34" x14ac:dyDescent="0.25">
      <c r="E17" s="12">
        <v>2015</v>
      </c>
      <c r="F17" s="12">
        <f>COUNTIF([1]Grads!B2:B152,E17)</f>
        <v>77</v>
      </c>
      <c r="I17" s="12">
        <v>1</v>
      </c>
      <c r="J17" s="12">
        <f>COUNTIF([1]Grads!$C$2:$C$152,I17)</f>
        <v>4</v>
      </c>
      <c r="K17" s="12" t="s">
        <v>95</v>
      </c>
      <c r="M17" s="12" cm="1">
        <f t="array" ref="M17">[2]!CountRowsUnique([1]Grads!D2:D152)</f>
        <v>92</v>
      </c>
      <c r="N17" s="12" t="s">
        <v>670</v>
      </c>
      <c r="O17" s="12"/>
      <c r="Q17" s="12" t="s">
        <v>74</v>
      </c>
      <c r="R17" s="12">
        <f>COUNTIF([1]Grads!$E$2:$E$152,Q17)</f>
        <v>41</v>
      </c>
      <c r="U17" s="12" cm="1">
        <f t="array" ref="U17">[2]!CountRowsUnique([1]Grads!F2:F152)</f>
        <v>29</v>
      </c>
      <c r="V17" s="12" t="s">
        <v>671</v>
      </c>
      <c r="W17" s="12"/>
      <c r="Y17" s="12" cm="1">
        <f t="array" ref="Y17">[2]!CountRowsUnique([1]Grads!G2:G152)</f>
        <v>27</v>
      </c>
      <c r="Z17" s="12" t="s">
        <v>672</v>
      </c>
      <c r="AA17" s="12"/>
    </row>
    <row r="18" spans="5:34" x14ac:dyDescent="0.25">
      <c r="E18" s="12">
        <v>2016</v>
      </c>
      <c r="F18" s="12">
        <f>COUNTIF([1]Grads!B2:B152,E18)</f>
        <v>74</v>
      </c>
      <c r="I18" s="12">
        <v>2</v>
      </c>
      <c r="J18" s="12">
        <f>COUNTIF([1]Grads!$C$2:$C$152,I18)</f>
        <v>19</v>
      </c>
      <c r="K18" s="12" t="s">
        <v>673</v>
      </c>
      <c r="Q18" s="12" t="s">
        <v>63</v>
      </c>
      <c r="R18" s="12">
        <f>COUNTIF([1]Grads!$E$2:$E$152,Q18)</f>
        <v>108</v>
      </c>
    </row>
    <row r="19" spans="5:34" x14ac:dyDescent="0.25">
      <c r="I19" s="12">
        <v>3</v>
      </c>
      <c r="J19" s="12">
        <f>COUNTIF([1]Grads!$C$2:$C$152,I19)</f>
        <v>124</v>
      </c>
      <c r="K19" s="12" t="s">
        <v>67</v>
      </c>
    </row>
    <row r="20" spans="5:34" x14ac:dyDescent="0.25">
      <c r="I20" s="12">
        <v>4</v>
      </c>
      <c r="J20" s="12">
        <f>COUNTIF([1]Grads!$C$2:$C$152,I20)</f>
        <v>4</v>
      </c>
      <c r="K20" s="12" t="s">
        <v>249</v>
      </c>
    </row>
    <row r="24" spans="5:34" x14ac:dyDescent="0.25">
      <c r="E24" s="12" t="s">
        <v>674</v>
      </c>
      <c r="F24" s="12"/>
      <c r="I24" s="12" t="s">
        <v>675</v>
      </c>
      <c r="J24" s="12"/>
      <c r="M24" s="12" t="s">
        <v>676</v>
      </c>
      <c r="N24" s="12"/>
      <c r="Q24" s="12" t="s">
        <v>677</v>
      </c>
      <c r="R24" s="12"/>
      <c r="U24" s="12" t="s">
        <v>678</v>
      </c>
      <c r="V24" s="12"/>
      <c r="Y24" s="12" t="s">
        <v>679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5:34" x14ac:dyDescent="0.25">
      <c r="E25" s="12" t="s">
        <v>7</v>
      </c>
      <c r="F25" s="12"/>
      <c r="I25" s="12" t="s">
        <v>23</v>
      </c>
      <c r="J25" s="12"/>
      <c r="M25" s="12" t="s">
        <v>50</v>
      </c>
      <c r="N25" s="12"/>
      <c r="Q25" s="12" t="s">
        <v>58</v>
      </c>
      <c r="R25" s="12"/>
      <c r="U25" s="12" t="s">
        <v>680</v>
      </c>
      <c r="V25" s="12"/>
      <c r="Y25" s="12" t="s">
        <v>29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5:34" x14ac:dyDescent="0.25">
      <c r="E26" s="12" t="s">
        <v>414</v>
      </c>
      <c r="F26" s="12"/>
      <c r="I26" s="12" t="s">
        <v>438</v>
      </c>
      <c r="J26" s="12"/>
      <c r="M26" s="12" t="s">
        <v>435</v>
      </c>
      <c r="N26" s="12"/>
      <c r="Q26" s="12" t="s">
        <v>681</v>
      </c>
      <c r="R26" s="12"/>
      <c r="U26" s="12" t="s">
        <v>682</v>
      </c>
      <c r="V26" s="12"/>
      <c r="Y26" s="12" t="s">
        <v>683</v>
      </c>
      <c r="Z26" s="12"/>
      <c r="AA26" s="12"/>
      <c r="AB26" s="12"/>
      <c r="AC26" s="12"/>
      <c r="AD26" s="12"/>
      <c r="AE26" s="12"/>
      <c r="AF26" s="12"/>
      <c r="AG26" s="12"/>
      <c r="AH26" s="12"/>
    </row>
    <row r="27" spans="5:34" x14ac:dyDescent="0.25">
      <c r="E27" s="7" t="s">
        <v>669</v>
      </c>
      <c r="F27" s="7" t="s">
        <v>415</v>
      </c>
      <c r="G27" s="3"/>
      <c r="H27" s="3"/>
      <c r="I27" s="7" t="s">
        <v>669</v>
      </c>
      <c r="J27" s="7" t="s">
        <v>415</v>
      </c>
      <c r="K27" s="3"/>
      <c r="L27" s="3"/>
      <c r="M27" s="7" t="s">
        <v>669</v>
      </c>
      <c r="N27" s="7" t="s">
        <v>415</v>
      </c>
      <c r="O27" s="3"/>
      <c r="P27" s="3"/>
      <c r="Q27" s="7"/>
      <c r="R27" s="7"/>
      <c r="T27" s="3"/>
      <c r="U27" s="7"/>
      <c r="V27" s="7"/>
      <c r="Y27" s="12" t="s">
        <v>669</v>
      </c>
      <c r="Z27" s="12" t="s">
        <v>415</v>
      </c>
      <c r="AA27" s="12"/>
      <c r="AB27" s="12"/>
      <c r="AC27" s="12"/>
      <c r="AD27" s="12"/>
      <c r="AE27" s="12"/>
      <c r="AF27" s="12"/>
      <c r="AG27" s="12"/>
      <c r="AH27" s="12"/>
    </row>
    <row r="28" spans="5:34" x14ac:dyDescent="0.25">
      <c r="E28" s="12" t="s">
        <v>115</v>
      </c>
      <c r="F28" s="12">
        <f>COUNTIF([1]Grads!$H$2:$H$152,E28)</f>
        <v>2</v>
      </c>
      <c r="I28" s="12">
        <v>0</v>
      </c>
      <c r="J28" s="12">
        <f>COUNTIF([1]Grads!$I$2:$I$152,I28)</f>
        <v>124</v>
      </c>
      <c r="M28" s="12" t="s">
        <v>678</v>
      </c>
      <c r="N28" s="12">
        <f>COUNTIF([1]Grads!$J$2:$J$152,M28)</f>
        <v>3</v>
      </c>
      <c r="Q28" s="12" cm="1">
        <f t="array" ref="Q28">[2]!CountRowsUnique([1]Grads!$AQ$2:$AQ$152)</f>
        <v>101</v>
      </c>
      <c r="R28" s="12" t="s">
        <v>684</v>
      </c>
      <c r="U28" s="12">
        <v>20</v>
      </c>
      <c r="V28" s="12" t="s">
        <v>685</v>
      </c>
      <c r="Y28" s="12">
        <v>1</v>
      </c>
      <c r="Z28" s="12">
        <f>COUNTIF([1]Grads!$AS$2:$AS$152,Y28)</f>
        <v>11</v>
      </c>
      <c r="AA28" s="12" t="s">
        <v>686</v>
      </c>
      <c r="AB28" s="12"/>
      <c r="AC28" s="12"/>
      <c r="AD28" s="12"/>
      <c r="AE28" s="12"/>
      <c r="AF28" s="12"/>
      <c r="AG28" s="12"/>
      <c r="AH28" s="12"/>
    </row>
    <row r="29" spans="5:34" x14ac:dyDescent="0.25">
      <c r="E29" s="12" t="s">
        <v>82</v>
      </c>
      <c r="F29" s="12">
        <f>COUNTIF([1]Grads!$H$2:$H$152,E29)</f>
        <v>3</v>
      </c>
      <c r="I29" s="12">
        <v>1</v>
      </c>
      <c r="J29" s="12">
        <f>COUNTIF([1]Grads!$I$2:$I$152,I29)</f>
        <v>14</v>
      </c>
      <c r="M29" s="12" t="s">
        <v>643</v>
      </c>
      <c r="N29" s="12">
        <f>COUNTIF([1]Grads!$J$2:$J$152,M29)</f>
        <v>148</v>
      </c>
      <c r="Y29" s="12">
        <v>2</v>
      </c>
      <c r="Z29" s="12">
        <f>COUNTIF([1]Grads!$AS$2:$AS$152,Y29)</f>
        <v>35</v>
      </c>
      <c r="AA29" s="104" t="s">
        <v>687</v>
      </c>
      <c r="AB29" s="12"/>
      <c r="AC29" s="12"/>
      <c r="AD29" s="12"/>
      <c r="AE29" s="12"/>
      <c r="AF29" s="12"/>
      <c r="AG29" s="12"/>
      <c r="AH29" s="12"/>
    </row>
    <row r="30" spans="5:34" x14ac:dyDescent="0.25">
      <c r="E30" s="12" t="s">
        <v>76</v>
      </c>
      <c r="F30" s="12">
        <f>COUNTIF([1]Grads!$H$2:$H$152,E30)</f>
        <v>6</v>
      </c>
      <c r="I30" s="12">
        <v>2</v>
      </c>
      <c r="J30" s="12">
        <f>COUNTIF([1]Grads!$I$2:$I$152,I30)</f>
        <v>8</v>
      </c>
      <c r="S30" s="105" t="s">
        <v>688</v>
      </c>
      <c r="T30" s="106" t="s">
        <v>681</v>
      </c>
      <c r="U30" s="106" t="s">
        <v>682</v>
      </c>
      <c r="Y30" s="12">
        <v>3</v>
      </c>
      <c r="Z30" s="12">
        <f>COUNTIF([1]Grads!$AS$2:$AS$152,Y30)</f>
        <v>43</v>
      </c>
      <c r="AA30" s="104" t="s">
        <v>689</v>
      </c>
      <c r="AB30" s="12"/>
      <c r="AC30" s="12"/>
      <c r="AD30" s="12"/>
      <c r="AE30" s="12"/>
      <c r="AF30" s="12"/>
      <c r="AG30" s="12"/>
      <c r="AH30" s="12"/>
    </row>
    <row r="31" spans="5:34" x14ac:dyDescent="0.25">
      <c r="E31" s="12" t="s">
        <v>690</v>
      </c>
      <c r="F31" s="12">
        <f>COUNTIF([1]Grads!$H$2:$H$152,E31)</f>
        <v>0</v>
      </c>
      <c r="I31" s="12">
        <v>3</v>
      </c>
      <c r="J31" s="12">
        <f>COUNTIF([1]Grads!$I$2:$I$152,I31)</f>
        <v>3</v>
      </c>
      <c r="S31" s="25" t="s">
        <v>356</v>
      </c>
      <c r="U31">
        <v>1</v>
      </c>
      <c r="Y31" s="12">
        <v>4</v>
      </c>
      <c r="Z31" s="12">
        <f>COUNTIF([1]Grads!$AS$2:$AS$152,Y31)</f>
        <v>36</v>
      </c>
      <c r="AA31" s="104" t="s">
        <v>691</v>
      </c>
      <c r="AB31" s="12"/>
      <c r="AC31" s="12"/>
      <c r="AD31" s="12"/>
      <c r="AE31" s="12"/>
      <c r="AF31" s="12"/>
      <c r="AG31" s="12"/>
      <c r="AH31" s="12"/>
    </row>
    <row r="32" spans="5:34" x14ac:dyDescent="0.25">
      <c r="E32" s="12" t="s">
        <v>227</v>
      </c>
      <c r="F32" s="12">
        <f>COUNTIF([1]Grads!$H$2:$H$152,E32)</f>
        <v>1</v>
      </c>
      <c r="S32" s="25" t="s">
        <v>189</v>
      </c>
      <c r="T32">
        <v>8</v>
      </c>
      <c r="Y32" s="12">
        <v>5</v>
      </c>
      <c r="Z32" s="12">
        <f>COUNTIF([1]Grads!$AS$2:$AS$152,Y32)</f>
        <v>26</v>
      </c>
      <c r="AA32" s="104" t="s">
        <v>104</v>
      </c>
      <c r="AB32" s="12"/>
      <c r="AC32" s="12"/>
      <c r="AD32" s="12"/>
      <c r="AE32" s="12"/>
      <c r="AF32" s="12"/>
      <c r="AG32" s="12"/>
      <c r="AH32" s="12"/>
    </row>
    <row r="33" spans="5:21" x14ac:dyDescent="0.25">
      <c r="E33" s="12" t="s">
        <v>66</v>
      </c>
      <c r="F33" s="12">
        <f>COUNTIF([1]Grads!$H$2:$H$152,E33)</f>
        <v>117</v>
      </c>
      <c r="S33" s="25" t="s">
        <v>692</v>
      </c>
      <c r="T33">
        <v>36</v>
      </c>
    </row>
    <row r="34" spans="5:21" x14ac:dyDescent="0.25">
      <c r="E34" s="12" t="s">
        <v>420</v>
      </c>
      <c r="F34" s="12">
        <f>COUNTIF([1]Grads!$H$2:$H$152,"")</f>
        <v>19</v>
      </c>
      <c r="S34" s="25" t="s">
        <v>693</v>
      </c>
      <c r="T34">
        <v>5</v>
      </c>
    </row>
    <row r="35" spans="5:21" x14ac:dyDescent="0.25">
      <c r="S35" s="25" t="s">
        <v>99</v>
      </c>
      <c r="T35">
        <v>3</v>
      </c>
    </row>
    <row r="36" spans="5:21" x14ac:dyDescent="0.25">
      <c r="S36" s="25" t="s">
        <v>124</v>
      </c>
      <c r="T36">
        <v>10</v>
      </c>
      <c r="U36">
        <v>4</v>
      </c>
    </row>
    <row r="37" spans="5:21" x14ac:dyDescent="0.25">
      <c r="S37" s="25" t="s">
        <v>307</v>
      </c>
      <c r="T37">
        <v>1</v>
      </c>
    </row>
    <row r="38" spans="5:21" x14ac:dyDescent="0.25">
      <c r="S38" s="25" t="s">
        <v>80</v>
      </c>
      <c r="T38">
        <v>2</v>
      </c>
    </row>
    <row r="39" spans="5:21" x14ac:dyDescent="0.25">
      <c r="S39" s="25" t="s">
        <v>397</v>
      </c>
      <c r="T39" t="s">
        <v>96</v>
      </c>
      <c r="U39">
        <v>1</v>
      </c>
    </row>
    <row r="40" spans="5:21" x14ac:dyDescent="0.25">
      <c r="S40" s="25" t="s">
        <v>694</v>
      </c>
      <c r="T40" t="s">
        <v>96</v>
      </c>
      <c r="U40">
        <v>1</v>
      </c>
    </row>
    <row r="41" spans="5:21" x14ac:dyDescent="0.25">
      <c r="S41" s="25" t="s">
        <v>275</v>
      </c>
      <c r="T41">
        <v>7</v>
      </c>
      <c r="U41">
        <v>6</v>
      </c>
    </row>
    <row r="42" spans="5:21" x14ac:dyDescent="0.25">
      <c r="S42" s="25" t="s">
        <v>154</v>
      </c>
      <c r="T42">
        <v>11</v>
      </c>
      <c r="U42">
        <v>2</v>
      </c>
    </row>
    <row r="43" spans="5:21" x14ac:dyDescent="0.25">
      <c r="S43" s="25" t="s">
        <v>140</v>
      </c>
      <c r="T43">
        <v>5</v>
      </c>
    </row>
    <row r="44" spans="5:21" x14ac:dyDescent="0.25">
      <c r="S44" s="25" t="s">
        <v>214</v>
      </c>
      <c r="T44">
        <v>8</v>
      </c>
    </row>
    <row r="45" spans="5:21" x14ac:dyDescent="0.25">
      <c r="S45" s="25" t="s">
        <v>695</v>
      </c>
      <c r="U45">
        <v>1</v>
      </c>
    </row>
    <row r="46" spans="5:21" x14ac:dyDescent="0.25">
      <c r="S46" s="25" t="s">
        <v>183</v>
      </c>
      <c r="T46">
        <v>2</v>
      </c>
      <c r="U46">
        <v>2</v>
      </c>
    </row>
    <row r="47" spans="5:21" x14ac:dyDescent="0.25">
      <c r="S47" s="25" t="s">
        <v>143</v>
      </c>
      <c r="T47">
        <v>5</v>
      </c>
      <c r="U47">
        <v>3</v>
      </c>
    </row>
    <row r="48" spans="5:21" x14ac:dyDescent="0.25">
      <c r="S48" s="25" t="s">
        <v>106</v>
      </c>
      <c r="U48">
        <v>3</v>
      </c>
    </row>
    <row r="49" spans="19:21" x14ac:dyDescent="0.25">
      <c r="S49" s="25" t="s">
        <v>696</v>
      </c>
      <c r="T49">
        <v>2</v>
      </c>
    </row>
    <row r="50" spans="19:21" x14ac:dyDescent="0.25">
      <c r="S50" s="25" t="s">
        <v>254</v>
      </c>
      <c r="T50">
        <v>10</v>
      </c>
    </row>
    <row r="51" spans="19:21" x14ac:dyDescent="0.25">
      <c r="S51" s="25" t="s">
        <v>89</v>
      </c>
      <c r="T51">
        <v>6</v>
      </c>
      <c r="U51">
        <v>3</v>
      </c>
    </row>
    <row r="52" spans="19:21" x14ac:dyDescent="0.25">
      <c r="S52" s="25" t="s">
        <v>199</v>
      </c>
      <c r="T52">
        <v>3</v>
      </c>
      <c r="U52">
        <v>4</v>
      </c>
    </row>
    <row r="53" spans="19:21" x14ac:dyDescent="0.25">
      <c r="S53" s="25" t="s">
        <v>697</v>
      </c>
      <c r="T53">
        <v>1</v>
      </c>
    </row>
    <row r="54" spans="19:21" x14ac:dyDescent="0.25">
      <c r="S54" s="25" t="s">
        <v>698</v>
      </c>
      <c r="T54">
        <v>1</v>
      </c>
    </row>
    <row r="55" spans="19:21" x14ac:dyDescent="0.25">
      <c r="S55" s="25" t="s">
        <v>699</v>
      </c>
      <c r="T55">
        <v>1</v>
      </c>
    </row>
    <row r="56" spans="19:21" x14ac:dyDescent="0.25">
      <c r="S56" s="25" t="s">
        <v>700</v>
      </c>
      <c r="T56">
        <v>1</v>
      </c>
    </row>
    <row r="57" spans="19:21" x14ac:dyDescent="0.25">
      <c r="S57" s="25" t="s">
        <v>701</v>
      </c>
      <c r="T57">
        <v>1</v>
      </c>
    </row>
    <row r="58" spans="19:21" x14ac:dyDescent="0.25">
      <c r="S58" s="25" t="s">
        <v>702</v>
      </c>
      <c r="T58">
        <v>10</v>
      </c>
      <c r="U58">
        <v>2</v>
      </c>
    </row>
    <row r="59" spans="19:21" x14ac:dyDescent="0.25">
      <c r="S59" s="25" t="s">
        <v>104</v>
      </c>
      <c r="T59">
        <v>26</v>
      </c>
    </row>
    <row r="60" spans="19:21" x14ac:dyDescent="0.25">
      <c r="S60" s="25" t="s">
        <v>703</v>
      </c>
      <c r="T60">
        <v>1</v>
      </c>
    </row>
    <row r="61" spans="19:21" x14ac:dyDescent="0.25">
      <c r="S61" s="25" t="s">
        <v>704</v>
      </c>
      <c r="T61">
        <v>4</v>
      </c>
    </row>
    <row r="62" spans="19:21" x14ac:dyDescent="0.25">
      <c r="S62" s="25" t="s">
        <v>705</v>
      </c>
      <c r="T62">
        <v>8</v>
      </c>
    </row>
    <row r="63" spans="19:21" x14ac:dyDescent="0.25">
      <c r="S63" s="25" t="s">
        <v>706</v>
      </c>
      <c r="T63">
        <v>1</v>
      </c>
    </row>
    <row r="64" spans="19:21" x14ac:dyDescent="0.25">
      <c r="S64" s="25" t="s">
        <v>707</v>
      </c>
      <c r="T64">
        <v>5</v>
      </c>
    </row>
    <row r="65" spans="19:21" x14ac:dyDescent="0.25">
      <c r="S65" s="25" t="s">
        <v>708</v>
      </c>
      <c r="T65">
        <v>3</v>
      </c>
    </row>
    <row r="66" spans="19:21" x14ac:dyDescent="0.25">
      <c r="S66" s="25" t="s">
        <v>709</v>
      </c>
      <c r="T66">
        <v>5</v>
      </c>
    </row>
    <row r="67" spans="19:21" x14ac:dyDescent="0.25">
      <c r="S67" s="25" t="s">
        <v>340</v>
      </c>
      <c r="T67">
        <v>4</v>
      </c>
    </row>
    <row r="68" spans="19:21" x14ac:dyDescent="0.25">
      <c r="S68" s="25" t="s">
        <v>222</v>
      </c>
      <c r="T68">
        <v>3</v>
      </c>
      <c r="U68">
        <v>1</v>
      </c>
    </row>
    <row r="69" spans="19:21" x14ac:dyDescent="0.25">
      <c r="S69" s="25" t="s">
        <v>204</v>
      </c>
      <c r="T69">
        <v>10</v>
      </c>
    </row>
    <row r="70" spans="19:21" x14ac:dyDescent="0.25">
      <c r="S70" s="25" t="s">
        <v>710</v>
      </c>
      <c r="U70">
        <v>1</v>
      </c>
    </row>
    <row r="71" spans="19:21" x14ac:dyDescent="0.25">
      <c r="S71" s="25" t="s">
        <v>711</v>
      </c>
      <c r="T71">
        <v>10</v>
      </c>
    </row>
    <row r="72" spans="19:21" x14ac:dyDescent="0.25">
      <c r="S72" s="25" t="s">
        <v>93</v>
      </c>
      <c r="T72">
        <v>7</v>
      </c>
    </row>
    <row r="73" spans="19:21" x14ac:dyDescent="0.25">
      <c r="S73" s="25" t="s">
        <v>712</v>
      </c>
      <c r="T73">
        <v>2</v>
      </c>
    </row>
    <row r="74" spans="19:21" x14ac:dyDescent="0.25">
      <c r="S74" s="25" t="s">
        <v>713</v>
      </c>
      <c r="T74">
        <v>1</v>
      </c>
      <c r="U74">
        <v>1</v>
      </c>
    </row>
    <row r="75" spans="19:21" x14ac:dyDescent="0.25">
      <c r="S75" s="25" t="s">
        <v>714</v>
      </c>
      <c r="T75">
        <v>3</v>
      </c>
    </row>
    <row r="76" spans="19:21" x14ac:dyDescent="0.25">
      <c r="S76" s="25" t="s">
        <v>201</v>
      </c>
      <c r="T76">
        <v>4</v>
      </c>
      <c r="U76">
        <v>6</v>
      </c>
    </row>
    <row r="77" spans="19:21" x14ac:dyDescent="0.25">
      <c r="S77" s="25" t="s">
        <v>715</v>
      </c>
      <c r="T77">
        <v>1</v>
      </c>
    </row>
    <row r="78" spans="19:21" x14ac:dyDescent="0.25">
      <c r="S78" s="25" t="s">
        <v>131</v>
      </c>
      <c r="T78">
        <v>1</v>
      </c>
      <c r="U78">
        <v>1</v>
      </c>
    </row>
    <row r="79" spans="19:21" x14ac:dyDescent="0.25">
      <c r="S79" s="25" t="s">
        <v>62</v>
      </c>
      <c r="T79">
        <v>1</v>
      </c>
      <c r="U79">
        <v>3</v>
      </c>
    </row>
    <row r="80" spans="19:21" x14ac:dyDescent="0.25">
      <c r="S80" s="25" t="s">
        <v>716</v>
      </c>
      <c r="U8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6EDC-3145-454A-8606-5AB65FCAF3B8}">
  <dimension ref="A1:AI81"/>
  <sheetViews>
    <sheetView workbookViewId="0">
      <selection sqref="A1:XFD1048576"/>
    </sheetView>
  </sheetViews>
  <sheetFormatPr defaultRowHeight="15" x14ac:dyDescent="0.25"/>
  <sheetData>
    <row r="1" spans="1:35" x14ac:dyDescent="0.25">
      <c r="A1" s="79" t="s">
        <v>727</v>
      </c>
      <c r="D1" t="s">
        <v>639</v>
      </c>
      <c r="E1" s="3" t="s">
        <v>640</v>
      </c>
      <c r="F1" s="3" t="s">
        <v>641</v>
      </c>
      <c r="G1" s="3" t="s">
        <v>642</v>
      </c>
      <c r="H1" s="3" t="s">
        <v>643</v>
      </c>
      <c r="I1" s="3" t="s">
        <v>644</v>
      </c>
      <c r="J1" s="3" t="s">
        <v>645</v>
      </c>
      <c r="K1" s="3" t="s">
        <v>646</v>
      </c>
      <c r="L1" s="3" t="s">
        <v>647</v>
      </c>
      <c r="M1" s="3" t="s">
        <v>648</v>
      </c>
      <c r="N1" s="3" t="s">
        <v>649</v>
      </c>
      <c r="O1" s="3" t="s">
        <v>650</v>
      </c>
      <c r="P1" s="3" t="s">
        <v>651</v>
      </c>
      <c r="R1" s="25"/>
    </row>
    <row r="2" spans="1:35" ht="60" x14ac:dyDescent="0.25">
      <c r="A2" s="101"/>
      <c r="B2" s="101"/>
      <c r="C2" s="101"/>
      <c r="D2" s="101"/>
      <c r="E2" s="24" t="s">
        <v>652</v>
      </c>
      <c r="F2" s="24" t="s">
        <v>413</v>
      </c>
      <c r="G2" s="24" t="s">
        <v>419</v>
      </c>
      <c r="H2" s="24" t="s">
        <v>422</v>
      </c>
      <c r="I2" s="24" t="s">
        <v>426</v>
      </c>
      <c r="J2" s="24" t="s">
        <v>430</v>
      </c>
      <c r="K2" s="24" t="s">
        <v>421</v>
      </c>
      <c r="L2" s="24" t="s">
        <v>425</v>
      </c>
      <c r="M2" s="24" t="s">
        <v>429</v>
      </c>
      <c r="N2" s="24" t="s">
        <v>653</v>
      </c>
      <c r="O2" s="24" t="s">
        <v>436</v>
      </c>
      <c r="P2" s="24" t="s">
        <v>418</v>
      </c>
      <c r="Q2" s="101"/>
      <c r="R2" s="57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</row>
    <row r="3" spans="1:35" x14ac:dyDescent="0.25">
      <c r="D3" t="s">
        <v>0</v>
      </c>
      <c r="E3" s="3" t="s">
        <v>48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42</v>
      </c>
      <c r="L3" s="3" t="s">
        <v>36</v>
      </c>
      <c r="M3" s="3" t="s">
        <v>38</v>
      </c>
      <c r="N3" s="3" t="s">
        <v>40</v>
      </c>
      <c r="O3" s="3" t="s">
        <v>41</v>
      </c>
      <c r="P3" s="3" t="s">
        <v>49</v>
      </c>
      <c r="R3" s="25"/>
    </row>
    <row r="4" spans="1:35" x14ac:dyDescent="0.25">
      <c r="A4" s="75" t="s">
        <v>654</v>
      </c>
      <c r="B4" s="75"/>
      <c r="R4" s="25"/>
    </row>
    <row r="5" spans="1:35" x14ac:dyDescent="0.25">
      <c r="A5" t="s">
        <v>415</v>
      </c>
      <c r="E5">
        <f>COUNT('[1]Exits and Reasons'!AE2:AE143)</f>
        <v>75</v>
      </c>
      <c r="F5">
        <f>COUNT('[1]Exits and Reasons'!AF2:AF143)</f>
        <v>72</v>
      </c>
      <c r="G5">
        <f>COUNT('[1]Exits and Reasons'!AG2:AG143)</f>
        <v>67</v>
      </c>
      <c r="H5">
        <f>COUNT('[1]Exits and Reasons'!AH2:AH143)</f>
        <v>67</v>
      </c>
      <c r="I5">
        <f>COUNT('[1]Exits and Reasons'!AI2:AI143)</f>
        <v>67</v>
      </c>
      <c r="J5">
        <f>COUNT('[1]Exits and Reasons'!AJ2:AJ143)</f>
        <v>67</v>
      </c>
      <c r="K5">
        <f>COUNT('[1]Exits and Reasons'!AK2:AK143)</f>
        <v>73</v>
      </c>
      <c r="L5">
        <f>COUNT('[1]Exits and Reasons'!AL2:AL143)</f>
        <v>51</v>
      </c>
      <c r="M5">
        <f>COUNT('[1]Exits and Reasons'!AM2:AM143)</f>
        <v>51</v>
      </c>
      <c r="N5">
        <f>COUNT('[1]Exits and Reasons'!AN2:AN143)</f>
        <v>59</v>
      </c>
      <c r="O5">
        <f>COUNT('[1]Exits and Reasons'!AO2:AO143)</f>
        <v>42</v>
      </c>
      <c r="R5" s="25"/>
    </row>
    <row r="6" spans="1:35" x14ac:dyDescent="0.25">
      <c r="A6" s="48" t="s">
        <v>417</v>
      </c>
      <c r="B6" s="48"/>
      <c r="C6" s="48"/>
      <c r="D6" s="48"/>
      <c r="E6" s="48">
        <f>AVERAGE('[1]Exits and Reasons'!AE2:AE143)</f>
        <v>4640.5733333333337</v>
      </c>
      <c r="F6" s="50">
        <f>AVERAGE('[1]Exits and Reasons'!AF2:AF143)</f>
        <v>25.472222222222221</v>
      </c>
      <c r="G6" s="50">
        <f>AVERAGE('[1]Exits and Reasons'!AG2:AG143)</f>
        <v>23.328358208955223</v>
      </c>
      <c r="H6" s="50">
        <f>AVERAGE('[1]Exits and Reasons'!AH2:AH143)</f>
        <v>25.119402985074625</v>
      </c>
      <c r="I6" s="50">
        <f>AVERAGE('[1]Exits and Reasons'!AI2:AI143)</f>
        <v>26.28358208955224</v>
      </c>
      <c r="J6" s="50">
        <f>AVERAGE('[1]Exits and Reasons'!AJ2:AJ143)</f>
        <v>26.46268656716418</v>
      </c>
      <c r="K6" s="50">
        <f>AVERAGE('[1]Exits and Reasons'!AK2:AK143)</f>
        <v>3.5735972602739725</v>
      </c>
      <c r="L6" s="50">
        <f>AVERAGE('[1]Exits and Reasons'!AL2:AL143)</f>
        <v>104.35294117647059</v>
      </c>
      <c r="M6" s="50">
        <f>AVERAGE('[1]Exits and Reasons'!AM2:AM143)</f>
        <v>315.70588235294116</v>
      </c>
      <c r="N6" s="50">
        <f>AVERAGE('[1]Exits and Reasons'!AN2:AN143)</f>
        <v>7.7796610169491522</v>
      </c>
      <c r="O6" s="50">
        <f>AVERAGE('[1]Exits and Reasons'!AO2:AO143)</f>
        <v>7.5714285714285712</v>
      </c>
      <c r="P6" s="50"/>
      <c r="R6" s="25"/>
    </row>
    <row r="7" spans="1:35" x14ac:dyDescent="0.25">
      <c r="A7" s="84" t="s">
        <v>655</v>
      </c>
      <c r="B7" s="84"/>
      <c r="C7" s="84"/>
      <c r="D7" s="84"/>
      <c r="E7" s="84">
        <f>MEDIAN('[1]Exits and Reasons'!AE2:AE143)</f>
        <v>1018</v>
      </c>
      <c r="F7" s="84">
        <f>MEDIAN('[1]Exits and Reasons'!AF2:AF143)</f>
        <v>25</v>
      </c>
      <c r="G7" s="84">
        <f>MEDIAN('[1]Exits and Reasons'!AG2:AG143)</f>
        <v>24</v>
      </c>
      <c r="H7" s="84">
        <f>MEDIAN('[1]Exits and Reasons'!AH2:AH143)</f>
        <v>25</v>
      </c>
      <c r="I7" s="84">
        <f>MEDIAN('[1]Exits and Reasons'!AI2:AI143)</f>
        <v>26</v>
      </c>
      <c r="J7" s="84">
        <f>MEDIAN('[1]Exits and Reasons'!AJ2:AJ143)</f>
        <v>26</v>
      </c>
      <c r="K7" s="84">
        <f>MEDIAN('[1]Exits and Reasons'!AK2:AK143)</f>
        <v>3.62</v>
      </c>
      <c r="L7" s="84">
        <f>MEDIAN('[1]Exits and Reasons'!AL2:AL143)</f>
        <v>77</v>
      </c>
      <c r="M7" s="84">
        <f>MEDIAN('[1]Exits and Reasons'!AM2:AM143)</f>
        <v>348</v>
      </c>
      <c r="N7" s="84">
        <f>MEDIAN('[1]Exits and Reasons'!AN2:AN143)</f>
        <v>8</v>
      </c>
      <c r="O7" s="84">
        <f>MEDIAN('[1]Exits and Reasons'!AO2:AO143)</f>
        <v>6</v>
      </c>
      <c r="P7" s="84"/>
      <c r="R7" s="25"/>
    </row>
    <row r="8" spans="1:35" x14ac:dyDescent="0.25">
      <c r="A8" t="s">
        <v>656</v>
      </c>
      <c r="E8" s="102">
        <f>STDEV('[1]Exits and Reasons'!AE2:AE143)</f>
        <v>11055.034295512382</v>
      </c>
      <c r="F8" s="103">
        <f>STDEV('[1]Exits and Reasons'!AF2:AF143)</f>
        <v>4.2359036225128568</v>
      </c>
      <c r="G8" s="103">
        <f>STDEV('[1]Exits and Reasons'!AG2:AG143)</f>
        <v>4.0052543508742096</v>
      </c>
      <c r="H8" s="103">
        <f>STDEV('[1]Exits and Reasons'!AH2:AH143)</f>
        <v>4.0918336560123958</v>
      </c>
      <c r="I8" s="103">
        <f>STDEV('[1]Exits and Reasons'!AI2:AI143)</f>
        <v>5.0084957221167929</v>
      </c>
      <c r="J8" s="103">
        <f>STDEV('[1]Exits and Reasons'!AJ2:AJ143)</f>
        <v>5.3209943198415903</v>
      </c>
      <c r="K8" s="103">
        <f>STDEV('[1]Exits and Reasons'!AK2:AK143)</f>
        <v>0.49130069599104331</v>
      </c>
      <c r="L8" s="103">
        <f>STDEV('[1]Exits and Reasons'!AL2:AL143)</f>
        <v>87.342274650803944</v>
      </c>
      <c r="M8" s="103">
        <f>STDEV('[1]Exits and Reasons'!AM2:AM143)</f>
        <v>173.28557864030662</v>
      </c>
      <c r="N8" s="103">
        <f>STDEV('[1]Exits and Reasons'!AN2:AN143)</f>
        <v>2.0177470930186363</v>
      </c>
      <c r="O8" s="103">
        <f>STDEV('[1]Exits and Reasons'!AO2:AO143)</f>
        <v>7.6481875970169408</v>
      </c>
      <c r="P8" s="103"/>
      <c r="R8" s="25"/>
    </row>
    <row r="9" spans="1:35" x14ac:dyDescent="0.25">
      <c r="A9" t="s">
        <v>657</v>
      </c>
      <c r="E9">
        <f>MIN('[1]Exits and Reasons'!AE2:AE143)</f>
        <v>0</v>
      </c>
      <c r="F9">
        <f>MIN('[1]Exits and Reasons'!AF2:AF143)</f>
        <v>14</v>
      </c>
      <c r="G9">
        <f>MIN('[1]Exits and Reasons'!AG2:AG143)</f>
        <v>15</v>
      </c>
      <c r="H9">
        <f>MIN('[1]Exits and Reasons'!AH2:AH143)</f>
        <v>16</v>
      </c>
      <c r="I9">
        <f>MIN('[1]Exits and Reasons'!AI2:AI143)</f>
        <v>14</v>
      </c>
      <c r="J9">
        <f>MIN('[1]Exits and Reasons'!AJ2:AJ143)</f>
        <v>12</v>
      </c>
      <c r="K9">
        <f>MIN('[1]Exits and Reasons'!AK2:AK143)</f>
        <v>1.79</v>
      </c>
      <c r="L9">
        <f>MIN('[1]Exits and Reasons'!AL2:AL143)</f>
        <v>1</v>
      </c>
      <c r="M9">
        <f>MIN('[1]Exits and Reasons'!AM2:AM143)</f>
        <v>9</v>
      </c>
      <c r="N9">
        <f>MIN('[1]Exits and Reasons'!AN2:AN143)</f>
        <v>2</v>
      </c>
      <c r="O9">
        <f>MIN('[1]Exits and Reasons'!AO2:AO143)</f>
        <v>0</v>
      </c>
      <c r="R9" s="25"/>
    </row>
    <row r="10" spans="1:35" x14ac:dyDescent="0.25">
      <c r="A10" t="s">
        <v>658</v>
      </c>
      <c r="E10">
        <f>MAX('[1]Exits and Reasons'!AE2:AE143)</f>
        <v>64068</v>
      </c>
      <c r="F10">
        <f>MAX('[1]Exits and Reasons'!AF2:AF143)</f>
        <v>35</v>
      </c>
      <c r="G10">
        <f>MAX('[1]Exits and Reasons'!AG2:AG143)</f>
        <v>35</v>
      </c>
      <c r="H10">
        <f>MAX('[1]Exits and Reasons'!AH2:AH143)</f>
        <v>36</v>
      </c>
      <c r="I10">
        <f>MAX('[1]Exits and Reasons'!AI2:AI143)</f>
        <v>36</v>
      </c>
      <c r="J10">
        <f>MAX('[1]Exits and Reasons'!AJ2:AJ143)</f>
        <v>36</v>
      </c>
      <c r="K10">
        <f>MAX('[1]Exits and Reasons'!AK2:AK143)</f>
        <v>4.78</v>
      </c>
      <c r="L10">
        <f>MAX('[1]Exits and Reasons'!AL2:AL143)</f>
        <v>288</v>
      </c>
      <c r="M10">
        <f>MAX('[1]Exits and Reasons'!AM2:AM143)</f>
        <v>695</v>
      </c>
      <c r="N10">
        <f>MAX('[1]Exits and Reasons'!AN2:AN143)</f>
        <v>18</v>
      </c>
      <c r="O10">
        <f>MAX('[1]Exits and Reasons'!AO2:AO143)</f>
        <v>29</v>
      </c>
      <c r="R10" s="25"/>
    </row>
    <row r="11" spans="1:35" x14ac:dyDescent="0.25">
      <c r="S11" s="25"/>
    </row>
    <row r="12" spans="1:35" x14ac:dyDescent="0.25">
      <c r="S12" s="25"/>
    </row>
    <row r="13" spans="1:35" x14ac:dyDescent="0.25">
      <c r="A13" s="75" t="s">
        <v>560</v>
      </c>
      <c r="B13" s="75"/>
      <c r="E13" s="12" t="s">
        <v>659</v>
      </c>
      <c r="F13" s="12"/>
      <c r="I13" s="12" t="s">
        <v>660</v>
      </c>
      <c r="J13" s="12"/>
      <c r="K13" s="12"/>
      <c r="M13" s="12" t="s">
        <v>661</v>
      </c>
      <c r="N13" s="12" t="s">
        <v>96</v>
      </c>
      <c r="O13" s="12"/>
      <c r="Q13" s="12" t="s">
        <v>540</v>
      </c>
      <c r="R13" s="12"/>
      <c r="S13" s="25"/>
      <c r="U13" s="12" t="s">
        <v>662</v>
      </c>
      <c r="V13" s="12"/>
      <c r="W13" s="12"/>
      <c r="Y13" s="12" t="s">
        <v>663</v>
      </c>
      <c r="Z13" s="12"/>
      <c r="AA13" s="12"/>
    </row>
    <row r="14" spans="1:35" x14ac:dyDescent="0.25">
      <c r="E14" s="12" t="s">
        <v>1</v>
      </c>
      <c r="F14" s="12"/>
      <c r="I14" s="12" t="s">
        <v>17</v>
      </c>
      <c r="J14" s="12"/>
      <c r="K14" s="12"/>
      <c r="M14" s="12" t="s">
        <v>2</v>
      </c>
      <c r="N14" s="12" t="s">
        <v>96</v>
      </c>
      <c r="O14" s="12"/>
      <c r="Q14" s="12" t="s">
        <v>4</v>
      </c>
      <c r="R14" s="12"/>
      <c r="S14" s="25"/>
      <c r="U14" s="12" t="s">
        <v>664</v>
      </c>
      <c r="V14" s="12"/>
      <c r="W14" s="12"/>
      <c r="Y14" s="12" t="s">
        <v>5</v>
      </c>
      <c r="Z14" s="12"/>
      <c r="AA14" s="12"/>
    </row>
    <row r="15" spans="1:35" x14ac:dyDescent="0.25">
      <c r="E15" s="12" t="s">
        <v>665</v>
      </c>
      <c r="F15" s="12"/>
      <c r="I15" s="12" t="s">
        <v>433</v>
      </c>
      <c r="J15" s="12"/>
      <c r="K15" s="12"/>
      <c r="M15" s="12" t="s">
        <v>666</v>
      </c>
      <c r="N15" s="12"/>
      <c r="O15" s="12"/>
      <c r="Q15" s="12" t="s">
        <v>431</v>
      </c>
      <c r="R15" s="12"/>
      <c r="S15" s="25"/>
      <c r="U15" s="12" t="s">
        <v>667</v>
      </c>
      <c r="V15" s="12"/>
      <c r="W15" s="12"/>
      <c r="Y15" s="12" t="s">
        <v>668</v>
      </c>
      <c r="Z15" s="12"/>
      <c r="AA15" s="12"/>
    </row>
    <row r="16" spans="1:35" x14ac:dyDescent="0.25">
      <c r="E16" s="7" t="s">
        <v>669</v>
      </c>
      <c r="F16" s="7" t="s">
        <v>415</v>
      </c>
      <c r="I16" s="7" t="s">
        <v>669</v>
      </c>
      <c r="J16" s="7" t="s">
        <v>415</v>
      </c>
      <c r="K16" s="7"/>
      <c r="L16" s="3"/>
      <c r="M16" s="7" t="s">
        <v>96</v>
      </c>
      <c r="N16" s="7" t="s">
        <v>96</v>
      </c>
      <c r="O16" s="7"/>
      <c r="P16" s="3"/>
      <c r="Q16" s="7" t="s">
        <v>669</v>
      </c>
      <c r="R16" s="7" t="s">
        <v>415</v>
      </c>
      <c r="S16" s="25"/>
      <c r="T16" s="3"/>
      <c r="U16" s="7"/>
      <c r="V16" s="7"/>
      <c r="W16" s="12"/>
      <c r="Y16" s="12"/>
      <c r="Z16" s="12"/>
      <c r="AA16" s="12"/>
    </row>
    <row r="17" spans="5:34" x14ac:dyDescent="0.25">
      <c r="E17" s="12">
        <v>2015</v>
      </c>
      <c r="F17" s="12">
        <v>21</v>
      </c>
      <c r="I17" s="12">
        <v>1</v>
      </c>
      <c r="J17" s="12">
        <v>0</v>
      </c>
      <c r="K17" s="12" t="s">
        <v>95</v>
      </c>
      <c r="M17" s="12">
        <v>58</v>
      </c>
      <c r="N17" s="12" t="s">
        <v>670</v>
      </c>
      <c r="O17" s="12"/>
      <c r="Q17" s="12" t="s">
        <v>74</v>
      </c>
      <c r="R17" s="12">
        <v>29</v>
      </c>
      <c r="S17" s="25"/>
      <c r="U17" s="12" cm="1">
        <f t="array" ref="U17">[2]!CountRowsUnique([1]Grads!F2:F152)</f>
        <v>29</v>
      </c>
      <c r="V17" s="12" t="s">
        <v>671</v>
      </c>
      <c r="W17" s="12"/>
      <c r="Y17" s="12" cm="1">
        <f t="array" ref="Y17">[2]!CountRowsUnique([1]Grads!G2:G152)</f>
        <v>27</v>
      </c>
      <c r="Z17" s="12" t="s">
        <v>672</v>
      </c>
      <c r="AA17" s="12"/>
    </row>
    <row r="18" spans="5:34" x14ac:dyDescent="0.25">
      <c r="E18" s="12">
        <v>2016</v>
      </c>
      <c r="F18" s="12">
        <v>54</v>
      </c>
      <c r="I18" s="12">
        <v>2</v>
      </c>
      <c r="J18" s="12">
        <v>10</v>
      </c>
      <c r="K18" s="12" t="s">
        <v>673</v>
      </c>
      <c r="Q18" s="12" t="s">
        <v>63</v>
      </c>
      <c r="R18" s="12">
        <v>45</v>
      </c>
      <c r="S18" s="25"/>
    </row>
    <row r="19" spans="5:34" x14ac:dyDescent="0.25">
      <c r="I19" s="12">
        <v>3</v>
      </c>
      <c r="J19" s="12">
        <v>63</v>
      </c>
      <c r="K19" s="12" t="s">
        <v>67</v>
      </c>
      <c r="S19" s="25"/>
    </row>
    <row r="20" spans="5:34" x14ac:dyDescent="0.25">
      <c r="I20" s="12">
        <v>4</v>
      </c>
      <c r="J20" s="12">
        <v>2</v>
      </c>
      <c r="K20" s="12" t="s">
        <v>249</v>
      </c>
      <c r="S20" s="25"/>
    </row>
    <row r="21" spans="5:34" x14ac:dyDescent="0.25">
      <c r="S21" s="25"/>
    </row>
    <row r="22" spans="5:34" x14ac:dyDescent="0.25">
      <c r="S22" s="25"/>
    </row>
    <row r="23" spans="5:34" x14ac:dyDescent="0.25">
      <c r="S23" s="25"/>
    </row>
    <row r="24" spans="5:34" x14ac:dyDescent="0.25">
      <c r="E24" s="12" t="s">
        <v>674</v>
      </c>
      <c r="F24" s="12"/>
      <c r="I24" s="12" t="s">
        <v>675</v>
      </c>
      <c r="J24" s="12"/>
      <c r="M24" s="12" t="s">
        <v>676</v>
      </c>
      <c r="N24" s="12"/>
      <c r="Q24" s="12" t="s">
        <v>677</v>
      </c>
      <c r="R24" s="12"/>
      <c r="S24" s="25" t="s">
        <v>540</v>
      </c>
      <c r="U24" s="12" t="s">
        <v>678</v>
      </c>
      <c r="V24" s="12"/>
      <c r="Y24" s="12" t="s">
        <v>679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5:34" x14ac:dyDescent="0.25">
      <c r="E25" s="12" t="s">
        <v>7</v>
      </c>
      <c r="F25" s="12"/>
      <c r="I25" s="12" t="s">
        <v>23</v>
      </c>
      <c r="J25" s="12"/>
      <c r="M25" s="12" t="s">
        <v>50</v>
      </c>
      <c r="N25" s="12"/>
      <c r="Q25" s="12" t="s">
        <v>58</v>
      </c>
      <c r="R25" s="12"/>
      <c r="S25" s="25" t="s">
        <v>664</v>
      </c>
      <c r="U25" s="12" t="s">
        <v>680</v>
      </c>
      <c r="V25" s="12"/>
      <c r="Y25" s="12" t="s">
        <v>29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5:34" x14ac:dyDescent="0.25">
      <c r="E26" s="12" t="s">
        <v>414</v>
      </c>
      <c r="F26" s="12"/>
      <c r="I26" s="12" t="s">
        <v>438</v>
      </c>
      <c r="J26" s="12"/>
      <c r="M26" s="12" t="s">
        <v>435</v>
      </c>
      <c r="N26" s="12"/>
      <c r="Q26" s="12" t="s">
        <v>681</v>
      </c>
      <c r="R26" s="12"/>
      <c r="S26" s="25" t="s">
        <v>728</v>
      </c>
      <c r="U26" s="12" t="s">
        <v>682</v>
      </c>
      <c r="V26" s="12"/>
      <c r="Y26" s="12" t="s">
        <v>683</v>
      </c>
      <c r="Z26" s="12"/>
      <c r="AA26" s="12"/>
      <c r="AB26" s="12"/>
      <c r="AC26" s="12"/>
      <c r="AD26" s="12"/>
      <c r="AE26" s="12"/>
      <c r="AF26" s="12"/>
      <c r="AG26" s="12"/>
      <c r="AH26" s="12"/>
    </row>
    <row r="27" spans="5:34" x14ac:dyDescent="0.25">
      <c r="E27" s="7" t="s">
        <v>669</v>
      </c>
      <c r="F27" s="7" t="s">
        <v>415</v>
      </c>
      <c r="G27" s="3"/>
      <c r="H27" s="3"/>
      <c r="I27" s="7" t="s">
        <v>669</v>
      </c>
      <c r="J27" s="7" t="s">
        <v>415</v>
      </c>
      <c r="K27" s="3"/>
      <c r="L27" s="3"/>
      <c r="M27" s="7" t="s">
        <v>669</v>
      </c>
      <c r="N27" s="7" t="s">
        <v>415</v>
      </c>
      <c r="O27" s="3"/>
      <c r="P27" s="3"/>
      <c r="Q27" s="7"/>
      <c r="R27" s="7"/>
      <c r="S27" s="25" t="s">
        <v>729</v>
      </c>
      <c r="T27" s="3"/>
      <c r="U27" s="7"/>
      <c r="V27" s="7"/>
      <c r="Y27" s="12" t="s">
        <v>669</v>
      </c>
      <c r="Z27" s="12" t="s">
        <v>415</v>
      </c>
      <c r="AA27" s="12"/>
      <c r="AB27" s="12"/>
      <c r="AC27" s="12"/>
      <c r="AD27" s="12"/>
      <c r="AE27" s="12"/>
      <c r="AF27" s="12"/>
      <c r="AG27" s="12"/>
      <c r="AH27" s="12"/>
    </row>
    <row r="28" spans="5:34" x14ac:dyDescent="0.25">
      <c r="E28" s="12" t="s">
        <v>115</v>
      </c>
      <c r="F28" s="12">
        <v>3</v>
      </c>
      <c r="I28" s="12">
        <v>0</v>
      </c>
      <c r="J28" s="12">
        <v>66</v>
      </c>
      <c r="M28" s="12" t="s">
        <v>678</v>
      </c>
      <c r="N28" s="12">
        <v>0</v>
      </c>
      <c r="Q28" s="12" t="s">
        <v>96</v>
      </c>
      <c r="R28" s="12" t="s">
        <v>96</v>
      </c>
      <c r="S28" s="25"/>
      <c r="U28" s="12" t="s">
        <v>96</v>
      </c>
      <c r="V28" s="12" t="s">
        <v>96</v>
      </c>
      <c r="Y28" s="12">
        <v>1</v>
      </c>
      <c r="Z28" s="12">
        <v>15</v>
      </c>
      <c r="AA28" s="12" t="s">
        <v>686</v>
      </c>
      <c r="AB28" s="12"/>
      <c r="AC28" s="12"/>
      <c r="AD28" s="12"/>
      <c r="AE28" s="12"/>
      <c r="AF28" s="12"/>
      <c r="AG28" s="12"/>
      <c r="AH28" s="12"/>
    </row>
    <row r="29" spans="5:34" x14ac:dyDescent="0.25">
      <c r="E29" s="12" t="s">
        <v>82</v>
      </c>
      <c r="F29" s="12">
        <v>2</v>
      </c>
      <c r="I29" s="12">
        <v>1</v>
      </c>
      <c r="J29" s="12">
        <v>5</v>
      </c>
      <c r="M29" s="12" t="s">
        <v>643</v>
      </c>
      <c r="N29" s="12">
        <v>75</v>
      </c>
      <c r="S29" s="25"/>
      <c r="Y29" s="12">
        <v>2</v>
      </c>
      <c r="Z29" s="12">
        <v>13</v>
      </c>
      <c r="AA29" s="104" t="s">
        <v>687</v>
      </c>
      <c r="AB29" s="12"/>
      <c r="AC29" s="12"/>
      <c r="AD29" s="12"/>
      <c r="AE29" s="12"/>
      <c r="AF29" s="12"/>
      <c r="AG29" s="12"/>
      <c r="AH29" s="12"/>
    </row>
    <row r="30" spans="5:34" x14ac:dyDescent="0.25">
      <c r="E30" s="12" t="s">
        <v>76</v>
      </c>
      <c r="F30" s="12">
        <v>2</v>
      </c>
      <c r="I30" s="12">
        <v>2</v>
      </c>
      <c r="J30" s="12">
        <v>4</v>
      </c>
      <c r="S30" s="105" t="s">
        <v>688</v>
      </c>
      <c r="T30" s="106"/>
      <c r="U30" s="106"/>
      <c r="Y30" s="12">
        <v>3</v>
      </c>
      <c r="Z30" s="12">
        <v>12</v>
      </c>
      <c r="AA30" s="104" t="s">
        <v>689</v>
      </c>
      <c r="AB30" s="12"/>
      <c r="AC30" s="12"/>
      <c r="AD30" s="12"/>
      <c r="AE30" s="12"/>
      <c r="AF30" s="12"/>
      <c r="AG30" s="12"/>
      <c r="AH30" s="12"/>
    </row>
    <row r="31" spans="5:34" x14ac:dyDescent="0.25">
      <c r="E31" s="12" t="s">
        <v>690</v>
      </c>
      <c r="F31" s="12">
        <v>5</v>
      </c>
      <c r="I31" s="12">
        <v>3</v>
      </c>
      <c r="J31" s="12">
        <v>0</v>
      </c>
      <c r="S31" s="25" t="s">
        <v>356</v>
      </c>
      <c r="Y31" s="12">
        <v>4</v>
      </c>
      <c r="Z31" s="12">
        <v>17</v>
      </c>
      <c r="AA31" s="104" t="s">
        <v>691</v>
      </c>
      <c r="AB31" s="12"/>
      <c r="AC31" s="12"/>
      <c r="AD31" s="12"/>
      <c r="AE31" s="12"/>
      <c r="AF31" s="12"/>
      <c r="AG31" s="12"/>
      <c r="AH31" s="12"/>
    </row>
    <row r="32" spans="5:34" x14ac:dyDescent="0.25">
      <c r="E32" s="12" t="s">
        <v>227</v>
      </c>
      <c r="F32" s="12">
        <v>2</v>
      </c>
      <c r="S32" s="25" t="s">
        <v>189</v>
      </c>
      <c r="T32">
        <v>3</v>
      </c>
      <c r="Y32" s="12">
        <v>5</v>
      </c>
      <c r="Z32" s="12">
        <v>11</v>
      </c>
      <c r="AA32" s="104" t="s">
        <v>104</v>
      </c>
      <c r="AB32" s="12"/>
      <c r="AC32" s="12"/>
      <c r="AD32" s="12"/>
      <c r="AE32" s="12"/>
      <c r="AF32" s="12"/>
      <c r="AG32" s="12"/>
      <c r="AH32" s="12"/>
    </row>
    <row r="33" spans="5:27" x14ac:dyDescent="0.25">
      <c r="E33" s="12" t="s">
        <v>66</v>
      </c>
      <c r="F33" s="12">
        <v>55</v>
      </c>
      <c r="S33" s="25" t="s">
        <v>692</v>
      </c>
      <c r="Z33" s="12">
        <v>7</v>
      </c>
      <c r="AA33" s="104" t="s">
        <v>730</v>
      </c>
    </row>
    <row r="34" spans="5:27" x14ac:dyDescent="0.25">
      <c r="E34" s="12" t="s">
        <v>420</v>
      </c>
      <c r="F34" s="12">
        <v>6</v>
      </c>
      <c r="S34" s="25" t="s">
        <v>693</v>
      </c>
      <c r="T34">
        <v>4</v>
      </c>
    </row>
    <row r="35" spans="5:27" x14ac:dyDescent="0.25">
      <c r="S35" s="25" t="s">
        <v>99</v>
      </c>
      <c r="T35">
        <v>9</v>
      </c>
    </row>
    <row r="36" spans="5:27" x14ac:dyDescent="0.25">
      <c r="S36" s="25" t="s">
        <v>124</v>
      </c>
      <c r="T36">
        <v>8</v>
      </c>
    </row>
    <row r="37" spans="5:27" x14ac:dyDescent="0.25">
      <c r="S37" s="25" t="s">
        <v>307</v>
      </c>
    </row>
    <row r="38" spans="5:27" x14ac:dyDescent="0.25">
      <c r="S38" s="25" t="s">
        <v>80</v>
      </c>
      <c r="T38">
        <v>3</v>
      </c>
    </row>
    <row r="39" spans="5:27" x14ac:dyDescent="0.25">
      <c r="S39" s="25" t="s">
        <v>397</v>
      </c>
    </row>
    <row r="40" spans="5:27" x14ac:dyDescent="0.25">
      <c r="S40" s="25" t="s">
        <v>694</v>
      </c>
    </row>
    <row r="41" spans="5:27" x14ac:dyDescent="0.25">
      <c r="S41" s="25" t="s">
        <v>275</v>
      </c>
      <c r="T41">
        <v>3</v>
      </c>
    </row>
    <row r="42" spans="5:27" x14ac:dyDescent="0.25">
      <c r="S42" s="25" t="s">
        <v>154</v>
      </c>
      <c r="T42">
        <v>2</v>
      </c>
    </row>
    <row r="43" spans="5:27" x14ac:dyDescent="0.25">
      <c r="S43" s="25" t="s">
        <v>140</v>
      </c>
      <c r="T43">
        <v>1</v>
      </c>
    </row>
    <row r="44" spans="5:27" x14ac:dyDescent="0.25">
      <c r="S44" s="25" t="s">
        <v>214</v>
      </c>
      <c r="T44">
        <v>2</v>
      </c>
    </row>
    <row r="45" spans="5:27" x14ac:dyDescent="0.25">
      <c r="S45" s="25" t="s">
        <v>695</v>
      </c>
    </row>
    <row r="46" spans="5:27" x14ac:dyDescent="0.25">
      <c r="S46" s="25" t="s">
        <v>183</v>
      </c>
    </row>
    <row r="47" spans="5:27" x14ac:dyDescent="0.25">
      <c r="S47" s="25" t="s">
        <v>143</v>
      </c>
      <c r="T47">
        <v>1</v>
      </c>
    </row>
    <row r="48" spans="5:27" x14ac:dyDescent="0.25">
      <c r="S48" s="25" t="s">
        <v>106</v>
      </c>
    </row>
    <row r="49" spans="19:20" x14ac:dyDescent="0.25">
      <c r="S49" s="25" t="s">
        <v>696</v>
      </c>
    </row>
    <row r="50" spans="19:20" x14ac:dyDescent="0.25">
      <c r="S50" s="25" t="s">
        <v>254</v>
      </c>
      <c r="T50">
        <v>2</v>
      </c>
    </row>
    <row r="51" spans="19:20" x14ac:dyDescent="0.25">
      <c r="S51" s="25" t="s">
        <v>89</v>
      </c>
      <c r="T51">
        <v>1</v>
      </c>
    </row>
    <row r="52" spans="19:20" x14ac:dyDescent="0.25">
      <c r="S52" s="25" t="s">
        <v>199</v>
      </c>
    </row>
    <row r="53" spans="19:20" x14ac:dyDescent="0.25">
      <c r="S53" s="25" t="s">
        <v>697</v>
      </c>
      <c r="T53">
        <v>1</v>
      </c>
    </row>
    <row r="54" spans="19:20" x14ac:dyDescent="0.25">
      <c r="S54" s="25" t="s">
        <v>698</v>
      </c>
      <c r="T54">
        <v>1</v>
      </c>
    </row>
    <row r="55" spans="19:20" x14ac:dyDescent="0.25">
      <c r="S55" s="25" t="s">
        <v>699</v>
      </c>
    </row>
    <row r="56" spans="19:20" x14ac:dyDescent="0.25">
      <c r="S56" s="25" t="s">
        <v>700</v>
      </c>
      <c r="T56">
        <v>3</v>
      </c>
    </row>
    <row r="57" spans="19:20" x14ac:dyDescent="0.25">
      <c r="S57" s="25" t="s">
        <v>701</v>
      </c>
    </row>
    <row r="58" spans="19:20" x14ac:dyDescent="0.25">
      <c r="S58" s="25" t="s">
        <v>702</v>
      </c>
    </row>
    <row r="59" spans="19:20" x14ac:dyDescent="0.25">
      <c r="S59" s="25" t="s">
        <v>104</v>
      </c>
      <c r="T59">
        <v>11</v>
      </c>
    </row>
    <row r="60" spans="19:20" x14ac:dyDescent="0.25">
      <c r="S60" s="25" t="s">
        <v>703</v>
      </c>
    </row>
    <row r="61" spans="19:20" x14ac:dyDescent="0.25">
      <c r="S61" s="25" t="s">
        <v>704</v>
      </c>
    </row>
    <row r="62" spans="19:20" x14ac:dyDescent="0.25">
      <c r="S62" s="25" t="s">
        <v>705</v>
      </c>
    </row>
    <row r="63" spans="19:20" x14ac:dyDescent="0.25">
      <c r="S63" s="25" t="s">
        <v>706</v>
      </c>
    </row>
    <row r="64" spans="19:20" x14ac:dyDescent="0.25">
      <c r="S64" s="25" t="s">
        <v>707</v>
      </c>
    </row>
    <row r="65" spans="19:20" x14ac:dyDescent="0.25">
      <c r="S65" s="25" t="s">
        <v>708</v>
      </c>
    </row>
    <row r="66" spans="19:20" x14ac:dyDescent="0.25">
      <c r="S66" s="25" t="s">
        <v>709</v>
      </c>
    </row>
    <row r="67" spans="19:20" x14ac:dyDescent="0.25">
      <c r="S67" s="25" t="s">
        <v>340</v>
      </c>
    </row>
    <row r="68" spans="19:20" x14ac:dyDescent="0.25">
      <c r="S68" s="25" t="s">
        <v>222</v>
      </c>
      <c r="T68">
        <v>2</v>
      </c>
    </row>
    <row r="69" spans="19:20" x14ac:dyDescent="0.25">
      <c r="S69" s="25" t="s">
        <v>204</v>
      </c>
      <c r="T69">
        <v>1</v>
      </c>
    </row>
    <row r="70" spans="19:20" x14ac:dyDescent="0.25">
      <c r="S70" s="25" t="s">
        <v>710</v>
      </c>
    </row>
    <row r="71" spans="19:20" x14ac:dyDescent="0.25">
      <c r="S71" s="25" t="s">
        <v>711</v>
      </c>
    </row>
    <row r="72" spans="19:20" x14ac:dyDescent="0.25">
      <c r="S72" s="25" t="s">
        <v>93</v>
      </c>
      <c r="T72">
        <v>6</v>
      </c>
    </row>
    <row r="73" spans="19:20" x14ac:dyDescent="0.25">
      <c r="S73" s="25" t="s">
        <v>712</v>
      </c>
    </row>
    <row r="74" spans="19:20" x14ac:dyDescent="0.25">
      <c r="S74" s="25" t="s">
        <v>713</v>
      </c>
    </row>
    <row r="75" spans="19:20" x14ac:dyDescent="0.25">
      <c r="S75" s="25" t="s">
        <v>714</v>
      </c>
    </row>
    <row r="76" spans="19:20" x14ac:dyDescent="0.25">
      <c r="S76" s="25" t="s">
        <v>201</v>
      </c>
    </row>
    <row r="77" spans="19:20" x14ac:dyDescent="0.25">
      <c r="S77" s="25" t="s">
        <v>715</v>
      </c>
    </row>
    <row r="78" spans="19:20" x14ac:dyDescent="0.25">
      <c r="S78" s="25" t="s">
        <v>131</v>
      </c>
      <c r="T78">
        <v>3</v>
      </c>
    </row>
    <row r="79" spans="19:20" x14ac:dyDescent="0.25">
      <c r="S79" s="25" t="s">
        <v>62</v>
      </c>
      <c r="T79">
        <v>1</v>
      </c>
    </row>
    <row r="80" spans="19:20" x14ac:dyDescent="0.25">
      <c r="S80" s="25" t="s">
        <v>716</v>
      </c>
    </row>
    <row r="81" spans="19:20" x14ac:dyDescent="0.25">
      <c r="S81" s="25" t="s">
        <v>731</v>
      </c>
      <c r="T8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AE88-757D-4848-A2E7-0D792FFC37FF}">
  <dimension ref="A1:R240"/>
  <sheetViews>
    <sheetView workbookViewId="0">
      <selection activeCell="F21" sqref="F21"/>
    </sheetView>
  </sheetViews>
  <sheetFormatPr defaultRowHeight="15" x14ac:dyDescent="0.25"/>
  <cols>
    <col min="1" max="1" width="48.85546875" customWidth="1"/>
    <col min="2" max="2" width="10.140625" customWidth="1"/>
    <col min="6" max="6" width="24.42578125" customWidth="1"/>
    <col min="8" max="8" width="48.85546875" customWidth="1"/>
    <col min="10" max="10" width="28.7109375" bestFit="1" customWidth="1"/>
    <col min="15" max="15" width="16.28515625" customWidth="1"/>
    <col min="17" max="17" width="27.140625" customWidth="1"/>
  </cols>
  <sheetData>
    <row r="1" spans="1:18" x14ac:dyDescent="0.25">
      <c r="A1" s="10" t="s">
        <v>58</v>
      </c>
      <c r="B1" s="11" t="s">
        <v>60</v>
      </c>
      <c r="H1" s="24" t="s">
        <v>58</v>
      </c>
      <c r="J1" t="s">
        <v>688</v>
      </c>
      <c r="K1" s="3" t="s">
        <v>681</v>
      </c>
      <c r="L1" s="3" t="s">
        <v>682</v>
      </c>
      <c r="O1" t="s">
        <v>60</v>
      </c>
    </row>
    <row r="2" spans="1:18" x14ac:dyDescent="0.25">
      <c r="A2" s="10" t="s">
        <v>355</v>
      </c>
      <c r="B2" s="11" t="s">
        <v>356</v>
      </c>
      <c r="H2" t="s">
        <v>189</v>
      </c>
      <c r="J2" t="s">
        <v>356</v>
      </c>
      <c r="L2">
        <v>1</v>
      </c>
      <c r="O2" s="11" t="s">
        <v>356</v>
      </c>
      <c r="Q2" t="s">
        <v>356</v>
      </c>
      <c r="R2">
        <v>1</v>
      </c>
    </row>
    <row r="3" spans="1:18" x14ac:dyDescent="0.25">
      <c r="A3" s="10" t="s">
        <v>330</v>
      </c>
      <c r="B3" s="11"/>
      <c r="H3" t="s">
        <v>189</v>
      </c>
      <c r="J3" t="s">
        <v>189</v>
      </c>
      <c r="K3">
        <v>8</v>
      </c>
      <c r="O3" s="11" t="s">
        <v>150</v>
      </c>
      <c r="Q3" t="s">
        <v>732</v>
      </c>
      <c r="R3">
        <v>4</v>
      </c>
    </row>
    <row r="4" spans="1:18" x14ac:dyDescent="0.25">
      <c r="A4" s="10" t="s">
        <v>102</v>
      </c>
      <c r="B4" s="11"/>
      <c r="H4" t="s">
        <v>189</v>
      </c>
      <c r="J4" t="s">
        <v>692</v>
      </c>
      <c r="K4">
        <v>36</v>
      </c>
      <c r="O4" s="11" t="s">
        <v>150</v>
      </c>
      <c r="Q4" t="s">
        <v>201</v>
      </c>
      <c r="R4">
        <v>6</v>
      </c>
    </row>
    <row r="5" spans="1:18" x14ac:dyDescent="0.25">
      <c r="A5" s="10" t="s">
        <v>102</v>
      </c>
      <c r="B5" s="11"/>
      <c r="H5" t="s">
        <v>189</v>
      </c>
      <c r="J5" t="s">
        <v>693</v>
      </c>
      <c r="K5">
        <v>5</v>
      </c>
      <c r="O5" s="11" t="s">
        <v>150</v>
      </c>
      <c r="Q5" t="s">
        <v>397</v>
      </c>
      <c r="R5">
        <v>1</v>
      </c>
    </row>
    <row r="6" spans="1:18" x14ac:dyDescent="0.25">
      <c r="A6" s="10" t="s">
        <v>331</v>
      </c>
      <c r="B6" s="11"/>
      <c r="H6" t="s">
        <v>189</v>
      </c>
      <c r="J6" t="s">
        <v>99</v>
      </c>
      <c r="K6">
        <v>3</v>
      </c>
      <c r="O6" s="11" t="s">
        <v>294</v>
      </c>
      <c r="Q6" t="s">
        <v>275</v>
      </c>
      <c r="R6">
        <v>6</v>
      </c>
    </row>
    <row r="7" spans="1:18" x14ac:dyDescent="0.25">
      <c r="A7" s="10" t="s">
        <v>279</v>
      </c>
      <c r="B7" s="11" t="s">
        <v>300</v>
      </c>
      <c r="H7" t="s">
        <v>189</v>
      </c>
      <c r="J7" t="s">
        <v>124</v>
      </c>
      <c r="K7">
        <v>10</v>
      </c>
      <c r="L7">
        <v>4</v>
      </c>
      <c r="O7" s="11" t="s">
        <v>397</v>
      </c>
      <c r="Q7" t="s">
        <v>154</v>
      </c>
      <c r="R7">
        <v>2</v>
      </c>
    </row>
    <row r="8" spans="1:18" x14ac:dyDescent="0.25">
      <c r="A8" s="10" t="s">
        <v>279</v>
      </c>
      <c r="B8" s="11"/>
      <c r="H8" t="s">
        <v>189</v>
      </c>
      <c r="J8" t="s">
        <v>307</v>
      </c>
      <c r="K8">
        <v>1</v>
      </c>
      <c r="O8" s="11" t="s">
        <v>237</v>
      </c>
      <c r="Q8" t="s">
        <v>695</v>
      </c>
      <c r="R8">
        <v>1</v>
      </c>
    </row>
    <row r="9" spans="1:18" x14ac:dyDescent="0.25">
      <c r="A9" s="10" t="s">
        <v>279</v>
      </c>
      <c r="B9" s="11"/>
      <c r="H9" t="s">
        <v>189</v>
      </c>
      <c r="J9" t="s">
        <v>80</v>
      </c>
      <c r="K9">
        <v>2</v>
      </c>
      <c r="O9" s="11" t="s">
        <v>285</v>
      </c>
      <c r="Q9" t="s">
        <v>183</v>
      </c>
      <c r="R9">
        <v>2</v>
      </c>
    </row>
    <row r="10" spans="1:18" x14ac:dyDescent="0.25">
      <c r="A10" s="10" t="s">
        <v>402</v>
      </c>
      <c r="B10" s="11"/>
      <c r="H10" t="s">
        <v>692</v>
      </c>
      <c r="J10" t="s">
        <v>397</v>
      </c>
      <c r="K10" t="s">
        <v>96</v>
      </c>
      <c r="L10">
        <v>1</v>
      </c>
      <c r="O10" s="11" t="s">
        <v>285</v>
      </c>
      <c r="Q10" t="s">
        <v>143</v>
      </c>
      <c r="R10">
        <v>3</v>
      </c>
    </row>
    <row r="11" spans="1:18" x14ac:dyDescent="0.25">
      <c r="A11" s="10" t="s">
        <v>198</v>
      </c>
      <c r="B11" s="11"/>
      <c r="H11" t="s">
        <v>692</v>
      </c>
      <c r="J11" t="s">
        <v>694</v>
      </c>
      <c r="K11" t="s">
        <v>96</v>
      </c>
      <c r="L11">
        <v>1</v>
      </c>
      <c r="O11" s="11" t="s">
        <v>275</v>
      </c>
      <c r="Q11" t="s">
        <v>106</v>
      </c>
      <c r="R11">
        <v>3</v>
      </c>
    </row>
    <row r="12" spans="1:18" x14ac:dyDescent="0.25">
      <c r="A12" s="10" t="s">
        <v>198</v>
      </c>
      <c r="B12" s="11"/>
      <c r="H12" t="s">
        <v>692</v>
      </c>
      <c r="J12" t="s">
        <v>275</v>
      </c>
      <c r="K12">
        <v>7</v>
      </c>
      <c r="L12">
        <v>6</v>
      </c>
      <c r="O12" s="11" t="s">
        <v>175</v>
      </c>
      <c r="Q12" t="s">
        <v>89</v>
      </c>
      <c r="R12">
        <v>3</v>
      </c>
    </row>
    <row r="13" spans="1:18" x14ac:dyDescent="0.25">
      <c r="A13" s="10" t="s">
        <v>277</v>
      </c>
      <c r="B13" s="11"/>
      <c r="H13" t="s">
        <v>692</v>
      </c>
      <c r="J13" t="s">
        <v>154</v>
      </c>
      <c r="K13">
        <v>11</v>
      </c>
      <c r="L13">
        <v>2</v>
      </c>
      <c r="O13" s="11" t="s">
        <v>175</v>
      </c>
      <c r="Q13" t="s">
        <v>199</v>
      </c>
      <c r="R13">
        <v>4</v>
      </c>
    </row>
    <row r="14" spans="1:18" x14ac:dyDescent="0.25">
      <c r="A14" s="10" t="s">
        <v>364</v>
      </c>
      <c r="B14" s="11" t="s">
        <v>201</v>
      </c>
      <c r="H14" t="s">
        <v>692</v>
      </c>
      <c r="J14" t="s">
        <v>140</v>
      </c>
      <c r="K14">
        <v>5</v>
      </c>
      <c r="O14" s="11" t="s">
        <v>187</v>
      </c>
      <c r="Q14" t="s">
        <v>702</v>
      </c>
      <c r="R14">
        <v>2</v>
      </c>
    </row>
    <row r="15" spans="1:18" x14ac:dyDescent="0.25">
      <c r="A15" s="10" t="s">
        <v>401</v>
      </c>
      <c r="B15" s="11"/>
      <c r="H15" t="s">
        <v>692</v>
      </c>
      <c r="J15" t="s">
        <v>214</v>
      </c>
      <c r="K15">
        <v>8</v>
      </c>
      <c r="O15" s="11" t="s">
        <v>183</v>
      </c>
      <c r="Q15" t="s">
        <v>222</v>
      </c>
      <c r="R15">
        <v>1</v>
      </c>
    </row>
    <row r="16" spans="1:18" x14ac:dyDescent="0.25">
      <c r="A16" s="10" t="s">
        <v>368</v>
      </c>
      <c r="B16" s="11"/>
      <c r="H16" t="s">
        <v>692</v>
      </c>
      <c r="J16" t="s">
        <v>695</v>
      </c>
      <c r="L16">
        <v>1</v>
      </c>
      <c r="O16" s="11" t="s">
        <v>143</v>
      </c>
      <c r="Q16" t="s">
        <v>733</v>
      </c>
      <c r="R16">
        <v>1</v>
      </c>
    </row>
    <row r="17" spans="1:18" x14ac:dyDescent="0.25">
      <c r="A17" s="10" t="s">
        <v>250</v>
      </c>
      <c r="B17" s="11"/>
      <c r="H17" t="s">
        <v>692</v>
      </c>
      <c r="J17" t="s">
        <v>183</v>
      </c>
      <c r="K17">
        <v>2</v>
      </c>
      <c r="L17">
        <v>2</v>
      </c>
      <c r="O17" s="11" t="s">
        <v>143</v>
      </c>
      <c r="Q17" t="s">
        <v>694</v>
      </c>
      <c r="R17">
        <v>1</v>
      </c>
    </row>
    <row r="18" spans="1:18" x14ac:dyDescent="0.25">
      <c r="A18" s="10" t="s">
        <v>284</v>
      </c>
      <c r="B18" s="11" t="s">
        <v>199</v>
      </c>
      <c r="H18" t="s">
        <v>692</v>
      </c>
      <c r="J18" t="s">
        <v>143</v>
      </c>
      <c r="K18">
        <v>5</v>
      </c>
      <c r="L18">
        <v>3</v>
      </c>
      <c r="O18" s="11" t="s">
        <v>143</v>
      </c>
      <c r="Q18" t="s">
        <v>734</v>
      </c>
      <c r="R18">
        <v>1</v>
      </c>
    </row>
    <row r="19" spans="1:18" x14ac:dyDescent="0.25">
      <c r="A19" s="10" t="s">
        <v>284</v>
      </c>
      <c r="B19" s="11"/>
      <c r="H19" t="s">
        <v>692</v>
      </c>
      <c r="J19" t="s">
        <v>106</v>
      </c>
      <c r="L19">
        <v>3</v>
      </c>
      <c r="O19" s="11" t="s">
        <v>106</v>
      </c>
      <c r="Q19" t="s">
        <v>131</v>
      </c>
      <c r="R19">
        <v>1</v>
      </c>
    </row>
    <row r="20" spans="1:18" x14ac:dyDescent="0.25">
      <c r="A20" s="10" t="s">
        <v>284</v>
      </c>
      <c r="B20" s="11" t="s">
        <v>285</v>
      </c>
      <c r="H20" t="s">
        <v>692</v>
      </c>
      <c r="J20" t="s">
        <v>696</v>
      </c>
      <c r="K20">
        <v>2</v>
      </c>
      <c r="O20" s="11" t="s">
        <v>106</v>
      </c>
      <c r="Q20" t="s">
        <v>62</v>
      </c>
      <c r="R20">
        <v>3</v>
      </c>
    </row>
    <row r="21" spans="1:18" x14ac:dyDescent="0.25">
      <c r="A21" s="10" t="s">
        <v>258</v>
      </c>
      <c r="B21" s="11"/>
      <c r="H21" t="s">
        <v>692</v>
      </c>
      <c r="J21" t="s">
        <v>254</v>
      </c>
      <c r="K21">
        <v>10</v>
      </c>
      <c r="O21" s="11" t="s">
        <v>106</v>
      </c>
      <c r="Q21" t="s">
        <v>716</v>
      </c>
      <c r="R21">
        <v>1</v>
      </c>
    </row>
    <row r="22" spans="1:18" x14ac:dyDescent="0.25">
      <c r="A22" s="10" t="s">
        <v>311</v>
      </c>
      <c r="B22" s="11"/>
      <c r="H22" t="s">
        <v>692</v>
      </c>
      <c r="J22" t="s">
        <v>89</v>
      </c>
      <c r="K22">
        <v>6</v>
      </c>
      <c r="L22">
        <v>3</v>
      </c>
      <c r="O22" s="11" t="s">
        <v>354</v>
      </c>
    </row>
    <row r="23" spans="1:18" x14ac:dyDescent="0.25">
      <c r="A23" s="10" t="s">
        <v>184</v>
      </c>
      <c r="B23" s="11"/>
      <c r="H23" t="s">
        <v>692</v>
      </c>
      <c r="J23" t="s">
        <v>199</v>
      </c>
      <c r="K23">
        <v>3</v>
      </c>
      <c r="L23">
        <v>4</v>
      </c>
      <c r="O23" s="11" t="s">
        <v>354</v>
      </c>
    </row>
    <row r="24" spans="1:18" x14ac:dyDescent="0.25">
      <c r="A24" s="10" t="s">
        <v>286</v>
      </c>
      <c r="B24" s="11" t="s">
        <v>309</v>
      </c>
      <c r="H24" t="s">
        <v>692</v>
      </c>
      <c r="J24" t="s">
        <v>697</v>
      </c>
      <c r="K24">
        <v>1</v>
      </c>
      <c r="O24" s="11" t="s">
        <v>388</v>
      </c>
    </row>
    <row r="25" spans="1:18" x14ac:dyDescent="0.25">
      <c r="A25" s="10" t="s">
        <v>286</v>
      </c>
      <c r="B25" s="11"/>
      <c r="H25" t="s">
        <v>692</v>
      </c>
      <c r="J25" t="s">
        <v>698</v>
      </c>
      <c r="K25">
        <v>1</v>
      </c>
      <c r="O25" s="11" t="s">
        <v>199</v>
      </c>
    </row>
    <row r="26" spans="1:18" x14ac:dyDescent="0.25">
      <c r="A26" s="10" t="s">
        <v>316</v>
      </c>
      <c r="B26" s="11"/>
      <c r="H26" t="s">
        <v>692</v>
      </c>
      <c r="J26" t="s">
        <v>699</v>
      </c>
      <c r="K26">
        <v>1</v>
      </c>
      <c r="O26" s="11" t="s">
        <v>199</v>
      </c>
    </row>
    <row r="27" spans="1:18" x14ac:dyDescent="0.25">
      <c r="A27" s="10" t="s">
        <v>180</v>
      </c>
      <c r="B27" s="11" t="s">
        <v>181</v>
      </c>
      <c r="H27" t="s">
        <v>692</v>
      </c>
      <c r="J27" t="s">
        <v>700</v>
      </c>
      <c r="K27">
        <v>1</v>
      </c>
      <c r="O27" s="11" t="s">
        <v>181</v>
      </c>
    </row>
    <row r="28" spans="1:18" x14ac:dyDescent="0.25">
      <c r="A28" s="10" t="s">
        <v>218</v>
      </c>
      <c r="B28" s="11"/>
      <c r="H28" t="s">
        <v>692</v>
      </c>
      <c r="J28" t="s">
        <v>701</v>
      </c>
      <c r="K28">
        <v>1</v>
      </c>
      <c r="O28" s="11" t="s">
        <v>219</v>
      </c>
    </row>
    <row r="29" spans="1:18" x14ac:dyDescent="0.25">
      <c r="A29" s="10" t="s">
        <v>218</v>
      </c>
      <c r="B29" s="11" t="s">
        <v>219</v>
      </c>
      <c r="H29" t="s">
        <v>692</v>
      </c>
      <c r="J29" t="s">
        <v>702</v>
      </c>
      <c r="K29">
        <v>10</v>
      </c>
      <c r="L29">
        <v>2</v>
      </c>
      <c r="O29" s="11" t="s">
        <v>219</v>
      </c>
    </row>
    <row r="30" spans="1:18" x14ac:dyDescent="0.25">
      <c r="A30" s="10" t="s">
        <v>261</v>
      </c>
      <c r="B30" s="11" t="s">
        <v>143</v>
      </c>
      <c r="H30" t="s">
        <v>692</v>
      </c>
      <c r="J30" t="s">
        <v>104</v>
      </c>
      <c r="K30">
        <v>26</v>
      </c>
      <c r="O30" s="11" t="s">
        <v>222</v>
      </c>
    </row>
    <row r="31" spans="1:18" x14ac:dyDescent="0.25">
      <c r="A31" s="10" t="s">
        <v>312</v>
      </c>
      <c r="B31" s="11"/>
      <c r="H31" t="s">
        <v>692</v>
      </c>
      <c r="J31" t="s">
        <v>703</v>
      </c>
      <c r="K31">
        <v>1</v>
      </c>
      <c r="O31" s="11" t="s">
        <v>300</v>
      </c>
    </row>
    <row r="32" spans="1:18" x14ac:dyDescent="0.25">
      <c r="A32" s="10" t="s">
        <v>245</v>
      </c>
      <c r="B32" s="11"/>
      <c r="H32" t="s">
        <v>692</v>
      </c>
      <c r="J32" t="s">
        <v>704</v>
      </c>
      <c r="K32">
        <v>4</v>
      </c>
      <c r="O32" s="11" t="s">
        <v>259</v>
      </c>
    </row>
    <row r="33" spans="1:15" x14ac:dyDescent="0.25">
      <c r="A33" s="10" t="s">
        <v>138</v>
      </c>
      <c r="B33" s="11"/>
      <c r="H33" t="s">
        <v>692</v>
      </c>
      <c r="J33" t="s">
        <v>705</v>
      </c>
      <c r="K33">
        <v>8</v>
      </c>
      <c r="O33" s="11" t="s">
        <v>201</v>
      </c>
    </row>
    <row r="34" spans="1:15" x14ac:dyDescent="0.25">
      <c r="A34" s="10" t="s">
        <v>357</v>
      </c>
      <c r="B34" s="11" t="s">
        <v>222</v>
      </c>
      <c r="H34" t="s">
        <v>692</v>
      </c>
      <c r="J34" t="s">
        <v>706</v>
      </c>
      <c r="K34">
        <v>1</v>
      </c>
      <c r="O34" s="11" t="s">
        <v>201</v>
      </c>
    </row>
    <row r="35" spans="1:15" x14ac:dyDescent="0.25">
      <c r="A35" s="10" t="s">
        <v>193</v>
      </c>
      <c r="B35" s="11"/>
      <c r="H35" t="s">
        <v>692</v>
      </c>
      <c r="J35" t="s">
        <v>707</v>
      </c>
      <c r="K35">
        <v>5</v>
      </c>
      <c r="O35" s="11" t="s">
        <v>201</v>
      </c>
    </row>
    <row r="36" spans="1:15" x14ac:dyDescent="0.25">
      <c r="A36" s="10" t="s">
        <v>193</v>
      </c>
      <c r="B36" s="11" t="s">
        <v>294</v>
      </c>
      <c r="H36" t="s">
        <v>692</v>
      </c>
      <c r="J36" t="s">
        <v>708</v>
      </c>
      <c r="K36">
        <v>3</v>
      </c>
      <c r="O36" s="11" t="s">
        <v>201</v>
      </c>
    </row>
    <row r="37" spans="1:15" x14ac:dyDescent="0.25">
      <c r="A37" s="10" t="s">
        <v>155</v>
      </c>
      <c r="B37" s="11"/>
      <c r="H37" t="s">
        <v>692</v>
      </c>
      <c r="J37" t="s">
        <v>709</v>
      </c>
      <c r="K37">
        <v>5</v>
      </c>
      <c r="O37" s="11" t="s">
        <v>201</v>
      </c>
    </row>
    <row r="38" spans="1:15" x14ac:dyDescent="0.25">
      <c r="A38" s="10" t="s">
        <v>292</v>
      </c>
      <c r="B38" s="11"/>
      <c r="H38" t="s">
        <v>692</v>
      </c>
      <c r="J38" t="s">
        <v>340</v>
      </c>
      <c r="K38">
        <v>4</v>
      </c>
      <c r="O38" s="11" t="s">
        <v>131</v>
      </c>
    </row>
    <row r="39" spans="1:15" x14ac:dyDescent="0.25">
      <c r="A39" s="10" t="s">
        <v>241</v>
      </c>
      <c r="B39" s="11"/>
      <c r="H39" t="s">
        <v>692</v>
      </c>
      <c r="J39" t="s">
        <v>222</v>
      </c>
      <c r="K39">
        <v>3</v>
      </c>
      <c r="L39">
        <v>1</v>
      </c>
      <c r="O39" s="11" t="s">
        <v>62</v>
      </c>
    </row>
    <row r="40" spans="1:15" x14ac:dyDescent="0.25">
      <c r="A40" s="10" t="s">
        <v>289</v>
      </c>
      <c r="B40" s="11"/>
      <c r="H40" t="s">
        <v>692</v>
      </c>
      <c r="J40" t="s">
        <v>204</v>
      </c>
      <c r="K40">
        <v>10</v>
      </c>
      <c r="O40" s="11" t="s">
        <v>62</v>
      </c>
    </row>
    <row r="41" spans="1:15" x14ac:dyDescent="0.25">
      <c r="A41" s="10" t="s">
        <v>270</v>
      </c>
      <c r="B41" s="11"/>
      <c r="H41" t="s">
        <v>692</v>
      </c>
      <c r="J41" t="s">
        <v>710</v>
      </c>
      <c r="L41">
        <v>1</v>
      </c>
      <c r="O41" s="11" t="s">
        <v>62</v>
      </c>
    </row>
    <row r="42" spans="1:15" x14ac:dyDescent="0.25">
      <c r="A42" s="10" t="s">
        <v>396</v>
      </c>
      <c r="B42" s="11" t="s">
        <v>397</v>
      </c>
      <c r="H42" t="s">
        <v>692</v>
      </c>
      <c r="J42" t="s">
        <v>711</v>
      </c>
      <c r="K42">
        <v>10</v>
      </c>
      <c r="O42" s="11" t="s">
        <v>309</v>
      </c>
    </row>
    <row r="43" spans="1:15" x14ac:dyDescent="0.25">
      <c r="A43" s="10" t="s">
        <v>341</v>
      </c>
      <c r="B43" s="11"/>
      <c r="H43" t="s">
        <v>692</v>
      </c>
      <c r="J43" t="s">
        <v>93</v>
      </c>
      <c r="K43">
        <v>7</v>
      </c>
      <c r="O43" s="11"/>
    </row>
    <row r="44" spans="1:15" x14ac:dyDescent="0.25">
      <c r="A44" s="10" t="s">
        <v>327</v>
      </c>
      <c r="B44" s="11" t="s">
        <v>285</v>
      </c>
      <c r="H44" t="s">
        <v>692</v>
      </c>
      <c r="J44" t="s">
        <v>712</v>
      </c>
      <c r="K44">
        <v>2</v>
      </c>
      <c r="O44" s="11"/>
    </row>
    <row r="45" spans="1:15" x14ac:dyDescent="0.25">
      <c r="A45" s="10" t="s">
        <v>361</v>
      </c>
      <c r="B45" s="11"/>
      <c r="H45" t="s">
        <v>692</v>
      </c>
      <c r="J45" t="s">
        <v>713</v>
      </c>
      <c r="K45">
        <v>1</v>
      </c>
      <c r="L45">
        <v>1</v>
      </c>
      <c r="O45" s="11"/>
    </row>
    <row r="46" spans="1:15" x14ac:dyDescent="0.25">
      <c r="A46" s="10" t="s">
        <v>377</v>
      </c>
      <c r="B46" s="11"/>
      <c r="H46" t="s">
        <v>161</v>
      </c>
      <c r="J46" t="s">
        <v>714</v>
      </c>
      <c r="K46">
        <v>3</v>
      </c>
      <c r="O46" s="11"/>
    </row>
    <row r="47" spans="1:15" x14ac:dyDescent="0.25">
      <c r="A47" s="10" t="s">
        <v>350</v>
      </c>
      <c r="B47" s="11"/>
      <c r="H47" t="s">
        <v>161</v>
      </c>
      <c r="J47" t="s">
        <v>201</v>
      </c>
      <c r="K47">
        <v>4</v>
      </c>
      <c r="L47">
        <v>6</v>
      </c>
      <c r="O47" s="11"/>
    </row>
    <row r="48" spans="1:15" x14ac:dyDescent="0.25">
      <c r="A48" s="10" t="s">
        <v>383</v>
      </c>
      <c r="B48" s="11"/>
      <c r="H48" t="s">
        <v>161</v>
      </c>
      <c r="J48" t="s">
        <v>715</v>
      </c>
      <c r="K48">
        <v>1</v>
      </c>
      <c r="O48" s="11"/>
    </row>
    <row r="49" spans="1:15" x14ac:dyDescent="0.25">
      <c r="A49" s="10" t="s">
        <v>387</v>
      </c>
      <c r="B49" s="11" t="s">
        <v>388</v>
      </c>
      <c r="H49" t="s">
        <v>161</v>
      </c>
      <c r="J49" t="s">
        <v>131</v>
      </c>
      <c r="K49">
        <v>1</v>
      </c>
      <c r="L49">
        <v>1</v>
      </c>
      <c r="O49" s="11"/>
    </row>
    <row r="50" spans="1:15" x14ac:dyDescent="0.25">
      <c r="A50" s="10" t="s">
        <v>339</v>
      </c>
      <c r="B50" s="11"/>
      <c r="H50" t="s">
        <v>161</v>
      </c>
      <c r="J50" t="s">
        <v>62</v>
      </c>
      <c r="K50">
        <v>1</v>
      </c>
      <c r="L50">
        <v>3</v>
      </c>
      <c r="O50" s="11"/>
    </row>
    <row r="51" spans="1:15" x14ac:dyDescent="0.25">
      <c r="A51" s="10" t="s">
        <v>399</v>
      </c>
      <c r="B51" s="11"/>
      <c r="H51" t="s">
        <v>99</v>
      </c>
      <c r="J51" t="s">
        <v>716</v>
      </c>
      <c r="L51">
        <v>1</v>
      </c>
      <c r="O51" s="11"/>
    </row>
    <row r="52" spans="1:15" x14ac:dyDescent="0.25">
      <c r="A52" s="10" t="s">
        <v>378</v>
      </c>
      <c r="B52" s="11"/>
      <c r="H52" t="s">
        <v>99</v>
      </c>
      <c r="O52" s="11"/>
    </row>
    <row r="53" spans="1:15" x14ac:dyDescent="0.25">
      <c r="A53" s="10" t="s">
        <v>363</v>
      </c>
      <c r="B53" s="11"/>
      <c r="H53" t="s">
        <v>99</v>
      </c>
      <c r="O53" s="11"/>
    </row>
    <row r="54" spans="1:15" x14ac:dyDescent="0.25">
      <c r="A54" s="10" t="s">
        <v>324</v>
      </c>
      <c r="B54" s="11"/>
      <c r="H54" t="s">
        <v>124</v>
      </c>
      <c r="O54" s="11"/>
    </row>
    <row r="55" spans="1:15" x14ac:dyDescent="0.25">
      <c r="A55" s="10" t="s">
        <v>324</v>
      </c>
      <c r="B55" s="11"/>
      <c r="H55" t="s">
        <v>124</v>
      </c>
      <c r="O55" s="11"/>
    </row>
    <row r="56" spans="1:15" x14ac:dyDescent="0.25">
      <c r="A56" s="10" t="s">
        <v>320</v>
      </c>
      <c r="B56" s="11" t="s">
        <v>131</v>
      </c>
      <c r="H56" t="s">
        <v>124</v>
      </c>
      <c r="O56" s="11"/>
    </row>
    <row r="57" spans="1:15" x14ac:dyDescent="0.25">
      <c r="A57" s="10" t="s">
        <v>370</v>
      </c>
      <c r="B57" s="11"/>
      <c r="H57" t="s">
        <v>124</v>
      </c>
      <c r="O57" s="11"/>
    </row>
    <row r="58" spans="1:15" x14ac:dyDescent="0.25">
      <c r="A58" s="10" t="s">
        <v>366</v>
      </c>
      <c r="B58" s="11"/>
      <c r="H58" t="s">
        <v>124</v>
      </c>
      <c r="O58" s="11"/>
    </row>
    <row r="59" spans="1:15" x14ac:dyDescent="0.25">
      <c r="A59" s="10" t="s">
        <v>359</v>
      </c>
      <c r="B59" s="11"/>
      <c r="H59" t="s">
        <v>124</v>
      </c>
      <c r="O59" s="11"/>
    </row>
    <row r="60" spans="1:15" x14ac:dyDescent="0.25">
      <c r="A60" s="10" t="s">
        <v>385</v>
      </c>
      <c r="B60" s="11"/>
      <c r="H60" t="s">
        <v>124</v>
      </c>
      <c r="O60" s="11"/>
    </row>
    <row r="61" spans="1:15" x14ac:dyDescent="0.25">
      <c r="A61" s="10" t="s">
        <v>328</v>
      </c>
      <c r="B61" s="11"/>
      <c r="H61" t="s">
        <v>124</v>
      </c>
      <c r="O61" s="11"/>
    </row>
    <row r="62" spans="1:15" x14ac:dyDescent="0.25">
      <c r="A62" s="10" t="s">
        <v>381</v>
      </c>
      <c r="B62" s="11"/>
      <c r="H62" t="s">
        <v>124</v>
      </c>
      <c r="O62" s="11"/>
    </row>
    <row r="63" spans="1:15" x14ac:dyDescent="0.25">
      <c r="A63" s="10" t="s">
        <v>375</v>
      </c>
      <c r="B63" s="11"/>
      <c r="H63" t="s">
        <v>124</v>
      </c>
      <c r="O63" s="11"/>
    </row>
    <row r="64" spans="1:15" x14ac:dyDescent="0.25">
      <c r="A64" s="10" t="s">
        <v>390</v>
      </c>
      <c r="B64" s="11"/>
      <c r="H64" t="s">
        <v>307</v>
      </c>
      <c r="O64" s="11"/>
    </row>
    <row r="65" spans="1:15" x14ac:dyDescent="0.25">
      <c r="A65" s="10" t="s">
        <v>386</v>
      </c>
      <c r="B65" s="11"/>
      <c r="H65" t="s">
        <v>80</v>
      </c>
      <c r="O65" s="11"/>
    </row>
    <row r="66" spans="1:15" x14ac:dyDescent="0.25">
      <c r="A66" s="10" t="s">
        <v>392</v>
      </c>
      <c r="B66" s="11"/>
      <c r="H66" t="s">
        <v>80</v>
      </c>
      <c r="O66" s="11"/>
    </row>
    <row r="67" spans="1:15" x14ac:dyDescent="0.25">
      <c r="A67" s="10" t="s">
        <v>342</v>
      </c>
      <c r="B67" s="11"/>
      <c r="H67" t="s">
        <v>275</v>
      </c>
      <c r="O67" s="11"/>
    </row>
    <row r="68" spans="1:15" x14ac:dyDescent="0.25">
      <c r="A68" s="10" t="s">
        <v>353</v>
      </c>
      <c r="B68" s="11" t="s">
        <v>354</v>
      </c>
      <c r="H68" t="s">
        <v>275</v>
      </c>
      <c r="O68" s="11"/>
    </row>
    <row r="69" spans="1:15" x14ac:dyDescent="0.25">
      <c r="A69" s="10" t="s">
        <v>281</v>
      </c>
      <c r="B69" s="11"/>
      <c r="H69" t="s">
        <v>275</v>
      </c>
      <c r="O69" s="11"/>
    </row>
    <row r="70" spans="1:15" x14ac:dyDescent="0.25">
      <c r="A70" s="10" t="s">
        <v>205</v>
      </c>
      <c r="B70" s="11"/>
      <c r="H70" t="s">
        <v>275</v>
      </c>
      <c r="O70" s="11"/>
    </row>
    <row r="71" spans="1:15" x14ac:dyDescent="0.25">
      <c r="A71" s="10" t="s">
        <v>205</v>
      </c>
      <c r="B71" s="11"/>
      <c r="H71" t="s">
        <v>275</v>
      </c>
      <c r="O71" s="11"/>
    </row>
    <row r="72" spans="1:15" x14ac:dyDescent="0.25">
      <c r="A72" s="10" t="s">
        <v>205</v>
      </c>
      <c r="B72" s="11"/>
      <c r="H72" t="s">
        <v>275</v>
      </c>
      <c r="O72" s="11"/>
    </row>
    <row r="73" spans="1:15" x14ac:dyDescent="0.25">
      <c r="A73" s="10" t="s">
        <v>205</v>
      </c>
      <c r="B73" s="11"/>
      <c r="H73" t="s">
        <v>275</v>
      </c>
      <c r="O73" s="11"/>
    </row>
    <row r="74" spans="1:15" x14ac:dyDescent="0.25">
      <c r="A74" s="10" t="s">
        <v>239</v>
      </c>
      <c r="B74" s="11"/>
      <c r="H74" t="s">
        <v>154</v>
      </c>
      <c r="O74" s="11"/>
    </row>
    <row r="75" spans="1:15" x14ac:dyDescent="0.25">
      <c r="A75" s="10" t="s">
        <v>252</v>
      </c>
      <c r="B75" s="11"/>
      <c r="H75" t="s">
        <v>154</v>
      </c>
      <c r="O75" s="11"/>
    </row>
    <row r="76" spans="1:15" x14ac:dyDescent="0.25">
      <c r="A76" s="10" t="s">
        <v>333</v>
      </c>
      <c r="B76" s="11"/>
      <c r="H76" t="s">
        <v>154</v>
      </c>
      <c r="O76" s="11"/>
    </row>
    <row r="77" spans="1:15" x14ac:dyDescent="0.25">
      <c r="A77" s="10" t="s">
        <v>231</v>
      </c>
      <c r="B77" s="11"/>
      <c r="H77" t="s">
        <v>154</v>
      </c>
      <c r="O77" s="11"/>
    </row>
    <row r="78" spans="1:15" x14ac:dyDescent="0.25">
      <c r="A78" s="10" t="s">
        <v>263</v>
      </c>
      <c r="B78" s="11"/>
      <c r="H78" t="s">
        <v>154</v>
      </c>
      <c r="O78" s="11"/>
    </row>
    <row r="79" spans="1:15" x14ac:dyDescent="0.25">
      <c r="A79" s="10" t="s">
        <v>263</v>
      </c>
      <c r="B79" s="11" t="s">
        <v>106</v>
      </c>
      <c r="H79" t="s">
        <v>154</v>
      </c>
      <c r="O79" s="11"/>
    </row>
    <row r="80" spans="1:15" x14ac:dyDescent="0.25">
      <c r="A80" s="10" t="s">
        <v>207</v>
      </c>
      <c r="B80" s="11"/>
      <c r="H80" t="s">
        <v>154</v>
      </c>
      <c r="O80" s="11"/>
    </row>
    <row r="81" spans="1:15" x14ac:dyDescent="0.25">
      <c r="A81" s="10" t="s">
        <v>207</v>
      </c>
      <c r="B81" s="11"/>
      <c r="H81" t="s">
        <v>154</v>
      </c>
      <c r="O81" s="11"/>
    </row>
    <row r="82" spans="1:15" x14ac:dyDescent="0.25">
      <c r="A82" s="10" t="s">
        <v>207</v>
      </c>
      <c r="B82" s="11"/>
      <c r="H82" t="s">
        <v>154</v>
      </c>
      <c r="O82" s="11"/>
    </row>
    <row r="83" spans="1:15" x14ac:dyDescent="0.25">
      <c r="A83" s="10" t="s">
        <v>207</v>
      </c>
      <c r="B83" s="11" t="s">
        <v>237</v>
      </c>
      <c r="H83" t="s">
        <v>154</v>
      </c>
      <c r="O83" s="11"/>
    </row>
    <row r="84" spans="1:15" x14ac:dyDescent="0.25">
      <c r="A84" s="10" t="s">
        <v>373</v>
      </c>
      <c r="B84" s="11"/>
      <c r="H84" t="s">
        <v>154</v>
      </c>
      <c r="O84" s="11"/>
    </row>
    <row r="85" spans="1:15" x14ac:dyDescent="0.25">
      <c r="A85" s="10" t="s">
        <v>146</v>
      </c>
      <c r="B85" s="11" t="s">
        <v>62</v>
      </c>
      <c r="H85" t="s">
        <v>140</v>
      </c>
      <c r="O85" s="11"/>
    </row>
    <row r="86" spans="1:15" x14ac:dyDescent="0.25">
      <c r="A86" s="10" t="s">
        <v>146</v>
      </c>
      <c r="B86" s="11"/>
      <c r="H86" t="s">
        <v>140</v>
      </c>
      <c r="O86" s="11"/>
    </row>
    <row r="87" spans="1:15" x14ac:dyDescent="0.25">
      <c r="A87" s="10" t="s">
        <v>129</v>
      </c>
      <c r="B87" s="11"/>
      <c r="H87" t="s">
        <v>140</v>
      </c>
      <c r="O87" s="11"/>
    </row>
    <row r="88" spans="1:15" x14ac:dyDescent="0.25">
      <c r="A88" s="10" t="s">
        <v>129</v>
      </c>
      <c r="B88" s="11"/>
      <c r="H88" t="s">
        <v>140</v>
      </c>
      <c r="O88" s="11"/>
    </row>
    <row r="89" spans="1:15" x14ac:dyDescent="0.25">
      <c r="A89" s="10" t="s">
        <v>129</v>
      </c>
      <c r="B89" s="11"/>
      <c r="H89" t="s">
        <v>140</v>
      </c>
      <c r="O89" s="11"/>
    </row>
    <row r="90" spans="1:15" x14ac:dyDescent="0.25">
      <c r="A90" s="10" t="s">
        <v>274</v>
      </c>
      <c r="B90" s="11" t="s">
        <v>275</v>
      </c>
      <c r="H90" t="s">
        <v>214</v>
      </c>
      <c r="O90" s="11"/>
    </row>
    <row r="91" spans="1:15" x14ac:dyDescent="0.25">
      <c r="A91" s="10" t="s">
        <v>246</v>
      </c>
      <c r="B91" s="11"/>
      <c r="H91" t="s">
        <v>214</v>
      </c>
      <c r="O91" s="11"/>
    </row>
    <row r="92" spans="1:15" x14ac:dyDescent="0.25">
      <c r="A92" s="10" t="s">
        <v>344</v>
      </c>
      <c r="B92" s="11" t="s">
        <v>201</v>
      </c>
      <c r="H92" t="s">
        <v>214</v>
      </c>
      <c r="O92" s="11"/>
    </row>
    <row r="93" spans="1:15" x14ac:dyDescent="0.25">
      <c r="A93" s="10" t="s">
        <v>283</v>
      </c>
      <c r="B93" s="11"/>
      <c r="H93" t="s">
        <v>214</v>
      </c>
      <c r="O93" s="11"/>
    </row>
    <row r="94" spans="1:15" x14ac:dyDescent="0.25">
      <c r="A94" s="10" t="s">
        <v>78</v>
      </c>
      <c r="B94" s="11"/>
      <c r="H94" t="s">
        <v>214</v>
      </c>
      <c r="O94" s="11"/>
    </row>
    <row r="95" spans="1:15" x14ac:dyDescent="0.25">
      <c r="A95" s="10" t="s">
        <v>224</v>
      </c>
      <c r="B95" s="11" t="s">
        <v>175</v>
      </c>
      <c r="H95" t="s">
        <v>214</v>
      </c>
      <c r="O95" s="11"/>
    </row>
    <row r="96" spans="1:15" x14ac:dyDescent="0.25">
      <c r="A96" s="10" t="s">
        <v>224</v>
      </c>
      <c r="B96" s="11"/>
      <c r="H96" t="s">
        <v>214</v>
      </c>
      <c r="O96" s="11"/>
    </row>
    <row r="97" spans="1:15" x14ac:dyDescent="0.25">
      <c r="A97" s="10" t="s">
        <v>735</v>
      </c>
      <c r="B97" s="11" t="s">
        <v>183</v>
      </c>
      <c r="H97" t="s">
        <v>214</v>
      </c>
      <c r="O97" s="11"/>
    </row>
    <row r="98" spans="1:15" x14ac:dyDescent="0.25">
      <c r="A98" s="10" t="s">
        <v>267</v>
      </c>
      <c r="B98" s="11"/>
      <c r="H98" t="s">
        <v>183</v>
      </c>
      <c r="O98" s="11"/>
    </row>
    <row r="99" spans="1:15" x14ac:dyDescent="0.25">
      <c r="A99" s="10" t="s">
        <v>314</v>
      </c>
      <c r="B99" s="11"/>
      <c r="H99" t="s">
        <v>183</v>
      </c>
      <c r="O99" s="11"/>
    </row>
    <row r="100" spans="1:15" x14ac:dyDescent="0.25">
      <c r="A100" s="10" t="s">
        <v>306</v>
      </c>
      <c r="B100" s="11"/>
      <c r="H100" t="s">
        <v>143</v>
      </c>
      <c r="O100" s="11"/>
    </row>
    <row r="101" spans="1:15" x14ac:dyDescent="0.25">
      <c r="A101" s="10" t="s">
        <v>120</v>
      </c>
      <c r="B101" s="11"/>
      <c r="E101" t="s">
        <v>736</v>
      </c>
      <c r="F101" t="s">
        <v>189</v>
      </c>
      <c r="H101" t="s">
        <v>143</v>
      </c>
      <c r="O101" s="11"/>
    </row>
    <row r="102" spans="1:15" x14ac:dyDescent="0.25">
      <c r="A102" s="10" t="s">
        <v>120</v>
      </c>
      <c r="B102" s="11" t="s">
        <v>201</v>
      </c>
      <c r="F102" t="s">
        <v>692</v>
      </c>
      <c r="H102" t="s">
        <v>143</v>
      </c>
      <c r="O102" s="11"/>
    </row>
    <row r="103" spans="1:15" x14ac:dyDescent="0.25">
      <c r="A103" s="10" t="s">
        <v>308</v>
      </c>
      <c r="B103" s="11" t="s">
        <v>201</v>
      </c>
      <c r="E103" t="s">
        <v>737</v>
      </c>
      <c r="F103" t="s">
        <v>693</v>
      </c>
      <c r="H103" t="s">
        <v>143</v>
      </c>
      <c r="O103" s="11"/>
    </row>
    <row r="104" spans="1:15" x14ac:dyDescent="0.25">
      <c r="A104" s="10" t="s">
        <v>166</v>
      </c>
      <c r="B104" s="11"/>
      <c r="E104" t="s">
        <v>737</v>
      </c>
      <c r="F104" t="s">
        <v>99</v>
      </c>
      <c r="H104" t="s">
        <v>143</v>
      </c>
      <c r="O104" s="11"/>
    </row>
    <row r="105" spans="1:15" x14ac:dyDescent="0.25">
      <c r="A105" s="10" t="s">
        <v>166</v>
      </c>
      <c r="B105" s="11" t="s">
        <v>187</v>
      </c>
      <c r="E105" t="s">
        <v>736</v>
      </c>
      <c r="F105" t="s">
        <v>124</v>
      </c>
      <c r="H105" t="s">
        <v>696</v>
      </c>
      <c r="O105" s="11"/>
    </row>
    <row r="106" spans="1:15" x14ac:dyDescent="0.25">
      <c r="A106" s="10" t="s">
        <v>166</v>
      </c>
      <c r="B106" s="11" t="s">
        <v>259</v>
      </c>
      <c r="E106" t="s">
        <v>737</v>
      </c>
      <c r="F106" t="s">
        <v>307</v>
      </c>
      <c r="H106" t="s">
        <v>696</v>
      </c>
      <c r="O106" s="11"/>
    </row>
    <row r="107" spans="1:15" x14ac:dyDescent="0.25">
      <c r="A107" s="10" t="s">
        <v>116</v>
      </c>
      <c r="B107" s="11"/>
      <c r="E107" t="s">
        <v>736</v>
      </c>
      <c r="F107" t="s">
        <v>80</v>
      </c>
      <c r="H107" t="s">
        <v>254</v>
      </c>
      <c r="O107" s="11"/>
    </row>
    <row r="108" spans="1:15" x14ac:dyDescent="0.25">
      <c r="A108" s="10" t="s">
        <v>174</v>
      </c>
      <c r="B108" s="11" t="s">
        <v>175</v>
      </c>
      <c r="E108" t="s">
        <v>737</v>
      </c>
      <c r="F108" t="s">
        <v>275</v>
      </c>
      <c r="H108" t="s">
        <v>254</v>
      </c>
      <c r="O108" s="11"/>
    </row>
    <row r="109" spans="1:15" x14ac:dyDescent="0.25">
      <c r="A109" s="10" t="s">
        <v>84</v>
      </c>
      <c r="B109" s="11"/>
      <c r="E109" t="s">
        <v>737</v>
      </c>
      <c r="F109" t="s">
        <v>154</v>
      </c>
      <c r="H109" t="s">
        <v>254</v>
      </c>
      <c r="O109" s="11"/>
    </row>
    <row r="110" spans="1:15" x14ac:dyDescent="0.25">
      <c r="A110" s="10" t="s">
        <v>87</v>
      </c>
      <c r="B110" s="11"/>
      <c r="E110" t="s">
        <v>736</v>
      </c>
      <c r="F110" t="s">
        <v>140</v>
      </c>
      <c r="H110" t="s">
        <v>254</v>
      </c>
      <c r="O110" s="11"/>
    </row>
    <row r="111" spans="1:15" x14ac:dyDescent="0.25">
      <c r="A111" s="10" t="s">
        <v>185</v>
      </c>
      <c r="B111" s="11"/>
      <c r="E111" t="s">
        <v>737</v>
      </c>
      <c r="F111" t="s">
        <v>738</v>
      </c>
      <c r="H111" t="s">
        <v>254</v>
      </c>
      <c r="O111" s="11"/>
    </row>
    <row r="112" spans="1:15" x14ac:dyDescent="0.25">
      <c r="A112" s="10" t="s">
        <v>185</v>
      </c>
      <c r="B112" s="11" t="s">
        <v>143</v>
      </c>
      <c r="E112" t="s">
        <v>737</v>
      </c>
      <c r="F112" t="s">
        <v>183</v>
      </c>
      <c r="H112" t="s">
        <v>254</v>
      </c>
      <c r="O112" s="11"/>
    </row>
    <row r="113" spans="1:15" x14ac:dyDescent="0.25">
      <c r="A113" s="10" t="s">
        <v>185</v>
      </c>
      <c r="B113" s="11"/>
      <c r="E113" t="s">
        <v>737</v>
      </c>
      <c r="F113" t="s">
        <v>143</v>
      </c>
      <c r="H113" t="s">
        <v>254</v>
      </c>
      <c r="O113" s="11"/>
    </row>
    <row r="114" spans="1:15" x14ac:dyDescent="0.25">
      <c r="A114" s="10" t="s">
        <v>318</v>
      </c>
      <c r="B114" s="11" t="s">
        <v>219</v>
      </c>
      <c r="F114" t="s">
        <v>739</v>
      </c>
      <c r="H114" t="s">
        <v>254</v>
      </c>
      <c r="O114" s="11"/>
    </row>
    <row r="115" spans="1:15" x14ac:dyDescent="0.25">
      <c r="A115" s="10" t="s">
        <v>142</v>
      </c>
      <c r="B115" s="11" t="s">
        <v>143</v>
      </c>
      <c r="E115" t="s">
        <v>737</v>
      </c>
      <c r="F115" t="s">
        <v>254</v>
      </c>
      <c r="H115" t="s">
        <v>254</v>
      </c>
      <c r="O115" s="11"/>
    </row>
    <row r="116" spans="1:15" x14ac:dyDescent="0.25">
      <c r="A116" s="10" t="s">
        <v>335</v>
      </c>
      <c r="B116" s="11"/>
      <c r="F116" t="s">
        <v>89</v>
      </c>
      <c r="H116" t="s">
        <v>254</v>
      </c>
      <c r="O116" s="11"/>
    </row>
    <row r="117" spans="1:15" x14ac:dyDescent="0.25">
      <c r="A117" s="10" t="s">
        <v>335</v>
      </c>
      <c r="B117" s="11" t="s">
        <v>354</v>
      </c>
      <c r="E117" t="s">
        <v>736</v>
      </c>
      <c r="F117" t="s">
        <v>698</v>
      </c>
      <c r="H117" t="s">
        <v>89</v>
      </c>
      <c r="O117" s="11"/>
    </row>
    <row r="118" spans="1:15" x14ac:dyDescent="0.25">
      <c r="A118" s="10" t="s">
        <v>172</v>
      </c>
      <c r="B118" s="11"/>
      <c r="E118" t="s">
        <v>736</v>
      </c>
      <c r="F118" t="s">
        <v>699</v>
      </c>
      <c r="H118" t="s">
        <v>89</v>
      </c>
      <c r="O118" s="11"/>
    </row>
    <row r="119" spans="1:15" x14ac:dyDescent="0.25">
      <c r="A119" s="10" t="s">
        <v>337</v>
      </c>
      <c r="B119" s="11"/>
      <c r="E119" t="s">
        <v>736</v>
      </c>
      <c r="F119" t="s">
        <v>701</v>
      </c>
      <c r="H119" t="s">
        <v>89</v>
      </c>
      <c r="O119" s="11"/>
    </row>
    <row r="120" spans="1:15" x14ac:dyDescent="0.25">
      <c r="A120" s="10" t="s">
        <v>97</v>
      </c>
      <c r="B120" s="11"/>
      <c r="E120" t="s">
        <v>737</v>
      </c>
      <c r="F120" t="s">
        <v>702</v>
      </c>
      <c r="H120" t="s">
        <v>89</v>
      </c>
      <c r="O120" s="11"/>
    </row>
    <row r="121" spans="1:15" x14ac:dyDescent="0.25">
      <c r="A121" s="10" t="s">
        <v>229</v>
      </c>
      <c r="B121" s="11" t="s">
        <v>62</v>
      </c>
      <c r="E121" t="s">
        <v>737</v>
      </c>
      <c r="F121" t="s">
        <v>740</v>
      </c>
      <c r="H121" t="s">
        <v>89</v>
      </c>
      <c r="O121" s="11"/>
    </row>
    <row r="122" spans="1:15" x14ac:dyDescent="0.25">
      <c r="A122" s="10" t="s">
        <v>265</v>
      </c>
      <c r="B122" s="11" t="s">
        <v>150</v>
      </c>
      <c r="E122" t="s">
        <v>737</v>
      </c>
      <c r="F122" t="s">
        <v>703</v>
      </c>
      <c r="H122" t="s">
        <v>89</v>
      </c>
      <c r="O122" s="11"/>
    </row>
    <row r="123" spans="1:15" x14ac:dyDescent="0.25">
      <c r="A123" s="10" t="s">
        <v>163</v>
      </c>
      <c r="B123" s="11"/>
      <c r="E123" t="s">
        <v>737</v>
      </c>
      <c r="F123" t="s">
        <v>704</v>
      </c>
      <c r="H123" t="s">
        <v>199</v>
      </c>
      <c r="O123" s="11"/>
    </row>
    <row r="124" spans="1:15" x14ac:dyDescent="0.25">
      <c r="A124" s="10" t="s">
        <v>126</v>
      </c>
      <c r="B124" s="11"/>
      <c r="E124" t="s">
        <v>737</v>
      </c>
      <c r="F124" t="s">
        <v>705</v>
      </c>
      <c r="H124" t="s">
        <v>199</v>
      </c>
      <c r="O124" s="11"/>
    </row>
    <row r="125" spans="1:15" x14ac:dyDescent="0.25">
      <c r="A125" s="10" t="s">
        <v>126</v>
      </c>
      <c r="B125" s="11"/>
      <c r="E125" t="s">
        <v>737</v>
      </c>
      <c r="F125" t="s">
        <v>706</v>
      </c>
      <c r="H125" t="s">
        <v>199</v>
      </c>
      <c r="O125" s="11"/>
    </row>
    <row r="126" spans="1:15" x14ac:dyDescent="0.25">
      <c r="A126" s="10" t="s">
        <v>126</v>
      </c>
      <c r="B126" s="11"/>
      <c r="E126" t="s">
        <v>737</v>
      </c>
      <c r="F126" t="s">
        <v>707</v>
      </c>
      <c r="H126" t="s">
        <v>697</v>
      </c>
      <c r="O126" s="11"/>
    </row>
    <row r="127" spans="1:15" x14ac:dyDescent="0.25">
      <c r="A127" s="10" t="s">
        <v>126</v>
      </c>
      <c r="B127" s="11"/>
      <c r="E127" t="s">
        <v>737</v>
      </c>
      <c r="F127" t="s">
        <v>741</v>
      </c>
      <c r="H127" t="s">
        <v>698</v>
      </c>
      <c r="O127" s="11"/>
    </row>
    <row r="128" spans="1:15" x14ac:dyDescent="0.25">
      <c r="A128" s="10" t="s">
        <v>126</v>
      </c>
      <c r="B128" s="11"/>
      <c r="E128" t="s">
        <v>737</v>
      </c>
      <c r="F128" t="s">
        <v>708</v>
      </c>
      <c r="H128" t="s">
        <v>699</v>
      </c>
      <c r="O128" s="11"/>
    </row>
    <row r="129" spans="1:15" x14ac:dyDescent="0.25">
      <c r="A129" s="10" t="s">
        <v>126</v>
      </c>
      <c r="B129" s="11" t="s">
        <v>201</v>
      </c>
      <c r="F129" t="s">
        <v>340</v>
      </c>
      <c r="H129" t="s">
        <v>700</v>
      </c>
      <c r="O129" s="11"/>
    </row>
    <row r="130" spans="1:15" x14ac:dyDescent="0.25">
      <c r="A130" s="10" t="s">
        <v>126</v>
      </c>
      <c r="B130" s="11"/>
      <c r="E130" t="s">
        <v>737</v>
      </c>
      <c r="F130" t="s">
        <v>222</v>
      </c>
      <c r="H130" t="s">
        <v>701</v>
      </c>
      <c r="O130" s="11"/>
    </row>
    <row r="131" spans="1:15" x14ac:dyDescent="0.25">
      <c r="A131" s="10" t="s">
        <v>126</v>
      </c>
      <c r="B131" s="11"/>
      <c r="F131" t="s">
        <v>204</v>
      </c>
      <c r="H131" t="s">
        <v>219</v>
      </c>
      <c r="O131" s="11"/>
    </row>
    <row r="132" spans="1:15" x14ac:dyDescent="0.25">
      <c r="A132" s="10" t="s">
        <v>126</v>
      </c>
      <c r="B132" s="11"/>
      <c r="E132" t="s">
        <v>737</v>
      </c>
      <c r="F132" t="s">
        <v>711</v>
      </c>
      <c r="H132" t="s">
        <v>219</v>
      </c>
      <c r="O132" s="11"/>
    </row>
    <row r="133" spans="1:15" x14ac:dyDescent="0.25">
      <c r="A133" s="10" t="s">
        <v>126</v>
      </c>
      <c r="B133" s="11" t="s">
        <v>199</v>
      </c>
      <c r="E133" t="s">
        <v>737</v>
      </c>
      <c r="F133" t="s">
        <v>93</v>
      </c>
      <c r="H133" t="s">
        <v>219</v>
      </c>
      <c r="O133" s="11"/>
    </row>
    <row r="134" spans="1:15" x14ac:dyDescent="0.25">
      <c r="A134" s="10" t="s">
        <v>126</v>
      </c>
      <c r="B134" s="11"/>
      <c r="E134" t="s">
        <v>736</v>
      </c>
      <c r="F134" t="s">
        <v>712</v>
      </c>
      <c r="H134" t="s">
        <v>219</v>
      </c>
      <c r="O134" s="11"/>
    </row>
    <row r="135" spans="1:15" x14ac:dyDescent="0.25">
      <c r="A135" s="10" t="s">
        <v>126</v>
      </c>
      <c r="B135" s="11"/>
      <c r="E135" t="s">
        <v>737</v>
      </c>
      <c r="F135" t="s">
        <v>713</v>
      </c>
      <c r="H135" t="s">
        <v>219</v>
      </c>
      <c r="O135" s="11"/>
    </row>
    <row r="136" spans="1:15" x14ac:dyDescent="0.25">
      <c r="A136" s="10" t="s">
        <v>126</v>
      </c>
      <c r="B136" s="11"/>
      <c r="F136" t="s">
        <v>714</v>
      </c>
      <c r="H136" t="s">
        <v>219</v>
      </c>
      <c r="O136" s="11"/>
    </row>
    <row r="137" spans="1:15" x14ac:dyDescent="0.25">
      <c r="A137" s="24" t="s">
        <v>105</v>
      </c>
      <c r="B137" s="3"/>
      <c r="F137" t="s">
        <v>201</v>
      </c>
      <c r="H137" t="s">
        <v>219</v>
      </c>
      <c r="O137" s="3"/>
    </row>
    <row r="138" spans="1:15" x14ac:dyDescent="0.25">
      <c r="A138" s="10" t="s">
        <v>105</v>
      </c>
      <c r="B138" s="11"/>
      <c r="E138" t="s">
        <v>737</v>
      </c>
      <c r="F138" t="s">
        <v>715</v>
      </c>
      <c r="H138" t="s">
        <v>219</v>
      </c>
      <c r="O138" s="11"/>
    </row>
    <row r="139" spans="1:15" x14ac:dyDescent="0.25">
      <c r="A139" s="10" t="s">
        <v>105</v>
      </c>
      <c r="B139" s="11"/>
      <c r="E139" t="s">
        <v>737</v>
      </c>
      <c r="F139" t="s">
        <v>131</v>
      </c>
      <c r="H139" t="s">
        <v>219</v>
      </c>
      <c r="O139" s="11"/>
    </row>
    <row r="140" spans="1:15" x14ac:dyDescent="0.25">
      <c r="A140" s="10" t="s">
        <v>105</v>
      </c>
      <c r="B140" s="11"/>
      <c r="H140" t="s">
        <v>219</v>
      </c>
      <c r="O140" s="11"/>
    </row>
    <row r="141" spans="1:15" x14ac:dyDescent="0.25">
      <c r="A141" s="10" t="s">
        <v>105</v>
      </c>
      <c r="B141" s="11" t="s">
        <v>150</v>
      </c>
      <c r="H141" t="s">
        <v>104</v>
      </c>
      <c r="O141" s="11"/>
    </row>
    <row r="142" spans="1:15" x14ac:dyDescent="0.25">
      <c r="A142" s="10" t="s">
        <v>105</v>
      </c>
      <c r="B142" s="11"/>
      <c r="H142" t="s">
        <v>104</v>
      </c>
      <c r="O142" s="11"/>
    </row>
    <row r="143" spans="1:15" x14ac:dyDescent="0.25">
      <c r="A143" s="10" t="s">
        <v>105</v>
      </c>
      <c r="B143" s="11"/>
      <c r="H143" t="s">
        <v>104</v>
      </c>
      <c r="O143" s="11"/>
    </row>
    <row r="144" spans="1:15" x14ac:dyDescent="0.25">
      <c r="A144" s="10" t="s">
        <v>105</v>
      </c>
      <c r="B144" s="11"/>
      <c r="H144" t="s">
        <v>104</v>
      </c>
      <c r="O144" s="11"/>
    </row>
    <row r="145" spans="1:15" x14ac:dyDescent="0.25">
      <c r="A145" s="10" t="s">
        <v>105</v>
      </c>
      <c r="B145" s="11" t="s">
        <v>62</v>
      </c>
      <c r="H145" t="s">
        <v>104</v>
      </c>
      <c r="O145" s="11"/>
    </row>
    <row r="146" spans="1:15" x14ac:dyDescent="0.25">
      <c r="A146" s="10" t="s">
        <v>105</v>
      </c>
      <c r="B146" s="11" t="s">
        <v>106</v>
      </c>
      <c r="H146" t="s">
        <v>104</v>
      </c>
      <c r="O146" s="11"/>
    </row>
    <row r="147" spans="1:15" x14ac:dyDescent="0.25">
      <c r="A147" s="10" t="s">
        <v>105</v>
      </c>
      <c r="B147" s="11"/>
      <c r="H147" t="s">
        <v>104</v>
      </c>
      <c r="O147" s="11"/>
    </row>
    <row r="148" spans="1:15" x14ac:dyDescent="0.25">
      <c r="A148" s="10" t="s">
        <v>105</v>
      </c>
      <c r="B148" s="11" t="s">
        <v>106</v>
      </c>
      <c r="H148" t="s">
        <v>104</v>
      </c>
      <c r="O148" s="11"/>
    </row>
    <row r="149" spans="1:15" x14ac:dyDescent="0.25">
      <c r="A149" s="10" t="s">
        <v>226</v>
      </c>
      <c r="B149" s="11"/>
      <c r="H149" t="s">
        <v>104</v>
      </c>
      <c r="O149" s="11"/>
    </row>
    <row r="150" spans="1:15" x14ac:dyDescent="0.25">
      <c r="A150" s="10" t="s">
        <v>149</v>
      </c>
      <c r="B150" s="11" t="s">
        <v>150</v>
      </c>
      <c r="H150" t="s">
        <v>104</v>
      </c>
      <c r="O150" s="11"/>
    </row>
    <row r="151" spans="1:15" x14ac:dyDescent="0.25">
      <c r="A151" s="10" t="s">
        <v>742</v>
      </c>
      <c r="B151" s="11"/>
      <c r="H151" t="s">
        <v>104</v>
      </c>
      <c r="O151" s="11"/>
    </row>
    <row r="152" spans="1:15" x14ac:dyDescent="0.25">
      <c r="A152" s="10" t="s">
        <v>743</v>
      </c>
      <c r="B152" s="11"/>
      <c r="H152" t="s">
        <v>104</v>
      </c>
      <c r="O152" s="11"/>
    </row>
    <row r="153" spans="1:15" x14ac:dyDescent="0.25">
      <c r="H153" t="s">
        <v>104</v>
      </c>
    </row>
    <row r="154" spans="1:15" x14ac:dyDescent="0.25">
      <c r="H154" t="s">
        <v>104</v>
      </c>
    </row>
    <row r="155" spans="1:15" x14ac:dyDescent="0.25">
      <c r="H155" t="s">
        <v>104</v>
      </c>
    </row>
    <row r="156" spans="1:15" x14ac:dyDescent="0.25">
      <c r="H156" t="s">
        <v>104</v>
      </c>
    </row>
    <row r="157" spans="1:15" x14ac:dyDescent="0.25">
      <c r="H157" t="s">
        <v>104</v>
      </c>
    </row>
    <row r="158" spans="1:15" x14ac:dyDescent="0.25">
      <c r="H158" t="s">
        <v>104</v>
      </c>
    </row>
    <row r="159" spans="1:15" x14ac:dyDescent="0.25">
      <c r="H159" t="s">
        <v>104</v>
      </c>
    </row>
    <row r="160" spans="1:15" x14ac:dyDescent="0.25">
      <c r="H160" t="s">
        <v>104</v>
      </c>
    </row>
    <row r="161" spans="8:8" x14ac:dyDescent="0.25">
      <c r="H161" t="s">
        <v>104</v>
      </c>
    </row>
    <row r="162" spans="8:8" x14ac:dyDescent="0.25">
      <c r="H162" t="s">
        <v>104</v>
      </c>
    </row>
    <row r="163" spans="8:8" x14ac:dyDescent="0.25">
      <c r="H163" t="s">
        <v>104</v>
      </c>
    </row>
    <row r="164" spans="8:8" x14ac:dyDescent="0.25">
      <c r="H164" t="s">
        <v>104</v>
      </c>
    </row>
    <row r="165" spans="8:8" x14ac:dyDescent="0.25">
      <c r="H165" t="s">
        <v>104</v>
      </c>
    </row>
    <row r="166" spans="8:8" x14ac:dyDescent="0.25">
      <c r="H166" t="s">
        <v>104</v>
      </c>
    </row>
    <row r="167" spans="8:8" x14ac:dyDescent="0.25">
      <c r="H167" t="s">
        <v>744</v>
      </c>
    </row>
    <row r="168" spans="8:8" x14ac:dyDescent="0.25">
      <c r="H168" t="s">
        <v>745</v>
      </c>
    </row>
    <row r="169" spans="8:8" x14ac:dyDescent="0.25">
      <c r="H169" t="s">
        <v>745</v>
      </c>
    </row>
    <row r="170" spans="8:8" x14ac:dyDescent="0.25">
      <c r="H170" t="s">
        <v>745</v>
      </c>
    </row>
    <row r="171" spans="8:8" x14ac:dyDescent="0.25">
      <c r="H171" t="s">
        <v>745</v>
      </c>
    </row>
    <row r="172" spans="8:8" x14ac:dyDescent="0.25">
      <c r="H172" t="s">
        <v>746</v>
      </c>
    </row>
    <row r="173" spans="8:8" x14ac:dyDescent="0.25">
      <c r="H173" t="s">
        <v>746</v>
      </c>
    </row>
    <row r="174" spans="8:8" x14ac:dyDescent="0.25">
      <c r="H174" t="s">
        <v>746</v>
      </c>
    </row>
    <row r="175" spans="8:8" x14ac:dyDescent="0.25">
      <c r="H175" t="s">
        <v>746</v>
      </c>
    </row>
    <row r="176" spans="8:8" x14ac:dyDescent="0.25">
      <c r="H176" t="s">
        <v>746</v>
      </c>
    </row>
    <row r="177" spans="8:8" x14ac:dyDescent="0.25">
      <c r="H177" t="s">
        <v>746</v>
      </c>
    </row>
    <row r="178" spans="8:8" x14ac:dyDescent="0.25">
      <c r="H178" t="s">
        <v>746</v>
      </c>
    </row>
    <row r="179" spans="8:8" x14ac:dyDescent="0.25">
      <c r="H179" t="s">
        <v>746</v>
      </c>
    </row>
    <row r="180" spans="8:8" x14ac:dyDescent="0.25">
      <c r="H180" t="s">
        <v>747</v>
      </c>
    </row>
    <row r="181" spans="8:8" x14ac:dyDescent="0.25">
      <c r="H181" t="s">
        <v>748</v>
      </c>
    </row>
    <row r="182" spans="8:8" x14ac:dyDescent="0.25">
      <c r="H182" t="s">
        <v>748</v>
      </c>
    </row>
    <row r="183" spans="8:8" x14ac:dyDescent="0.25">
      <c r="H183" t="s">
        <v>748</v>
      </c>
    </row>
    <row r="184" spans="8:8" x14ac:dyDescent="0.25">
      <c r="H184" t="s">
        <v>748</v>
      </c>
    </row>
    <row r="185" spans="8:8" x14ac:dyDescent="0.25">
      <c r="H185" t="s">
        <v>749</v>
      </c>
    </row>
    <row r="186" spans="8:8" x14ac:dyDescent="0.25">
      <c r="H186" t="s">
        <v>750</v>
      </c>
    </row>
    <row r="187" spans="8:8" x14ac:dyDescent="0.25">
      <c r="H187" t="s">
        <v>750</v>
      </c>
    </row>
    <row r="188" spans="8:8" x14ac:dyDescent="0.25">
      <c r="H188" t="s">
        <v>750</v>
      </c>
    </row>
    <row r="189" spans="8:8" x14ac:dyDescent="0.25">
      <c r="H189" t="s">
        <v>751</v>
      </c>
    </row>
    <row r="190" spans="8:8" x14ac:dyDescent="0.25">
      <c r="H190" t="s">
        <v>751</v>
      </c>
    </row>
    <row r="191" spans="8:8" x14ac:dyDescent="0.25">
      <c r="H191" t="s">
        <v>751</v>
      </c>
    </row>
    <row r="192" spans="8:8" x14ac:dyDescent="0.25">
      <c r="H192" t="s">
        <v>751</v>
      </c>
    </row>
    <row r="193" spans="8:8" x14ac:dyDescent="0.25">
      <c r="H193" t="s">
        <v>751</v>
      </c>
    </row>
    <row r="194" spans="8:8" x14ac:dyDescent="0.25">
      <c r="H194" t="s">
        <v>340</v>
      </c>
    </row>
    <row r="195" spans="8:8" x14ac:dyDescent="0.25">
      <c r="H195" t="s">
        <v>340</v>
      </c>
    </row>
    <row r="196" spans="8:8" x14ac:dyDescent="0.25">
      <c r="H196" t="s">
        <v>340</v>
      </c>
    </row>
    <row r="197" spans="8:8" x14ac:dyDescent="0.25">
      <c r="H197" t="s">
        <v>340</v>
      </c>
    </row>
    <row r="198" spans="8:8" x14ac:dyDescent="0.25">
      <c r="H198" t="s">
        <v>222</v>
      </c>
    </row>
    <row r="199" spans="8:8" x14ac:dyDescent="0.25">
      <c r="H199" t="s">
        <v>222</v>
      </c>
    </row>
    <row r="200" spans="8:8" x14ac:dyDescent="0.25">
      <c r="H200" t="s">
        <v>222</v>
      </c>
    </row>
    <row r="201" spans="8:8" x14ac:dyDescent="0.25">
      <c r="H201" t="s">
        <v>204</v>
      </c>
    </row>
    <row r="202" spans="8:8" x14ac:dyDescent="0.25">
      <c r="H202" t="s">
        <v>204</v>
      </c>
    </row>
    <row r="203" spans="8:8" x14ac:dyDescent="0.25">
      <c r="H203" t="s">
        <v>204</v>
      </c>
    </row>
    <row r="204" spans="8:8" x14ac:dyDescent="0.25">
      <c r="H204" t="s">
        <v>204</v>
      </c>
    </row>
    <row r="205" spans="8:8" x14ac:dyDescent="0.25">
      <c r="H205" t="s">
        <v>204</v>
      </c>
    </row>
    <row r="206" spans="8:8" x14ac:dyDescent="0.25">
      <c r="H206" t="s">
        <v>204</v>
      </c>
    </row>
    <row r="207" spans="8:8" x14ac:dyDescent="0.25">
      <c r="H207" t="s">
        <v>204</v>
      </c>
    </row>
    <row r="208" spans="8:8" x14ac:dyDescent="0.25">
      <c r="H208" t="s">
        <v>204</v>
      </c>
    </row>
    <row r="209" spans="8:8" x14ac:dyDescent="0.25">
      <c r="H209" t="s">
        <v>204</v>
      </c>
    </row>
    <row r="210" spans="8:8" x14ac:dyDescent="0.25">
      <c r="H210" t="s">
        <v>204</v>
      </c>
    </row>
    <row r="211" spans="8:8" x14ac:dyDescent="0.25">
      <c r="H211" t="s">
        <v>752</v>
      </c>
    </row>
    <row r="212" spans="8:8" x14ac:dyDescent="0.25">
      <c r="H212" t="s">
        <v>752</v>
      </c>
    </row>
    <row r="213" spans="8:8" x14ac:dyDescent="0.25">
      <c r="H213" t="s">
        <v>752</v>
      </c>
    </row>
    <row r="214" spans="8:8" x14ac:dyDescent="0.25">
      <c r="H214" t="s">
        <v>752</v>
      </c>
    </row>
    <row r="215" spans="8:8" x14ac:dyDescent="0.25">
      <c r="H215" t="s">
        <v>752</v>
      </c>
    </row>
    <row r="216" spans="8:8" x14ac:dyDescent="0.25">
      <c r="H216" t="s">
        <v>752</v>
      </c>
    </row>
    <row r="217" spans="8:8" x14ac:dyDescent="0.25">
      <c r="H217" t="s">
        <v>752</v>
      </c>
    </row>
    <row r="218" spans="8:8" x14ac:dyDescent="0.25">
      <c r="H218" t="s">
        <v>752</v>
      </c>
    </row>
    <row r="219" spans="8:8" x14ac:dyDescent="0.25">
      <c r="H219" t="s">
        <v>752</v>
      </c>
    </row>
    <row r="220" spans="8:8" x14ac:dyDescent="0.25">
      <c r="H220" t="s">
        <v>752</v>
      </c>
    </row>
    <row r="221" spans="8:8" x14ac:dyDescent="0.25">
      <c r="H221" t="s">
        <v>93</v>
      </c>
    </row>
    <row r="222" spans="8:8" x14ac:dyDescent="0.25">
      <c r="H222" t="s">
        <v>93</v>
      </c>
    </row>
    <row r="223" spans="8:8" x14ac:dyDescent="0.25">
      <c r="H223" t="s">
        <v>93</v>
      </c>
    </row>
    <row r="224" spans="8:8" x14ac:dyDescent="0.25">
      <c r="H224" t="s">
        <v>93</v>
      </c>
    </row>
    <row r="225" spans="8:8" x14ac:dyDescent="0.25">
      <c r="H225" t="s">
        <v>93</v>
      </c>
    </row>
    <row r="226" spans="8:8" x14ac:dyDescent="0.25">
      <c r="H226" t="s">
        <v>93</v>
      </c>
    </row>
    <row r="227" spans="8:8" x14ac:dyDescent="0.25">
      <c r="H227" t="s">
        <v>93</v>
      </c>
    </row>
    <row r="228" spans="8:8" x14ac:dyDescent="0.25">
      <c r="H228" t="s">
        <v>712</v>
      </c>
    </row>
    <row r="229" spans="8:8" x14ac:dyDescent="0.25">
      <c r="H229" t="s">
        <v>712</v>
      </c>
    </row>
    <row r="230" spans="8:8" x14ac:dyDescent="0.25">
      <c r="H230" t="s">
        <v>713</v>
      </c>
    </row>
    <row r="231" spans="8:8" x14ac:dyDescent="0.25">
      <c r="H231" t="s">
        <v>714</v>
      </c>
    </row>
    <row r="232" spans="8:8" x14ac:dyDescent="0.25">
      <c r="H232" t="s">
        <v>714</v>
      </c>
    </row>
    <row r="233" spans="8:8" x14ac:dyDescent="0.25">
      <c r="H233" t="s">
        <v>714</v>
      </c>
    </row>
    <row r="234" spans="8:8" x14ac:dyDescent="0.25">
      <c r="H234" t="s">
        <v>201</v>
      </c>
    </row>
    <row r="235" spans="8:8" x14ac:dyDescent="0.25">
      <c r="H235" t="s">
        <v>201</v>
      </c>
    </row>
    <row r="236" spans="8:8" x14ac:dyDescent="0.25">
      <c r="H236" t="s">
        <v>201</v>
      </c>
    </row>
    <row r="237" spans="8:8" x14ac:dyDescent="0.25">
      <c r="H237" t="s">
        <v>201</v>
      </c>
    </row>
    <row r="238" spans="8:8" x14ac:dyDescent="0.25">
      <c r="H238" t="s">
        <v>282</v>
      </c>
    </row>
    <row r="239" spans="8:8" x14ac:dyDescent="0.25">
      <c r="H239" t="s">
        <v>131</v>
      </c>
    </row>
    <row r="240" spans="8:8" x14ac:dyDescent="0.25">
      <c r="H240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8F4A-DFD4-4E0C-839D-A4BBD1FF987E}">
  <dimension ref="A1:AF9"/>
  <sheetViews>
    <sheetView workbookViewId="0">
      <selection sqref="A1:XFD1048576"/>
    </sheetView>
  </sheetViews>
  <sheetFormatPr defaultRowHeight="15" x14ac:dyDescent="0.25"/>
  <sheetData>
    <row r="1" spans="1:32" ht="19.5" customHeight="1" x14ac:dyDescent="0.25">
      <c r="D1" t="s">
        <v>0</v>
      </c>
      <c r="E1" t="s">
        <v>48</v>
      </c>
      <c r="F1" t="s">
        <v>1</v>
      </c>
      <c r="G1" t="s">
        <v>2</v>
      </c>
      <c r="H1" t="s">
        <v>4</v>
      </c>
      <c r="I1" s="59" t="s">
        <v>3</v>
      </c>
      <c r="J1" s="59" t="s">
        <v>5</v>
      </c>
      <c r="K1" s="3" t="s">
        <v>7</v>
      </c>
      <c r="L1" s="3" t="s">
        <v>23</v>
      </c>
      <c r="M1" s="3" t="s">
        <v>50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753</v>
      </c>
      <c r="T1" s="3" t="s">
        <v>42</v>
      </c>
      <c r="U1" s="3" t="s">
        <v>36</v>
      </c>
      <c r="V1" s="3" t="s">
        <v>38</v>
      </c>
      <c r="W1" s="60" t="s">
        <v>40</v>
      </c>
      <c r="X1" s="5" t="s">
        <v>41</v>
      </c>
      <c r="Y1" s="5" t="s">
        <v>49</v>
      </c>
      <c r="Z1" s="61" t="s">
        <v>58</v>
      </c>
      <c r="AA1" s="62" t="s">
        <v>60</v>
      </c>
      <c r="AB1" s="63" t="s">
        <v>29</v>
      </c>
      <c r="AC1" s="8" t="s">
        <v>53</v>
      </c>
      <c r="AD1" s="64" t="s">
        <v>447</v>
      </c>
      <c r="AE1" s="5" t="s">
        <v>754</v>
      </c>
      <c r="AF1" t="s">
        <v>755</v>
      </c>
    </row>
    <row r="2" spans="1:32" ht="60" x14ac:dyDescent="0.25">
      <c r="A2" t="s">
        <v>756</v>
      </c>
      <c r="B2" t="s">
        <v>757</v>
      </c>
      <c r="D2">
        <v>82</v>
      </c>
      <c r="E2">
        <v>64068</v>
      </c>
      <c r="F2">
        <v>2015</v>
      </c>
      <c r="G2" t="s">
        <v>248</v>
      </c>
      <c r="H2" t="s">
        <v>74</v>
      </c>
      <c r="I2" s="59" t="s">
        <v>124</v>
      </c>
      <c r="J2" s="59" t="s">
        <v>141</v>
      </c>
      <c r="K2" s="3" t="s">
        <v>227</v>
      </c>
      <c r="L2" s="3" t="s">
        <v>71</v>
      </c>
      <c r="M2" s="3" t="s">
        <v>112</v>
      </c>
      <c r="N2" s="3"/>
      <c r="O2" s="3"/>
      <c r="P2" s="3"/>
      <c r="Q2" s="3"/>
      <c r="R2" s="3"/>
      <c r="S2" s="3"/>
      <c r="T2" s="3"/>
      <c r="U2" s="3"/>
      <c r="V2" s="3"/>
      <c r="W2" s="60"/>
      <c r="X2" s="5"/>
      <c r="Y2" s="5">
        <v>3.23</v>
      </c>
      <c r="Z2" s="61"/>
      <c r="AA2" s="62"/>
      <c r="AB2" s="63"/>
      <c r="AC2" s="8" t="s">
        <v>71</v>
      </c>
      <c r="AD2" s="64" t="s">
        <v>473</v>
      </c>
      <c r="AE2" s="3" t="s">
        <v>71</v>
      </c>
    </row>
    <row r="3" spans="1:32" ht="45" x14ac:dyDescent="0.25">
      <c r="A3" t="s">
        <v>756</v>
      </c>
      <c r="B3" t="s">
        <v>758</v>
      </c>
      <c r="D3">
        <v>244</v>
      </c>
      <c r="E3">
        <v>64068</v>
      </c>
      <c r="F3">
        <v>2015</v>
      </c>
      <c r="G3" t="s">
        <v>248</v>
      </c>
      <c r="I3" s="59" t="s">
        <v>99</v>
      </c>
      <c r="J3" s="59" t="s">
        <v>81</v>
      </c>
      <c r="K3" s="3" t="s">
        <v>82</v>
      </c>
      <c r="L3" s="3" t="s">
        <v>112</v>
      </c>
      <c r="M3" s="3" t="s">
        <v>112</v>
      </c>
      <c r="N3" s="3"/>
      <c r="O3" s="3"/>
      <c r="P3" s="3"/>
      <c r="Q3" s="3"/>
      <c r="R3" s="3"/>
      <c r="S3" s="3"/>
      <c r="T3" s="3"/>
      <c r="U3" s="3"/>
      <c r="V3" s="3"/>
      <c r="W3" s="60"/>
      <c r="X3" s="5">
        <v>16</v>
      </c>
      <c r="Y3" s="5"/>
      <c r="Z3" s="61"/>
      <c r="AA3" s="62"/>
      <c r="AB3" s="63"/>
      <c r="AC3" s="8" t="s">
        <v>71</v>
      </c>
      <c r="AD3" s="64" t="s">
        <v>494</v>
      </c>
      <c r="AE3" s="3"/>
    </row>
    <row r="5" spans="1:32" ht="19.5" customHeight="1" x14ac:dyDescent="0.25">
      <c r="D5" t="s">
        <v>0</v>
      </c>
      <c r="E5" t="s">
        <v>759</v>
      </c>
      <c r="F5" t="s">
        <v>1</v>
      </c>
      <c r="G5" t="s">
        <v>2</v>
      </c>
      <c r="H5" t="s">
        <v>4</v>
      </c>
      <c r="I5" s="59" t="s">
        <v>3</v>
      </c>
      <c r="J5" s="59" t="s">
        <v>5</v>
      </c>
      <c r="K5" s="3" t="s">
        <v>7</v>
      </c>
      <c r="L5" s="3" t="s">
        <v>23</v>
      </c>
      <c r="M5" s="3" t="s">
        <v>50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753</v>
      </c>
      <c r="T5" s="3" t="s">
        <v>42</v>
      </c>
      <c r="U5" s="3" t="s">
        <v>36</v>
      </c>
      <c r="V5" s="3" t="s">
        <v>38</v>
      </c>
      <c r="W5" s="60" t="s">
        <v>40</v>
      </c>
      <c r="X5" s="5" t="s">
        <v>41</v>
      </c>
      <c r="Y5" s="5" t="s">
        <v>49</v>
      </c>
      <c r="Z5" s="61" t="s">
        <v>58</v>
      </c>
      <c r="AA5" s="62" t="s">
        <v>60</v>
      </c>
      <c r="AB5" s="63" t="s">
        <v>29</v>
      </c>
      <c r="AC5" s="8" t="s">
        <v>53</v>
      </c>
      <c r="AD5" s="64" t="s">
        <v>447</v>
      </c>
      <c r="AE5" s="5" t="s">
        <v>754</v>
      </c>
      <c r="AF5" t="s">
        <v>755</v>
      </c>
    </row>
    <row r="6" spans="1:32" ht="75" x14ac:dyDescent="0.25">
      <c r="A6" t="s">
        <v>760</v>
      </c>
      <c r="B6" t="s">
        <v>761</v>
      </c>
      <c r="D6">
        <v>128</v>
      </c>
      <c r="E6">
        <v>64068</v>
      </c>
      <c r="F6">
        <v>2015</v>
      </c>
      <c r="G6" t="s">
        <v>248</v>
      </c>
      <c r="H6" t="s">
        <v>74</v>
      </c>
      <c r="I6" s="59" t="s">
        <v>89</v>
      </c>
      <c r="J6" s="59" t="s">
        <v>81</v>
      </c>
      <c r="K6" s="3" t="s">
        <v>82</v>
      </c>
      <c r="L6" s="3" t="s">
        <v>112</v>
      </c>
      <c r="M6" s="3" t="s">
        <v>112</v>
      </c>
      <c r="N6" s="3"/>
      <c r="O6" s="3"/>
      <c r="P6" s="3"/>
      <c r="Q6" s="3"/>
      <c r="R6" s="3"/>
      <c r="S6" s="3"/>
      <c r="T6" s="3"/>
      <c r="U6" s="3"/>
      <c r="V6" s="3"/>
      <c r="W6" s="60"/>
      <c r="X6" s="5">
        <v>0</v>
      </c>
      <c r="Y6" s="5">
        <v>3.3370000000000002</v>
      </c>
      <c r="Z6" s="61" t="s">
        <v>401</v>
      </c>
      <c r="AA6" s="62"/>
      <c r="AB6" s="63"/>
      <c r="AC6" s="8"/>
      <c r="AD6" s="64"/>
      <c r="AE6" s="3"/>
    </row>
    <row r="7" spans="1:32" ht="75" x14ac:dyDescent="0.25">
      <c r="A7" t="s">
        <v>760</v>
      </c>
      <c r="B7" t="s">
        <v>762</v>
      </c>
      <c r="D7">
        <v>4</v>
      </c>
      <c r="E7">
        <v>64068</v>
      </c>
      <c r="F7">
        <v>2016</v>
      </c>
      <c r="G7" t="s">
        <v>248</v>
      </c>
      <c r="H7" t="s">
        <v>63</v>
      </c>
      <c r="I7" s="59" t="s">
        <v>107</v>
      </c>
      <c r="J7" s="59" t="s">
        <v>297</v>
      </c>
      <c r="K7" s="3" t="s">
        <v>227</v>
      </c>
      <c r="L7" s="3" t="s">
        <v>112</v>
      </c>
      <c r="M7" s="3" t="s">
        <v>112</v>
      </c>
      <c r="N7" s="3"/>
      <c r="O7" s="3"/>
      <c r="P7" s="3"/>
      <c r="Q7" s="3"/>
      <c r="R7" s="3"/>
      <c r="S7" s="3"/>
      <c r="T7" s="3">
        <v>3.92</v>
      </c>
      <c r="U7" s="3"/>
      <c r="V7" s="3"/>
      <c r="W7" s="60">
        <v>3</v>
      </c>
      <c r="X7" s="5">
        <v>31</v>
      </c>
      <c r="Y7" s="5">
        <v>3.8780000000000001</v>
      </c>
      <c r="Z7" s="61" t="s">
        <v>402</v>
      </c>
      <c r="AA7" s="62"/>
      <c r="AB7" s="63">
        <v>1</v>
      </c>
      <c r="AC7" s="8"/>
      <c r="AD7" s="64"/>
      <c r="AE7" s="3" t="s">
        <v>763</v>
      </c>
    </row>
    <row r="8" spans="1:32" ht="60" x14ac:dyDescent="0.25">
      <c r="A8" t="s">
        <v>760</v>
      </c>
      <c r="B8" t="s">
        <v>764</v>
      </c>
      <c r="D8">
        <v>175</v>
      </c>
      <c r="E8">
        <v>64068</v>
      </c>
      <c r="F8">
        <v>2015</v>
      </c>
      <c r="G8" t="s">
        <v>248</v>
      </c>
      <c r="H8" t="s">
        <v>63</v>
      </c>
      <c r="I8" s="59" t="s">
        <v>254</v>
      </c>
      <c r="J8" s="59" t="s">
        <v>170</v>
      </c>
      <c r="K8" s="3"/>
      <c r="L8" s="3" t="s">
        <v>112</v>
      </c>
      <c r="M8" s="3" t="s">
        <v>112</v>
      </c>
      <c r="N8" s="3"/>
      <c r="O8" s="3"/>
      <c r="P8" s="3"/>
      <c r="Q8" s="3"/>
      <c r="R8" s="3"/>
      <c r="S8" s="3"/>
      <c r="T8" s="3"/>
      <c r="U8" s="3">
        <v>1</v>
      </c>
      <c r="V8" s="3">
        <v>173</v>
      </c>
      <c r="W8" s="60"/>
      <c r="X8" s="5">
        <v>4.5</v>
      </c>
      <c r="Y8" s="5">
        <v>3.8250000000000002</v>
      </c>
      <c r="Z8" s="61" t="s">
        <v>393</v>
      </c>
      <c r="AA8" s="62"/>
      <c r="AB8" s="63">
        <v>3</v>
      </c>
      <c r="AC8" s="8"/>
      <c r="AD8" s="64"/>
      <c r="AE8" s="3"/>
    </row>
    <row r="9" spans="1:32" ht="45" x14ac:dyDescent="0.25">
      <c r="A9" t="s">
        <v>760</v>
      </c>
      <c r="B9" t="s">
        <v>765</v>
      </c>
      <c r="D9">
        <v>224</v>
      </c>
      <c r="E9">
        <v>64068</v>
      </c>
      <c r="F9">
        <v>2015</v>
      </c>
      <c r="G9" t="s">
        <v>248</v>
      </c>
      <c r="H9" t="s">
        <v>63</v>
      </c>
      <c r="I9" s="59" t="s">
        <v>111</v>
      </c>
      <c r="J9" s="59" t="s">
        <v>81</v>
      </c>
      <c r="K9" s="3" t="s">
        <v>66</v>
      </c>
      <c r="L9" s="3" t="s">
        <v>112</v>
      </c>
      <c r="M9" s="3" t="s">
        <v>112</v>
      </c>
      <c r="N9" s="3">
        <v>26</v>
      </c>
      <c r="O9" s="3"/>
      <c r="P9" s="3"/>
      <c r="Q9" s="3"/>
      <c r="R9" s="3"/>
      <c r="S9" s="3"/>
      <c r="T9" s="3">
        <v>3.5</v>
      </c>
      <c r="U9" s="3"/>
      <c r="V9" s="3"/>
      <c r="W9" s="60"/>
      <c r="X9" s="5">
        <v>0</v>
      </c>
      <c r="Y9" s="5">
        <v>3.7109999999999999</v>
      </c>
      <c r="Z9" s="61" t="s">
        <v>250</v>
      </c>
      <c r="AA9" s="62"/>
      <c r="AB9" s="63">
        <v>4</v>
      </c>
      <c r="AC9" s="8"/>
      <c r="AD9" s="64"/>
      <c r="AE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5BA4-F115-448E-A126-020C4E49E618}">
  <dimension ref="A1:AC20"/>
  <sheetViews>
    <sheetView workbookViewId="0">
      <selection sqref="A1:XFD1048576"/>
    </sheetView>
  </sheetViews>
  <sheetFormatPr defaultRowHeight="15" x14ac:dyDescent="0.25"/>
  <sheetData>
    <row r="1" spans="1:29" ht="19.5" customHeight="1" x14ac:dyDescent="0.25">
      <c r="A1" t="s">
        <v>0</v>
      </c>
      <c r="B1" t="s">
        <v>48</v>
      </c>
      <c r="C1" t="s">
        <v>1</v>
      </c>
      <c r="D1" t="s">
        <v>2</v>
      </c>
      <c r="E1" t="s">
        <v>4</v>
      </c>
      <c r="F1" s="59" t="s">
        <v>3</v>
      </c>
      <c r="G1" s="59" t="s">
        <v>5</v>
      </c>
      <c r="H1" s="3" t="s">
        <v>7</v>
      </c>
      <c r="I1" s="3" t="s">
        <v>23</v>
      </c>
      <c r="J1" s="3" t="s">
        <v>50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753</v>
      </c>
      <c r="Q1" s="3" t="s">
        <v>42</v>
      </c>
      <c r="R1" s="3" t="s">
        <v>36</v>
      </c>
      <c r="S1" s="3" t="s">
        <v>38</v>
      </c>
      <c r="T1" s="60" t="s">
        <v>40</v>
      </c>
      <c r="U1" s="5" t="s">
        <v>41</v>
      </c>
      <c r="V1" s="5" t="s">
        <v>49</v>
      </c>
      <c r="W1" s="61" t="s">
        <v>58</v>
      </c>
      <c r="X1" s="62" t="s">
        <v>60</v>
      </c>
      <c r="Y1" s="63" t="s">
        <v>29</v>
      </c>
      <c r="Z1" s="8" t="s">
        <v>53</v>
      </c>
      <c r="AA1" s="64" t="s">
        <v>447</v>
      </c>
      <c r="AB1" s="5" t="s">
        <v>754</v>
      </c>
      <c r="AC1" t="s">
        <v>755</v>
      </c>
    </row>
    <row r="2" spans="1:29" ht="45" x14ac:dyDescent="0.25">
      <c r="A2">
        <v>8</v>
      </c>
      <c r="B2">
        <v>1739</v>
      </c>
      <c r="C2">
        <v>2015</v>
      </c>
      <c r="D2" t="s">
        <v>156</v>
      </c>
      <c r="E2" t="s">
        <v>74</v>
      </c>
      <c r="F2" s="59" t="s">
        <v>124</v>
      </c>
      <c r="G2" s="59" t="s">
        <v>157</v>
      </c>
      <c r="H2" s="3"/>
      <c r="I2" s="3"/>
      <c r="J2" s="3"/>
      <c r="K2" s="3">
        <v>28</v>
      </c>
      <c r="L2" s="3"/>
      <c r="M2" s="3"/>
      <c r="N2" s="3"/>
      <c r="O2" s="3"/>
      <c r="P2" s="3"/>
      <c r="Q2" s="3">
        <v>3.07</v>
      </c>
      <c r="R2" s="3"/>
      <c r="S2" s="3"/>
      <c r="T2" s="60"/>
      <c r="U2" s="5"/>
      <c r="V2" s="5"/>
      <c r="W2" s="61"/>
      <c r="X2" s="62"/>
      <c r="Y2" s="63"/>
      <c r="Z2" s="8" t="s">
        <v>71</v>
      </c>
      <c r="AA2" s="64" t="s">
        <v>766</v>
      </c>
      <c r="AB2" s="3" t="s">
        <v>71</v>
      </c>
      <c r="AC2">
        <v>1</v>
      </c>
    </row>
    <row r="3" spans="1:29" ht="19.5" customHeight="1" x14ac:dyDescent="0.25">
      <c r="A3">
        <v>26</v>
      </c>
      <c r="B3">
        <v>13425</v>
      </c>
      <c r="C3">
        <v>2016</v>
      </c>
      <c r="D3" t="s">
        <v>767</v>
      </c>
      <c r="E3" t="s">
        <v>74</v>
      </c>
      <c r="F3" s="59" t="s">
        <v>62</v>
      </c>
      <c r="G3" s="59" t="s">
        <v>170</v>
      </c>
      <c r="H3" s="3"/>
      <c r="I3" s="3"/>
      <c r="J3" s="3"/>
      <c r="K3" s="3">
        <v>22</v>
      </c>
      <c r="L3" s="3"/>
      <c r="M3" s="3"/>
      <c r="N3" s="3"/>
      <c r="O3" s="3"/>
      <c r="P3" s="3"/>
      <c r="Q3" s="3">
        <v>3.52</v>
      </c>
      <c r="R3" s="3"/>
      <c r="S3" s="3"/>
      <c r="T3" s="60"/>
      <c r="U3" s="5"/>
      <c r="V3" s="5"/>
      <c r="W3" s="61"/>
      <c r="X3" s="62"/>
      <c r="Y3" s="63"/>
      <c r="Z3" s="8" t="s">
        <v>71</v>
      </c>
      <c r="AA3" t="s">
        <v>768</v>
      </c>
      <c r="AB3" s="3" t="s">
        <v>71</v>
      </c>
      <c r="AC3">
        <v>1</v>
      </c>
    </row>
    <row r="4" spans="1:29" ht="19.5" customHeight="1" x14ac:dyDescent="0.25">
      <c r="A4">
        <v>28</v>
      </c>
      <c r="B4">
        <v>2733</v>
      </c>
      <c r="C4">
        <v>2015</v>
      </c>
      <c r="D4" t="s">
        <v>769</v>
      </c>
      <c r="E4" t="s">
        <v>63</v>
      </c>
      <c r="F4" s="59" t="s">
        <v>99</v>
      </c>
      <c r="G4" s="59" t="s">
        <v>136</v>
      </c>
      <c r="H4" s="3"/>
      <c r="I4" s="3"/>
      <c r="J4" s="3"/>
      <c r="K4" s="3">
        <v>24</v>
      </c>
      <c r="L4" s="3"/>
      <c r="M4" s="3"/>
      <c r="N4" s="3"/>
      <c r="O4" s="3"/>
      <c r="P4" s="3"/>
      <c r="Q4" s="3">
        <v>3.18</v>
      </c>
      <c r="R4" s="3"/>
      <c r="S4" s="3"/>
      <c r="T4" s="60"/>
      <c r="U4" s="5"/>
      <c r="V4" s="5"/>
      <c r="W4" s="61"/>
      <c r="X4" s="62"/>
      <c r="Y4" s="63"/>
      <c r="Z4" s="8"/>
      <c r="AA4" t="s">
        <v>768</v>
      </c>
      <c r="AB4" s="3" t="s">
        <v>71</v>
      </c>
      <c r="AC4">
        <v>1</v>
      </c>
    </row>
    <row r="5" spans="1:29" ht="45" x14ac:dyDescent="0.25">
      <c r="A5">
        <v>56</v>
      </c>
      <c r="B5">
        <v>1058</v>
      </c>
      <c r="C5">
        <v>2015</v>
      </c>
      <c r="D5" t="s">
        <v>770</v>
      </c>
      <c r="E5" t="s">
        <v>63</v>
      </c>
      <c r="F5" s="59" t="s">
        <v>99</v>
      </c>
      <c r="G5" s="59" t="s">
        <v>136</v>
      </c>
      <c r="H5" s="3"/>
      <c r="I5" s="3"/>
      <c r="J5" s="3"/>
      <c r="K5" s="3">
        <v>28</v>
      </c>
      <c r="L5" s="3"/>
      <c r="M5" s="3"/>
      <c r="N5" s="3"/>
      <c r="O5" s="3"/>
      <c r="P5" s="3"/>
      <c r="Q5" s="3">
        <v>3.27</v>
      </c>
      <c r="R5" s="3"/>
      <c r="S5" s="3"/>
      <c r="T5" s="60"/>
      <c r="U5" s="5"/>
      <c r="V5" s="5"/>
      <c r="W5" s="61"/>
      <c r="X5" s="62"/>
      <c r="Y5" s="63"/>
      <c r="Z5" s="8" t="s">
        <v>71</v>
      </c>
      <c r="AA5" s="64" t="s">
        <v>771</v>
      </c>
      <c r="AB5" s="3"/>
      <c r="AC5">
        <v>1</v>
      </c>
    </row>
    <row r="6" spans="1:29" ht="30" x14ac:dyDescent="0.25">
      <c r="A6">
        <v>101</v>
      </c>
      <c r="B6">
        <v>938</v>
      </c>
      <c r="C6">
        <v>2015</v>
      </c>
      <c r="D6" t="s">
        <v>772</v>
      </c>
      <c r="E6" t="s">
        <v>74</v>
      </c>
      <c r="F6" s="59" t="s">
        <v>165</v>
      </c>
      <c r="G6" s="59" t="s">
        <v>81</v>
      </c>
      <c r="H6" s="3"/>
      <c r="I6" s="3"/>
      <c r="J6" s="3"/>
      <c r="K6" s="3"/>
      <c r="L6" s="3"/>
      <c r="M6" s="3"/>
      <c r="N6" s="3"/>
      <c r="O6" s="3"/>
      <c r="P6" s="3"/>
      <c r="Q6" s="3">
        <v>3.51</v>
      </c>
      <c r="R6" s="3"/>
      <c r="S6" s="3"/>
      <c r="T6" s="60"/>
      <c r="U6" s="5"/>
      <c r="V6" s="5"/>
      <c r="W6" s="61"/>
      <c r="X6" s="62"/>
      <c r="Y6" s="63"/>
      <c r="Z6" s="8"/>
      <c r="AA6" s="64" t="s">
        <v>773</v>
      </c>
      <c r="AB6" s="3" t="s">
        <v>71</v>
      </c>
      <c r="AC6">
        <v>1</v>
      </c>
    </row>
    <row r="7" spans="1:29" ht="30" x14ac:dyDescent="0.25">
      <c r="A7">
        <v>112</v>
      </c>
      <c r="B7">
        <v>1734</v>
      </c>
      <c r="C7">
        <v>2015</v>
      </c>
      <c r="D7" t="s">
        <v>336</v>
      </c>
      <c r="E7" t="s">
        <v>74</v>
      </c>
      <c r="F7" s="59" t="s">
        <v>62</v>
      </c>
      <c r="G7" s="59" t="s">
        <v>108</v>
      </c>
      <c r="H7" s="3"/>
      <c r="I7" s="3"/>
      <c r="J7" s="3"/>
      <c r="K7" s="3">
        <v>31</v>
      </c>
      <c r="L7" s="3"/>
      <c r="M7" s="3"/>
      <c r="N7" s="3"/>
      <c r="O7" s="3"/>
      <c r="P7" s="3"/>
      <c r="Q7" s="3">
        <v>3.62</v>
      </c>
      <c r="R7" s="3"/>
      <c r="S7" s="3"/>
      <c r="T7" s="60"/>
      <c r="U7" s="5"/>
      <c r="V7" s="5"/>
      <c r="W7" s="61"/>
      <c r="X7" s="62"/>
      <c r="Y7" s="63"/>
      <c r="Z7" s="8"/>
      <c r="AA7" s="64" t="s">
        <v>774</v>
      </c>
      <c r="AB7" s="3" t="s">
        <v>71</v>
      </c>
      <c r="AC7">
        <v>1</v>
      </c>
    </row>
    <row r="8" spans="1:29" ht="30" x14ac:dyDescent="0.25">
      <c r="A8">
        <v>123</v>
      </c>
      <c r="B8">
        <v>4064</v>
      </c>
      <c r="C8">
        <v>2015</v>
      </c>
      <c r="D8" t="s">
        <v>775</v>
      </c>
      <c r="E8" t="s">
        <v>63</v>
      </c>
      <c r="F8" s="59" t="s">
        <v>104</v>
      </c>
      <c r="G8" s="59" t="s">
        <v>108</v>
      </c>
      <c r="H8" s="3"/>
      <c r="I8" s="3"/>
      <c r="J8" s="3"/>
      <c r="K8" s="3">
        <v>25</v>
      </c>
      <c r="L8" s="3"/>
      <c r="M8" s="3"/>
      <c r="N8" s="3"/>
      <c r="O8" s="3"/>
      <c r="P8" s="3"/>
      <c r="Q8" s="3">
        <v>3.39</v>
      </c>
      <c r="R8" s="3"/>
      <c r="S8" s="3"/>
      <c r="T8" s="60"/>
      <c r="U8" s="5"/>
      <c r="V8" s="5"/>
      <c r="W8" s="61"/>
      <c r="X8" s="62"/>
      <c r="Y8" s="63"/>
      <c r="Z8" s="8"/>
      <c r="AA8" s="64" t="s">
        <v>774</v>
      </c>
      <c r="AB8" s="3" t="s">
        <v>71</v>
      </c>
      <c r="AC8">
        <v>1</v>
      </c>
    </row>
    <row r="9" spans="1:29" ht="30" x14ac:dyDescent="0.25">
      <c r="A9">
        <v>141</v>
      </c>
      <c r="B9">
        <v>2015</v>
      </c>
      <c r="C9">
        <v>2015</v>
      </c>
      <c r="D9" t="s">
        <v>776</v>
      </c>
      <c r="E9" t="s">
        <v>74</v>
      </c>
      <c r="F9" s="59" t="s">
        <v>204</v>
      </c>
      <c r="G9" s="59" t="s">
        <v>94</v>
      </c>
      <c r="H9" s="3"/>
      <c r="I9" s="3"/>
      <c r="J9" s="3"/>
      <c r="K9" s="3">
        <v>24</v>
      </c>
      <c r="L9" s="3"/>
      <c r="M9" s="3"/>
      <c r="N9" s="3"/>
      <c r="O9" s="3"/>
      <c r="P9" s="3"/>
      <c r="Q9" s="3">
        <v>3.95</v>
      </c>
      <c r="R9" s="3"/>
      <c r="S9" s="3"/>
      <c r="T9" s="60"/>
      <c r="U9" s="5"/>
      <c r="V9" s="5"/>
      <c r="W9" s="61"/>
      <c r="X9" s="62"/>
      <c r="Y9" s="63"/>
      <c r="Z9" s="8"/>
      <c r="AA9" s="64" t="s">
        <v>777</v>
      </c>
      <c r="AB9" s="3" t="s">
        <v>71</v>
      </c>
      <c r="AC9">
        <v>1</v>
      </c>
    </row>
    <row r="10" spans="1:29" ht="30" x14ac:dyDescent="0.25">
      <c r="A10">
        <v>146</v>
      </c>
      <c r="B10">
        <v>20</v>
      </c>
      <c r="C10">
        <v>2015</v>
      </c>
      <c r="D10" t="s">
        <v>164</v>
      </c>
      <c r="F10" s="59" t="s">
        <v>104</v>
      </c>
      <c r="G10" s="59" t="s">
        <v>94</v>
      </c>
      <c r="H10" s="3"/>
      <c r="I10" s="3"/>
      <c r="J10" s="3"/>
      <c r="K10" s="3">
        <v>23</v>
      </c>
      <c r="L10" s="3"/>
      <c r="M10" s="3"/>
      <c r="N10" s="3"/>
      <c r="O10" s="3"/>
      <c r="P10" s="3"/>
      <c r="Q10" s="3">
        <v>2.92</v>
      </c>
      <c r="R10" s="3"/>
      <c r="S10" s="3"/>
      <c r="T10" s="60"/>
      <c r="U10" s="5"/>
      <c r="V10" s="5"/>
      <c r="W10" s="61"/>
      <c r="X10" s="62"/>
      <c r="Y10" s="63"/>
      <c r="Z10" s="8"/>
      <c r="AA10" s="64" t="s">
        <v>777</v>
      </c>
      <c r="AB10" s="3" t="s">
        <v>71</v>
      </c>
      <c r="AC10">
        <v>1</v>
      </c>
    </row>
    <row r="11" spans="1:29" ht="30" x14ac:dyDescent="0.25">
      <c r="A11">
        <v>150</v>
      </c>
      <c r="B11">
        <v>8</v>
      </c>
      <c r="C11">
        <v>2015</v>
      </c>
      <c r="D11" t="s">
        <v>164</v>
      </c>
      <c r="E11" t="s">
        <v>63</v>
      </c>
      <c r="F11" s="59" t="s">
        <v>104</v>
      </c>
      <c r="G11" s="59" t="s">
        <v>64</v>
      </c>
      <c r="H11" s="3"/>
      <c r="I11" s="3"/>
      <c r="J11" s="3"/>
      <c r="K11" s="3">
        <v>23</v>
      </c>
      <c r="L11" s="3"/>
      <c r="M11" s="3"/>
      <c r="N11" s="3"/>
      <c r="O11" s="3"/>
      <c r="P11" s="3"/>
      <c r="Q11" s="3">
        <v>3.7</v>
      </c>
      <c r="R11" s="3"/>
      <c r="S11" s="3"/>
      <c r="T11" s="60"/>
      <c r="U11" s="5"/>
      <c r="V11" s="5"/>
      <c r="W11" s="61"/>
      <c r="X11" s="62"/>
      <c r="Y11" s="63"/>
      <c r="Z11" s="8"/>
      <c r="AA11" s="64" t="s">
        <v>777</v>
      </c>
      <c r="AB11" s="3" t="s">
        <v>71</v>
      </c>
      <c r="AC11">
        <v>1</v>
      </c>
    </row>
    <row r="12" spans="1:29" ht="30" x14ac:dyDescent="0.25">
      <c r="A12">
        <v>170</v>
      </c>
      <c r="B12">
        <v>0</v>
      </c>
      <c r="C12">
        <v>2016</v>
      </c>
      <c r="D12" t="s">
        <v>88</v>
      </c>
      <c r="E12" t="s">
        <v>74</v>
      </c>
      <c r="F12" s="59" t="s">
        <v>228</v>
      </c>
      <c r="G12" s="59" t="s">
        <v>64</v>
      </c>
      <c r="H12" s="3"/>
      <c r="I12" s="3"/>
      <c r="J12" s="3"/>
      <c r="K12" s="3">
        <v>32</v>
      </c>
      <c r="L12" s="3"/>
      <c r="M12" s="3"/>
      <c r="N12" s="3"/>
      <c r="O12" s="3"/>
      <c r="P12" s="3"/>
      <c r="Q12" s="3">
        <v>3.25</v>
      </c>
      <c r="R12" s="3"/>
      <c r="S12" s="3"/>
      <c r="T12" s="60"/>
      <c r="U12" s="5"/>
      <c r="V12" s="5"/>
      <c r="W12" s="61"/>
      <c r="X12" s="62"/>
      <c r="Y12" s="63"/>
      <c r="Z12" s="8"/>
      <c r="AA12" s="64" t="s">
        <v>778</v>
      </c>
      <c r="AB12" s="3" t="s">
        <v>71</v>
      </c>
      <c r="AC12">
        <v>1</v>
      </c>
    </row>
    <row r="13" spans="1:29" ht="30" x14ac:dyDescent="0.25">
      <c r="A13">
        <v>179</v>
      </c>
      <c r="B13">
        <v>25</v>
      </c>
      <c r="C13">
        <v>2015</v>
      </c>
      <c r="D13" t="s">
        <v>779</v>
      </c>
      <c r="E13" t="s">
        <v>63</v>
      </c>
      <c r="F13" s="59" t="s">
        <v>104</v>
      </c>
      <c r="G13" s="59" t="s">
        <v>81</v>
      </c>
      <c r="H13" s="3"/>
      <c r="I13" s="3"/>
      <c r="J13" s="3"/>
      <c r="K13" s="3">
        <v>28</v>
      </c>
      <c r="L13" s="3"/>
      <c r="M13" s="3"/>
      <c r="N13" s="3"/>
      <c r="O13" s="3"/>
      <c r="P13" s="3"/>
      <c r="Q13" s="3">
        <v>4.34</v>
      </c>
      <c r="R13" s="3"/>
      <c r="S13" s="3"/>
      <c r="T13" s="60"/>
      <c r="U13" s="5"/>
      <c r="V13" s="5"/>
      <c r="W13" s="61"/>
      <c r="X13" s="62"/>
      <c r="Y13" s="63"/>
      <c r="Z13" s="8"/>
      <c r="AA13" s="64" t="s">
        <v>774</v>
      </c>
      <c r="AB13" s="3" t="s">
        <v>71</v>
      </c>
      <c r="AC13">
        <v>1</v>
      </c>
    </row>
    <row r="14" spans="1:29" ht="30" x14ac:dyDescent="0.25">
      <c r="A14">
        <v>181</v>
      </c>
      <c r="B14">
        <v>18</v>
      </c>
      <c r="C14">
        <v>2015</v>
      </c>
      <c r="D14" t="s">
        <v>167</v>
      </c>
      <c r="E14" t="s">
        <v>74</v>
      </c>
      <c r="F14" s="59" t="s">
        <v>111</v>
      </c>
      <c r="G14" s="59" t="s">
        <v>136</v>
      </c>
      <c r="H14" s="3"/>
      <c r="I14" s="3"/>
      <c r="J14" s="3"/>
      <c r="K14" s="3">
        <v>35</v>
      </c>
      <c r="L14" s="3"/>
      <c r="M14" s="3"/>
      <c r="N14" s="3"/>
      <c r="O14" s="3"/>
      <c r="P14" s="3"/>
      <c r="Q14" s="3">
        <v>4.17</v>
      </c>
      <c r="R14" s="3"/>
      <c r="S14" s="3"/>
      <c r="T14" s="60"/>
      <c r="U14" s="5"/>
      <c r="V14" s="5"/>
      <c r="W14" s="61"/>
      <c r="X14" s="62"/>
      <c r="Y14" s="63"/>
      <c r="Z14" s="8"/>
      <c r="AA14" s="64" t="s">
        <v>778</v>
      </c>
      <c r="AB14" s="3" t="s">
        <v>71</v>
      </c>
      <c r="AC14">
        <v>1</v>
      </c>
    </row>
    <row r="15" spans="1:29" ht="30" x14ac:dyDescent="0.25">
      <c r="A15">
        <v>192</v>
      </c>
      <c r="B15">
        <v>2140</v>
      </c>
      <c r="C15">
        <v>2015</v>
      </c>
      <c r="D15" t="s">
        <v>208</v>
      </c>
      <c r="E15" t="s">
        <v>63</v>
      </c>
      <c r="F15" s="59" t="s">
        <v>104</v>
      </c>
      <c r="G15" s="59" t="s">
        <v>94</v>
      </c>
      <c r="H15" s="3"/>
      <c r="I15" s="3"/>
      <c r="J15" s="3"/>
      <c r="K15" s="3">
        <v>19</v>
      </c>
      <c r="L15" s="3"/>
      <c r="M15" s="3"/>
      <c r="N15" s="3"/>
      <c r="O15" s="3"/>
      <c r="P15" s="3"/>
      <c r="Q15" s="3">
        <v>3.4</v>
      </c>
      <c r="R15" s="3"/>
      <c r="S15" s="3"/>
      <c r="T15" s="60"/>
      <c r="U15" s="5"/>
      <c r="V15" s="5"/>
      <c r="W15" s="61"/>
      <c r="X15" s="62"/>
      <c r="Y15" s="63"/>
      <c r="Z15" s="8"/>
      <c r="AA15" s="64" t="s">
        <v>778</v>
      </c>
      <c r="AB15" s="3" t="s">
        <v>71</v>
      </c>
      <c r="AC15">
        <v>1</v>
      </c>
    </row>
    <row r="16" spans="1:29" ht="30" x14ac:dyDescent="0.25">
      <c r="A16">
        <v>207</v>
      </c>
      <c r="B16">
        <v>765</v>
      </c>
      <c r="C16">
        <v>2015</v>
      </c>
      <c r="D16" t="s">
        <v>780</v>
      </c>
      <c r="E16" t="s">
        <v>63</v>
      </c>
      <c r="F16" s="59" t="s">
        <v>99</v>
      </c>
      <c r="G16" s="59" t="s">
        <v>781</v>
      </c>
      <c r="H16" s="3"/>
      <c r="I16" s="3"/>
      <c r="J16" s="3"/>
      <c r="K16" s="3">
        <v>25</v>
      </c>
      <c r="L16" s="3"/>
      <c r="M16" s="3"/>
      <c r="N16" s="3"/>
      <c r="O16" s="3"/>
      <c r="P16" s="3"/>
      <c r="Q16" s="3">
        <v>4.07</v>
      </c>
      <c r="R16" s="3"/>
      <c r="S16" s="3"/>
      <c r="T16" s="60"/>
      <c r="U16" s="5"/>
      <c r="V16" s="5"/>
      <c r="W16" s="61"/>
      <c r="X16" s="62"/>
      <c r="Y16" s="63"/>
      <c r="Z16" s="8"/>
      <c r="AA16" s="64" t="s">
        <v>778</v>
      </c>
      <c r="AB16" s="3" t="s">
        <v>71</v>
      </c>
      <c r="AC16">
        <v>1</v>
      </c>
    </row>
    <row r="17" spans="1:29" ht="30" x14ac:dyDescent="0.25">
      <c r="A17">
        <v>213</v>
      </c>
      <c r="B17">
        <v>48</v>
      </c>
      <c r="C17">
        <v>2015</v>
      </c>
      <c r="D17" t="s">
        <v>127</v>
      </c>
      <c r="E17" t="s">
        <v>74</v>
      </c>
      <c r="F17" s="59" t="s">
        <v>89</v>
      </c>
      <c r="G17" s="59" t="s">
        <v>781</v>
      </c>
      <c r="H17" s="3"/>
      <c r="I17" s="3"/>
      <c r="J17" s="3"/>
      <c r="K17" s="3">
        <v>24</v>
      </c>
      <c r="L17" s="3"/>
      <c r="M17" s="3"/>
      <c r="N17" s="3"/>
      <c r="O17" s="3"/>
      <c r="P17" s="3"/>
      <c r="Q17" s="3">
        <v>4.1100000000000003</v>
      </c>
      <c r="R17" s="3"/>
      <c r="S17" s="3"/>
      <c r="T17" s="60"/>
      <c r="U17" s="5"/>
      <c r="V17" s="5"/>
      <c r="W17" s="61"/>
      <c r="X17" s="62"/>
      <c r="Y17" s="63"/>
      <c r="Z17" s="8"/>
      <c r="AA17" s="64" t="s">
        <v>778</v>
      </c>
      <c r="AB17" s="3" t="s">
        <v>71</v>
      </c>
      <c r="AC17">
        <v>1</v>
      </c>
    </row>
    <row r="18" spans="1:29" ht="30" x14ac:dyDescent="0.25">
      <c r="A18">
        <v>223</v>
      </c>
      <c r="B18">
        <v>607</v>
      </c>
      <c r="C18">
        <v>2015</v>
      </c>
      <c r="D18" t="s">
        <v>153</v>
      </c>
      <c r="E18" t="s">
        <v>74</v>
      </c>
      <c r="F18" s="59" t="s">
        <v>111</v>
      </c>
      <c r="G18" s="59" t="s">
        <v>141</v>
      </c>
      <c r="H18" s="3"/>
      <c r="I18" s="3"/>
      <c r="J18" s="3"/>
      <c r="K18" s="3">
        <v>20</v>
      </c>
      <c r="L18" s="3"/>
      <c r="M18" s="3"/>
      <c r="N18" s="3"/>
      <c r="O18" s="3"/>
      <c r="P18" s="3"/>
      <c r="Q18" s="3">
        <v>3.33</v>
      </c>
      <c r="R18" s="3"/>
      <c r="S18" s="3"/>
      <c r="T18" s="60"/>
      <c r="U18" s="5"/>
      <c r="V18" s="5"/>
      <c r="W18" s="61"/>
      <c r="X18" s="62"/>
      <c r="Y18" s="63"/>
      <c r="Z18" s="8"/>
      <c r="AA18" s="64" t="s">
        <v>778</v>
      </c>
      <c r="AB18" s="3" t="s">
        <v>71</v>
      </c>
      <c r="AC18">
        <v>1</v>
      </c>
    </row>
    <row r="19" spans="1:29" ht="30" x14ac:dyDescent="0.25">
      <c r="A19">
        <v>232</v>
      </c>
      <c r="B19">
        <v>48</v>
      </c>
      <c r="C19">
        <v>2015</v>
      </c>
      <c r="D19" t="s">
        <v>127</v>
      </c>
      <c r="E19" t="s">
        <v>63</v>
      </c>
      <c r="F19" s="59" t="s">
        <v>189</v>
      </c>
      <c r="G19" s="59" t="s">
        <v>64</v>
      </c>
      <c r="H19" s="3"/>
      <c r="I19" s="3"/>
      <c r="J19" s="3"/>
      <c r="K19" s="3">
        <v>25</v>
      </c>
      <c r="L19" s="3"/>
      <c r="M19" s="3"/>
      <c r="N19" s="3"/>
      <c r="O19" s="3"/>
      <c r="P19" s="3"/>
      <c r="Q19" s="3">
        <v>3.04</v>
      </c>
      <c r="R19" s="3"/>
      <c r="S19" s="3"/>
      <c r="T19" s="60"/>
      <c r="U19" s="5"/>
      <c r="V19" s="5"/>
      <c r="W19" s="61"/>
      <c r="X19" s="62"/>
      <c r="Y19" s="63"/>
      <c r="Z19" s="8"/>
      <c r="AA19" s="64" t="s">
        <v>778</v>
      </c>
      <c r="AB19" s="3" t="s">
        <v>71</v>
      </c>
      <c r="AC19">
        <v>1</v>
      </c>
    </row>
    <row r="20" spans="1:29" ht="30" x14ac:dyDescent="0.25">
      <c r="A20">
        <v>233</v>
      </c>
      <c r="B20">
        <v>84</v>
      </c>
      <c r="C20">
        <v>2015</v>
      </c>
      <c r="D20" t="s">
        <v>188</v>
      </c>
      <c r="E20" t="s">
        <v>63</v>
      </c>
      <c r="F20" s="59" t="s">
        <v>214</v>
      </c>
      <c r="G20" s="59" t="s">
        <v>782</v>
      </c>
      <c r="H20" s="3"/>
      <c r="I20" s="3"/>
      <c r="J20" s="3"/>
      <c r="K20" s="3">
        <v>24</v>
      </c>
      <c r="L20" s="3"/>
      <c r="M20" s="3"/>
      <c r="N20" s="3"/>
      <c r="O20" s="3"/>
      <c r="P20" s="3"/>
      <c r="Q20" s="3">
        <v>3.42</v>
      </c>
      <c r="R20" s="3"/>
      <c r="S20" s="3"/>
      <c r="T20" s="60"/>
      <c r="U20" s="5"/>
      <c r="V20" s="5"/>
      <c r="W20" s="61"/>
      <c r="X20" s="62"/>
      <c r="Y20" s="63"/>
      <c r="Z20" s="8"/>
      <c r="AA20" s="64" t="s">
        <v>778</v>
      </c>
      <c r="AB20" s="3" t="s">
        <v>71</v>
      </c>
      <c r="AC2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8CA6-6AB4-4F00-B687-1CE1FF9E84A8}">
  <dimension ref="A1:DC342"/>
  <sheetViews>
    <sheetView workbookViewId="0">
      <selection sqref="A1:XFD1048576"/>
    </sheetView>
  </sheetViews>
  <sheetFormatPr defaultRowHeight="15" x14ac:dyDescent="0.25"/>
  <cols>
    <col min="25" max="25" width="9.140625" style="3"/>
  </cols>
  <sheetData>
    <row r="1" spans="1:107" x14ac:dyDescent="0.25">
      <c r="A1" s="118" t="s">
        <v>783</v>
      </c>
      <c r="G1" t="s">
        <v>784</v>
      </c>
      <c r="BK1" t="s">
        <v>785</v>
      </c>
      <c r="BU1" t="s">
        <v>786</v>
      </c>
    </row>
    <row r="2" spans="1:107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3" t="s">
        <v>16</v>
      </c>
      <c r="R2" t="s">
        <v>17</v>
      </c>
      <c r="S2" s="4" t="s">
        <v>18</v>
      </c>
      <c r="T2" s="5" t="s">
        <v>19</v>
      </c>
      <c r="U2" s="5" t="s">
        <v>20</v>
      </c>
      <c r="V2" s="5" t="s">
        <v>21</v>
      </c>
      <c r="W2" s="3" t="s">
        <v>22</v>
      </c>
      <c r="X2" s="3" t="s">
        <v>23</v>
      </c>
      <c r="Y2" s="4" t="s">
        <v>24</v>
      </c>
      <c r="Z2" s="5" t="s">
        <v>25</v>
      </c>
      <c r="AA2" s="5" t="s">
        <v>26</v>
      </c>
      <c r="AB2" s="5" t="s">
        <v>27</v>
      </c>
      <c r="AC2" s="3" t="s">
        <v>28</v>
      </c>
      <c r="AD2" s="3" t="s">
        <v>29</v>
      </c>
      <c r="AE2" s="4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40</v>
      </c>
      <c r="AO2" s="6" t="s">
        <v>43</v>
      </c>
      <c r="AP2" s="6" t="s">
        <v>45</v>
      </c>
      <c r="AQ2" s="6" t="s">
        <v>46</v>
      </c>
      <c r="AR2" s="6" t="s">
        <v>47</v>
      </c>
      <c r="AS2" s="6" t="s">
        <v>48</v>
      </c>
      <c r="AT2" s="7" t="s">
        <v>50</v>
      </c>
      <c r="AU2" s="7" t="s">
        <v>51</v>
      </c>
      <c r="AV2" s="7" t="s">
        <v>52</v>
      </c>
      <c r="AW2" s="8" t="s">
        <v>54</v>
      </c>
      <c r="AX2" s="8" t="s">
        <v>55</v>
      </c>
      <c r="AY2" s="8" t="s">
        <v>56</v>
      </c>
      <c r="AZ2" s="9" t="s">
        <v>57</v>
      </c>
      <c r="BA2" s="11" t="s">
        <v>58</v>
      </c>
      <c r="BB2" s="2" t="s">
        <v>59</v>
      </c>
      <c r="BC2" s="11" t="s">
        <v>60</v>
      </c>
      <c r="BD2" s="4" t="s">
        <v>49</v>
      </c>
      <c r="BE2" s="6" t="s">
        <v>39</v>
      </c>
      <c r="BF2" s="6" t="s">
        <v>42</v>
      </c>
      <c r="BG2" s="6" t="s">
        <v>41</v>
      </c>
      <c r="BH2" s="6" t="s">
        <v>44</v>
      </c>
      <c r="BI2" s="8" t="s">
        <v>53</v>
      </c>
      <c r="BU2" t="s">
        <v>787</v>
      </c>
      <c r="CO2" s="26"/>
      <c r="CP2" s="26"/>
      <c r="CQ2" s="26"/>
      <c r="CR2" s="26"/>
      <c r="CS2" s="26"/>
      <c r="CT2" s="26"/>
      <c r="CU2" s="26"/>
    </row>
    <row r="3" spans="1:107" x14ac:dyDescent="0.25">
      <c r="A3" s="2">
        <v>114</v>
      </c>
      <c r="B3" s="2">
        <v>2016</v>
      </c>
      <c r="C3" s="2" t="s">
        <v>61</v>
      </c>
      <c r="D3" s="2" t="s">
        <v>62</v>
      </c>
      <c r="E3" s="2" t="s">
        <v>63</v>
      </c>
      <c r="F3" s="2" t="s">
        <v>64</v>
      </c>
      <c r="G3" s="1" t="s">
        <v>65</v>
      </c>
      <c r="H3" s="1" t="s">
        <v>66</v>
      </c>
      <c r="I3" s="3">
        <v>1</v>
      </c>
      <c r="J3" s="4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" t="s">
        <v>67</v>
      </c>
      <c r="R3">
        <v>1</v>
      </c>
      <c r="S3" s="4">
        <v>1</v>
      </c>
      <c r="T3" s="5">
        <v>0</v>
      </c>
      <c r="U3" s="5">
        <v>0</v>
      </c>
      <c r="V3" s="5">
        <v>0</v>
      </c>
      <c r="W3" s="3" t="s">
        <v>68</v>
      </c>
      <c r="X3" s="3">
        <v>0</v>
      </c>
      <c r="Y3" s="4">
        <v>1</v>
      </c>
      <c r="Z3" s="5">
        <v>0</v>
      </c>
      <c r="AA3" s="5">
        <v>0</v>
      </c>
      <c r="AB3" s="5">
        <v>0</v>
      </c>
      <c r="AC3" s="3" t="s">
        <v>69</v>
      </c>
      <c r="AD3" s="3">
        <v>1</v>
      </c>
      <c r="AE3" s="4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194</v>
      </c>
      <c r="AL3" s="6">
        <v>-194</v>
      </c>
      <c r="AM3" s="6">
        <v>532</v>
      </c>
      <c r="AN3" s="6">
        <v>8</v>
      </c>
      <c r="AO3" s="6">
        <v>14</v>
      </c>
      <c r="AP3" s="6">
        <v>16</v>
      </c>
      <c r="AQ3" s="6">
        <v>14</v>
      </c>
      <c r="AR3" s="6">
        <v>12</v>
      </c>
      <c r="AS3" s="6">
        <v>2145</v>
      </c>
      <c r="AT3" s="7">
        <v>0</v>
      </c>
      <c r="AU3" s="7">
        <v>0</v>
      </c>
      <c r="AV3" s="7">
        <v>1</v>
      </c>
      <c r="AW3" s="8" t="s">
        <v>70</v>
      </c>
      <c r="AX3" s="12" t="s">
        <v>71</v>
      </c>
      <c r="AY3" s="12">
        <v>2</v>
      </c>
      <c r="AZ3" s="9" t="s">
        <v>72</v>
      </c>
      <c r="BA3" s="11"/>
      <c r="BB3" s="2" t="s">
        <v>62</v>
      </c>
      <c r="BC3" s="11"/>
      <c r="BD3" s="4">
        <v>2.4550000000000001</v>
      </c>
      <c r="BE3" s="6">
        <v>0.36466165413533835</v>
      </c>
      <c r="BF3" s="6">
        <v>3.68</v>
      </c>
      <c r="BG3" s="6">
        <v>3</v>
      </c>
      <c r="BH3" s="6">
        <v>15</v>
      </c>
      <c r="BI3" s="7">
        <v>1</v>
      </c>
      <c r="CO3" s="26"/>
      <c r="CP3" s="119" t="s">
        <v>788</v>
      </c>
      <c r="CQ3" s="26"/>
      <c r="CR3" s="26"/>
      <c r="CS3" s="26"/>
      <c r="CT3" s="26"/>
      <c r="CU3" s="26"/>
    </row>
    <row r="4" spans="1:107" ht="18.75" x14ac:dyDescent="0.3">
      <c r="A4" s="2">
        <v>37</v>
      </c>
      <c r="B4" s="2">
        <v>2016</v>
      </c>
      <c r="C4" s="2" t="s">
        <v>98</v>
      </c>
      <c r="D4" s="2" t="s">
        <v>99</v>
      </c>
      <c r="E4" s="2" t="s">
        <v>63</v>
      </c>
      <c r="F4" s="2" t="s">
        <v>100</v>
      </c>
      <c r="G4" s="1" t="s">
        <v>65</v>
      </c>
      <c r="H4" s="1" t="s">
        <v>76</v>
      </c>
      <c r="I4" s="3">
        <v>2</v>
      </c>
      <c r="J4" s="4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3" t="s">
        <v>101</v>
      </c>
      <c r="R4">
        <v>2</v>
      </c>
      <c r="S4" s="4">
        <v>0</v>
      </c>
      <c r="T4" s="5">
        <v>1</v>
      </c>
      <c r="U4" s="5">
        <v>0</v>
      </c>
      <c r="V4" s="5">
        <v>0</v>
      </c>
      <c r="W4" s="3" t="s">
        <v>68</v>
      </c>
      <c r="X4" s="3">
        <v>0</v>
      </c>
      <c r="Y4" s="4">
        <v>1</v>
      </c>
      <c r="Z4" s="5">
        <v>0</v>
      </c>
      <c r="AA4" s="5">
        <v>0</v>
      </c>
      <c r="AB4" s="5">
        <v>0</v>
      </c>
      <c r="AC4" s="3" t="s">
        <v>91</v>
      </c>
      <c r="AD4" s="3">
        <v>5</v>
      </c>
      <c r="AE4" s="4">
        <v>0</v>
      </c>
      <c r="AF4" s="5">
        <v>0</v>
      </c>
      <c r="AG4" s="5">
        <v>0</v>
      </c>
      <c r="AH4" s="5">
        <v>0</v>
      </c>
      <c r="AI4" s="5">
        <v>1</v>
      </c>
      <c r="AJ4" s="5">
        <v>0</v>
      </c>
      <c r="AK4" s="6">
        <v>44</v>
      </c>
      <c r="AL4" s="6">
        <v>-44</v>
      </c>
      <c r="AM4" s="6">
        <v>97</v>
      </c>
      <c r="AN4" s="6">
        <v>8</v>
      </c>
      <c r="AO4" s="6">
        <v>19</v>
      </c>
      <c r="AP4" s="6">
        <v>19</v>
      </c>
      <c r="AQ4" s="6">
        <v>20</v>
      </c>
      <c r="AR4" s="6">
        <v>20</v>
      </c>
      <c r="AS4" s="6">
        <v>11181</v>
      </c>
      <c r="AT4" s="7">
        <v>0</v>
      </c>
      <c r="AU4" s="7">
        <v>0</v>
      </c>
      <c r="AV4" s="7">
        <v>1</v>
      </c>
      <c r="AW4" s="8" t="s">
        <v>65</v>
      </c>
      <c r="AX4" s="12" t="s">
        <v>71</v>
      </c>
      <c r="AY4" s="12">
        <v>3</v>
      </c>
      <c r="AZ4" s="9" t="s">
        <v>77</v>
      </c>
      <c r="BA4" s="11" t="s">
        <v>102</v>
      </c>
      <c r="BB4" s="2" t="s">
        <v>99</v>
      </c>
      <c r="BC4" s="11"/>
      <c r="BD4" s="4">
        <v>2.85</v>
      </c>
      <c r="BE4" s="6">
        <v>0.45360824742268041</v>
      </c>
      <c r="BF4" s="6">
        <v>3.41</v>
      </c>
      <c r="BG4" s="6">
        <v>14</v>
      </c>
      <c r="BH4" s="6">
        <v>15</v>
      </c>
      <c r="BI4" s="7">
        <v>0</v>
      </c>
      <c r="BK4" t="s">
        <v>789</v>
      </c>
      <c r="CO4" s="26"/>
      <c r="CP4" s="120"/>
      <c r="CQ4" s="120" t="s">
        <v>790</v>
      </c>
      <c r="CR4" s="120"/>
      <c r="CS4" s="120"/>
      <c r="CT4" s="120"/>
      <c r="CU4" s="26"/>
      <c r="CV4" t="s">
        <v>791</v>
      </c>
    </row>
    <row r="5" spans="1:107" ht="15.75" thickBot="1" x14ac:dyDescent="0.3">
      <c r="A5" s="2">
        <v>243</v>
      </c>
      <c r="B5" s="2">
        <v>2016</v>
      </c>
      <c r="C5" s="2" t="s">
        <v>73</v>
      </c>
      <c r="D5" s="2" t="s">
        <v>62</v>
      </c>
      <c r="E5" s="2" t="s">
        <v>74</v>
      </c>
      <c r="F5" s="2" t="s">
        <v>75</v>
      </c>
      <c r="G5" s="1" t="s">
        <v>65</v>
      </c>
      <c r="H5" s="1" t="s">
        <v>76</v>
      </c>
      <c r="I5" s="3">
        <v>2</v>
      </c>
      <c r="J5" s="4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3" t="s">
        <v>67</v>
      </c>
      <c r="R5">
        <v>1</v>
      </c>
      <c r="S5" s="4">
        <v>1</v>
      </c>
      <c r="T5" s="5">
        <v>0</v>
      </c>
      <c r="U5" s="5">
        <v>0</v>
      </c>
      <c r="V5" s="5">
        <v>0</v>
      </c>
      <c r="W5" s="3" t="s">
        <v>68</v>
      </c>
      <c r="X5" s="3">
        <v>0</v>
      </c>
      <c r="Y5" s="4">
        <v>1</v>
      </c>
      <c r="Z5" s="5">
        <v>0</v>
      </c>
      <c r="AA5" s="5">
        <v>0</v>
      </c>
      <c r="AB5" s="5">
        <v>0</v>
      </c>
      <c r="AC5" s="3" t="s">
        <v>69</v>
      </c>
      <c r="AD5" s="3">
        <v>1</v>
      </c>
      <c r="AE5" s="4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4</v>
      </c>
      <c r="AL5" s="6">
        <v>-4</v>
      </c>
      <c r="AM5" s="6">
        <v>67</v>
      </c>
      <c r="AN5" s="6">
        <v>8</v>
      </c>
      <c r="AO5" s="6">
        <v>15</v>
      </c>
      <c r="AP5" s="6">
        <v>17</v>
      </c>
      <c r="AQ5" s="6">
        <v>16</v>
      </c>
      <c r="AR5" s="6">
        <v>14</v>
      </c>
      <c r="AS5" s="6">
        <v>68</v>
      </c>
      <c r="AT5" s="7">
        <v>0</v>
      </c>
      <c r="AU5" s="7">
        <v>1</v>
      </c>
      <c r="AV5" s="7">
        <v>1</v>
      </c>
      <c r="AW5" s="8" t="s">
        <v>65</v>
      </c>
      <c r="AX5" s="12" t="s">
        <v>71</v>
      </c>
      <c r="AY5" s="12">
        <v>3</v>
      </c>
      <c r="AZ5" s="9" t="s">
        <v>77</v>
      </c>
      <c r="BA5" s="11" t="s">
        <v>78</v>
      </c>
      <c r="BB5" s="2" t="s">
        <v>62</v>
      </c>
      <c r="BC5" s="11"/>
      <c r="BD5" s="4">
        <v>2.7949999999999999</v>
      </c>
      <c r="BE5" s="6">
        <v>5.9701492537313432E-2</v>
      </c>
      <c r="BF5" s="6">
        <v>3.62</v>
      </c>
      <c r="BG5" s="6">
        <v>3</v>
      </c>
      <c r="BH5" s="6">
        <v>16</v>
      </c>
      <c r="BI5" s="7">
        <v>0</v>
      </c>
      <c r="CO5" s="26"/>
      <c r="CP5" s="26"/>
      <c r="CQ5" s="26"/>
      <c r="CR5" s="121" t="s">
        <v>725</v>
      </c>
      <c r="CS5" s="121" t="s">
        <v>724</v>
      </c>
      <c r="CT5" s="26"/>
      <c r="CU5" s="26"/>
    </row>
    <row r="6" spans="1:107" ht="15.75" thickTop="1" x14ac:dyDescent="0.25">
      <c r="A6" s="2">
        <v>166</v>
      </c>
      <c r="B6" s="2">
        <v>2015</v>
      </c>
      <c r="C6" s="2" t="s">
        <v>127</v>
      </c>
      <c r="D6" s="2" t="s">
        <v>104</v>
      </c>
      <c r="E6" s="2" t="s">
        <v>63</v>
      </c>
      <c r="F6" s="2" t="s">
        <v>108</v>
      </c>
      <c r="G6" s="1" t="s">
        <v>65</v>
      </c>
      <c r="H6" s="1" t="s">
        <v>66</v>
      </c>
      <c r="I6" s="3">
        <v>1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3" t="s">
        <v>67</v>
      </c>
      <c r="R6">
        <v>1</v>
      </c>
      <c r="S6" s="4">
        <v>1</v>
      </c>
      <c r="T6" s="5">
        <v>0</v>
      </c>
      <c r="U6" s="5">
        <v>0</v>
      </c>
      <c r="V6" s="5">
        <v>0</v>
      </c>
      <c r="W6" s="3" t="s">
        <v>68</v>
      </c>
      <c r="X6" s="3">
        <v>0</v>
      </c>
      <c r="Y6" s="4">
        <v>1</v>
      </c>
      <c r="Z6" s="5">
        <v>0</v>
      </c>
      <c r="AA6" s="5">
        <v>0</v>
      </c>
      <c r="AB6" s="5">
        <v>0</v>
      </c>
      <c r="AC6" s="3" t="s">
        <v>128</v>
      </c>
      <c r="AD6" s="3">
        <v>3</v>
      </c>
      <c r="AE6" s="4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6">
        <v>132</v>
      </c>
      <c r="AL6" s="6">
        <v>-132</v>
      </c>
      <c r="AM6" s="6">
        <v>388</v>
      </c>
      <c r="AN6" s="6">
        <v>8</v>
      </c>
      <c r="AO6" s="6">
        <v>20</v>
      </c>
      <c r="AP6" s="6">
        <v>22</v>
      </c>
      <c r="AQ6" s="6">
        <v>20</v>
      </c>
      <c r="AR6" s="6">
        <v>22</v>
      </c>
      <c r="AS6" s="6">
        <v>51</v>
      </c>
      <c r="AT6" s="7">
        <v>0</v>
      </c>
      <c r="AU6" s="7">
        <v>0</v>
      </c>
      <c r="AV6" s="7">
        <v>0</v>
      </c>
      <c r="AW6" s="8" t="s">
        <v>65</v>
      </c>
      <c r="AX6" s="12" t="s">
        <v>71</v>
      </c>
      <c r="AY6" s="12">
        <v>3</v>
      </c>
      <c r="AZ6" s="9" t="s">
        <v>77</v>
      </c>
      <c r="BA6" s="11" t="s">
        <v>129</v>
      </c>
      <c r="BB6" s="2" t="s">
        <v>104</v>
      </c>
      <c r="BC6" s="11"/>
      <c r="BD6" s="4">
        <v>2.4119999999999999</v>
      </c>
      <c r="BE6" s="6">
        <v>0.34020618556701032</v>
      </c>
      <c r="BF6" s="6">
        <v>3.18</v>
      </c>
      <c r="BG6" s="6">
        <v>16</v>
      </c>
      <c r="BH6" s="6">
        <v>16</v>
      </c>
      <c r="BI6" s="7">
        <v>0</v>
      </c>
      <c r="BK6" s="122" t="str">
        <f>BD2</f>
        <v>wgpa</v>
      </c>
      <c r="BL6" s="122" t="str">
        <f>BE2</f>
        <v>prnk</v>
      </c>
      <c r="BM6" s="122" t="str">
        <f>BF2</f>
        <v>hsgpa</v>
      </c>
      <c r="BN6" s="122" t="str">
        <f>BG2</f>
        <v>tcr</v>
      </c>
      <c r="BO6" s="122" t="str">
        <f>BH2</f>
        <v>mat</v>
      </c>
      <c r="BP6" s="122" t="s">
        <v>792</v>
      </c>
      <c r="BQ6" s="122" t="s">
        <v>793</v>
      </c>
      <c r="BR6" s="122" t="s">
        <v>546</v>
      </c>
      <c r="BS6" s="122" t="s">
        <v>794</v>
      </c>
      <c r="BT6" s="122" t="s">
        <v>795</v>
      </c>
      <c r="BU6" s="122" t="s">
        <v>629</v>
      </c>
      <c r="BV6" s="122" t="s">
        <v>631</v>
      </c>
      <c r="BW6" s="122" t="s">
        <v>796</v>
      </c>
      <c r="BX6" s="122" t="s">
        <v>797</v>
      </c>
      <c r="BY6" s="122" t="s">
        <v>798</v>
      </c>
      <c r="BZ6" s="122" t="s">
        <v>799</v>
      </c>
      <c r="CA6" s="122" t="s">
        <v>650</v>
      </c>
      <c r="CC6" t="s">
        <v>611</v>
      </c>
      <c r="CE6" t="s">
        <v>612</v>
      </c>
      <c r="CF6" s="82">
        <f>BP139*LN(BP139/BR139)+BQ139*LN(BQ139/BR139)</f>
        <v>-80.119196719091931</v>
      </c>
      <c r="CH6" t="s">
        <v>800</v>
      </c>
      <c r="CO6" s="26" t="s">
        <v>801</v>
      </c>
      <c r="CP6" s="26"/>
      <c r="CQ6" s="26"/>
      <c r="CR6" s="121" t="s">
        <v>624</v>
      </c>
      <c r="CS6" s="121" t="s">
        <v>625</v>
      </c>
      <c r="CT6" s="26"/>
      <c r="CU6" s="26"/>
      <c r="CV6" s="74" t="s">
        <v>795</v>
      </c>
      <c r="CW6" s="74" t="s">
        <v>793</v>
      </c>
      <c r="CX6" s="74" t="s">
        <v>792</v>
      </c>
      <c r="CY6" s="74" t="s">
        <v>802</v>
      </c>
      <c r="CZ6" s="74" t="s">
        <v>803</v>
      </c>
      <c r="DA6" s="74" t="s">
        <v>804</v>
      </c>
      <c r="DB6" s="74" t="s">
        <v>805</v>
      </c>
      <c r="DC6" s="74" t="s">
        <v>806</v>
      </c>
    </row>
    <row r="7" spans="1:107" x14ac:dyDescent="0.25">
      <c r="A7" s="2">
        <v>9</v>
      </c>
      <c r="B7" s="2">
        <v>2016</v>
      </c>
      <c r="C7" s="2" t="s">
        <v>159</v>
      </c>
      <c r="D7" s="2" t="s">
        <v>124</v>
      </c>
      <c r="E7" s="2" t="s">
        <v>63</v>
      </c>
      <c r="F7" s="2" t="s">
        <v>136</v>
      </c>
      <c r="G7" s="1" t="s">
        <v>65</v>
      </c>
      <c r="H7" s="1" t="s">
        <v>86</v>
      </c>
      <c r="I7" s="3">
        <v>3</v>
      </c>
      <c r="J7" s="4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3" t="s">
        <v>67</v>
      </c>
      <c r="R7">
        <v>1</v>
      </c>
      <c r="S7" s="4">
        <v>1</v>
      </c>
      <c r="T7" s="5">
        <v>0</v>
      </c>
      <c r="U7" s="5">
        <v>0</v>
      </c>
      <c r="V7" s="5">
        <v>0</v>
      </c>
      <c r="W7" s="3" t="s">
        <v>68</v>
      </c>
      <c r="X7" s="3">
        <v>0</v>
      </c>
      <c r="Y7" s="4">
        <v>1</v>
      </c>
      <c r="Z7" s="5">
        <v>0</v>
      </c>
      <c r="AA7" s="5">
        <v>0</v>
      </c>
      <c r="AB7" s="5">
        <v>0</v>
      </c>
      <c r="AC7" s="3" t="s">
        <v>83</v>
      </c>
      <c r="AD7" s="3">
        <v>2</v>
      </c>
      <c r="AE7" s="4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6">
        <v>66</v>
      </c>
      <c r="AL7" s="6">
        <v>-66</v>
      </c>
      <c r="AM7" s="6">
        <v>278</v>
      </c>
      <c r="AN7" s="6">
        <v>4</v>
      </c>
      <c r="AO7" s="6">
        <v>22</v>
      </c>
      <c r="AP7" s="6">
        <v>21</v>
      </c>
      <c r="AQ7" s="6">
        <v>24</v>
      </c>
      <c r="AR7" s="6">
        <v>27</v>
      </c>
      <c r="AS7" s="6">
        <v>2036</v>
      </c>
      <c r="AT7" s="7">
        <v>0</v>
      </c>
      <c r="AU7" s="7">
        <v>0</v>
      </c>
      <c r="AV7" s="7">
        <v>1</v>
      </c>
      <c r="AW7" s="8" t="s">
        <v>70</v>
      </c>
      <c r="AX7" s="12" t="s">
        <v>112</v>
      </c>
      <c r="AY7" s="12">
        <v>1</v>
      </c>
      <c r="AZ7" s="9" t="s">
        <v>113</v>
      </c>
      <c r="BA7" s="11"/>
      <c r="BB7" s="2" t="s">
        <v>124</v>
      </c>
      <c r="BC7" s="11"/>
      <c r="BD7" s="4"/>
      <c r="BE7" s="6">
        <v>0.23741007194244604</v>
      </c>
      <c r="BF7" s="6">
        <v>3.2</v>
      </c>
      <c r="BG7" s="6">
        <v>0</v>
      </c>
      <c r="BH7" s="6">
        <v>17</v>
      </c>
      <c r="BI7" s="7">
        <v>1</v>
      </c>
      <c r="BK7">
        <f t="array" ref="BK7:BQ138">[2]!LogitSummary(BD3:BI134)</f>
        <v>0</v>
      </c>
      <c r="BL7">
        <v>0</v>
      </c>
      <c r="BM7">
        <v>3.28</v>
      </c>
      <c r="BN7">
        <v>6</v>
      </c>
      <c r="BO7">
        <v>27</v>
      </c>
      <c r="BP7" s="123">
        <v>1</v>
      </c>
      <c r="BQ7">
        <v>0</v>
      </c>
      <c r="BR7" s="125">
        <f>BP7+BQ7</f>
        <v>1</v>
      </c>
      <c r="BS7">
        <f>IF(BR7=0,"",BP7/BR7)</f>
        <v>1</v>
      </c>
      <c r="BT7">
        <f>_xlfn.NORM.S.DIST(BY7,TRUE)</f>
        <v>0.99999999999904376</v>
      </c>
      <c r="BU7" s="94">
        <f>BR7*BT7</f>
        <v>0.99999999999904376</v>
      </c>
      <c r="BV7" s="95">
        <f>BR7-BU7</f>
        <v>9.5623509110964733E-13</v>
      </c>
      <c r="BW7" s="94">
        <f>IFERROR(BR7*(BS7*LN(BT7)+(1-BS7)*LN(1-BT7)),0)</f>
        <v>-9.5623509111010454E-13</v>
      </c>
      <c r="BX7" s="95">
        <f>100*IF(BT7&gt;=$CR$13,BP7/BR7,BQ7/BR7)</f>
        <v>100</v>
      </c>
      <c r="BY7">
        <f>$CC$8+MMULT(BK7:BO7,$CC$9:$CC$13)</f>
        <v>7.0407294482237148</v>
      </c>
      <c r="BZ7">
        <f>_xlfn.NORM.S.DIST(BY7,FALSE)</f>
        <v>6.8630160406002916E-12</v>
      </c>
      <c r="CA7">
        <f>(BP7*(BY7*BZ7/BT7+(BZ7/BT7)^2)-BQ7*(BY7*BZ7/(1-BT7)-(BZ7/(1-BT7))^2))</f>
        <v>4.8320639140779505E-11</v>
      </c>
      <c r="CE7" t="s">
        <v>616</v>
      </c>
      <c r="CF7" s="83">
        <f>BW139</f>
        <v>-27.912277185484939</v>
      </c>
      <c r="CH7" s="94">
        <f t="array" ref="CH7:CM12">MINVERSE(MMULT(TRANSPOSE([2]!DESIGN(BK7:BO138)),CA7:CA138*[2]!DESIGN(BK7:BO138)))</f>
        <v>5.3154717493349777</v>
      </c>
      <c r="CI7" s="126">
        <v>-0.72876752013811019</v>
      </c>
      <c r="CJ7" s="126">
        <v>-1.2504063027384498</v>
      </c>
      <c r="CK7" s="126">
        <v>-0.55646870965845652</v>
      </c>
      <c r="CL7" s="126">
        <v>-1.6980409696226662E-2</v>
      </c>
      <c r="CM7" s="95">
        <v>-2.4663477359979015E-2</v>
      </c>
      <c r="CO7" s="127">
        <f t="array" ref="CO7:CO12">MMULT(CH7:CM12,MMULT(TRANSPOSE([2]!DESIGN(BK7:BO138)),BR7:BR138*(BS7:BS138-BT7:BT138)))</f>
        <v>3.4005779263539119E-4</v>
      </c>
      <c r="CP7" s="121" t="s">
        <v>725</v>
      </c>
      <c r="CQ7" s="26" t="s">
        <v>628</v>
      </c>
      <c r="CR7" s="130">
        <f>SUMIF(BT7:BT138,"&gt;="&amp;CR13,BP7:BP138)</f>
        <v>32</v>
      </c>
      <c r="CS7" s="131">
        <f>SUMIF(BT7:BT138,"&gt;="&amp;CR13,BQ7:BQ138)</f>
        <v>3</v>
      </c>
      <c r="CT7" s="26">
        <f>CR7+CS7</f>
        <v>35</v>
      </c>
      <c r="CU7" s="26"/>
      <c r="CY7">
        <v>0</v>
      </c>
      <c r="CZ7">
        <v>0</v>
      </c>
      <c r="DA7">
        <f>1-CY7/CY$139</f>
        <v>1</v>
      </c>
      <c r="DB7">
        <f>1-CZ7/CZ$139</f>
        <v>1</v>
      </c>
      <c r="DC7">
        <f>(DA7-DA8)*DB7</f>
        <v>1.0752688172043001E-2</v>
      </c>
    </row>
    <row r="8" spans="1:107" x14ac:dyDescent="0.25">
      <c r="A8" s="2">
        <v>174</v>
      </c>
      <c r="B8" s="2">
        <v>2016</v>
      </c>
      <c r="C8" s="2" t="s">
        <v>117</v>
      </c>
      <c r="D8" s="2" t="s">
        <v>124</v>
      </c>
      <c r="E8" s="2" t="s">
        <v>74</v>
      </c>
      <c r="F8" s="2" t="s">
        <v>81</v>
      </c>
      <c r="G8" s="1" t="s">
        <v>65</v>
      </c>
      <c r="H8" s="1" t="s">
        <v>66</v>
      </c>
      <c r="I8" s="3">
        <v>1</v>
      </c>
      <c r="J8" s="4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3" t="s">
        <v>67</v>
      </c>
      <c r="R8">
        <v>1</v>
      </c>
      <c r="S8" s="4">
        <v>1</v>
      </c>
      <c r="T8" s="5">
        <v>0</v>
      </c>
      <c r="U8" s="5">
        <v>0</v>
      </c>
      <c r="V8" s="5">
        <v>0</v>
      </c>
      <c r="W8" s="3" t="s">
        <v>68</v>
      </c>
      <c r="X8" s="3">
        <v>0</v>
      </c>
      <c r="Y8" s="4">
        <v>1</v>
      </c>
      <c r="Z8" s="5">
        <v>0</v>
      </c>
      <c r="AA8" s="5">
        <v>0</v>
      </c>
      <c r="AB8" s="5">
        <v>0</v>
      </c>
      <c r="AC8" s="3" t="s">
        <v>83</v>
      </c>
      <c r="AD8" s="3">
        <v>2</v>
      </c>
      <c r="AE8" s="4">
        <v>0</v>
      </c>
      <c r="AF8" s="5">
        <v>1</v>
      </c>
      <c r="AG8" s="5">
        <v>0</v>
      </c>
      <c r="AH8" s="5">
        <v>0</v>
      </c>
      <c r="AI8" s="5">
        <v>0</v>
      </c>
      <c r="AJ8" s="5">
        <v>0</v>
      </c>
      <c r="AK8" s="6">
        <v>63</v>
      </c>
      <c r="AL8" s="6">
        <v>-63</v>
      </c>
      <c r="AM8" s="6">
        <v>120</v>
      </c>
      <c r="AN8" s="6">
        <v>8</v>
      </c>
      <c r="AO8" s="6">
        <v>20</v>
      </c>
      <c r="AP8" s="6">
        <v>22</v>
      </c>
      <c r="AQ8" s="6">
        <v>21</v>
      </c>
      <c r="AR8" s="6">
        <v>19</v>
      </c>
      <c r="AS8" s="6">
        <v>361</v>
      </c>
      <c r="AT8" s="7">
        <v>0</v>
      </c>
      <c r="AU8" s="7">
        <v>1</v>
      </c>
      <c r="AV8" s="7">
        <v>1</v>
      </c>
      <c r="AW8" s="8" t="s">
        <v>70</v>
      </c>
      <c r="AX8" s="12" t="s">
        <v>71</v>
      </c>
      <c r="AY8" s="12">
        <v>2</v>
      </c>
      <c r="AZ8" s="9" t="s">
        <v>72</v>
      </c>
      <c r="BA8" s="11"/>
      <c r="BB8" s="2" t="s">
        <v>124</v>
      </c>
      <c r="BC8" s="11"/>
      <c r="BD8" s="4">
        <v>2.5110000000000001</v>
      </c>
      <c r="BE8" s="6">
        <v>0.52500000000000002</v>
      </c>
      <c r="BF8" s="6">
        <v>3.22</v>
      </c>
      <c r="BG8" s="6">
        <v>0</v>
      </c>
      <c r="BH8" s="6">
        <v>17</v>
      </c>
      <c r="BI8" s="7">
        <v>1</v>
      </c>
      <c r="BK8">
        <v>0</v>
      </c>
      <c r="BL8">
        <v>0</v>
      </c>
      <c r="BM8">
        <v>3.29</v>
      </c>
      <c r="BN8">
        <v>10</v>
      </c>
      <c r="BO8">
        <v>17</v>
      </c>
      <c r="BP8" s="123">
        <v>1</v>
      </c>
      <c r="BQ8">
        <v>0</v>
      </c>
      <c r="BR8" s="125">
        <f t="shared" ref="BR8:BR71" si="0">BP8+BQ8</f>
        <v>1</v>
      </c>
      <c r="BS8">
        <f t="shared" ref="BS8:BS71" si="1">IF(BR8=0,"",BP8/BR8)</f>
        <v>1</v>
      </c>
      <c r="BT8">
        <f t="shared" ref="BT8:BT71" si="2">_xlfn.NORM.S.DIST(BY8,TRUE)</f>
        <v>0.99999999646741322</v>
      </c>
      <c r="BU8" s="123">
        <f t="shared" ref="BU8:BU71" si="3">BR8*BT8</f>
        <v>0.99999999646741322</v>
      </c>
      <c r="BV8" s="125">
        <f t="shared" ref="BV8:BV71" si="4">BR8-BU8</f>
        <v>3.5325867786539789E-9</v>
      </c>
      <c r="BW8" s="123">
        <f t="shared" ref="BW8:BW71" si="5">IFERROR(BR8*(BS8*LN(BT8)+(1-BS8)*LN(1-BT8)),0)</f>
        <v>-3.5325867848935635E-9</v>
      </c>
      <c r="BX8" s="125">
        <f t="shared" ref="BX8:BX71" si="6">100*IF(BT8&gt;=$CR$13,BP8/BR8,BQ8/BR8)</f>
        <v>100</v>
      </c>
      <c r="BY8">
        <f t="shared" ref="BY8:BY71" si="7">$CC$8+MMULT(BK8:BO8,$CC$9:$CC$13)</f>
        <v>5.7893680454813339</v>
      </c>
      <c r="BZ8">
        <f t="shared" ref="BZ8:BZ71" si="8">_xlfn.NORM.S.DIST(BY8,FALSE)</f>
        <v>2.1029708337098701E-8</v>
      </c>
      <c r="CA8">
        <f t="shared" ref="CA8:CA71" si="9">(BP8*(BY8*BZ8/BT8+(BZ8/BT8)^2)-BQ8*(BY8*BZ8/(1-BT8)-(BZ8/(1-BT8))^2))</f>
        <v>1.2174872232492818E-7</v>
      </c>
      <c r="CC8" s="82">
        <f t="array" ref="CC8:CC13">[2]!ProbitCoeff(BK7:BQ138,,,,,20)</f>
        <v>6.589828621677996</v>
      </c>
      <c r="CH8" s="123">
        <v>-0.72876752013810941</v>
      </c>
      <c r="CI8">
        <v>0.31912507398147044</v>
      </c>
      <c r="CJ8">
        <v>5.7741278148960899E-2</v>
      </c>
      <c r="CK8">
        <v>-1.1224946002250947E-2</v>
      </c>
      <c r="CL8">
        <v>5.3255882684997745E-3</v>
      </c>
      <c r="CM8" s="125">
        <v>-1.2326901745295497E-2</v>
      </c>
      <c r="CO8" s="128">
        <v>-1.3058257942008664E-4</v>
      </c>
      <c r="CP8" s="121" t="s">
        <v>724</v>
      </c>
      <c r="CQ8" s="26" t="s">
        <v>630</v>
      </c>
      <c r="CR8" s="132">
        <f>CR9-CR7</f>
        <v>7</v>
      </c>
      <c r="CS8" s="133">
        <f>CS9-CS7</f>
        <v>90</v>
      </c>
      <c r="CT8" s="26">
        <f t="shared" ref="CT8:CT9" si="10">CR8+CS8</f>
        <v>97</v>
      </c>
      <c r="CU8" s="26"/>
      <c r="CV8">
        <f t="array" ref="CV8:CX139">[2]!SelectCols(BP7:BT138,"5,2,1",1)</f>
        <v>1.0891187658813863E-6</v>
      </c>
      <c r="CW8">
        <v>1</v>
      </c>
      <c r="CX8">
        <v>0</v>
      </c>
      <c r="CY8">
        <f>CY7+CW8</f>
        <v>1</v>
      </c>
      <c r="CZ8">
        <f>CZ7+CX8</f>
        <v>0</v>
      </c>
      <c r="DA8">
        <f t="shared" ref="DA8:DB71" si="11">1-CY8/CY$139</f>
        <v>0.989247311827957</v>
      </c>
      <c r="DB8">
        <f t="shared" si="11"/>
        <v>1</v>
      </c>
      <c r="DC8">
        <f t="shared" ref="DC8:DC71" si="12">(DA8-DA9)*DB8</f>
        <v>1.0752688172043001E-2</v>
      </c>
    </row>
    <row r="9" spans="1:107" x14ac:dyDescent="0.25">
      <c r="A9" s="2">
        <v>62</v>
      </c>
      <c r="B9" s="2">
        <v>2016</v>
      </c>
      <c r="C9" s="2" t="s">
        <v>127</v>
      </c>
      <c r="D9" s="2" t="s">
        <v>93</v>
      </c>
      <c r="E9" s="2" t="s">
        <v>63</v>
      </c>
      <c r="F9" s="2" t="s">
        <v>81</v>
      </c>
      <c r="G9" s="1" t="s">
        <v>65</v>
      </c>
      <c r="H9" s="1" t="s">
        <v>76</v>
      </c>
      <c r="I9" s="3">
        <v>2</v>
      </c>
      <c r="J9" s="4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3" t="s">
        <v>67</v>
      </c>
      <c r="R9">
        <v>1</v>
      </c>
      <c r="S9" s="4">
        <v>1</v>
      </c>
      <c r="T9" s="5">
        <v>0</v>
      </c>
      <c r="U9" s="5">
        <v>0</v>
      </c>
      <c r="V9" s="5">
        <v>0</v>
      </c>
      <c r="W9" s="3" t="s">
        <v>68</v>
      </c>
      <c r="X9" s="3">
        <v>0</v>
      </c>
      <c r="Y9" s="4">
        <v>1</v>
      </c>
      <c r="Z9" s="5">
        <v>0</v>
      </c>
      <c r="AA9" s="5">
        <v>0</v>
      </c>
      <c r="AB9" s="5">
        <v>0</v>
      </c>
      <c r="AC9" s="3" t="s">
        <v>128</v>
      </c>
      <c r="AD9" s="3">
        <v>3</v>
      </c>
      <c r="AE9" s="4">
        <v>0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6">
        <v>104</v>
      </c>
      <c r="AL9" s="6">
        <v>-104</v>
      </c>
      <c r="AM9" s="6">
        <v>348</v>
      </c>
      <c r="AN9" s="6">
        <v>8</v>
      </c>
      <c r="AO9" s="6">
        <v>22</v>
      </c>
      <c r="AP9" s="6">
        <v>21</v>
      </c>
      <c r="AQ9" s="6">
        <v>26</v>
      </c>
      <c r="AR9" s="6">
        <v>22</v>
      </c>
      <c r="AS9" s="6">
        <v>50</v>
      </c>
      <c r="AT9" s="7">
        <v>0</v>
      </c>
      <c r="AU9" s="7">
        <v>0</v>
      </c>
      <c r="AV9" s="7">
        <v>1</v>
      </c>
      <c r="AW9" s="8" t="s">
        <v>70</v>
      </c>
      <c r="AX9" s="12" t="s">
        <v>112</v>
      </c>
      <c r="AY9" s="12">
        <v>1</v>
      </c>
      <c r="AZ9" s="9" t="s">
        <v>113</v>
      </c>
      <c r="BA9" s="11" t="s">
        <v>93</v>
      </c>
      <c r="BB9" s="2" t="s">
        <v>93</v>
      </c>
      <c r="BC9" s="11"/>
      <c r="BD9" s="4"/>
      <c r="BE9" s="6">
        <v>0.2988505747126437</v>
      </c>
      <c r="BF9" s="6">
        <v>3.5</v>
      </c>
      <c r="BG9" s="6">
        <v>0</v>
      </c>
      <c r="BH9" s="6">
        <v>17</v>
      </c>
      <c r="BI9" s="7">
        <v>1</v>
      </c>
      <c r="BK9">
        <v>0</v>
      </c>
      <c r="BL9">
        <v>0</v>
      </c>
      <c r="BM9">
        <v>3.75</v>
      </c>
      <c r="BN9">
        <v>6</v>
      </c>
      <c r="BO9">
        <v>25</v>
      </c>
      <c r="BP9" s="123">
        <v>1</v>
      </c>
      <c r="BQ9">
        <v>0</v>
      </c>
      <c r="BR9" s="125">
        <f t="shared" si="0"/>
        <v>1</v>
      </c>
      <c r="BS9">
        <f t="shared" si="1"/>
        <v>1</v>
      </c>
      <c r="BT9">
        <f t="shared" si="2"/>
        <v>0.99999999998278821</v>
      </c>
      <c r="BU9" s="123">
        <f t="shared" si="3"/>
        <v>0.99999999998278821</v>
      </c>
      <c r="BV9" s="125">
        <f t="shared" si="4"/>
        <v>1.7211787550763802E-11</v>
      </c>
      <c r="BW9" s="123">
        <f t="shared" si="5"/>
        <v>-1.7211787550911925E-11</v>
      </c>
      <c r="BX9" s="125">
        <f t="shared" si="6"/>
        <v>100</v>
      </c>
      <c r="BY9">
        <f t="shared" si="7"/>
        <v>6.6262873221219154</v>
      </c>
      <c r="BZ9">
        <f t="shared" si="8"/>
        <v>1.1654072061008553E-10</v>
      </c>
      <c r="CA9">
        <f t="shared" si="9"/>
        <v>7.7223229951643522E-10</v>
      </c>
      <c r="CC9" s="85">
        <v>-2.28333194724059</v>
      </c>
      <c r="CE9" t="s">
        <v>617</v>
      </c>
      <c r="CF9" s="82">
        <f>2*(CF7-CF6)</f>
        <v>104.41383906721398</v>
      </c>
      <c r="CH9" s="123">
        <v>-1.2504063027384487</v>
      </c>
      <c r="CI9">
        <v>5.7741278148961211E-2</v>
      </c>
      <c r="CJ9">
        <v>0.96164650230673843</v>
      </c>
      <c r="CK9">
        <v>0.15978231226606843</v>
      </c>
      <c r="CL9">
        <v>4.5195500015563043E-3</v>
      </c>
      <c r="CM9" s="125">
        <v>9.5533296856377767E-3</v>
      </c>
      <c r="CO9" s="128">
        <v>-5.0355671606140304E-5</v>
      </c>
      <c r="CP9" s="26"/>
      <c r="CQ9" s="26"/>
      <c r="CR9" s="26">
        <f>BP139</f>
        <v>39</v>
      </c>
      <c r="CS9" s="26">
        <f>BQ139</f>
        <v>93</v>
      </c>
      <c r="CT9" s="26">
        <f t="shared" si="10"/>
        <v>132</v>
      </c>
      <c r="CU9" s="26"/>
      <c r="CV9">
        <v>6.271773230499599E-6</v>
      </c>
      <c r="CW9">
        <v>1</v>
      </c>
      <c r="CX9">
        <v>0</v>
      </c>
      <c r="CY9">
        <f t="shared" ref="CY9:CZ72" si="13">CY8+CW9</f>
        <v>2</v>
      </c>
      <c r="CZ9">
        <f t="shared" si="13"/>
        <v>0</v>
      </c>
      <c r="DA9">
        <f t="shared" si="11"/>
        <v>0.978494623655914</v>
      </c>
      <c r="DB9">
        <f t="shared" si="11"/>
        <v>1</v>
      </c>
      <c r="DC9">
        <f t="shared" si="12"/>
        <v>1.0752688172043001E-2</v>
      </c>
    </row>
    <row r="10" spans="1:107" x14ac:dyDescent="0.25">
      <c r="A10" s="2">
        <v>234</v>
      </c>
      <c r="B10" s="2">
        <v>2016</v>
      </c>
      <c r="C10" s="2" t="s">
        <v>188</v>
      </c>
      <c r="D10" s="2" t="s">
        <v>104</v>
      </c>
      <c r="E10" s="2" t="s">
        <v>63</v>
      </c>
      <c r="F10" s="2" t="s">
        <v>141</v>
      </c>
      <c r="G10" s="1" t="s">
        <v>65</v>
      </c>
      <c r="H10" s="1" t="s">
        <v>66</v>
      </c>
      <c r="I10" s="3">
        <v>1</v>
      </c>
      <c r="J10" s="4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3" t="s">
        <v>67</v>
      </c>
      <c r="R10">
        <v>1</v>
      </c>
      <c r="S10" s="4">
        <v>1</v>
      </c>
      <c r="T10" s="5">
        <v>0</v>
      </c>
      <c r="U10" s="5">
        <v>0</v>
      </c>
      <c r="V10" s="5">
        <v>0</v>
      </c>
      <c r="W10" s="3" t="s">
        <v>68</v>
      </c>
      <c r="X10" s="3">
        <v>0</v>
      </c>
      <c r="Y10" s="4">
        <v>1</v>
      </c>
      <c r="Z10" s="5">
        <v>0</v>
      </c>
      <c r="AA10" s="5">
        <v>0</v>
      </c>
      <c r="AB10" s="5">
        <v>0</v>
      </c>
      <c r="AC10" s="3" t="s">
        <v>104</v>
      </c>
      <c r="AD10" s="3">
        <v>4</v>
      </c>
      <c r="AE10" s="4">
        <v>0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6">
        <v>279</v>
      </c>
      <c r="AL10" s="6">
        <v>-279</v>
      </c>
      <c r="AM10" s="6">
        <v>424</v>
      </c>
      <c r="AN10" s="6">
        <v>7</v>
      </c>
      <c r="AO10" s="6">
        <v>23</v>
      </c>
      <c r="AP10" s="6">
        <v>20</v>
      </c>
      <c r="AQ10" s="6">
        <v>25</v>
      </c>
      <c r="AR10" s="6">
        <v>30</v>
      </c>
      <c r="AS10" s="6">
        <v>83</v>
      </c>
      <c r="AT10" s="7">
        <v>0</v>
      </c>
      <c r="AU10" s="7">
        <v>0</v>
      </c>
      <c r="AV10" s="7">
        <v>1</v>
      </c>
      <c r="AW10" s="8" t="s">
        <v>70</v>
      </c>
      <c r="AX10" s="12" t="s">
        <v>71</v>
      </c>
      <c r="AY10" s="12">
        <v>2</v>
      </c>
      <c r="AZ10" s="9" t="s">
        <v>72</v>
      </c>
      <c r="BA10" s="11"/>
      <c r="BB10" s="2" t="s">
        <v>104</v>
      </c>
      <c r="BC10" s="11"/>
      <c r="BD10" s="4">
        <v>3.4910000000000001</v>
      </c>
      <c r="BE10" s="6">
        <v>0.65801886792452835</v>
      </c>
      <c r="BF10" s="6">
        <v>2.77</v>
      </c>
      <c r="BG10" s="6">
        <v>3</v>
      </c>
      <c r="BH10" s="6">
        <v>17</v>
      </c>
      <c r="BI10" s="7">
        <v>1</v>
      </c>
      <c r="BK10">
        <v>0</v>
      </c>
      <c r="BL10">
        <v>0</v>
      </c>
      <c r="BM10">
        <v>3.84</v>
      </c>
      <c r="BN10">
        <v>23</v>
      </c>
      <c r="BO10">
        <v>25</v>
      </c>
      <c r="BP10" s="123">
        <v>1</v>
      </c>
      <c r="BQ10">
        <v>0</v>
      </c>
      <c r="BR10" s="125">
        <f t="shared" si="0"/>
        <v>1</v>
      </c>
      <c r="BS10">
        <f t="shared" si="1"/>
        <v>1</v>
      </c>
      <c r="BT10">
        <f t="shared" si="2"/>
        <v>0.99999992152052153</v>
      </c>
      <c r="BU10" s="123">
        <f t="shared" si="3"/>
        <v>0.99999992152052153</v>
      </c>
      <c r="BV10" s="125">
        <f t="shared" si="4"/>
        <v>7.8479478471393804E-8</v>
      </c>
      <c r="BW10" s="123">
        <f t="shared" si="5"/>
        <v>-7.8479481550908239E-8</v>
      </c>
      <c r="BX10" s="125">
        <f t="shared" si="6"/>
        <v>100</v>
      </c>
      <c r="BY10">
        <f t="shared" si="7"/>
        <v>5.2442034198485912</v>
      </c>
      <c r="BZ10">
        <f t="shared" si="8"/>
        <v>4.2559685539727224E-7</v>
      </c>
      <c r="CA10">
        <f t="shared" si="9"/>
        <v>2.2319168408435485E-6</v>
      </c>
      <c r="CC10" s="85">
        <v>-2.9112308719244605E-2</v>
      </c>
      <c r="CE10" t="s">
        <v>537</v>
      </c>
      <c r="CF10" s="85">
        <f>COUNT(BK7:BO7)</f>
        <v>5</v>
      </c>
      <c r="CH10" s="123">
        <v>-0.55646870965846296</v>
      </c>
      <c r="CI10">
        <v>-1.1224946002250344E-2</v>
      </c>
      <c r="CJ10">
        <v>0.15978231226607012</v>
      </c>
      <c r="CK10">
        <v>0.19875278257278184</v>
      </c>
      <c r="CL10">
        <v>-8.5475656347303605E-5</v>
      </c>
      <c r="CM10" s="125">
        <v>-6.6177020407829652E-3</v>
      </c>
      <c r="CO10" s="128">
        <v>-1.8843614627238667E-5</v>
      </c>
      <c r="CP10" s="26"/>
      <c r="CQ10" s="26"/>
      <c r="CR10" s="26"/>
      <c r="CS10" s="26"/>
      <c r="CT10" s="26"/>
      <c r="CU10" s="26"/>
      <c r="CV10">
        <v>1.0128509830362046E-5</v>
      </c>
      <c r="CW10">
        <v>1</v>
      </c>
      <c r="CX10">
        <v>0</v>
      </c>
      <c r="CY10">
        <f t="shared" si="13"/>
        <v>3</v>
      </c>
      <c r="CZ10">
        <f t="shared" si="13"/>
        <v>0</v>
      </c>
      <c r="DA10">
        <f t="shared" si="11"/>
        <v>0.967741935483871</v>
      </c>
      <c r="DB10">
        <f t="shared" si="11"/>
        <v>1</v>
      </c>
      <c r="DC10">
        <f t="shared" si="12"/>
        <v>1.0752688172043001E-2</v>
      </c>
    </row>
    <row r="11" spans="1:107" x14ac:dyDescent="0.25">
      <c r="A11" s="2">
        <v>44</v>
      </c>
      <c r="B11" s="2">
        <v>2015</v>
      </c>
      <c r="C11" s="2" t="s">
        <v>208</v>
      </c>
      <c r="D11" s="2" t="s">
        <v>104</v>
      </c>
      <c r="E11" s="2" t="s">
        <v>63</v>
      </c>
      <c r="F11" s="2" t="s">
        <v>81</v>
      </c>
      <c r="G11" s="1" t="s">
        <v>65</v>
      </c>
      <c r="H11" s="1" t="s">
        <v>109</v>
      </c>
      <c r="I11" s="3">
        <v>7</v>
      </c>
      <c r="J11" s="4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3" t="s">
        <v>101</v>
      </c>
      <c r="R11">
        <v>2</v>
      </c>
      <c r="S11" s="4">
        <v>0</v>
      </c>
      <c r="T11" s="5">
        <v>1</v>
      </c>
      <c r="U11" s="5">
        <v>0</v>
      </c>
      <c r="V11" s="5">
        <v>0</v>
      </c>
      <c r="W11" s="3" t="s">
        <v>110</v>
      </c>
      <c r="X11" s="3">
        <v>1</v>
      </c>
      <c r="Y11" s="4">
        <v>0</v>
      </c>
      <c r="Z11" s="5">
        <v>1</v>
      </c>
      <c r="AA11" s="5">
        <v>0</v>
      </c>
      <c r="AB11" s="5">
        <v>0</v>
      </c>
      <c r="AC11" s="3" t="s">
        <v>104</v>
      </c>
      <c r="AD11" s="3">
        <v>4</v>
      </c>
      <c r="AE11" s="4">
        <v>0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6"/>
      <c r="AL11" s="6"/>
      <c r="AM11" s="6"/>
      <c r="AN11" s="6">
        <v>8</v>
      </c>
      <c r="AO11" s="6">
        <v>24</v>
      </c>
      <c r="AP11" s="6">
        <v>21</v>
      </c>
      <c r="AQ11" s="6">
        <v>29</v>
      </c>
      <c r="AR11" s="6">
        <v>28</v>
      </c>
      <c r="AS11" s="6">
        <v>11</v>
      </c>
      <c r="AT11" s="7">
        <v>0</v>
      </c>
      <c r="AU11" s="7">
        <v>0</v>
      </c>
      <c r="AV11" s="7">
        <v>0</v>
      </c>
      <c r="AW11" s="8" t="s">
        <v>65</v>
      </c>
      <c r="AX11" s="12" t="s">
        <v>71</v>
      </c>
      <c r="AY11" s="12">
        <v>3</v>
      </c>
      <c r="AZ11" s="9" t="s">
        <v>77</v>
      </c>
      <c r="BA11" s="11" t="s">
        <v>105</v>
      </c>
      <c r="BB11" s="2" t="s">
        <v>104</v>
      </c>
      <c r="BC11" s="11"/>
      <c r="BD11" s="4">
        <v>3.2040000000000002</v>
      </c>
      <c r="BE11" s="6"/>
      <c r="BF11" s="6">
        <v>3.45</v>
      </c>
      <c r="BG11" s="6">
        <v>6</v>
      </c>
      <c r="BH11" s="6">
        <v>17</v>
      </c>
      <c r="BI11" s="7">
        <v>0</v>
      </c>
      <c r="BK11">
        <v>0</v>
      </c>
      <c r="BL11">
        <v>1.1904761904761904E-2</v>
      </c>
      <c r="BM11">
        <v>3.9216000000000002</v>
      </c>
      <c r="BN11">
        <v>15</v>
      </c>
      <c r="BO11">
        <v>26</v>
      </c>
      <c r="BP11" s="123">
        <v>1</v>
      </c>
      <c r="BQ11">
        <v>0</v>
      </c>
      <c r="BR11" s="125">
        <f t="shared" si="0"/>
        <v>1</v>
      </c>
      <c r="BS11">
        <f t="shared" si="1"/>
        <v>1</v>
      </c>
      <c r="BT11">
        <f t="shared" si="2"/>
        <v>0.99999999845970555</v>
      </c>
      <c r="BU11" s="123">
        <f t="shared" si="3"/>
        <v>0.99999999845970555</v>
      </c>
      <c r="BV11" s="125">
        <f t="shared" si="4"/>
        <v>1.5402944475439995E-9</v>
      </c>
      <c r="BW11" s="123">
        <f t="shared" si="5"/>
        <v>-1.540294448730253E-9</v>
      </c>
      <c r="BX11" s="125">
        <f t="shared" si="6"/>
        <v>100</v>
      </c>
      <c r="BY11">
        <f t="shared" si="7"/>
        <v>5.9272451583945998</v>
      </c>
      <c r="BZ11">
        <f t="shared" si="8"/>
        <v>9.3765296375485809E-9</v>
      </c>
      <c r="CA11">
        <f t="shared" si="9"/>
        <v>5.5576990070227534E-8</v>
      </c>
      <c r="CC11" s="85">
        <v>-0.48537051522485647</v>
      </c>
      <c r="CE11" t="s">
        <v>541</v>
      </c>
      <c r="CF11" s="85">
        <f>_xlfn.CHISQ.DIST.RT(CF9,CF10)</f>
        <v>6.1972080744297016E-21</v>
      </c>
      <c r="CH11" s="123">
        <v>-1.6980409696226675E-2</v>
      </c>
      <c r="CI11">
        <v>5.3255882684997875E-3</v>
      </c>
      <c r="CJ11">
        <v>4.5195500015563061E-3</v>
      </c>
      <c r="CK11">
        <v>-8.5475656347305164E-5</v>
      </c>
      <c r="CL11">
        <v>9.2050882949195321E-4</v>
      </c>
      <c r="CM11" s="125">
        <v>-2.9791175918549706E-4</v>
      </c>
      <c r="CO11" s="128">
        <v>-4.400732565198699E-6</v>
      </c>
      <c r="CP11" s="26"/>
      <c r="CQ11" s="26" t="s">
        <v>632</v>
      </c>
      <c r="CR11" s="134">
        <f>CR7/CR9</f>
        <v>0.82051282051282048</v>
      </c>
      <c r="CS11" s="135">
        <f>CS8/CS9</f>
        <v>0.967741935483871</v>
      </c>
      <c r="CT11" s="136">
        <f>(CR7+CS8)/CT9</f>
        <v>0.9242424242424242</v>
      </c>
      <c r="CU11" s="26"/>
      <c r="CV11">
        <v>1.3224023131439612E-5</v>
      </c>
      <c r="CW11">
        <v>1</v>
      </c>
      <c r="CX11">
        <v>0</v>
      </c>
      <c r="CY11">
        <f t="shared" si="13"/>
        <v>4</v>
      </c>
      <c r="CZ11">
        <f t="shared" si="13"/>
        <v>0</v>
      </c>
      <c r="DA11">
        <f t="shared" si="11"/>
        <v>0.956989247311828</v>
      </c>
      <c r="DB11">
        <f t="shared" si="11"/>
        <v>1</v>
      </c>
      <c r="DC11">
        <f t="shared" si="12"/>
        <v>1.0752688172043001E-2</v>
      </c>
    </row>
    <row r="12" spans="1:107" x14ac:dyDescent="0.25">
      <c r="A12" s="2">
        <v>46</v>
      </c>
      <c r="B12" s="2">
        <v>2015</v>
      </c>
      <c r="C12" s="2" t="s">
        <v>169</v>
      </c>
      <c r="D12" s="2" t="s">
        <v>124</v>
      </c>
      <c r="E12" s="2" t="s">
        <v>74</v>
      </c>
      <c r="F12" s="2" t="s">
        <v>170</v>
      </c>
      <c r="G12" s="1" t="s">
        <v>65</v>
      </c>
      <c r="H12" s="1" t="s">
        <v>109</v>
      </c>
      <c r="I12" s="3">
        <v>7</v>
      </c>
      <c r="J12" s="4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3" t="s">
        <v>101</v>
      </c>
      <c r="R12">
        <v>2</v>
      </c>
      <c r="S12" s="4">
        <v>0</v>
      </c>
      <c r="T12" s="5">
        <v>1</v>
      </c>
      <c r="U12" s="5">
        <v>0</v>
      </c>
      <c r="V12" s="5">
        <v>0</v>
      </c>
      <c r="W12" s="3" t="s">
        <v>68</v>
      </c>
      <c r="X12" s="3">
        <v>0</v>
      </c>
      <c r="Y12" s="4">
        <v>1</v>
      </c>
      <c r="Z12" s="5">
        <v>0</v>
      </c>
      <c r="AA12" s="5">
        <v>0</v>
      </c>
      <c r="AB12" s="5">
        <v>0</v>
      </c>
      <c r="AC12" s="3" t="s">
        <v>83</v>
      </c>
      <c r="AD12" s="3">
        <v>2</v>
      </c>
      <c r="AE12" s="4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6"/>
      <c r="AL12" s="6"/>
      <c r="AM12" s="6"/>
      <c r="AN12" s="6">
        <v>10</v>
      </c>
      <c r="AO12" s="6">
        <v>22</v>
      </c>
      <c r="AP12" s="6">
        <v>22</v>
      </c>
      <c r="AQ12" s="6">
        <v>22</v>
      </c>
      <c r="AR12" s="6">
        <v>26</v>
      </c>
      <c r="AS12" s="6">
        <v>16839</v>
      </c>
      <c r="AT12" s="7">
        <v>0</v>
      </c>
      <c r="AU12" s="7">
        <v>1</v>
      </c>
      <c r="AV12" s="7">
        <v>0</v>
      </c>
      <c r="AW12" s="8" t="s">
        <v>70</v>
      </c>
      <c r="AX12" s="12" t="s">
        <v>112</v>
      </c>
      <c r="AY12" s="12">
        <v>1</v>
      </c>
      <c r="AZ12" s="9" t="s">
        <v>113</v>
      </c>
      <c r="BA12" s="11"/>
      <c r="BB12" s="2" t="s">
        <v>124</v>
      </c>
      <c r="BC12" s="11"/>
      <c r="BD12" s="4"/>
      <c r="BE12" s="6"/>
      <c r="BF12" s="6">
        <v>3.29</v>
      </c>
      <c r="BG12" s="6">
        <v>10</v>
      </c>
      <c r="BH12" s="6">
        <v>17</v>
      </c>
      <c r="BI12" s="7">
        <v>1</v>
      </c>
      <c r="BK12">
        <v>0</v>
      </c>
      <c r="BL12">
        <v>8.0575539568345317E-2</v>
      </c>
      <c r="BM12">
        <v>4.05</v>
      </c>
      <c r="BN12">
        <v>23</v>
      </c>
      <c r="BO12">
        <v>26</v>
      </c>
      <c r="BP12" s="123">
        <v>1</v>
      </c>
      <c r="BQ12">
        <v>0</v>
      </c>
      <c r="BR12" s="125">
        <f t="shared" si="0"/>
        <v>1</v>
      </c>
      <c r="BS12">
        <f t="shared" si="1"/>
        <v>1</v>
      </c>
      <c r="BT12">
        <f t="shared" si="2"/>
        <v>0.99999991664972709</v>
      </c>
      <c r="BU12" s="123">
        <f t="shared" si="3"/>
        <v>0.99999991664972709</v>
      </c>
      <c r="BV12" s="125">
        <f t="shared" si="4"/>
        <v>8.3350272905846623E-8</v>
      </c>
      <c r="BW12" s="123">
        <f t="shared" si="5"/>
        <v>-8.3350276379480816E-8</v>
      </c>
      <c r="BX12" s="125">
        <f t="shared" si="6"/>
        <v>100</v>
      </c>
      <c r="BY12">
        <f t="shared" si="7"/>
        <v>5.2330888636412958</v>
      </c>
      <c r="BZ12">
        <f t="shared" si="8"/>
        <v>4.5111296116618883E-7</v>
      </c>
      <c r="CA12">
        <f t="shared" si="9"/>
        <v>2.3607146135921591E-6</v>
      </c>
      <c r="CC12" s="85">
        <v>-7.8729444464887485E-2</v>
      </c>
      <c r="CE12" t="s">
        <v>618</v>
      </c>
      <c r="CF12" s="85">
        <v>0.05</v>
      </c>
      <c r="CH12" s="96">
        <v>-2.4663477359978217E-2</v>
      </c>
      <c r="CI12" s="124">
        <v>-1.232690174529557E-2</v>
      </c>
      <c r="CJ12" s="124">
        <v>9.5533296856376536E-3</v>
      </c>
      <c r="CK12" s="124">
        <v>-6.6177020407831256E-3</v>
      </c>
      <c r="CL12" s="124">
        <v>-2.9791175918549603E-4</v>
      </c>
      <c r="CM12" s="97">
        <v>3.7191974146162437E-3</v>
      </c>
      <c r="CO12" s="129">
        <v>6.4569353336312328E-6</v>
      </c>
      <c r="CP12" s="26"/>
      <c r="CQ12" s="26"/>
      <c r="CR12" s="26"/>
      <c r="CS12" s="26"/>
      <c r="CT12" s="26"/>
      <c r="CU12" s="26"/>
      <c r="CV12">
        <v>3.5058263215577496E-5</v>
      </c>
      <c r="CW12">
        <v>1</v>
      </c>
      <c r="CX12">
        <v>0</v>
      </c>
      <c r="CY12">
        <f t="shared" si="13"/>
        <v>5</v>
      </c>
      <c r="CZ12">
        <f t="shared" si="13"/>
        <v>0</v>
      </c>
      <c r="DA12">
        <f t="shared" si="11"/>
        <v>0.94623655913978499</v>
      </c>
      <c r="DB12">
        <f t="shared" si="11"/>
        <v>1</v>
      </c>
      <c r="DC12">
        <f t="shared" si="12"/>
        <v>1.0752688172043001E-2</v>
      </c>
    </row>
    <row r="13" spans="1:107" x14ac:dyDescent="0.25">
      <c r="A13" s="2">
        <v>125</v>
      </c>
      <c r="B13" s="2">
        <v>2016</v>
      </c>
      <c r="C13" s="2" t="s">
        <v>79</v>
      </c>
      <c r="D13" s="2" t="s">
        <v>80</v>
      </c>
      <c r="E13" s="2" t="s">
        <v>74</v>
      </c>
      <c r="F13" s="2" t="s">
        <v>81</v>
      </c>
      <c r="G13" s="1" t="s">
        <v>65</v>
      </c>
      <c r="H13" s="1" t="s">
        <v>82</v>
      </c>
      <c r="I13" s="3">
        <v>4</v>
      </c>
      <c r="J13" s="4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3" t="s">
        <v>67</v>
      </c>
      <c r="R13">
        <v>1</v>
      </c>
      <c r="S13" s="4">
        <v>1</v>
      </c>
      <c r="T13" s="5">
        <v>0</v>
      </c>
      <c r="U13" s="5">
        <v>0</v>
      </c>
      <c r="V13" s="5">
        <v>0</v>
      </c>
      <c r="W13" s="3" t="s">
        <v>68</v>
      </c>
      <c r="X13" s="3">
        <v>0</v>
      </c>
      <c r="Y13" s="4">
        <v>1</v>
      </c>
      <c r="Z13" s="5">
        <v>0</v>
      </c>
      <c r="AA13" s="5">
        <v>0</v>
      </c>
      <c r="AB13" s="5">
        <v>0</v>
      </c>
      <c r="AC13" s="3" t="s">
        <v>83</v>
      </c>
      <c r="AD13" s="3">
        <v>2</v>
      </c>
      <c r="AE13" s="4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6">
        <v>3</v>
      </c>
      <c r="AL13" s="6">
        <v>-3</v>
      </c>
      <c r="AM13" s="6">
        <v>188</v>
      </c>
      <c r="AN13" s="6">
        <v>8</v>
      </c>
      <c r="AO13" s="6">
        <v>16</v>
      </c>
      <c r="AP13" s="6">
        <v>21</v>
      </c>
      <c r="AQ13" s="6">
        <v>12</v>
      </c>
      <c r="AR13" s="6">
        <v>13</v>
      </c>
      <c r="AS13" s="6">
        <v>2036</v>
      </c>
      <c r="AT13" s="7">
        <v>0</v>
      </c>
      <c r="AU13" s="7">
        <v>1</v>
      </c>
      <c r="AV13" s="7">
        <v>1</v>
      </c>
      <c r="AW13" s="8" t="s">
        <v>65</v>
      </c>
      <c r="AX13" s="12" t="s">
        <v>71</v>
      </c>
      <c r="AY13" s="12">
        <v>3</v>
      </c>
      <c r="AZ13" s="9" t="s">
        <v>77</v>
      </c>
      <c r="BA13" s="11" t="s">
        <v>84</v>
      </c>
      <c r="BB13" s="2" t="s">
        <v>80</v>
      </c>
      <c r="BC13" s="11"/>
      <c r="BD13" s="4">
        <v>3.133</v>
      </c>
      <c r="BE13" s="6">
        <v>1.5957446808510637E-2</v>
      </c>
      <c r="BF13" s="6">
        <v>3.95</v>
      </c>
      <c r="BG13" s="6">
        <v>14</v>
      </c>
      <c r="BH13" s="6">
        <v>17</v>
      </c>
      <c r="BI13" s="7">
        <v>0</v>
      </c>
      <c r="BK13">
        <v>0</v>
      </c>
      <c r="BL13">
        <v>0.1111111111111111</v>
      </c>
      <c r="BM13">
        <v>3.9</v>
      </c>
      <c r="BN13">
        <v>0</v>
      </c>
      <c r="BO13">
        <v>23</v>
      </c>
      <c r="BP13" s="123">
        <v>1</v>
      </c>
      <c r="BQ13">
        <v>0</v>
      </c>
      <c r="BR13" s="125">
        <f t="shared" si="0"/>
        <v>1</v>
      </c>
      <c r="BS13">
        <f t="shared" si="1"/>
        <v>1</v>
      </c>
      <c r="BT13">
        <f t="shared" si="2"/>
        <v>0.99999999999593692</v>
      </c>
      <c r="BU13" s="123">
        <f t="shared" si="3"/>
        <v>0.99999999999593692</v>
      </c>
      <c r="BV13" s="125">
        <f t="shared" si="4"/>
        <v>4.0630832032206854E-12</v>
      </c>
      <c r="BW13" s="123">
        <f t="shared" si="5"/>
        <v>-4.0630832032289394E-12</v>
      </c>
      <c r="BX13" s="125">
        <f t="shared" si="6"/>
        <v>100</v>
      </c>
      <c r="BY13">
        <f t="shared" si="7"/>
        <v>6.8363057267125908</v>
      </c>
      <c r="BZ13">
        <f t="shared" si="8"/>
        <v>2.8347662865879397E-11</v>
      </c>
      <c r="CA13">
        <f t="shared" si="9"/>
        <v>1.9379328999052016E-10</v>
      </c>
      <c r="CC13" s="83">
        <v>9.3158991973058256E-2</v>
      </c>
      <c r="CE13" t="s">
        <v>542</v>
      </c>
      <c r="CF13" s="137" t="str">
        <f>IF(CF11&lt;CF12,"yes","no")</f>
        <v>yes</v>
      </c>
      <c r="CO13" s="26"/>
      <c r="CP13" s="26"/>
      <c r="CQ13" s="26" t="s">
        <v>633</v>
      </c>
      <c r="CR13" s="138">
        <v>0.5</v>
      </c>
      <c r="CS13" s="26"/>
      <c r="CT13" s="26"/>
      <c r="CU13" s="26"/>
      <c r="CV13">
        <v>5.5898531496198282E-5</v>
      </c>
      <c r="CW13">
        <v>1</v>
      </c>
      <c r="CX13">
        <v>0</v>
      </c>
      <c r="CY13">
        <f t="shared" si="13"/>
        <v>6</v>
      </c>
      <c r="CZ13">
        <f t="shared" si="13"/>
        <v>0</v>
      </c>
      <c r="DA13">
        <f t="shared" si="11"/>
        <v>0.93548387096774199</v>
      </c>
      <c r="DB13">
        <f t="shared" si="11"/>
        <v>1</v>
      </c>
      <c r="DC13">
        <f t="shared" si="12"/>
        <v>1.0752688172043112E-2</v>
      </c>
    </row>
    <row r="14" spans="1:107" x14ac:dyDescent="0.25">
      <c r="A14" s="2">
        <v>83</v>
      </c>
      <c r="B14" s="2">
        <v>2016</v>
      </c>
      <c r="C14" s="2" t="s">
        <v>135</v>
      </c>
      <c r="D14" s="2" t="s">
        <v>104</v>
      </c>
      <c r="E14" s="2" t="s">
        <v>63</v>
      </c>
      <c r="F14" s="2" t="s">
        <v>136</v>
      </c>
      <c r="G14" s="1" t="s">
        <v>65</v>
      </c>
      <c r="H14" s="1" t="s">
        <v>66</v>
      </c>
      <c r="I14" s="3">
        <v>1</v>
      </c>
      <c r="J14" s="4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3" t="s">
        <v>67</v>
      </c>
      <c r="R14">
        <v>1</v>
      </c>
      <c r="S14" s="4">
        <v>1</v>
      </c>
      <c r="T14" s="5">
        <v>0</v>
      </c>
      <c r="U14" s="5">
        <v>0</v>
      </c>
      <c r="V14" s="5">
        <v>0</v>
      </c>
      <c r="W14" s="3" t="s">
        <v>68</v>
      </c>
      <c r="X14" s="3">
        <v>0</v>
      </c>
      <c r="Y14" s="4">
        <v>1</v>
      </c>
      <c r="Z14" s="5">
        <v>0</v>
      </c>
      <c r="AA14" s="5">
        <v>0</v>
      </c>
      <c r="AB14" s="5">
        <v>0</v>
      </c>
      <c r="AC14" s="3" t="s">
        <v>104</v>
      </c>
      <c r="AD14" s="3">
        <v>4</v>
      </c>
      <c r="AE14" s="4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6">
        <v>43</v>
      </c>
      <c r="AL14" s="6">
        <v>-43</v>
      </c>
      <c r="AM14" s="6">
        <v>169</v>
      </c>
      <c r="AN14" s="6">
        <v>8</v>
      </c>
      <c r="AO14" s="6">
        <v>21</v>
      </c>
      <c r="AP14" s="6">
        <v>22</v>
      </c>
      <c r="AQ14" s="6">
        <v>22</v>
      </c>
      <c r="AR14" s="6">
        <v>23</v>
      </c>
      <c r="AS14" s="6">
        <v>567</v>
      </c>
      <c r="AT14" s="7">
        <v>0</v>
      </c>
      <c r="AU14" s="7">
        <v>0</v>
      </c>
      <c r="AV14" s="7">
        <v>1</v>
      </c>
      <c r="AW14" s="8" t="s">
        <v>65</v>
      </c>
      <c r="AX14" s="12" t="s">
        <v>71</v>
      </c>
      <c r="AY14" s="12">
        <v>3</v>
      </c>
      <c r="AZ14" s="9" t="s">
        <v>77</v>
      </c>
      <c r="BA14" s="11" t="s">
        <v>126</v>
      </c>
      <c r="BB14" s="2" t="s">
        <v>104</v>
      </c>
      <c r="BC14" s="11"/>
      <c r="BD14" s="4">
        <v>3.532</v>
      </c>
      <c r="BE14" s="6">
        <v>0.25443786982248523</v>
      </c>
      <c r="BF14" s="6">
        <v>3.78</v>
      </c>
      <c r="BG14" s="6">
        <v>21</v>
      </c>
      <c r="BH14" s="6">
        <v>17</v>
      </c>
      <c r="BI14" s="7">
        <v>0</v>
      </c>
      <c r="BK14">
        <v>0</v>
      </c>
      <c r="BL14">
        <v>0.19548872180451127</v>
      </c>
      <c r="BM14">
        <v>3.67</v>
      </c>
      <c r="BN14">
        <v>9</v>
      </c>
      <c r="BO14">
        <v>22</v>
      </c>
      <c r="BP14" s="123">
        <v>1</v>
      </c>
      <c r="BQ14">
        <v>0</v>
      </c>
      <c r="BR14" s="125">
        <f t="shared" si="0"/>
        <v>1</v>
      </c>
      <c r="BS14">
        <f t="shared" si="1"/>
        <v>1</v>
      </c>
      <c r="BT14">
        <f t="shared" si="2"/>
        <v>0.99999999959704844</v>
      </c>
      <c r="BU14" s="123">
        <f t="shared" si="3"/>
        <v>0.99999999959704844</v>
      </c>
      <c r="BV14" s="125">
        <f t="shared" si="4"/>
        <v>4.0295156100711438E-10</v>
      </c>
      <c r="BW14" s="123">
        <f t="shared" si="5"/>
        <v>-4.0295156108829936E-10</v>
      </c>
      <c r="BX14" s="125">
        <f t="shared" si="6"/>
        <v>100</v>
      </c>
      <c r="BY14">
        <f t="shared" si="7"/>
        <v>6.1437605260057637</v>
      </c>
      <c r="BZ14">
        <f t="shared" si="8"/>
        <v>2.5381376496150481E-9</v>
      </c>
      <c r="CA14">
        <f t="shared" si="9"/>
        <v>1.5593709913999631E-8</v>
      </c>
      <c r="CO14" s="26"/>
      <c r="CP14" s="26"/>
      <c r="CQ14" s="26"/>
      <c r="CR14" s="26"/>
      <c r="CS14" s="26"/>
      <c r="CT14" s="26"/>
      <c r="CU14" s="26"/>
      <c r="CV14">
        <v>8.4000623315152092E-5</v>
      </c>
      <c r="CW14">
        <v>1</v>
      </c>
      <c r="CX14">
        <v>0</v>
      </c>
      <c r="CY14">
        <f t="shared" si="13"/>
        <v>7</v>
      </c>
      <c r="CZ14">
        <f t="shared" si="13"/>
        <v>0</v>
      </c>
      <c r="DA14">
        <f t="shared" si="11"/>
        <v>0.92473118279569888</v>
      </c>
      <c r="DB14">
        <f t="shared" si="11"/>
        <v>1</v>
      </c>
      <c r="DC14">
        <f t="shared" si="12"/>
        <v>1.0752688172043001E-2</v>
      </c>
    </row>
    <row r="15" spans="1:107" x14ac:dyDescent="0.25">
      <c r="A15" s="2">
        <v>201</v>
      </c>
      <c r="B15" s="2">
        <v>2015</v>
      </c>
      <c r="C15" s="2" t="s">
        <v>103</v>
      </c>
      <c r="D15" s="2" t="s">
        <v>165</v>
      </c>
      <c r="E15" s="2" t="s">
        <v>63</v>
      </c>
      <c r="F15" s="2" t="s">
        <v>119</v>
      </c>
      <c r="G15" s="1" t="s">
        <v>65</v>
      </c>
      <c r="H15" s="1" t="s">
        <v>66</v>
      </c>
      <c r="I15" s="3">
        <v>1</v>
      </c>
      <c r="J15" s="4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3" t="s">
        <v>67</v>
      </c>
      <c r="R15">
        <v>1</v>
      </c>
      <c r="S15" s="4">
        <v>1</v>
      </c>
      <c r="T15" s="5">
        <v>0</v>
      </c>
      <c r="U15" s="5">
        <v>0</v>
      </c>
      <c r="V15" s="5">
        <v>0</v>
      </c>
      <c r="W15" s="3" t="s">
        <v>68</v>
      </c>
      <c r="X15" s="3">
        <v>0</v>
      </c>
      <c r="Y15" s="4">
        <v>1</v>
      </c>
      <c r="Z15" s="5">
        <v>0</v>
      </c>
      <c r="AA15" s="5">
        <v>0</v>
      </c>
      <c r="AB15" s="5">
        <v>0</v>
      </c>
      <c r="AC15" s="3" t="s">
        <v>83</v>
      </c>
      <c r="AD15" s="3">
        <v>2</v>
      </c>
      <c r="AE15" s="4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6">
        <v>33</v>
      </c>
      <c r="AL15" s="6">
        <v>-33</v>
      </c>
      <c r="AM15" s="6">
        <v>376</v>
      </c>
      <c r="AN15" s="6">
        <v>8</v>
      </c>
      <c r="AO15" s="6">
        <v>23</v>
      </c>
      <c r="AP15" s="6">
        <v>23</v>
      </c>
      <c r="AQ15" s="6">
        <v>23</v>
      </c>
      <c r="AR15" s="6">
        <v>28</v>
      </c>
      <c r="AS15" s="6">
        <v>13</v>
      </c>
      <c r="AT15" s="7">
        <v>0</v>
      </c>
      <c r="AU15" s="7">
        <v>0</v>
      </c>
      <c r="AV15" s="7">
        <v>0</v>
      </c>
      <c r="AW15" s="8" t="s">
        <v>65</v>
      </c>
      <c r="AX15" s="12" t="s">
        <v>71</v>
      </c>
      <c r="AY15" s="12">
        <v>3</v>
      </c>
      <c r="AZ15" s="9" t="s">
        <v>77</v>
      </c>
      <c r="BA15" s="11" t="s">
        <v>172</v>
      </c>
      <c r="BB15" s="2" t="s">
        <v>165</v>
      </c>
      <c r="BC15" s="11"/>
      <c r="BD15" s="4">
        <v>3.87</v>
      </c>
      <c r="BE15" s="6">
        <v>8.7765957446808512E-2</v>
      </c>
      <c r="BF15" s="6">
        <v>3.88</v>
      </c>
      <c r="BG15" s="6">
        <v>21</v>
      </c>
      <c r="BH15" s="6">
        <v>17</v>
      </c>
      <c r="BI15" s="7">
        <v>0</v>
      </c>
      <c r="BK15">
        <v>0</v>
      </c>
      <c r="BL15">
        <v>0.19960474308300397</v>
      </c>
      <c r="BM15">
        <v>3.9</v>
      </c>
      <c r="BN15">
        <v>0</v>
      </c>
      <c r="BO15">
        <v>22</v>
      </c>
      <c r="BP15" s="123">
        <v>1</v>
      </c>
      <c r="BQ15">
        <v>0</v>
      </c>
      <c r="BR15" s="125">
        <f t="shared" si="0"/>
        <v>1</v>
      </c>
      <c r="BS15">
        <f t="shared" si="1"/>
        <v>1</v>
      </c>
      <c r="BT15">
        <f t="shared" si="2"/>
        <v>0.99999999999211175</v>
      </c>
      <c r="BU15" s="123">
        <f t="shared" si="3"/>
        <v>0.99999999999211175</v>
      </c>
      <c r="BV15" s="125">
        <f t="shared" si="4"/>
        <v>7.8882456122641997E-12</v>
      </c>
      <c r="BW15" s="123">
        <f t="shared" si="5"/>
        <v>-7.8882456122953127E-12</v>
      </c>
      <c r="BX15" s="125">
        <f t="shared" si="6"/>
        <v>100</v>
      </c>
      <c r="BY15">
        <f t="shared" si="7"/>
        <v>6.7405704808058795</v>
      </c>
      <c r="BZ15">
        <f t="shared" si="8"/>
        <v>5.4295284381623227E-11</v>
      </c>
      <c r="CA15">
        <f t="shared" si="9"/>
        <v>3.6598119115556494E-10</v>
      </c>
      <c r="CE15" t="s">
        <v>619</v>
      </c>
      <c r="CF15" s="82">
        <f>1-CF7/CF6</f>
        <v>0.65161561362941611</v>
      </c>
      <c r="CO15" s="26"/>
      <c r="CP15" s="26"/>
      <c r="CQ15" s="26"/>
      <c r="CR15" s="26"/>
      <c r="CS15" s="26"/>
      <c r="CT15" s="26"/>
      <c r="CU15" s="26"/>
      <c r="CV15">
        <v>2.0270328227272656E-4</v>
      </c>
      <c r="CW15">
        <v>1</v>
      </c>
      <c r="CX15">
        <v>0</v>
      </c>
      <c r="CY15">
        <f t="shared" si="13"/>
        <v>8</v>
      </c>
      <c r="CZ15">
        <f t="shared" si="13"/>
        <v>0</v>
      </c>
      <c r="DA15">
        <f t="shared" si="11"/>
        <v>0.91397849462365588</v>
      </c>
      <c r="DB15">
        <f t="shared" si="11"/>
        <v>1</v>
      </c>
      <c r="DC15">
        <f t="shared" si="12"/>
        <v>1.0752688172043001E-2</v>
      </c>
    </row>
    <row r="16" spans="1:107" x14ac:dyDescent="0.25">
      <c r="A16" s="2">
        <v>55</v>
      </c>
      <c r="B16" s="2">
        <v>2015</v>
      </c>
      <c r="C16" s="2" t="s">
        <v>88</v>
      </c>
      <c r="D16" s="2" t="s">
        <v>89</v>
      </c>
      <c r="E16" s="2" t="s">
        <v>74</v>
      </c>
      <c r="F16" s="2" t="s">
        <v>90</v>
      </c>
      <c r="G16" s="1" t="s">
        <v>65</v>
      </c>
      <c r="H16" s="1" t="s">
        <v>66</v>
      </c>
      <c r="I16" s="3">
        <v>1</v>
      </c>
      <c r="J16" s="4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3" t="s">
        <v>67</v>
      </c>
      <c r="R16">
        <v>1</v>
      </c>
      <c r="S16" s="4">
        <v>1</v>
      </c>
      <c r="T16" s="5">
        <v>0</v>
      </c>
      <c r="U16" s="5">
        <v>0</v>
      </c>
      <c r="V16" s="5">
        <v>0</v>
      </c>
      <c r="W16" s="3" t="s">
        <v>68</v>
      </c>
      <c r="X16" s="3">
        <v>0</v>
      </c>
      <c r="Y16" s="4">
        <v>1</v>
      </c>
      <c r="Z16" s="5">
        <v>0</v>
      </c>
      <c r="AA16" s="5">
        <v>0</v>
      </c>
      <c r="AB16" s="5">
        <v>0</v>
      </c>
      <c r="AC16" s="3" t="s">
        <v>91</v>
      </c>
      <c r="AD16" s="3">
        <v>5</v>
      </c>
      <c r="AE16" s="4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6">
        <v>260</v>
      </c>
      <c r="AL16" s="6">
        <v>-260</v>
      </c>
      <c r="AM16" s="6">
        <v>406</v>
      </c>
      <c r="AN16" s="6">
        <v>6</v>
      </c>
      <c r="AO16" s="6">
        <v>18</v>
      </c>
      <c r="AP16" s="6">
        <v>20</v>
      </c>
      <c r="AQ16" s="6">
        <v>16</v>
      </c>
      <c r="AR16" s="6">
        <v>17</v>
      </c>
      <c r="AS16" s="6">
        <v>0</v>
      </c>
      <c r="AT16" s="7">
        <v>0</v>
      </c>
      <c r="AU16" s="7">
        <v>1</v>
      </c>
      <c r="AV16" s="7">
        <v>0</v>
      </c>
      <c r="AW16" s="8" t="s">
        <v>70</v>
      </c>
      <c r="AX16" s="12" t="s">
        <v>71</v>
      </c>
      <c r="AY16" s="12">
        <v>2</v>
      </c>
      <c r="AZ16" s="9" t="s">
        <v>72</v>
      </c>
      <c r="BA16" s="11"/>
      <c r="BB16" s="2" t="s">
        <v>89</v>
      </c>
      <c r="BC16" s="11"/>
      <c r="BD16" s="4">
        <v>2.7210000000000001</v>
      </c>
      <c r="BE16" s="6">
        <v>0.64039408866995073</v>
      </c>
      <c r="BF16" s="6">
        <v>3.02</v>
      </c>
      <c r="BG16" s="6">
        <v>0</v>
      </c>
      <c r="BH16" s="6">
        <v>18</v>
      </c>
      <c r="BI16" s="7">
        <v>1</v>
      </c>
      <c r="BK16">
        <v>0</v>
      </c>
      <c r="BL16">
        <v>0.21052631578947367</v>
      </c>
      <c r="BM16">
        <v>3.56</v>
      </c>
      <c r="BN16">
        <v>4</v>
      </c>
      <c r="BO16">
        <v>26</v>
      </c>
      <c r="BP16" s="123">
        <v>1</v>
      </c>
      <c r="BQ16">
        <v>0</v>
      </c>
      <c r="BR16" s="125">
        <f t="shared" si="0"/>
        <v>1</v>
      </c>
      <c r="BS16">
        <f t="shared" si="1"/>
        <v>1</v>
      </c>
      <c r="BT16">
        <f t="shared" si="2"/>
        <v>0.99999999999833444</v>
      </c>
      <c r="BU16" s="123">
        <f t="shared" si="3"/>
        <v>0.99999999999833444</v>
      </c>
      <c r="BV16" s="125">
        <f t="shared" si="4"/>
        <v>1.6655565815426598E-12</v>
      </c>
      <c r="BW16" s="123">
        <f t="shared" si="5"/>
        <v>-1.6655565815440468E-12</v>
      </c>
      <c r="BX16" s="125">
        <f t="shared" si="6"/>
        <v>100</v>
      </c>
      <c r="BY16">
        <f t="shared" si="7"/>
        <v>6.9629966938186829</v>
      </c>
      <c r="BZ16">
        <f t="shared" si="8"/>
        <v>1.1827426375647281E-11</v>
      </c>
      <c r="CA16">
        <f t="shared" si="9"/>
        <v>8.2354330750292957E-11</v>
      </c>
      <c r="CE16" t="s">
        <v>620</v>
      </c>
      <c r="CF16" s="85">
        <f>1-EXP((-2/BR139)*(CF7-CF6))</f>
        <v>0.54661513941646045</v>
      </c>
      <c r="CV16">
        <v>2.3367648301502147E-4</v>
      </c>
      <c r="CW16">
        <v>1</v>
      </c>
      <c r="CX16">
        <v>0</v>
      </c>
      <c r="CY16">
        <f t="shared" si="13"/>
        <v>9</v>
      </c>
      <c r="CZ16">
        <f t="shared" si="13"/>
        <v>0</v>
      </c>
      <c r="DA16">
        <f t="shared" si="11"/>
        <v>0.90322580645161288</v>
      </c>
      <c r="DB16">
        <f t="shared" si="11"/>
        <v>1</v>
      </c>
      <c r="DC16">
        <f t="shared" si="12"/>
        <v>1.0752688172043001E-2</v>
      </c>
    </row>
    <row r="17" spans="1:107" x14ac:dyDescent="0.25">
      <c r="A17" s="2">
        <v>111</v>
      </c>
      <c r="B17" s="2">
        <v>2016</v>
      </c>
      <c r="C17" s="2" t="s">
        <v>178</v>
      </c>
      <c r="D17" s="2" t="s">
        <v>93</v>
      </c>
      <c r="E17" s="2" t="s">
        <v>63</v>
      </c>
      <c r="F17" s="2" t="s">
        <v>81</v>
      </c>
      <c r="G17" s="1" t="s">
        <v>65</v>
      </c>
      <c r="H17" s="1" t="s">
        <v>109</v>
      </c>
      <c r="I17" s="3">
        <v>7</v>
      </c>
      <c r="J17" s="4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3" t="s">
        <v>67</v>
      </c>
      <c r="R17">
        <v>1</v>
      </c>
      <c r="S17" s="4">
        <v>1</v>
      </c>
      <c r="T17" s="5">
        <v>0</v>
      </c>
      <c r="U17" s="5">
        <v>0</v>
      </c>
      <c r="V17" s="5">
        <v>0</v>
      </c>
      <c r="W17" s="3" t="s">
        <v>110</v>
      </c>
      <c r="X17" s="3">
        <v>1</v>
      </c>
      <c r="Y17" s="4">
        <v>0</v>
      </c>
      <c r="Z17" s="5">
        <v>1</v>
      </c>
      <c r="AA17" s="5">
        <v>0</v>
      </c>
      <c r="AB17" s="5">
        <v>0</v>
      </c>
      <c r="AC17" s="3" t="s">
        <v>128</v>
      </c>
      <c r="AD17" s="3">
        <v>3</v>
      </c>
      <c r="AE17" s="4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6">
        <v>190</v>
      </c>
      <c r="AL17" s="6">
        <v>-190</v>
      </c>
      <c r="AM17" s="6">
        <v>387</v>
      </c>
      <c r="AN17" s="6">
        <v>7</v>
      </c>
      <c r="AO17" s="6">
        <v>26</v>
      </c>
      <c r="AP17" s="6">
        <v>22</v>
      </c>
      <c r="AQ17" s="6">
        <v>22</v>
      </c>
      <c r="AR17" s="6">
        <v>21</v>
      </c>
      <c r="AS17" s="6">
        <v>89</v>
      </c>
      <c r="AT17" s="7">
        <v>0</v>
      </c>
      <c r="AU17" s="7">
        <v>0</v>
      </c>
      <c r="AV17" s="7">
        <v>1</v>
      </c>
      <c r="AW17" s="8" t="s">
        <v>65</v>
      </c>
      <c r="AX17" s="12" t="s">
        <v>71</v>
      </c>
      <c r="AY17" s="12">
        <v>3</v>
      </c>
      <c r="AZ17" s="9" t="s">
        <v>77</v>
      </c>
      <c r="BA17" s="11" t="s">
        <v>146</v>
      </c>
      <c r="BB17" s="2" t="s">
        <v>93</v>
      </c>
      <c r="BC17" s="11" t="s">
        <v>62</v>
      </c>
      <c r="BD17" s="4">
        <v>2.875</v>
      </c>
      <c r="BE17" s="6">
        <v>0.49095607235142119</v>
      </c>
      <c r="BF17" s="6">
        <v>3.16</v>
      </c>
      <c r="BG17" s="6">
        <v>0</v>
      </c>
      <c r="BH17" s="6">
        <v>18</v>
      </c>
      <c r="BI17" s="7">
        <v>0</v>
      </c>
      <c r="BK17">
        <v>0</v>
      </c>
      <c r="BL17">
        <v>0.21794871794871795</v>
      </c>
      <c r="BM17">
        <v>3.34</v>
      </c>
      <c r="BN17">
        <v>0</v>
      </c>
      <c r="BO17">
        <v>24</v>
      </c>
      <c r="BP17" s="123">
        <v>1</v>
      </c>
      <c r="BQ17">
        <v>0</v>
      </c>
      <c r="BR17" s="125">
        <f t="shared" si="0"/>
        <v>1</v>
      </c>
      <c r="BS17">
        <f t="shared" si="1"/>
        <v>1</v>
      </c>
      <c r="BT17">
        <f t="shared" si="2"/>
        <v>0.9999999999996948</v>
      </c>
      <c r="BU17" s="123">
        <f t="shared" si="3"/>
        <v>0.9999999999996948</v>
      </c>
      <c r="BV17" s="125">
        <f t="shared" si="4"/>
        <v>3.0520030946945553E-13</v>
      </c>
      <c r="BW17" s="123">
        <f t="shared" si="5"/>
        <v>-3.0520030946950208E-13</v>
      </c>
      <c r="BX17" s="125">
        <f t="shared" si="6"/>
        <v>100</v>
      </c>
      <c r="BY17">
        <f t="shared" si="7"/>
        <v>7.1981619178184868</v>
      </c>
      <c r="BZ17">
        <f t="shared" si="8"/>
        <v>2.2374013597288586E-12</v>
      </c>
      <c r="CA17">
        <f t="shared" si="9"/>
        <v>1.6105177262485489E-11</v>
      </c>
      <c r="CE17" t="s">
        <v>621</v>
      </c>
      <c r="CF17" s="83">
        <f>CF16/(1-EXP(2*CF6/BR139))</f>
        <v>0.77757793975902767</v>
      </c>
      <c r="CV17">
        <v>2.3487148540761408E-4</v>
      </c>
      <c r="CW17">
        <v>1</v>
      </c>
      <c r="CX17">
        <v>0</v>
      </c>
      <c r="CY17">
        <f t="shared" si="13"/>
        <v>10</v>
      </c>
      <c r="CZ17">
        <f t="shared" si="13"/>
        <v>0</v>
      </c>
      <c r="DA17">
        <f t="shared" si="11"/>
        <v>0.89247311827956988</v>
      </c>
      <c r="DB17">
        <f t="shared" si="11"/>
        <v>1</v>
      </c>
      <c r="DC17">
        <f t="shared" si="12"/>
        <v>1.0752688172043001E-2</v>
      </c>
    </row>
    <row r="18" spans="1:107" x14ac:dyDescent="0.25">
      <c r="A18" s="2">
        <v>90</v>
      </c>
      <c r="B18" s="2">
        <v>2016</v>
      </c>
      <c r="C18" s="2" t="s">
        <v>147</v>
      </c>
      <c r="D18" s="2" t="s">
        <v>148</v>
      </c>
      <c r="E18" s="2" t="s">
        <v>63</v>
      </c>
      <c r="F18" s="2" t="s">
        <v>81</v>
      </c>
      <c r="G18" s="1" t="s">
        <v>65</v>
      </c>
      <c r="H18" s="1" t="s">
        <v>66</v>
      </c>
      <c r="I18" s="3">
        <v>1</v>
      </c>
      <c r="J18" s="4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 t="s">
        <v>67</v>
      </c>
      <c r="R18">
        <v>1</v>
      </c>
      <c r="S18" s="4">
        <v>1</v>
      </c>
      <c r="T18" s="5">
        <v>0</v>
      </c>
      <c r="U18" s="5">
        <v>0</v>
      </c>
      <c r="V18" s="5">
        <v>0</v>
      </c>
      <c r="W18" s="3" t="s">
        <v>68</v>
      </c>
      <c r="X18" s="3">
        <v>0</v>
      </c>
      <c r="Y18" s="4">
        <v>1</v>
      </c>
      <c r="Z18" s="5">
        <v>0</v>
      </c>
      <c r="AA18" s="5">
        <v>0</v>
      </c>
      <c r="AB18" s="5">
        <v>0</v>
      </c>
      <c r="AC18" s="3" t="s">
        <v>128</v>
      </c>
      <c r="AD18" s="3">
        <v>3</v>
      </c>
      <c r="AE18" s="4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6">
        <v>229</v>
      </c>
      <c r="AL18" s="6">
        <v>-229</v>
      </c>
      <c r="AM18" s="6">
        <v>313</v>
      </c>
      <c r="AN18" s="6">
        <v>8</v>
      </c>
      <c r="AO18" s="6">
        <v>21</v>
      </c>
      <c r="AP18" s="6">
        <v>22</v>
      </c>
      <c r="AQ18" s="6">
        <v>23</v>
      </c>
      <c r="AR18" s="6">
        <v>25</v>
      </c>
      <c r="AS18" s="6">
        <v>2150</v>
      </c>
      <c r="AT18" s="7">
        <v>0</v>
      </c>
      <c r="AU18" s="7">
        <v>0</v>
      </c>
      <c r="AV18" s="7">
        <v>1</v>
      </c>
      <c r="AW18" s="8" t="s">
        <v>65</v>
      </c>
      <c r="AX18" s="12" t="s">
        <v>71</v>
      </c>
      <c r="AY18" s="12">
        <v>3</v>
      </c>
      <c r="AZ18" s="9" t="s">
        <v>77</v>
      </c>
      <c r="BA18" s="11" t="s">
        <v>149</v>
      </c>
      <c r="BB18" s="2" t="s">
        <v>148</v>
      </c>
      <c r="BC18" s="11" t="s">
        <v>150</v>
      </c>
      <c r="BD18" s="4">
        <v>3.3220000000000001</v>
      </c>
      <c r="BE18" s="6">
        <v>0.73162939297124596</v>
      </c>
      <c r="BF18" s="6">
        <v>2.98</v>
      </c>
      <c r="BG18" s="6">
        <v>3</v>
      </c>
      <c r="BH18" s="6">
        <v>18</v>
      </c>
      <c r="BI18" s="7">
        <v>0</v>
      </c>
      <c r="BK18">
        <v>0</v>
      </c>
      <c r="BL18">
        <v>0.23741007194244604</v>
      </c>
      <c r="BM18">
        <v>3.2</v>
      </c>
      <c r="BN18">
        <v>0</v>
      </c>
      <c r="BO18">
        <v>17</v>
      </c>
      <c r="BP18" s="123">
        <v>1</v>
      </c>
      <c r="BQ18">
        <v>0</v>
      </c>
      <c r="BR18" s="125">
        <f t="shared" si="0"/>
        <v>1</v>
      </c>
      <c r="BS18">
        <f t="shared" si="1"/>
        <v>1</v>
      </c>
      <c r="BT18">
        <f t="shared" si="2"/>
        <v>0.9999999999812248</v>
      </c>
      <c r="BU18" s="123">
        <f t="shared" si="3"/>
        <v>0.9999999999812248</v>
      </c>
      <c r="BV18" s="125">
        <f t="shared" si="4"/>
        <v>1.8775203614040947E-11</v>
      </c>
      <c r="BW18" s="123">
        <f t="shared" si="5"/>
        <v>-1.8775203614217201E-11</v>
      </c>
      <c r="BX18" s="125">
        <f t="shared" si="6"/>
        <v>100</v>
      </c>
      <c r="BY18">
        <f t="shared" si="7"/>
        <v>6.6134342811929994</v>
      </c>
      <c r="BZ18">
        <f t="shared" si="8"/>
        <v>1.2689070011568832E-10</v>
      </c>
      <c r="CA18">
        <f t="shared" si="9"/>
        <v>8.3918330614153078E-10</v>
      </c>
      <c r="CV18">
        <v>3.1812055513364703E-4</v>
      </c>
      <c r="CW18">
        <v>1</v>
      </c>
      <c r="CX18">
        <v>0</v>
      </c>
      <c r="CY18">
        <f t="shared" si="13"/>
        <v>11</v>
      </c>
      <c r="CZ18">
        <f t="shared" si="13"/>
        <v>0</v>
      </c>
      <c r="DA18">
        <f t="shared" si="11"/>
        <v>0.88172043010752688</v>
      </c>
      <c r="DB18">
        <f t="shared" si="11"/>
        <v>1</v>
      </c>
      <c r="DC18">
        <f t="shared" si="12"/>
        <v>1.0752688172043001E-2</v>
      </c>
    </row>
    <row r="19" spans="1:107" x14ac:dyDescent="0.25">
      <c r="A19" s="2">
        <v>25</v>
      </c>
      <c r="B19" s="2">
        <v>2015</v>
      </c>
      <c r="C19" s="2" t="s">
        <v>153</v>
      </c>
      <c r="D19" s="2" t="s">
        <v>107</v>
      </c>
      <c r="E19" s="2" t="s">
        <v>63</v>
      </c>
      <c r="F19" s="2" t="s">
        <v>75</v>
      </c>
      <c r="G19" s="1" t="s">
        <v>65</v>
      </c>
      <c r="H19" s="1" t="s">
        <v>66</v>
      </c>
      <c r="I19" s="3">
        <v>1</v>
      </c>
      <c r="J19" s="4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3" t="s">
        <v>67</v>
      </c>
      <c r="R19">
        <v>1</v>
      </c>
      <c r="S19" s="4">
        <v>1</v>
      </c>
      <c r="T19" s="5">
        <v>0</v>
      </c>
      <c r="U19" s="5">
        <v>0</v>
      </c>
      <c r="V19" s="5">
        <v>0</v>
      </c>
      <c r="W19" s="3" t="s">
        <v>68</v>
      </c>
      <c r="X19" s="3">
        <v>0</v>
      </c>
      <c r="Y19" s="4">
        <v>1</v>
      </c>
      <c r="Z19" s="5">
        <v>0</v>
      </c>
      <c r="AA19" s="5">
        <v>0</v>
      </c>
      <c r="AB19" s="5">
        <v>0</v>
      </c>
      <c r="AC19" s="3" t="s">
        <v>111</v>
      </c>
      <c r="AD19" s="3">
        <v>6</v>
      </c>
      <c r="AE19" s="4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</v>
      </c>
      <c r="AK19" s="6">
        <v>28</v>
      </c>
      <c r="AL19" s="6">
        <v>-28</v>
      </c>
      <c r="AM19" s="6">
        <v>85</v>
      </c>
      <c r="AN19" s="6">
        <v>9</v>
      </c>
      <c r="AO19" s="6">
        <v>22</v>
      </c>
      <c r="AP19" s="6">
        <v>24</v>
      </c>
      <c r="AQ19" s="6">
        <v>22</v>
      </c>
      <c r="AR19" s="6">
        <v>23</v>
      </c>
      <c r="AS19" s="6">
        <v>607</v>
      </c>
      <c r="AT19" s="7">
        <v>0</v>
      </c>
      <c r="AU19" s="7">
        <v>0</v>
      </c>
      <c r="AV19" s="7">
        <v>0</v>
      </c>
      <c r="AW19" s="8" t="s">
        <v>70</v>
      </c>
      <c r="AX19" s="12" t="s">
        <v>71</v>
      </c>
      <c r="AY19" s="12">
        <v>2</v>
      </c>
      <c r="AZ19" s="9" t="s">
        <v>72</v>
      </c>
      <c r="BA19" s="11"/>
      <c r="BB19" s="2" t="s">
        <v>107</v>
      </c>
      <c r="BC19" s="11"/>
      <c r="BD19" s="4">
        <v>2.4710000000000001</v>
      </c>
      <c r="BE19" s="6">
        <v>0.32941176470588235</v>
      </c>
      <c r="BF19" s="6">
        <v>3.48</v>
      </c>
      <c r="BG19" s="6">
        <v>3</v>
      </c>
      <c r="BH19" s="6">
        <v>18</v>
      </c>
      <c r="BI19" s="7">
        <v>1</v>
      </c>
      <c r="BK19">
        <v>0</v>
      </c>
      <c r="BL19">
        <v>0.2988505747126437</v>
      </c>
      <c r="BM19">
        <v>3.5</v>
      </c>
      <c r="BN19">
        <v>0</v>
      </c>
      <c r="BO19">
        <v>17</v>
      </c>
      <c r="BP19" s="123">
        <v>1</v>
      </c>
      <c r="BQ19">
        <v>0</v>
      </c>
      <c r="BR19" s="125">
        <f t="shared" si="0"/>
        <v>1</v>
      </c>
      <c r="BS19">
        <f t="shared" si="1"/>
        <v>1</v>
      </c>
      <c r="BT19">
        <f t="shared" si="2"/>
        <v>0.99999999994969591</v>
      </c>
      <c r="BU19" s="123">
        <f t="shared" si="3"/>
        <v>0.99999999994969591</v>
      </c>
      <c r="BV19" s="125">
        <f t="shared" si="4"/>
        <v>5.030409422346338E-11</v>
      </c>
      <c r="BW19" s="123">
        <f t="shared" si="5"/>
        <v>-5.0304094224728631E-11</v>
      </c>
      <c r="BX19" s="125">
        <f t="shared" si="6"/>
        <v>100</v>
      </c>
      <c r="BY19">
        <f t="shared" si="7"/>
        <v>6.4660344517410309</v>
      </c>
      <c r="BZ19">
        <f t="shared" si="8"/>
        <v>3.3271351925586852E-10</v>
      </c>
      <c r="CA19">
        <f t="shared" si="9"/>
        <v>2.151337078287368E-9</v>
      </c>
      <c r="CV19">
        <v>3.5379260950716248E-4</v>
      </c>
      <c r="CW19">
        <v>1</v>
      </c>
      <c r="CX19">
        <v>0</v>
      </c>
      <c r="CY19">
        <f t="shared" si="13"/>
        <v>12</v>
      </c>
      <c r="CZ19">
        <f t="shared" si="13"/>
        <v>0</v>
      </c>
      <c r="DA19">
        <f t="shared" si="11"/>
        <v>0.87096774193548387</v>
      </c>
      <c r="DB19">
        <f t="shared" si="11"/>
        <v>1</v>
      </c>
      <c r="DC19">
        <f t="shared" si="12"/>
        <v>1.0752688172043001E-2</v>
      </c>
    </row>
    <row r="20" spans="1:107" x14ac:dyDescent="0.25">
      <c r="A20" s="2">
        <v>194</v>
      </c>
      <c r="B20" s="2">
        <v>2016</v>
      </c>
      <c r="C20" s="2" t="s">
        <v>125</v>
      </c>
      <c r="D20" s="2" t="s">
        <v>104</v>
      </c>
      <c r="E20" s="2" t="s">
        <v>63</v>
      </c>
      <c r="F20" s="2" t="s">
        <v>64</v>
      </c>
      <c r="G20" s="1" t="s">
        <v>65</v>
      </c>
      <c r="H20" s="1" t="s">
        <v>66</v>
      </c>
      <c r="I20" s="3">
        <v>1</v>
      </c>
      <c r="J20" s="4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" t="s">
        <v>67</v>
      </c>
      <c r="R20">
        <v>1</v>
      </c>
      <c r="S20" s="4">
        <v>1</v>
      </c>
      <c r="T20" s="5">
        <v>0</v>
      </c>
      <c r="U20" s="5">
        <v>0</v>
      </c>
      <c r="V20" s="5">
        <v>0</v>
      </c>
      <c r="W20" s="3" t="s">
        <v>68</v>
      </c>
      <c r="X20" s="3">
        <v>0</v>
      </c>
      <c r="Y20" s="4">
        <v>1</v>
      </c>
      <c r="Z20" s="5">
        <v>0</v>
      </c>
      <c r="AA20" s="5">
        <v>0</v>
      </c>
      <c r="AB20" s="5">
        <v>0</v>
      </c>
      <c r="AC20" s="3" t="s">
        <v>104</v>
      </c>
      <c r="AD20" s="3">
        <v>4</v>
      </c>
      <c r="AE20" s="4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6">
        <v>95</v>
      </c>
      <c r="AL20" s="6">
        <v>-95</v>
      </c>
      <c r="AM20" s="6">
        <v>493</v>
      </c>
      <c r="AN20" s="6">
        <v>8</v>
      </c>
      <c r="AO20" s="6">
        <v>20</v>
      </c>
      <c r="AP20" s="6">
        <v>21</v>
      </c>
      <c r="AQ20" s="6">
        <v>20</v>
      </c>
      <c r="AR20" s="6">
        <v>20</v>
      </c>
      <c r="AS20" s="6">
        <v>54</v>
      </c>
      <c r="AT20" s="7">
        <v>0</v>
      </c>
      <c r="AU20" s="7">
        <v>0</v>
      </c>
      <c r="AV20" s="7">
        <v>1</v>
      </c>
      <c r="AW20" s="8" t="s">
        <v>65</v>
      </c>
      <c r="AX20" s="12" t="s">
        <v>71</v>
      </c>
      <c r="AY20" s="12">
        <v>3</v>
      </c>
      <c r="AZ20" s="9" t="s">
        <v>77</v>
      </c>
      <c r="BA20" s="11" t="s">
        <v>126</v>
      </c>
      <c r="BB20" s="2" t="s">
        <v>104</v>
      </c>
      <c r="BC20" s="11"/>
      <c r="BD20" s="4">
        <v>3.4980000000000002</v>
      </c>
      <c r="BE20" s="6">
        <v>0.1926977687626775</v>
      </c>
      <c r="BF20" s="6">
        <v>3.95</v>
      </c>
      <c r="BG20" s="6">
        <v>16</v>
      </c>
      <c r="BH20" s="6">
        <v>18</v>
      </c>
      <c r="BI20" s="7">
        <v>0</v>
      </c>
      <c r="BK20">
        <v>0</v>
      </c>
      <c r="BL20">
        <v>0.29974811083123426</v>
      </c>
      <c r="BM20">
        <v>3.9</v>
      </c>
      <c r="BN20">
        <v>14</v>
      </c>
      <c r="BO20">
        <v>26</v>
      </c>
      <c r="BP20" s="123">
        <v>1</v>
      </c>
      <c r="BQ20">
        <v>0</v>
      </c>
      <c r="BR20" s="125">
        <f t="shared" si="0"/>
        <v>1</v>
      </c>
      <c r="BS20">
        <f t="shared" si="1"/>
        <v>1</v>
      </c>
      <c r="BT20">
        <f t="shared" si="2"/>
        <v>0.99999999906132708</v>
      </c>
      <c r="BU20" s="123">
        <f t="shared" si="3"/>
        <v>0.99999999906132708</v>
      </c>
      <c r="BV20" s="125">
        <f t="shared" si="4"/>
        <v>9.3867291717231183E-10</v>
      </c>
      <c r="BW20" s="123">
        <f t="shared" si="5"/>
        <v>-9.3867291761286533E-10</v>
      </c>
      <c r="BX20" s="125">
        <f t="shared" si="6"/>
        <v>100</v>
      </c>
      <c r="BY20">
        <f t="shared" si="7"/>
        <v>6.0080788215516163</v>
      </c>
      <c r="BZ20">
        <f t="shared" si="8"/>
        <v>5.7882021898546449E-9</v>
      </c>
      <c r="CA20">
        <f t="shared" si="9"/>
        <v>3.4775975057870927E-8</v>
      </c>
      <c r="CV20">
        <v>3.7014787135540534E-4</v>
      </c>
      <c r="CW20">
        <v>1</v>
      </c>
      <c r="CX20">
        <v>0</v>
      </c>
      <c r="CY20">
        <f t="shared" si="13"/>
        <v>13</v>
      </c>
      <c r="CZ20">
        <f t="shared" si="13"/>
        <v>0</v>
      </c>
      <c r="DA20">
        <f t="shared" si="11"/>
        <v>0.86021505376344087</v>
      </c>
      <c r="DB20">
        <f t="shared" si="11"/>
        <v>1</v>
      </c>
      <c r="DC20">
        <f t="shared" si="12"/>
        <v>1.0752688172043001E-2</v>
      </c>
    </row>
    <row r="21" spans="1:107" x14ac:dyDescent="0.25">
      <c r="A21" s="2">
        <v>159</v>
      </c>
      <c r="B21" s="2">
        <v>2016</v>
      </c>
      <c r="C21" s="2" t="s">
        <v>121</v>
      </c>
      <c r="D21" s="2" t="s">
        <v>104</v>
      </c>
      <c r="E21" s="2" t="s">
        <v>63</v>
      </c>
      <c r="F21" s="2" t="s">
        <v>64</v>
      </c>
      <c r="G21" s="1" t="s">
        <v>65</v>
      </c>
      <c r="H21" s="1" t="s">
        <v>66</v>
      </c>
      <c r="I21" s="3">
        <v>1</v>
      </c>
      <c r="J21" s="4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3" t="s">
        <v>67</v>
      </c>
      <c r="R21">
        <v>1</v>
      </c>
      <c r="S21" s="4">
        <v>1</v>
      </c>
      <c r="T21" s="5">
        <v>0</v>
      </c>
      <c r="U21" s="5">
        <v>0</v>
      </c>
      <c r="V21" s="5">
        <v>0</v>
      </c>
      <c r="W21" s="3" t="s">
        <v>68</v>
      </c>
      <c r="X21" s="3">
        <v>0</v>
      </c>
      <c r="Y21" s="4">
        <v>1</v>
      </c>
      <c r="Z21" s="5">
        <v>0</v>
      </c>
      <c r="AA21" s="5">
        <v>0</v>
      </c>
      <c r="AB21" s="5">
        <v>0</v>
      </c>
      <c r="AC21" s="3" t="s">
        <v>104</v>
      </c>
      <c r="AD21" s="3">
        <v>4</v>
      </c>
      <c r="AE21" s="4">
        <v>0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6">
        <v>20</v>
      </c>
      <c r="AL21" s="6">
        <v>-20</v>
      </c>
      <c r="AM21" s="6">
        <v>213</v>
      </c>
      <c r="AN21" s="6">
        <v>8</v>
      </c>
      <c r="AO21" s="6">
        <v>20</v>
      </c>
      <c r="AP21" s="6">
        <v>19</v>
      </c>
      <c r="AQ21" s="6">
        <v>21</v>
      </c>
      <c r="AR21" s="6">
        <v>23</v>
      </c>
      <c r="AS21" s="6">
        <v>1272</v>
      </c>
      <c r="AT21" s="7">
        <v>0</v>
      </c>
      <c r="AU21" s="7">
        <v>0</v>
      </c>
      <c r="AV21" s="7">
        <v>1</v>
      </c>
      <c r="AW21" s="8" t="s">
        <v>65</v>
      </c>
      <c r="AX21" s="12" t="s">
        <v>71</v>
      </c>
      <c r="AY21" s="12">
        <v>3</v>
      </c>
      <c r="AZ21" s="9" t="s">
        <v>77</v>
      </c>
      <c r="BA21" s="11" t="s">
        <v>105</v>
      </c>
      <c r="BB21" s="2" t="s">
        <v>104</v>
      </c>
      <c r="BC21" s="11"/>
      <c r="BD21" s="4">
        <v>3.702</v>
      </c>
      <c r="BE21" s="6">
        <v>9.3896713615023469E-2</v>
      </c>
      <c r="BF21" s="6">
        <v>3.85</v>
      </c>
      <c r="BG21" s="6">
        <v>28</v>
      </c>
      <c r="BH21" s="6">
        <v>18</v>
      </c>
      <c r="BI21" s="7">
        <v>0</v>
      </c>
      <c r="BK21">
        <v>0</v>
      </c>
      <c r="BL21">
        <v>0.36170212765957449</v>
      </c>
      <c r="BM21">
        <v>3.89</v>
      </c>
      <c r="BN21">
        <v>6</v>
      </c>
      <c r="BO21">
        <v>27</v>
      </c>
      <c r="BP21" s="123">
        <v>1</v>
      </c>
      <c r="BQ21">
        <v>0</v>
      </c>
      <c r="BR21" s="125">
        <f t="shared" si="0"/>
        <v>1</v>
      </c>
      <c r="BS21">
        <f t="shared" si="1"/>
        <v>1</v>
      </c>
      <c r="BT21">
        <f t="shared" si="2"/>
        <v>0.99999999999175393</v>
      </c>
      <c r="BU21" s="123">
        <f t="shared" si="3"/>
        <v>0.99999999999175393</v>
      </c>
      <c r="BV21" s="125">
        <f t="shared" si="4"/>
        <v>8.2460704931008877E-12</v>
      </c>
      <c r="BW21" s="123">
        <f t="shared" si="5"/>
        <v>-8.2460704931348861E-12</v>
      </c>
      <c r="BX21" s="125">
        <f t="shared" si="6"/>
        <v>100</v>
      </c>
      <c r="BY21">
        <f t="shared" si="7"/>
        <v>6.7341234499317189</v>
      </c>
      <c r="BZ21">
        <f t="shared" si="8"/>
        <v>5.6705616556615359E-11</v>
      </c>
      <c r="CA21">
        <f t="shared" si="9"/>
        <v>3.8186262220310421E-10</v>
      </c>
      <c r="CV21">
        <v>4.3454158877474699E-4</v>
      </c>
      <c r="CW21">
        <v>1</v>
      </c>
      <c r="CX21">
        <v>0</v>
      </c>
      <c r="CY21">
        <f t="shared" si="13"/>
        <v>14</v>
      </c>
      <c r="CZ21">
        <f t="shared" si="13"/>
        <v>0</v>
      </c>
      <c r="DA21">
        <f t="shared" si="11"/>
        <v>0.84946236559139787</v>
      </c>
      <c r="DB21">
        <f t="shared" si="11"/>
        <v>1</v>
      </c>
      <c r="DC21">
        <f t="shared" si="12"/>
        <v>1.0752688172043001E-2</v>
      </c>
    </row>
    <row r="22" spans="1:107" x14ac:dyDescent="0.25">
      <c r="A22" s="2">
        <v>50</v>
      </c>
      <c r="B22" s="2">
        <v>2016</v>
      </c>
      <c r="C22" s="2" t="s">
        <v>144</v>
      </c>
      <c r="D22" s="2" t="s">
        <v>104</v>
      </c>
      <c r="E22" s="2" t="s">
        <v>63</v>
      </c>
      <c r="F22" s="2" t="s">
        <v>145</v>
      </c>
      <c r="G22" s="1" t="s">
        <v>65</v>
      </c>
      <c r="H22" s="1" t="s">
        <v>66</v>
      </c>
      <c r="I22" s="3">
        <v>1</v>
      </c>
      <c r="J22" s="4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3" t="s">
        <v>67</v>
      </c>
      <c r="R22">
        <v>1</v>
      </c>
      <c r="S22" s="4">
        <v>1</v>
      </c>
      <c r="T22" s="5">
        <v>0</v>
      </c>
      <c r="U22" s="5">
        <v>0</v>
      </c>
      <c r="V22" s="5">
        <v>0</v>
      </c>
      <c r="W22" s="3" t="s">
        <v>68</v>
      </c>
      <c r="X22" s="3">
        <v>0</v>
      </c>
      <c r="Y22" s="4">
        <v>1</v>
      </c>
      <c r="Z22" s="5">
        <v>0</v>
      </c>
      <c r="AA22" s="5">
        <v>0</v>
      </c>
      <c r="AB22" s="5">
        <v>0</v>
      </c>
      <c r="AC22" s="3" t="s">
        <v>128</v>
      </c>
      <c r="AD22" s="3">
        <v>3</v>
      </c>
      <c r="AE22" s="4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6">
        <v>118</v>
      </c>
      <c r="AL22" s="6">
        <v>-118</v>
      </c>
      <c r="AM22" s="6">
        <v>358</v>
      </c>
      <c r="AN22" s="6">
        <v>8</v>
      </c>
      <c r="AO22" s="6">
        <v>21</v>
      </c>
      <c r="AP22" s="6">
        <v>24</v>
      </c>
      <c r="AQ22" s="6">
        <v>21</v>
      </c>
      <c r="AR22" s="6">
        <v>19</v>
      </c>
      <c r="AS22" s="6">
        <v>88</v>
      </c>
      <c r="AT22" s="7">
        <v>0</v>
      </c>
      <c r="AU22" s="7">
        <v>0</v>
      </c>
      <c r="AV22" s="7">
        <v>1</v>
      </c>
      <c r="AW22" s="8" t="s">
        <v>65</v>
      </c>
      <c r="AX22" s="12" t="s">
        <v>71</v>
      </c>
      <c r="AY22" s="12">
        <v>3</v>
      </c>
      <c r="AZ22" s="9" t="s">
        <v>77</v>
      </c>
      <c r="BA22" s="11" t="s">
        <v>146</v>
      </c>
      <c r="BB22" s="2" t="s">
        <v>104</v>
      </c>
      <c r="BC22" s="11"/>
      <c r="BD22" s="4">
        <v>2.5510000000000002</v>
      </c>
      <c r="BE22" s="6">
        <v>0.32960893854748602</v>
      </c>
      <c r="BF22" s="6">
        <v>3.65</v>
      </c>
      <c r="BG22" s="6">
        <v>39</v>
      </c>
      <c r="BH22" s="6">
        <v>19</v>
      </c>
      <c r="BI22" s="7">
        <v>0</v>
      </c>
      <c r="BK22">
        <v>0</v>
      </c>
      <c r="BL22">
        <v>0.37026239067055394</v>
      </c>
      <c r="BM22">
        <v>3.27</v>
      </c>
      <c r="BN22">
        <v>0</v>
      </c>
      <c r="BO22">
        <v>20</v>
      </c>
      <c r="BP22" s="123">
        <v>1</v>
      </c>
      <c r="BQ22">
        <v>0</v>
      </c>
      <c r="BR22" s="125">
        <f t="shared" si="0"/>
        <v>1</v>
      </c>
      <c r="BS22">
        <f t="shared" si="1"/>
        <v>1</v>
      </c>
      <c r="BT22">
        <f t="shared" si="2"/>
        <v>0.99999999999643607</v>
      </c>
      <c r="BU22" s="123">
        <f t="shared" si="3"/>
        <v>0.99999999999643607</v>
      </c>
      <c r="BV22" s="125">
        <f t="shared" si="4"/>
        <v>3.563926931349215E-12</v>
      </c>
      <c r="BW22" s="123">
        <f t="shared" si="5"/>
        <v>-3.5639269313555659E-12</v>
      </c>
      <c r="BX22" s="125">
        <f t="shared" si="6"/>
        <v>100</v>
      </c>
      <c r="BY22">
        <f t="shared" si="7"/>
        <v>6.8550676833295539</v>
      </c>
      <c r="BZ22">
        <f t="shared" si="8"/>
        <v>2.4930852961479216E-11</v>
      </c>
      <c r="CA22">
        <f t="shared" si="9"/>
        <v>1.7090268445530771E-10</v>
      </c>
      <c r="CV22">
        <v>5.3512083225887416E-4</v>
      </c>
      <c r="CW22">
        <v>1</v>
      </c>
      <c r="CX22">
        <v>0</v>
      </c>
      <c r="CY22">
        <f t="shared" si="13"/>
        <v>15</v>
      </c>
      <c r="CZ22">
        <f t="shared" si="13"/>
        <v>0</v>
      </c>
      <c r="DA22">
        <f t="shared" si="11"/>
        <v>0.83870967741935487</v>
      </c>
      <c r="DB22">
        <f t="shared" si="11"/>
        <v>1</v>
      </c>
      <c r="DC22">
        <f t="shared" si="12"/>
        <v>1.0752688172043112E-2</v>
      </c>
    </row>
    <row r="23" spans="1:107" x14ac:dyDescent="0.25">
      <c r="A23" s="13">
        <v>105</v>
      </c>
      <c r="B23" s="13">
        <v>2016</v>
      </c>
      <c r="C23" s="13" t="s">
        <v>127</v>
      </c>
      <c r="D23" s="13" t="s">
        <v>93</v>
      </c>
      <c r="E23" s="13" t="s">
        <v>74</v>
      </c>
      <c r="F23" s="13" t="s">
        <v>90</v>
      </c>
      <c r="G23" s="14" t="s">
        <v>65</v>
      </c>
      <c r="H23" s="14" t="s">
        <v>82</v>
      </c>
      <c r="I23" s="15">
        <v>4</v>
      </c>
      <c r="J23" s="16">
        <v>0</v>
      </c>
      <c r="K23" s="17">
        <v>0</v>
      </c>
      <c r="L23" s="17">
        <v>0</v>
      </c>
      <c r="M23" s="17">
        <v>1</v>
      </c>
      <c r="N23" s="17">
        <v>0</v>
      </c>
      <c r="O23" s="17">
        <v>0</v>
      </c>
      <c r="P23" s="17">
        <v>0</v>
      </c>
      <c r="Q23" s="15" t="s">
        <v>67</v>
      </c>
      <c r="R23" s="18">
        <v>1</v>
      </c>
      <c r="S23" s="16">
        <v>1</v>
      </c>
      <c r="T23" s="17">
        <v>0</v>
      </c>
      <c r="U23" s="17">
        <v>0</v>
      </c>
      <c r="V23" s="17">
        <v>0</v>
      </c>
      <c r="W23" s="15" t="s">
        <v>68</v>
      </c>
      <c r="X23" s="15">
        <v>0</v>
      </c>
      <c r="Y23" s="16">
        <v>1</v>
      </c>
      <c r="Z23" s="17">
        <v>0</v>
      </c>
      <c r="AA23" s="17">
        <v>0</v>
      </c>
      <c r="AB23" s="17">
        <v>0</v>
      </c>
      <c r="AC23" s="15" t="s">
        <v>128</v>
      </c>
      <c r="AD23" s="15">
        <v>3</v>
      </c>
      <c r="AE23" s="16">
        <v>0</v>
      </c>
      <c r="AF23" s="17">
        <v>0</v>
      </c>
      <c r="AG23" s="17">
        <v>1</v>
      </c>
      <c r="AH23" s="17">
        <v>0</v>
      </c>
      <c r="AI23" s="17">
        <v>0</v>
      </c>
      <c r="AJ23" s="17">
        <v>0</v>
      </c>
      <c r="AK23" s="19">
        <v>127</v>
      </c>
      <c r="AL23" s="6">
        <v>-127</v>
      </c>
      <c r="AM23" s="19">
        <v>343</v>
      </c>
      <c r="AN23" s="19">
        <v>8</v>
      </c>
      <c r="AO23" s="19">
        <v>25</v>
      </c>
      <c r="AP23" s="19">
        <v>25</v>
      </c>
      <c r="AQ23" s="19">
        <v>25</v>
      </c>
      <c r="AR23" s="19">
        <v>30</v>
      </c>
      <c r="AS23" s="19">
        <v>49</v>
      </c>
      <c r="AT23" s="20">
        <v>0</v>
      </c>
      <c r="AU23" s="20">
        <v>1</v>
      </c>
      <c r="AV23" s="20">
        <v>1</v>
      </c>
      <c r="AW23" s="21" t="s">
        <v>70</v>
      </c>
      <c r="AX23" s="22" t="s">
        <v>112</v>
      </c>
      <c r="AY23" s="12">
        <v>1</v>
      </c>
      <c r="AZ23" s="23" t="s">
        <v>113</v>
      </c>
      <c r="BA23" s="11"/>
      <c r="BB23" s="2" t="s">
        <v>93</v>
      </c>
      <c r="BC23" s="11"/>
      <c r="BD23" s="16"/>
      <c r="BE23" s="19">
        <v>0.37026239067055394</v>
      </c>
      <c r="BF23" s="19">
        <v>3.27</v>
      </c>
      <c r="BG23" s="19">
        <v>0</v>
      </c>
      <c r="BH23" s="19">
        <v>20</v>
      </c>
      <c r="BI23" s="20">
        <v>1</v>
      </c>
      <c r="BK23">
        <v>0</v>
      </c>
      <c r="BL23">
        <v>0.37065637065637064</v>
      </c>
      <c r="BM23">
        <v>3.75</v>
      </c>
      <c r="BN23">
        <v>9</v>
      </c>
      <c r="BO23">
        <v>21</v>
      </c>
      <c r="BP23" s="123">
        <v>1</v>
      </c>
      <c r="BQ23">
        <v>0</v>
      </c>
      <c r="BR23" s="125">
        <f t="shared" si="0"/>
        <v>1</v>
      </c>
      <c r="BS23">
        <f t="shared" si="1"/>
        <v>1</v>
      </c>
      <c r="BT23">
        <f t="shared" si="2"/>
        <v>0.99999999905315173</v>
      </c>
      <c r="BU23" s="123">
        <f t="shared" si="3"/>
        <v>0.99999999905315173</v>
      </c>
      <c r="BV23" s="125">
        <f t="shared" si="4"/>
        <v>9.4684826645874409E-10</v>
      </c>
      <c r="BW23" s="123">
        <f t="shared" si="5"/>
        <v>-9.4684826690700485E-10</v>
      </c>
      <c r="BX23" s="125">
        <f t="shared" si="6"/>
        <v>100</v>
      </c>
      <c r="BY23">
        <f t="shared" si="7"/>
        <v>6.0066723581437174</v>
      </c>
      <c r="BZ23">
        <f t="shared" si="8"/>
        <v>5.8373147890034426E-9</v>
      </c>
      <c r="CA23">
        <f t="shared" si="9"/>
        <v>3.5062837456163935E-8</v>
      </c>
      <c r="CV23">
        <v>5.3680127273404287E-4</v>
      </c>
      <c r="CW23">
        <v>1</v>
      </c>
      <c r="CX23">
        <v>0</v>
      </c>
      <c r="CY23">
        <f t="shared" si="13"/>
        <v>16</v>
      </c>
      <c r="CZ23">
        <f t="shared" si="13"/>
        <v>0</v>
      </c>
      <c r="DA23">
        <f t="shared" si="11"/>
        <v>0.82795698924731176</v>
      </c>
      <c r="DB23">
        <f t="shared" si="11"/>
        <v>1</v>
      </c>
      <c r="DC23">
        <f t="shared" si="12"/>
        <v>1.0752688172043001E-2</v>
      </c>
    </row>
    <row r="24" spans="1:107" x14ac:dyDescent="0.25">
      <c r="A24" s="2">
        <v>202</v>
      </c>
      <c r="B24" s="2">
        <v>2015</v>
      </c>
      <c r="C24" s="2" t="s">
        <v>162</v>
      </c>
      <c r="D24" s="2" t="s">
        <v>104</v>
      </c>
      <c r="E24" s="2" t="s">
        <v>63</v>
      </c>
      <c r="F24" s="2" t="s">
        <v>141</v>
      </c>
      <c r="G24" s="1" t="s">
        <v>65</v>
      </c>
      <c r="H24" s="1" t="s">
        <v>66</v>
      </c>
      <c r="I24" s="3">
        <v>1</v>
      </c>
      <c r="J24" s="4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3" t="s">
        <v>67</v>
      </c>
      <c r="R24">
        <v>1</v>
      </c>
      <c r="S24" s="4">
        <v>1</v>
      </c>
      <c r="T24" s="5">
        <v>0</v>
      </c>
      <c r="U24" s="5">
        <v>0</v>
      </c>
      <c r="V24" s="5">
        <v>0</v>
      </c>
      <c r="W24" s="3" t="s">
        <v>68</v>
      </c>
      <c r="X24" s="3">
        <v>0</v>
      </c>
      <c r="Y24" s="4">
        <v>1</v>
      </c>
      <c r="Z24" s="5">
        <v>0</v>
      </c>
      <c r="AA24" s="5">
        <v>0</v>
      </c>
      <c r="AB24" s="5">
        <v>0</v>
      </c>
      <c r="AC24" s="3" t="s">
        <v>104</v>
      </c>
      <c r="AD24" s="3">
        <v>4</v>
      </c>
      <c r="AE24" s="4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6">
        <v>104</v>
      </c>
      <c r="AL24" s="6">
        <v>-104</v>
      </c>
      <c r="AM24" s="6">
        <v>357</v>
      </c>
      <c r="AN24" s="6">
        <v>8</v>
      </c>
      <c r="AO24" s="6">
        <v>22</v>
      </c>
      <c r="AP24" s="6">
        <v>21</v>
      </c>
      <c r="AQ24" s="6">
        <v>29</v>
      </c>
      <c r="AR24" s="6">
        <v>20</v>
      </c>
      <c r="AS24" s="6">
        <v>1981</v>
      </c>
      <c r="AT24" s="7">
        <v>0</v>
      </c>
      <c r="AU24" s="7">
        <v>0</v>
      </c>
      <c r="AV24" s="7">
        <v>0</v>
      </c>
      <c r="AW24" s="8" t="s">
        <v>65</v>
      </c>
      <c r="AX24" s="12" t="s">
        <v>71</v>
      </c>
      <c r="AY24" s="12">
        <v>3</v>
      </c>
      <c r="AZ24" s="9" t="s">
        <v>77</v>
      </c>
      <c r="BA24" s="11" t="s">
        <v>163</v>
      </c>
      <c r="BB24" s="2" t="s">
        <v>104</v>
      </c>
      <c r="BC24" s="11"/>
      <c r="BD24" s="4">
        <v>3.548</v>
      </c>
      <c r="BE24" s="6">
        <v>0.29131652661064428</v>
      </c>
      <c r="BF24" s="6">
        <v>3.7</v>
      </c>
      <c r="BG24" s="6">
        <v>8</v>
      </c>
      <c r="BH24" s="6">
        <v>20</v>
      </c>
      <c r="BI24" s="7">
        <v>0</v>
      </c>
      <c r="BK24">
        <v>0</v>
      </c>
      <c r="BL24">
        <v>0.45833333333333331</v>
      </c>
      <c r="BM24">
        <v>3.23</v>
      </c>
      <c r="BN24">
        <v>9</v>
      </c>
      <c r="BO24">
        <v>21</v>
      </c>
      <c r="BP24" s="123">
        <v>1</v>
      </c>
      <c r="BQ24">
        <v>0</v>
      </c>
      <c r="BR24" s="125">
        <f t="shared" si="0"/>
        <v>1</v>
      </c>
      <c r="BS24">
        <f t="shared" si="1"/>
        <v>1</v>
      </c>
      <c r="BT24">
        <f t="shared" si="2"/>
        <v>0.99999999980315923</v>
      </c>
      <c r="BU24" s="123">
        <f t="shared" si="3"/>
        <v>0.99999999980315923</v>
      </c>
      <c r="BV24" s="125">
        <f t="shared" si="4"/>
        <v>1.9684076590920085E-10</v>
      </c>
      <c r="BW24" s="123">
        <f t="shared" si="5"/>
        <v>-1.9684076592857399E-10</v>
      </c>
      <c r="BX24" s="125">
        <f t="shared" si="6"/>
        <v>100</v>
      </c>
      <c r="BY24">
        <f t="shared" si="7"/>
        <v>6.2565125472556247</v>
      </c>
      <c r="BZ24">
        <f t="shared" si="8"/>
        <v>1.2615645748848237E-9</v>
      </c>
      <c r="CA24">
        <f t="shared" si="9"/>
        <v>7.8929945950853162E-9</v>
      </c>
      <c r="CV24">
        <v>5.4750513668029761E-4</v>
      </c>
      <c r="CW24">
        <v>1</v>
      </c>
      <c r="CX24">
        <v>0</v>
      </c>
      <c r="CY24">
        <f t="shared" si="13"/>
        <v>17</v>
      </c>
      <c r="CZ24">
        <f t="shared" si="13"/>
        <v>0</v>
      </c>
      <c r="DA24">
        <f t="shared" si="11"/>
        <v>0.81720430107526876</v>
      </c>
      <c r="DB24">
        <f t="shared" si="11"/>
        <v>1</v>
      </c>
      <c r="DC24">
        <f t="shared" si="12"/>
        <v>1.0752688172043001E-2</v>
      </c>
    </row>
    <row r="25" spans="1:107" x14ac:dyDescent="0.25">
      <c r="A25" s="2">
        <v>185</v>
      </c>
      <c r="B25" s="2">
        <v>2016</v>
      </c>
      <c r="C25" s="2" t="s">
        <v>103</v>
      </c>
      <c r="D25" s="2" t="s">
        <v>104</v>
      </c>
      <c r="E25" s="2" t="s">
        <v>63</v>
      </c>
      <c r="F25" s="2" t="s">
        <v>90</v>
      </c>
      <c r="G25" s="1" t="s">
        <v>65</v>
      </c>
      <c r="H25" s="1" t="s">
        <v>66</v>
      </c>
      <c r="I25" s="3">
        <v>1</v>
      </c>
      <c r="J25" s="4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 t="s">
        <v>67</v>
      </c>
      <c r="R25">
        <v>1</v>
      </c>
      <c r="S25" s="4">
        <v>1</v>
      </c>
      <c r="T25" s="5">
        <v>0</v>
      </c>
      <c r="U25" s="5">
        <v>0</v>
      </c>
      <c r="V25" s="5">
        <v>0</v>
      </c>
      <c r="W25" s="3" t="s">
        <v>68</v>
      </c>
      <c r="X25" s="3">
        <v>0</v>
      </c>
      <c r="Y25" s="4">
        <v>1</v>
      </c>
      <c r="Z25" s="5">
        <v>0</v>
      </c>
      <c r="AA25" s="5">
        <v>0</v>
      </c>
      <c r="AB25" s="5">
        <v>0</v>
      </c>
      <c r="AC25" s="3" t="s">
        <v>104</v>
      </c>
      <c r="AD25" s="3">
        <v>4</v>
      </c>
      <c r="AE25" s="4">
        <v>0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6">
        <v>117</v>
      </c>
      <c r="AL25" s="6">
        <v>-117</v>
      </c>
      <c r="AM25" s="6">
        <v>356</v>
      </c>
      <c r="AN25" s="6">
        <v>8</v>
      </c>
      <c r="AO25" s="6">
        <v>19</v>
      </c>
      <c r="AP25" s="6">
        <v>19</v>
      </c>
      <c r="AQ25" s="6">
        <v>16</v>
      </c>
      <c r="AR25" s="6">
        <v>19</v>
      </c>
      <c r="AS25" s="6">
        <v>20</v>
      </c>
      <c r="AT25" s="7">
        <v>0</v>
      </c>
      <c r="AU25" s="7">
        <v>0</v>
      </c>
      <c r="AV25" s="7">
        <v>1</v>
      </c>
      <c r="AW25" s="8" t="s">
        <v>65</v>
      </c>
      <c r="AX25" s="12" t="s">
        <v>71</v>
      </c>
      <c r="AY25" s="12">
        <v>3</v>
      </c>
      <c r="AZ25" s="9" t="s">
        <v>77</v>
      </c>
      <c r="BA25" s="11" t="s">
        <v>105</v>
      </c>
      <c r="BB25" s="2" t="s">
        <v>104</v>
      </c>
      <c r="BC25" s="11" t="s">
        <v>106</v>
      </c>
      <c r="BD25" s="4">
        <v>3.5329999999999999</v>
      </c>
      <c r="BE25" s="6">
        <v>0.32865168539325845</v>
      </c>
      <c r="BF25" s="6">
        <v>3.15</v>
      </c>
      <c r="BG25" s="6">
        <v>17</v>
      </c>
      <c r="BH25" s="6">
        <v>20</v>
      </c>
      <c r="BI25" s="7">
        <v>0</v>
      </c>
      <c r="BK25">
        <v>0</v>
      </c>
      <c r="BL25">
        <v>0.47058823529411764</v>
      </c>
      <c r="BM25">
        <v>3.26</v>
      </c>
      <c r="BN25">
        <v>29</v>
      </c>
      <c r="BO25">
        <v>24</v>
      </c>
      <c r="BP25" s="123">
        <v>1</v>
      </c>
      <c r="BQ25">
        <v>0</v>
      </c>
      <c r="BR25" s="125">
        <f t="shared" si="0"/>
        <v>1</v>
      </c>
      <c r="BS25">
        <f t="shared" si="1"/>
        <v>1</v>
      </c>
      <c r="BT25">
        <f t="shared" si="2"/>
        <v>0.99999962216789662</v>
      </c>
      <c r="BU25" s="123">
        <f t="shared" si="3"/>
        <v>0.99999962216789662</v>
      </c>
      <c r="BV25" s="125">
        <f t="shared" si="4"/>
        <v>3.7783210338204753E-7</v>
      </c>
      <c r="BW25" s="123">
        <f t="shared" si="5"/>
        <v>-3.7783217476061466E-7</v>
      </c>
      <c r="BX25" s="125">
        <f t="shared" si="6"/>
        <v>100</v>
      </c>
      <c r="BY25">
        <f t="shared" si="7"/>
        <v>4.9464827499310982</v>
      </c>
      <c r="BZ25">
        <f t="shared" si="8"/>
        <v>1.9400742141822105E-6</v>
      </c>
      <c r="CA25">
        <f t="shared" si="9"/>
        <v>9.5965510238128709E-6</v>
      </c>
      <c r="CV25">
        <v>7.3537684833138045E-4</v>
      </c>
      <c r="CW25">
        <v>1</v>
      </c>
      <c r="CX25">
        <v>0</v>
      </c>
      <c r="CY25">
        <f t="shared" si="13"/>
        <v>18</v>
      </c>
      <c r="CZ25">
        <f t="shared" si="13"/>
        <v>0</v>
      </c>
      <c r="DA25">
        <f t="shared" si="11"/>
        <v>0.80645161290322576</v>
      </c>
      <c r="DB25">
        <f t="shared" si="11"/>
        <v>1</v>
      </c>
      <c r="DC25">
        <f t="shared" si="12"/>
        <v>1.0752688172043001E-2</v>
      </c>
    </row>
    <row r="26" spans="1:107" x14ac:dyDescent="0.25">
      <c r="A26" s="2">
        <v>80</v>
      </c>
      <c r="B26" s="2">
        <v>2015</v>
      </c>
      <c r="C26" s="2" t="s">
        <v>192</v>
      </c>
      <c r="D26" s="2" t="s">
        <v>140</v>
      </c>
      <c r="E26" s="2" t="s">
        <v>63</v>
      </c>
      <c r="F26" s="2" t="s">
        <v>81</v>
      </c>
      <c r="G26" s="1" t="s">
        <v>65</v>
      </c>
      <c r="H26" s="1" t="s">
        <v>66</v>
      </c>
      <c r="I26" s="3">
        <v>1</v>
      </c>
      <c r="J26" s="4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3" t="s">
        <v>67</v>
      </c>
      <c r="R26">
        <v>1</v>
      </c>
      <c r="S26" s="4">
        <v>1</v>
      </c>
      <c r="T26" s="5">
        <v>0</v>
      </c>
      <c r="U26" s="5">
        <v>0</v>
      </c>
      <c r="V26" s="5">
        <v>0</v>
      </c>
      <c r="W26" s="3" t="s">
        <v>68</v>
      </c>
      <c r="X26" s="3">
        <v>0</v>
      </c>
      <c r="Y26" s="4">
        <v>1</v>
      </c>
      <c r="Z26" s="5">
        <v>0</v>
      </c>
      <c r="AA26" s="5">
        <v>0</v>
      </c>
      <c r="AB26" s="5">
        <v>0</v>
      </c>
      <c r="AC26" s="3" t="s">
        <v>83</v>
      </c>
      <c r="AD26" s="3">
        <v>2</v>
      </c>
      <c r="AE26" s="4">
        <v>0</v>
      </c>
      <c r="AF26" s="5">
        <v>1</v>
      </c>
      <c r="AG26" s="5">
        <v>0</v>
      </c>
      <c r="AH26" s="5">
        <v>0</v>
      </c>
      <c r="AI26" s="5">
        <v>0</v>
      </c>
      <c r="AJ26" s="5">
        <v>0</v>
      </c>
      <c r="AK26" s="6">
        <v>32</v>
      </c>
      <c r="AL26" s="6">
        <v>-32</v>
      </c>
      <c r="AM26" s="6">
        <v>126</v>
      </c>
      <c r="AN26" s="6">
        <v>10</v>
      </c>
      <c r="AO26" s="6">
        <v>24</v>
      </c>
      <c r="AP26" s="6">
        <v>23</v>
      </c>
      <c r="AQ26" s="6">
        <v>23</v>
      </c>
      <c r="AR26" s="6">
        <v>31</v>
      </c>
      <c r="AS26" s="6">
        <v>533</v>
      </c>
      <c r="AT26" s="7">
        <v>0</v>
      </c>
      <c r="AU26" s="7">
        <v>0</v>
      </c>
      <c r="AV26" s="7">
        <v>0</v>
      </c>
      <c r="AW26" s="8" t="s">
        <v>65</v>
      </c>
      <c r="AX26" s="12" t="s">
        <v>71</v>
      </c>
      <c r="AY26" s="12">
        <v>3</v>
      </c>
      <c r="AZ26" s="9" t="s">
        <v>77</v>
      </c>
      <c r="BA26" s="11" t="s">
        <v>193</v>
      </c>
      <c r="BB26" s="2" t="s">
        <v>140</v>
      </c>
      <c r="BC26" s="11"/>
      <c r="BD26" s="4">
        <v>3.59</v>
      </c>
      <c r="BE26" s="6">
        <v>0.25396825396825395</v>
      </c>
      <c r="BF26" s="6">
        <v>3.67</v>
      </c>
      <c r="BG26" s="6">
        <v>22</v>
      </c>
      <c r="BH26" s="6">
        <v>20</v>
      </c>
      <c r="BI26" s="7">
        <v>0</v>
      </c>
      <c r="BK26">
        <v>0</v>
      </c>
      <c r="BL26">
        <v>0.53276955602537002</v>
      </c>
      <c r="BM26">
        <v>3.14</v>
      </c>
      <c r="BN26">
        <v>3</v>
      </c>
      <c r="BO26">
        <v>23</v>
      </c>
      <c r="BP26" s="123">
        <v>1</v>
      </c>
      <c r="BQ26">
        <v>0</v>
      </c>
      <c r="BR26" s="125">
        <f t="shared" si="0"/>
        <v>1</v>
      </c>
      <c r="BS26">
        <f t="shared" si="1"/>
        <v>1</v>
      </c>
      <c r="BT26">
        <f t="shared" si="2"/>
        <v>0.99999999999825862</v>
      </c>
      <c r="BU26" s="123">
        <f t="shared" si="3"/>
        <v>0.99999999999825862</v>
      </c>
      <c r="BV26" s="125">
        <f t="shared" si="4"/>
        <v>1.741384814124558E-12</v>
      </c>
      <c r="BW26" s="123">
        <f t="shared" si="5"/>
        <v>-1.7413848141260743E-12</v>
      </c>
      <c r="BX26" s="125">
        <f t="shared" si="6"/>
        <v>100</v>
      </c>
      <c r="BY26">
        <f t="shared" si="7"/>
        <v>6.9567235340663984</v>
      </c>
      <c r="BZ26">
        <f t="shared" si="8"/>
        <v>1.2355254250807161E-11</v>
      </c>
      <c r="CA26">
        <f t="shared" si="9"/>
        <v>8.5952088016266417E-11</v>
      </c>
      <c r="CV26">
        <v>7.7100583045330319E-4</v>
      </c>
      <c r="CW26">
        <v>1</v>
      </c>
      <c r="CX26">
        <v>0</v>
      </c>
      <c r="CY26">
        <f t="shared" si="13"/>
        <v>19</v>
      </c>
      <c r="CZ26">
        <f t="shared" si="13"/>
        <v>0</v>
      </c>
      <c r="DA26">
        <f t="shared" si="11"/>
        <v>0.79569892473118276</v>
      </c>
      <c r="DB26">
        <f t="shared" si="11"/>
        <v>1</v>
      </c>
      <c r="DC26">
        <f t="shared" si="12"/>
        <v>1.0752688172043001E-2</v>
      </c>
    </row>
    <row r="27" spans="1:107" x14ac:dyDescent="0.25">
      <c r="A27" s="2">
        <v>151</v>
      </c>
      <c r="B27" s="2">
        <v>2016</v>
      </c>
      <c r="C27" s="2" t="s">
        <v>168</v>
      </c>
      <c r="D27" s="2" t="s">
        <v>124</v>
      </c>
      <c r="E27" s="2" t="s">
        <v>63</v>
      </c>
      <c r="F27" s="2" t="s">
        <v>136</v>
      </c>
      <c r="G27" s="1" t="s">
        <v>65</v>
      </c>
      <c r="H27" s="1" t="s">
        <v>66</v>
      </c>
      <c r="I27" s="3">
        <v>1</v>
      </c>
      <c r="J27" s="4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3" t="s">
        <v>67</v>
      </c>
      <c r="R27">
        <v>1</v>
      </c>
      <c r="S27" s="4">
        <v>1</v>
      </c>
      <c r="T27" s="5">
        <v>0</v>
      </c>
      <c r="U27" s="5">
        <v>0</v>
      </c>
      <c r="V27" s="5">
        <v>0</v>
      </c>
      <c r="W27" s="3" t="s">
        <v>68</v>
      </c>
      <c r="X27" s="3">
        <v>0</v>
      </c>
      <c r="Y27" s="4">
        <v>1</v>
      </c>
      <c r="Z27" s="5">
        <v>0</v>
      </c>
      <c r="AA27" s="5">
        <v>0</v>
      </c>
      <c r="AB27" s="5">
        <v>0</v>
      </c>
      <c r="AC27" s="3" t="s">
        <v>83</v>
      </c>
      <c r="AD27" s="3">
        <v>2</v>
      </c>
      <c r="AE27" s="4">
        <v>0</v>
      </c>
      <c r="AF27" s="5">
        <v>1</v>
      </c>
      <c r="AG27" s="5">
        <v>0</v>
      </c>
      <c r="AH27" s="5">
        <v>0</v>
      </c>
      <c r="AI27" s="5">
        <v>0</v>
      </c>
      <c r="AJ27" s="5">
        <v>0</v>
      </c>
      <c r="AK27" s="6"/>
      <c r="AL27" s="6"/>
      <c r="AM27" s="6"/>
      <c r="AN27" s="6">
        <v>7</v>
      </c>
      <c r="AO27" s="6">
        <v>22</v>
      </c>
      <c r="AP27" s="6">
        <v>21</v>
      </c>
      <c r="AQ27" s="6">
        <v>23</v>
      </c>
      <c r="AR27" s="6">
        <v>23</v>
      </c>
      <c r="AS27" s="6">
        <v>86</v>
      </c>
      <c r="AT27" s="7">
        <v>0</v>
      </c>
      <c r="AU27" s="7">
        <v>0</v>
      </c>
      <c r="AV27" s="7">
        <v>1</v>
      </c>
      <c r="AW27" s="8" t="s">
        <v>70</v>
      </c>
      <c r="AX27" s="12" t="s">
        <v>71</v>
      </c>
      <c r="AY27" s="12">
        <v>2</v>
      </c>
      <c r="AZ27" s="9" t="s">
        <v>72</v>
      </c>
      <c r="BA27" s="11"/>
      <c r="BB27" s="2" t="s">
        <v>124</v>
      </c>
      <c r="BC27" s="11"/>
      <c r="BD27" s="4">
        <v>1.6419999999999999</v>
      </c>
      <c r="BE27" s="6"/>
      <c r="BF27" s="6">
        <v>3.33</v>
      </c>
      <c r="BG27" s="6">
        <v>3</v>
      </c>
      <c r="BH27" s="6">
        <v>21</v>
      </c>
      <c r="BI27" s="7">
        <v>1</v>
      </c>
      <c r="BK27">
        <v>0</v>
      </c>
      <c r="BL27">
        <v>0.62735849056603776</v>
      </c>
      <c r="BM27">
        <v>2.95</v>
      </c>
      <c r="BN27">
        <v>9</v>
      </c>
      <c r="BO27">
        <v>23</v>
      </c>
      <c r="BP27" s="123">
        <v>1</v>
      </c>
      <c r="BQ27">
        <v>0</v>
      </c>
      <c r="BR27" s="125">
        <f t="shared" si="0"/>
        <v>1</v>
      </c>
      <c r="BS27">
        <f t="shared" si="1"/>
        <v>1</v>
      </c>
      <c r="BT27">
        <f t="shared" si="2"/>
        <v>0.99999999997547873</v>
      </c>
      <c r="BU27" s="123">
        <f t="shared" si="3"/>
        <v>0.99999999997547873</v>
      </c>
      <c r="BV27" s="125">
        <f t="shared" si="4"/>
        <v>2.4521273900290907E-11</v>
      </c>
      <c r="BW27" s="123">
        <f t="shared" si="5"/>
        <v>-2.4521273900591555E-11</v>
      </c>
      <c r="BX27" s="125">
        <f t="shared" si="6"/>
        <v>100</v>
      </c>
      <c r="BY27">
        <f t="shared" si="7"/>
        <v>6.5738135629060235</v>
      </c>
      <c r="BZ27">
        <f t="shared" si="8"/>
        <v>1.6477323623501801E-10</v>
      </c>
      <c r="CA27">
        <f t="shared" si="9"/>
        <v>1.0831885352193909E-9</v>
      </c>
      <c r="CV27">
        <v>7.9630463255102757E-4</v>
      </c>
      <c r="CW27">
        <v>1</v>
      </c>
      <c r="CX27">
        <v>0</v>
      </c>
      <c r="CY27">
        <f t="shared" si="13"/>
        <v>20</v>
      </c>
      <c r="CZ27">
        <f t="shared" si="13"/>
        <v>0</v>
      </c>
      <c r="DA27">
        <f t="shared" si="11"/>
        <v>0.78494623655913975</v>
      </c>
      <c r="DB27">
        <f t="shared" si="11"/>
        <v>1</v>
      </c>
      <c r="DC27">
        <f t="shared" si="12"/>
        <v>1.0752688172043001E-2</v>
      </c>
    </row>
    <row r="28" spans="1:107" x14ac:dyDescent="0.25">
      <c r="A28" s="2">
        <v>187</v>
      </c>
      <c r="B28" s="2">
        <v>2016</v>
      </c>
      <c r="C28" s="2" t="s">
        <v>190</v>
      </c>
      <c r="D28" s="2" t="s">
        <v>104</v>
      </c>
      <c r="E28" s="2" t="s">
        <v>63</v>
      </c>
      <c r="F28" s="2" t="s">
        <v>119</v>
      </c>
      <c r="G28" s="1" t="s">
        <v>65</v>
      </c>
      <c r="H28" s="1" t="s">
        <v>115</v>
      </c>
      <c r="I28" s="3">
        <v>5</v>
      </c>
      <c r="J28" s="4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3" t="s">
        <v>101</v>
      </c>
      <c r="R28">
        <v>2</v>
      </c>
      <c r="S28" s="4">
        <v>0</v>
      </c>
      <c r="T28" s="5">
        <v>1</v>
      </c>
      <c r="U28" s="5">
        <v>0</v>
      </c>
      <c r="V28" s="5">
        <v>0</v>
      </c>
      <c r="W28" s="3" t="s">
        <v>68</v>
      </c>
      <c r="X28" s="3">
        <v>0</v>
      </c>
      <c r="Y28" s="4">
        <v>1</v>
      </c>
      <c r="Z28" s="5">
        <v>0</v>
      </c>
      <c r="AA28" s="5">
        <v>0</v>
      </c>
      <c r="AB28" s="5">
        <v>0</v>
      </c>
      <c r="AC28" s="3" t="s">
        <v>104</v>
      </c>
      <c r="AD28" s="3">
        <v>4</v>
      </c>
      <c r="AE28" s="4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6"/>
      <c r="AL28" s="6"/>
      <c r="AM28" s="6"/>
      <c r="AN28" s="6">
        <v>8</v>
      </c>
      <c r="AO28" s="6">
        <v>23</v>
      </c>
      <c r="AP28" s="6">
        <v>25</v>
      </c>
      <c r="AQ28" s="6">
        <v>24</v>
      </c>
      <c r="AR28" s="6">
        <v>23</v>
      </c>
      <c r="AS28" s="6">
        <v>12019</v>
      </c>
      <c r="AT28" s="7">
        <v>0</v>
      </c>
      <c r="AU28" s="7">
        <v>0</v>
      </c>
      <c r="AV28" s="7">
        <v>1</v>
      </c>
      <c r="AW28" s="8" t="s">
        <v>70</v>
      </c>
      <c r="AX28" s="12" t="s">
        <v>71</v>
      </c>
      <c r="AY28" s="12">
        <v>2</v>
      </c>
      <c r="AZ28" s="9" t="s">
        <v>72</v>
      </c>
      <c r="BA28" s="11"/>
      <c r="BB28" s="2" t="s">
        <v>104</v>
      </c>
      <c r="BC28" s="11"/>
      <c r="BD28" s="4">
        <v>2.9590000000000001</v>
      </c>
      <c r="BE28" s="6"/>
      <c r="BF28" s="6">
        <v>3.54</v>
      </c>
      <c r="BG28" s="6">
        <v>4</v>
      </c>
      <c r="BH28" s="6">
        <v>21</v>
      </c>
      <c r="BI28" s="7">
        <v>1</v>
      </c>
      <c r="BK28">
        <v>1.6419999999999999</v>
      </c>
      <c r="BL28">
        <v>0</v>
      </c>
      <c r="BM28">
        <v>3.33</v>
      </c>
      <c r="BN28">
        <v>3</v>
      </c>
      <c r="BO28">
        <v>21</v>
      </c>
      <c r="BP28" s="123">
        <v>1</v>
      </c>
      <c r="BQ28">
        <v>0</v>
      </c>
      <c r="BR28" s="125">
        <f t="shared" si="0"/>
        <v>1</v>
      </c>
      <c r="BS28">
        <f t="shared" si="1"/>
        <v>1</v>
      </c>
      <c r="BT28">
        <f t="shared" si="2"/>
        <v>0.99838242838643732</v>
      </c>
      <c r="BU28" s="123">
        <f t="shared" si="3"/>
        <v>0.99838242838643732</v>
      </c>
      <c r="BV28" s="125">
        <f t="shared" si="4"/>
        <v>1.617571613562685E-3</v>
      </c>
      <c r="BW28" s="123">
        <f t="shared" si="5"/>
        <v>-1.6188812950514635E-3</v>
      </c>
      <c r="BX28" s="125">
        <f t="shared" si="6"/>
        <v>100</v>
      </c>
      <c r="BY28">
        <f t="shared" si="7"/>
        <v>2.9444642466497362</v>
      </c>
      <c r="BZ28">
        <f t="shared" si="8"/>
        <v>5.2272320638136896E-3</v>
      </c>
      <c r="CA28">
        <f t="shared" si="9"/>
        <v>1.5443747513538468E-2</v>
      </c>
      <c r="CV28">
        <v>9.1346061474059952E-4</v>
      </c>
      <c r="CW28">
        <v>1</v>
      </c>
      <c r="CX28">
        <v>0</v>
      </c>
      <c r="CY28">
        <f t="shared" si="13"/>
        <v>21</v>
      </c>
      <c r="CZ28">
        <f t="shared" si="13"/>
        <v>0</v>
      </c>
      <c r="DA28">
        <f t="shared" si="11"/>
        <v>0.77419354838709675</v>
      </c>
      <c r="DB28">
        <f t="shared" si="11"/>
        <v>1</v>
      </c>
      <c r="DC28">
        <f t="shared" si="12"/>
        <v>1.0752688172043001E-2</v>
      </c>
    </row>
    <row r="29" spans="1:107" x14ac:dyDescent="0.25">
      <c r="A29" s="2">
        <v>155</v>
      </c>
      <c r="B29" s="2">
        <v>2015</v>
      </c>
      <c r="C29" s="2" t="s">
        <v>178</v>
      </c>
      <c r="D29" s="2" t="s">
        <v>165</v>
      </c>
      <c r="E29" s="2" t="s">
        <v>63</v>
      </c>
      <c r="F29" s="2" t="s">
        <v>179</v>
      </c>
      <c r="G29" s="1" t="s">
        <v>65</v>
      </c>
      <c r="H29" s="1" t="s">
        <v>66</v>
      </c>
      <c r="I29" s="3">
        <v>1</v>
      </c>
      <c r="J29" s="4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3" t="s">
        <v>67</v>
      </c>
      <c r="R29">
        <v>1</v>
      </c>
      <c r="S29" s="4">
        <v>1</v>
      </c>
      <c r="T29" s="5">
        <v>0</v>
      </c>
      <c r="U29" s="5">
        <v>0</v>
      </c>
      <c r="V29" s="5">
        <v>0</v>
      </c>
      <c r="W29" s="3" t="s">
        <v>68</v>
      </c>
      <c r="X29" s="3">
        <v>0</v>
      </c>
      <c r="Y29" s="4">
        <v>1</v>
      </c>
      <c r="Z29" s="5">
        <v>0</v>
      </c>
      <c r="AA29" s="5">
        <v>0</v>
      </c>
      <c r="AB29" s="5">
        <v>0</v>
      </c>
      <c r="AC29" s="3" t="s">
        <v>69</v>
      </c>
      <c r="AD29" s="3">
        <v>1</v>
      </c>
      <c r="AE29" s="4">
        <v>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6">
        <v>103</v>
      </c>
      <c r="AL29" s="6">
        <v>-103</v>
      </c>
      <c r="AM29" s="6">
        <v>315</v>
      </c>
      <c r="AN29" s="6">
        <v>8</v>
      </c>
      <c r="AO29" s="6">
        <v>23</v>
      </c>
      <c r="AP29" s="6">
        <v>26</v>
      </c>
      <c r="AQ29" s="6">
        <v>25</v>
      </c>
      <c r="AR29" s="6">
        <v>21</v>
      </c>
      <c r="AS29" s="6">
        <v>0</v>
      </c>
      <c r="AT29" s="7">
        <v>0</v>
      </c>
      <c r="AU29" s="7">
        <v>0</v>
      </c>
      <c r="AV29" s="7">
        <v>0</v>
      </c>
      <c r="AW29" s="8" t="s">
        <v>65</v>
      </c>
      <c r="AX29" s="12" t="s">
        <v>71</v>
      </c>
      <c r="AY29" s="12">
        <v>3</v>
      </c>
      <c r="AZ29" s="9" t="s">
        <v>77</v>
      </c>
      <c r="BA29" s="11" t="s">
        <v>180</v>
      </c>
      <c r="BB29" s="2" t="s">
        <v>165</v>
      </c>
      <c r="BC29" s="11" t="s">
        <v>181</v>
      </c>
      <c r="BD29" s="4">
        <v>3.5920000000000001</v>
      </c>
      <c r="BE29" s="6">
        <v>0.32698412698412699</v>
      </c>
      <c r="BF29" s="6">
        <v>3.58</v>
      </c>
      <c r="BG29" s="6">
        <v>6</v>
      </c>
      <c r="BH29" s="6">
        <v>21</v>
      </c>
      <c r="BI29" s="7">
        <v>0</v>
      </c>
      <c r="BK29">
        <v>2.2919999999999998</v>
      </c>
      <c r="BL29">
        <v>0.55131264916467781</v>
      </c>
      <c r="BM29">
        <v>3.2</v>
      </c>
      <c r="BN29">
        <v>20</v>
      </c>
      <c r="BO29">
        <v>27</v>
      </c>
      <c r="BP29" s="123">
        <v>1</v>
      </c>
      <c r="BQ29">
        <v>0</v>
      </c>
      <c r="BR29" s="125">
        <f t="shared" si="0"/>
        <v>1</v>
      </c>
      <c r="BS29">
        <f t="shared" si="1"/>
        <v>1</v>
      </c>
      <c r="BT29">
        <f t="shared" si="2"/>
        <v>0.76666261671464031</v>
      </c>
      <c r="BU29" s="123">
        <f t="shared" si="3"/>
        <v>0.76666261671464031</v>
      </c>
      <c r="BV29" s="125">
        <f t="shared" si="4"/>
        <v>0.23333738328535969</v>
      </c>
      <c r="BW29" s="123">
        <f t="shared" si="5"/>
        <v>-0.26570844829307971</v>
      </c>
      <c r="BX29" s="125">
        <f t="shared" si="6"/>
        <v>100</v>
      </c>
      <c r="BY29">
        <f t="shared" si="7"/>
        <v>0.7279000598145382</v>
      </c>
      <c r="BZ29">
        <f t="shared" si="8"/>
        <v>0.3060956078904899</v>
      </c>
      <c r="CA29">
        <f t="shared" si="9"/>
        <v>0.45002572756158077</v>
      </c>
      <c r="CV29">
        <v>9.9409052488338805E-4</v>
      </c>
      <c r="CW29">
        <v>1</v>
      </c>
      <c r="CX29">
        <v>0</v>
      </c>
      <c r="CY29">
        <f t="shared" si="13"/>
        <v>22</v>
      </c>
      <c r="CZ29">
        <f t="shared" si="13"/>
        <v>0</v>
      </c>
      <c r="DA29">
        <f t="shared" si="11"/>
        <v>0.76344086021505375</v>
      </c>
      <c r="DB29">
        <f t="shared" si="11"/>
        <v>1</v>
      </c>
      <c r="DC29">
        <f t="shared" si="12"/>
        <v>1.0752688172043001E-2</v>
      </c>
    </row>
    <row r="30" spans="1:107" x14ac:dyDescent="0.25">
      <c r="A30" s="2">
        <v>23</v>
      </c>
      <c r="B30" s="2">
        <v>2016</v>
      </c>
      <c r="C30" s="2" t="s">
        <v>242</v>
      </c>
      <c r="D30" s="2" t="s">
        <v>148</v>
      </c>
      <c r="E30" s="2" t="s">
        <v>63</v>
      </c>
      <c r="F30" s="2" t="s">
        <v>64</v>
      </c>
      <c r="G30" s="1" t="s">
        <v>65</v>
      </c>
      <c r="H30" s="1" t="s">
        <v>66</v>
      </c>
      <c r="I30" s="3">
        <v>1</v>
      </c>
      <c r="J30" s="4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3" t="s">
        <v>67</v>
      </c>
      <c r="R30">
        <v>1</v>
      </c>
      <c r="S30" s="4">
        <v>1</v>
      </c>
      <c r="T30" s="5">
        <v>0</v>
      </c>
      <c r="U30" s="5">
        <v>0</v>
      </c>
      <c r="V30" s="5">
        <v>0</v>
      </c>
      <c r="W30" s="3" t="s">
        <v>68</v>
      </c>
      <c r="X30" s="3">
        <v>0</v>
      </c>
      <c r="Y30" s="4">
        <v>1</v>
      </c>
      <c r="Z30" s="5">
        <v>0</v>
      </c>
      <c r="AA30" s="5">
        <v>0</v>
      </c>
      <c r="AB30" s="5">
        <v>0</v>
      </c>
      <c r="AC30" s="3" t="s">
        <v>128</v>
      </c>
      <c r="AD30" s="3">
        <v>3</v>
      </c>
      <c r="AE30" s="4">
        <v>0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6">
        <v>22</v>
      </c>
      <c r="AL30" s="6">
        <v>-22</v>
      </c>
      <c r="AM30" s="6">
        <v>48</v>
      </c>
      <c r="AN30" s="6">
        <v>8</v>
      </c>
      <c r="AO30" s="6">
        <v>26</v>
      </c>
      <c r="AP30" s="6">
        <v>25</v>
      </c>
      <c r="AQ30" s="6">
        <v>27</v>
      </c>
      <c r="AR30" s="6">
        <v>31</v>
      </c>
      <c r="AS30" s="6">
        <v>401</v>
      </c>
      <c r="AT30" s="7">
        <v>0</v>
      </c>
      <c r="AU30" s="7">
        <v>0</v>
      </c>
      <c r="AV30" s="7">
        <v>1</v>
      </c>
      <c r="AW30" s="8" t="s">
        <v>70</v>
      </c>
      <c r="AX30" s="12" t="s">
        <v>112</v>
      </c>
      <c r="AY30" s="12">
        <v>1</v>
      </c>
      <c r="AZ30" s="9" t="s">
        <v>113</v>
      </c>
      <c r="BA30" s="11"/>
      <c r="BB30" s="2" t="s">
        <v>148</v>
      </c>
      <c r="BC30" s="11"/>
      <c r="BD30" s="4"/>
      <c r="BE30" s="6">
        <v>0.45833333333333331</v>
      </c>
      <c r="BF30" s="6">
        <v>3.23</v>
      </c>
      <c r="BG30" s="6">
        <v>9</v>
      </c>
      <c r="BH30" s="6">
        <v>21</v>
      </c>
      <c r="BI30" s="7">
        <v>1</v>
      </c>
      <c r="BK30">
        <v>2.4119999999999999</v>
      </c>
      <c r="BL30">
        <v>0.34020618556701032</v>
      </c>
      <c r="BM30">
        <v>3.18</v>
      </c>
      <c r="BN30">
        <v>16</v>
      </c>
      <c r="BO30">
        <v>16</v>
      </c>
      <c r="BP30" s="123">
        <v>0</v>
      </c>
      <c r="BQ30">
        <v>1</v>
      </c>
      <c r="BR30" s="125">
        <f t="shared" si="0"/>
        <v>1</v>
      </c>
      <c r="BS30">
        <f t="shared" si="1"/>
        <v>0</v>
      </c>
      <c r="BT30">
        <f t="shared" si="2"/>
        <v>0.40513501044140932</v>
      </c>
      <c r="BU30" s="123">
        <f t="shared" si="3"/>
        <v>0.40513501044140932</v>
      </c>
      <c r="BV30" s="125">
        <f t="shared" si="4"/>
        <v>0.59486498955859068</v>
      </c>
      <c r="BW30" s="123">
        <f t="shared" si="5"/>
        <v>-0.51942080748898123</v>
      </c>
      <c r="BX30" s="125">
        <f t="shared" si="6"/>
        <v>100</v>
      </c>
      <c r="BY30">
        <f t="shared" si="7"/>
        <v>-0.24007770085304081</v>
      </c>
      <c r="BZ30">
        <f t="shared" si="8"/>
        <v>0.3876093856683353</v>
      </c>
      <c r="CA30">
        <f t="shared" si="9"/>
        <v>0.58100514826869487</v>
      </c>
      <c r="CV30">
        <v>1.1853663121177943E-3</v>
      </c>
      <c r="CW30">
        <v>1</v>
      </c>
      <c r="CX30">
        <v>0</v>
      </c>
      <c r="CY30">
        <f t="shared" si="13"/>
        <v>23</v>
      </c>
      <c r="CZ30">
        <f t="shared" si="13"/>
        <v>0</v>
      </c>
      <c r="DA30">
        <f t="shared" si="11"/>
        <v>0.75268817204301075</v>
      </c>
      <c r="DB30">
        <f t="shared" si="11"/>
        <v>1</v>
      </c>
      <c r="DC30">
        <f t="shared" si="12"/>
        <v>1.0752688172043001E-2</v>
      </c>
    </row>
    <row r="31" spans="1:107" x14ac:dyDescent="0.25">
      <c r="A31" s="2">
        <v>38</v>
      </c>
      <c r="B31" s="2">
        <v>2016</v>
      </c>
      <c r="C31" s="2" t="s">
        <v>164</v>
      </c>
      <c r="D31" s="2" t="s">
        <v>161</v>
      </c>
      <c r="E31" s="2" t="s">
        <v>63</v>
      </c>
      <c r="F31" s="2" t="s">
        <v>75</v>
      </c>
      <c r="G31" s="1" t="s">
        <v>65</v>
      </c>
      <c r="H31" s="1" t="s">
        <v>86</v>
      </c>
      <c r="I31" s="3">
        <v>3</v>
      </c>
      <c r="J31" s="4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3" t="s">
        <v>67</v>
      </c>
      <c r="R31">
        <v>1</v>
      </c>
      <c r="S31" s="4">
        <v>1</v>
      </c>
      <c r="T31" s="5">
        <v>0</v>
      </c>
      <c r="U31" s="5">
        <v>0</v>
      </c>
      <c r="V31" s="5">
        <v>0</v>
      </c>
      <c r="W31" s="3" t="s">
        <v>110</v>
      </c>
      <c r="X31" s="3">
        <v>1</v>
      </c>
      <c r="Y31" s="4">
        <v>0</v>
      </c>
      <c r="Z31" s="5">
        <v>1</v>
      </c>
      <c r="AA31" s="5">
        <v>0</v>
      </c>
      <c r="AB31" s="5">
        <v>0</v>
      </c>
      <c r="AC31" s="3" t="s">
        <v>91</v>
      </c>
      <c r="AD31" s="3">
        <v>5</v>
      </c>
      <c r="AE31" s="4">
        <v>0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6">
        <v>96</v>
      </c>
      <c r="AL31" s="6">
        <v>-96</v>
      </c>
      <c r="AM31" s="6">
        <v>259</v>
      </c>
      <c r="AN31" s="6">
        <v>8</v>
      </c>
      <c r="AO31" s="6">
        <v>23</v>
      </c>
      <c r="AP31" s="6">
        <v>26</v>
      </c>
      <c r="AQ31" s="6">
        <v>25</v>
      </c>
      <c r="AR31" s="6">
        <v>21</v>
      </c>
      <c r="AS31" s="6">
        <v>8</v>
      </c>
      <c r="AT31" s="7">
        <v>0</v>
      </c>
      <c r="AU31" s="7">
        <v>0</v>
      </c>
      <c r="AV31" s="7">
        <v>1</v>
      </c>
      <c r="AW31" s="8" t="s">
        <v>70</v>
      </c>
      <c r="AX31" s="12" t="s">
        <v>112</v>
      </c>
      <c r="AY31" s="12">
        <v>1</v>
      </c>
      <c r="AZ31" s="9" t="s">
        <v>113</v>
      </c>
      <c r="BA31" s="11"/>
      <c r="BB31" s="2" t="s">
        <v>161</v>
      </c>
      <c r="BC31" s="11"/>
      <c r="BD31" s="4"/>
      <c r="BE31" s="6">
        <v>0.37065637065637064</v>
      </c>
      <c r="BF31" s="6">
        <v>3.75</v>
      </c>
      <c r="BG31" s="6">
        <v>9</v>
      </c>
      <c r="BH31" s="6">
        <v>21</v>
      </c>
      <c r="BI31" s="7">
        <v>1</v>
      </c>
      <c r="BK31">
        <v>2.4550000000000001</v>
      </c>
      <c r="BL31">
        <v>0.36466165413533835</v>
      </c>
      <c r="BM31">
        <v>3.68</v>
      </c>
      <c r="BN31">
        <v>3</v>
      </c>
      <c r="BO31">
        <v>15</v>
      </c>
      <c r="BP31" s="123">
        <v>1</v>
      </c>
      <c r="BQ31">
        <v>0</v>
      </c>
      <c r="BR31" s="125">
        <f t="shared" si="0"/>
        <v>1</v>
      </c>
      <c r="BS31">
        <f t="shared" si="1"/>
        <v>1</v>
      </c>
      <c r="BT31">
        <f t="shared" si="2"/>
        <v>0.63632981317936699</v>
      </c>
      <c r="BU31" s="123">
        <f t="shared" si="3"/>
        <v>0.63632981317936699</v>
      </c>
      <c r="BV31" s="125">
        <f t="shared" si="4"/>
        <v>0.36367018682063301</v>
      </c>
      <c r="BW31" s="123">
        <f t="shared" si="5"/>
        <v>-0.45203827587374429</v>
      </c>
      <c r="BX31" s="125">
        <f t="shared" si="6"/>
        <v>100</v>
      </c>
      <c r="BY31">
        <f t="shared" si="7"/>
        <v>0.3486655987228291</v>
      </c>
      <c r="BZ31">
        <f t="shared" si="8"/>
        <v>0.37541530603023382</v>
      </c>
      <c r="CA31">
        <f t="shared" si="9"/>
        <v>0.55376637850495214</v>
      </c>
      <c r="CV31">
        <v>1.6256286836746391E-3</v>
      </c>
      <c r="CW31">
        <v>1</v>
      </c>
      <c r="CX31">
        <v>0</v>
      </c>
      <c r="CY31">
        <f t="shared" si="13"/>
        <v>24</v>
      </c>
      <c r="CZ31">
        <f t="shared" si="13"/>
        <v>0</v>
      </c>
      <c r="DA31">
        <f t="shared" si="11"/>
        <v>0.74193548387096775</v>
      </c>
      <c r="DB31">
        <f t="shared" si="11"/>
        <v>1</v>
      </c>
      <c r="DC31">
        <f t="shared" si="12"/>
        <v>1.0752688172043001E-2</v>
      </c>
    </row>
    <row r="32" spans="1:107" x14ac:dyDescent="0.25">
      <c r="A32" s="2">
        <v>24</v>
      </c>
      <c r="B32" s="2">
        <v>2015</v>
      </c>
      <c r="C32" s="2" t="s">
        <v>167</v>
      </c>
      <c r="D32" s="2" t="s">
        <v>104</v>
      </c>
      <c r="E32" s="2" t="s">
        <v>74</v>
      </c>
      <c r="F32" s="2" t="s">
        <v>94</v>
      </c>
      <c r="G32" s="1" t="s">
        <v>65</v>
      </c>
      <c r="H32" s="1" t="s">
        <v>66</v>
      </c>
      <c r="I32" s="3">
        <v>1</v>
      </c>
      <c r="J32" s="4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 t="s">
        <v>67</v>
      </c>
      <c r="R32">
        <v>1</v>
      </c>
      <c r="S32" s="4">
        <v>1</v>
      </c>
      <c r="T32" s="5">
        <v>0</v>
      </c>
      <c r="U32" s="5">
        <v>0</v>
      </c>
      <c r="V32" s="5">
        <v>0</v>
      </c>
      <c r="W32" s="3" t="s">
        <v>68</v>
      </c>
      <c r="X32" s="3">
        <v>0</v>
      </c>
      <c r="Y32" s="4">
        <v>1</v>
      </c>
      <c r="Z32" s="5">
        <v>0</v>
      </c>
      <c r="AA32" s="5">
        <v>0</v>
      </c>
      <c r="AB32" s="5">
        <v>0</v>
      </c>
      <c r="AC32" s="3" t="s">
        <v>104</v>
      </c>
      <c r="AD32" s="3">
        <v>4</v>
      </c>
      <c r="AE32" s="4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6">
        <v>265</v>
      </c>
      <c r="AL32" s="6">
        <v>-265</v>
      </c>
      <c r="AM32" s="6">
        <v>453</v>
      </c>
      <c r="AN32" s="6">
        <v>8</v>
      </c>
      <c r="AO32" s="6">
        <v>22</v>
      </c>
      <c r="AP32" s="6">
        <v>23</v>
      </c>
      <c r="AQ32" s="6">
        <v>22</v>
      </c>
      <c r="AR32" s="6">
        <v>21</v>
      </c>
      <c r="AS32" s="6">
        <v>18</v>
      </c>
      <c r="AT32" s="7">
        <v>0</v>
      </c>
      <c r="AU32" s="7">
        <v>1</v>
      </c>
      <c r="AV32" s="7">
        <v>0</v>
      </c>
      <c r="AW32" s="8" t="s">
        <v>65</v>
      </c>
      <c r="AX32" s="12" t="s">
        <v>71</v>
      </c>
      <c r="AY32" s="12">
        <v>3</v>
      </c>
      <c r="AZ32" s="9" t="s">
        <v>77</v>
      </c>
      <c r="BA32" s="11" t="s">
        <v>126</v>
      </c>
      <c r="BB32" s="2" t="s">
        <v>104</v>
      </c>
      <c r="BC32" s="11"/>
      <c r="BD32" s="4">
        <v>2.9079999999999999</v>
      </c>
      <c r="BE32" s="6">
        <v>0.58498896247240617</v>
      </c>
      <c r="BF32" s="6">
        <v>3.02</v>
      </c>
      <c r="BG32" s="6">
        <v>11</v>
      </c>
      <c r="BH32" s="6">
        <v>21</v>
      </c>
      <c r="BI32" s="7">
        <v>0</v>
      </c>
      <c r="BK32">
        <v>2.4710000000000001</v>
      </c>
      <c r="BL32">
        <v>0.32941176470588235</v>
      </c>
      <c r="BM32">
        <v>3.48</v>
      </c>
      <c r="BN32">
        <v>3</v>
      </c>
      <c r="BO32">
        <v>18</v>
      </c>
      <c r="BP32" s="123">
        <v>1</v>
      </c>
      <c r="BQ32">
        <v>0</v>
      </c>
      <c r="BR32" s="125">
        <f t="shared" si="0"/>
        <v>1</v>
      </c>
      <c r="BS32">
        <f t="shared" si="1"/>
        <v>1</v>
      </c>
      <c r="BT32">
        <f t="shared" si="2"/>
        <v>0.75481157748022398</v>
      </c>
      <c r="BU32" s="123">
        <f t="shared" si="3"/>
        <v>0.75481157748022398</v>
      </c>
      <c r="BV32" s="125">
        <f t="shared" si="4"/>
        <v>0.24518842251977602</v>
      </c>
      <c r="BW32" s="123">
        <f t="shared" si="5"/>
        <v>-0.28128712713131049</v>
      </c>
      <c r="BX32" s="125">
        <f t="shared" si="6"/>
        <v>100</v>
      </c>
      <c r="BY32">
        <f t="shared" si="7"/>
        <v>0.68970957219451456</v>
      </c>
      <c r="BZ32">
        <f t="shared" si="8"/>
        <v>0.31449466066830839</v>
      </c>
      <c r="CA32">
        <f t="shared" si="9"/>
        <v>0.4609695924508313</v>
      </c>
      <c r="CV32">
        <v>1.8486281008308892E-3</v>
      </c>
      <c r="CW32">
        <v>1</v>
      </c>
      <c r="CX32">
        <v>0</v>
      </c>
      <c r="CY32">
        <f t="shared" si="13"/>
        <v>25</v>
      </c>
      <c r="CZ32">
        <f t="shared" si="13"/>
        <v>0</v>
      </c>
      <c r="DA32">
        <f t="shared" si="11"/>
        <v>0.73118279569892475</v>
      </c>
      <c r="DB32">
        <f t="shared" si="11"/>
        <v>1</v>
      </c>
      <c r="DC32">
        <f t="shared" si="12"/>
        <v>1.0752688172043001E-2</v>
      </c>
    </row>
    <row r="33" spans="1:107" x14ac:dyDescent="0.25">
      <c r="A33" s="2">
        <v>220</v>
      </c>
      <c r="B33" s="2">
        <v>2016</v>
      </c>
      <c r="C33" s="2" t="s">
        <v>85</v>
      </c>
      <c r="D33" s="2" t="s">
        <v>80</v>
      </c>
      <c r="E33" s="2" t="s">
        <v>74</v>
      </c>
      <c r="F33" s="2" t="s">
        <v>81</v>
      </c>
      <c r="G33" s="1" t="s">
        <v>65</v>
      </c>
      <c r="H33" s="1" t="s">
        <v>86</v>
      </c>
      <c r="I33" s="3">
        <v>3</v>
      </c>
      <c r="J33" s="4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3" t="s">
        <v>67</v>
      </c>
      <c r="R33">
        <v>1</v>
      </c>
      <c r="S33" s="4">
        <v>1</v>
      </c>
      <c r="T33" s="5">
        <v>0</v>
      </c>
      <c r="U33" s="5">
        <v>0</v>
      </c>
      <c r="V33" s="5">
        <v>0</v>
      </c>
      <c r="W33" s="3" t="s">
        <v>68</v>
      </c>
      <c r="X33" s="3">
        <v>0</v>
      </c>
      <c r="Y33" s="4">
        <v>1</v>
      </c>
      <c r="Z33" s="5">
        <v>0</v>
      </c>
      <c r="AA33" s="5">
        <v>0</v>
      </c>
      <c r="AB33" s="5">
        <v>0</v>
      </c>
      <c r="AC33" s="3" t="s">
        <v>83</v>
      </c>
      <c r="AD33" s="3">
        <v>2</v>
      </c>
      <c r="AE33" s="4">
        <v>0</v>
      </c>
      <c r="AF33" s="5">
        <v>1</v>
      </c>
      <c r="AG33" s="5">
        <v>0</v>
      </c>
      <c r="AH33" s="5">
        <v>0</v>
      </c>
      <c r="AI33" s="5">
        <v>0</v>
      </c>
      <c r="AJ33" s="5">
        <v>0</v>
      </c>
      <c r="AK33" s="6">
        <v>34</v>
      </c>
      <c r="AL33" s="6">
        <v>-34</v>
      </c>
      <c r="AM33" s="6">
        <v>253</v>
      </c>
      <c r="AN33" s="6">
        <v>8</v>
      </c>
      <c r="AO33" s="6">
        <v>18</v>
      </c>
      <c r="AP33" s="6">
        <v>19</v>
      </c>
      <c r="AQ33" s="6">
        <v>15</v>
      </c>
      <c r="AR33" s="6">
        <v>15</v>
      </c>
      <c r="AS33" s="6">
        <v>2035</v>
      </c>
      <c r="AT33" s="7">
        <v>0</v>
      </c>
      <c r="AU33" s="7">
        <v>1</v>
      </c>
      <c r="AV33" s="7">
        <v>1</v>
      </c>
      <c r="AW33" s="8" t="s">
        <v>65</v>
      </c>
      <c r="AX33" s="12" t="s">
        <v>71</v>
      </c>
      <c r="AY33" s="12">
        <v>3</v>
      </c>
      <c r="AZ33" s="9" t="s">
        <v>77</v>
      </c>
      <c r="BA33" s="11" t="s">
        <v>87</v>
      </c>
      <c r="BB33" s="2" t="s">
        <v>80</v>
      </c>
      <c r="BC33" s="11"/>
      <c r="BD33" s="4">
        <v>3.282</v>
      </c>
      <c r="BE33" s="6">
        <v>0.13438735177865613</v>
      </c>
      <c r="BF33" s="6">
        <v>3.52</v>
      </c>
      <c r="BG33" s="6">
        <v>35</v>
      </c>
      <c r="BH33" s="6">
        <v>21</v>
      </c>
      <c r="BI33" s="7">
        <v>0</v>
      </c>
      <c r="BK33">
        <v>2.5110000000000001</v>
      </c>
      <c r="BL33">
        <v>0.52500000000000002</v>
      </c>
      <c r="BM33">
        <v>3.22</v>
      </c>
      <c r="BN33">
        <v>0</v>
      </c>
      <c r="BO33">
        <v>17</v>
      </c>
      <c r="BP33" s="123">
        <v>1</v>
      </c>
      <c r="BQ33">
        <v>0</v>
      </c>
      <c r="BR33" s="125">
        <f t="shared" si="0"/>
        <v>1</v>
      </c>
      <c r="BS33">
        <f t="shared" si="1"/>
        <v>1</v>
      </c>
      <c r="BT33">
        <f t="shared" si="2"/>
        <v>0.80563091158334432</v>
      </c>
      <c r="BU33" s="123">
        <f t="shared" si="3"/>
        <v>0.80563091158334432</v>
      </c>
      <c r="BV33" s="125">
        <f t="shared" si="4"/>
        <v>0.19436908841665568</v>
      </c>
      <c r="BW33" s="123">
        <f t="shared" si="5"/>
        <v>-0.21612956743092859</v>
      </c>
      <c r="BX33" s="125">
        <f t="shared" si="6"/>
        <v>100</v>
      </c>
      <c r="BY33">
        <f t="shared" si="7"/>
        <v>0.86190794459722309</v>
      </c>
      <c r="BZ33">
        <f t="shared" si="8"/>
        <v>0.2751658738040853</v>
      </c>
      <c r="CA33">
        <f t="shared" si="9"/>
        <v>0.41104611611666841</v>
      </c>
      <c r="CV33">
        <v>2.0519684624333732E-3</v>
      </c>
      <c r="CW33">
        <v>1</v>
      </c>
      <c r="CX33">
        <v>0</v>
      </c>
      <c r="CY33">
        <f t="shared" si="13"/>
        <v>26</v>
      </c>
      <c r="CZ33">
        <f t="shared" si="13"/>
        <v>0</v>
      </c>
      <c r="DA33">
        <f t="shared" si="11"/>
        <v>0.72043010752688175</v>
      </c>
      <c r="DB33">
        <f t="shared" si="11"/>
        <v>1</v>
      </c>
      <c r="DC33">
        <f t="shared" si="12"/>
        <v>1.0752688172043001E-2</v>
      </c>
    </row>
    <row r="34" spans="1:107" x14ac:dyDescent="0.25">
      <c r="A34" s="2">
        <v>74</v>
      </c>
      <c r="B34" s="2">
        <v>2016</v>
      </c>
      <c r="C34" s="2" t="s">
        <v>160</v>
      </c>
      <c r="D34" s="2" t="s">
        <v>161</v>
      </c>
      <c r="E34" s="2" t="s">
        <v>63</v>
      </c>
      <c r="F34" s="2" t="s">
        <v>136</v>
      </c>
      <c r="G34" s="1" t="s">
        <v>65</v>
      </c>
      <c r="H34" s="1" t="s">
        <v>66</v>
      </c>
      <c r="I34" s="3">
        <v>1</v>
      </c>
      <c r="J34" s="4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 t="s">
        <v>67</v>
      </c>
      <c r="R34">
        <v>1</v>
      </c>
      <c r="S34" s="4">
        <v>1</v>
      </c>
      <c r="T34" s="5">
        <v>0</v>
      </c>
      <c r="U34" s="5">
        <v>0</v>
      </c>
      <c r="V34" s="5">
        <v>0</v>
      </c>
      <c r="W34" s="3" t="s">
        <v>68</v>
      </c>
      <c r="X34" s="3">
        <v>0</v>
      </c>
      <c r="Y34" s="4">
        <v>1</v>
      </c>
      <c r="Z34" s="5">
        <v>0</v>
      </c>
      <c r="AA34" s="5">
        <v>0</v>
      </c>
      <c r="AB34" s="5">
        <v>0</v>
      </c>
      <c r="AC34" s="3" t="s">
        <v>91</v>
      </c>
      <c r="AD34" s="3">
        <v>5</v>
      </c>
      <c r="AE34" s="4">
        <v>0</v>
      </c>
      <c r="AF34" s="5">
        <v>0</v>
      </c>
      <c r="AG34" s="5">
        <v>0</v>
      </c>
      <c r="AH34" s="5">
        <v>0</v>
      </c>
      <c r="AI34" s="5">
        <v>1</v>
      </c>
      <c r="AJ34" s="5">
        <v>0</v>
      </c>
      <c r="AK34" s="6">
        <v>101</v>
      </c>
      <c r="AL34" s="6">
        <v>-101</v>
      </c>
      <c r="AM34" s="6">
        <v>506</v>
      </c>
      <c r="AN34" s="6">
        <v>8</v>
      </c>
      <c r="AO34" s="6">
        <v>22</v>
      </c>
      <c r="AP34" s="6">
        <v>25</v>
      </c>
      <c r="AQ34" s="6">
        <v>22</v>
      </c>
      <c r="AR34" s="6">
        <v>20</v>
      </c>
      <c r="AS34" s="6">
        <v>4076</v>
      </c>
      <c r="AT34" s="7">
        <v>0</v>
      </c>
      <c r="AU34" s="7">
        <v>0</v>
      </c>
      <c r="AV34" s="7">
        <v>1</v>
      </c>
      <c r="AW34" s="8" t="s">
        <v>70</v>
      </c>
      <c r="AX34" s="12" t="s">
        <v>112</v>
      </c>
      <c r="AY34" s="12">
        <v>1</v>
      </c>
      <c r="AZ34" s="9" t="s">
        <v>113</v>
      </c>
      <c r="BA34" s="11"/>
      <c r="BB34" s="2" t="s">
        <v>161</v>
      </c>
      <c r="BC34" s="11"/>
      <c r="BD34" s="4"/>
      <c r="BE34" s="6">
        <v>0.19960474308300397</v>
      </c>
      <c r="BF34" s="6">
        <v>3.9</v>
      </c>
      <c r="BG34" s="6">
        <v>0</v>
      </c>
      <c r="BH34" s="6">
        <v>22</v>
      </c>
      <c r="BI34" s="7">
        <v>1</v>
      </c>
      <c r="BK34">
        <v>2.5510000000000002</v>
      </c>
      <c r="BL34">
        <v>0.32960893854748602</v>
      </c>
      <c r="BM34">
        <v>3.65</v>
      </c>
      <c r="BN34">
        <v>39</v>
      </c>
      <c r="BO34">
        <v>19</v>
      </c>
      <c r="BP34" s="123">
        <v>0</v>
      </c>
      <c r="BQ34">
        <v>1</v>
      </c>
      <c r="BR34" s="125">
        <f t="shared" si="0"/>
        <v>1</v>
      </c>
      <c r="BS34">
        <f t="shared" si="1"/>
        <v>0</v>
      </c>
      <c r="BT34">
        <f t="shared" si="2"/>
        <v>1.0263400365137332E-2</v>
      </c>
      <c r="BU34" s="123">
        <f t="shared" si="3"/>
        <v>1.0263400365137332E-2</v>
      </c>
      <c r="BV34" s="125">
        <f t="shared" si="4"/>
        <v>0.98973659963486271</v>
      </c>
      <c r="BW34" s="123">
        <f t="shared" si="5"/>
        <v>-1.0316432228888036E-2</v>
      </c>
      <c r="BX34" s="125">
        <f t="shared" si="6"/>
        <v>100</v>
      </c>
      <c r="BY34">
        <f t="shared" si="7"/>
        <v>-2.3165767201215965</v>
      </c>
      <c r="BZ34">
        <f t="shared" si="8"/>
        <v>2.7263611355155998E-2</v>
      </c>
      <c r="CA34">
        <f t="shared" si="9"/>
        <v>6.4571987982365756E-2</v>
      </c>
      <c r="CV34">
        <v>2.2745472644661677E-3</v>
      </c>
      <c r="CW34">
        <v>1</v>
      </c>
      <c r="CX34">
        <v>0</v>
      </c>
      <c r="CY34">
        <f t="shared" si="13"/>
        <v>27</v>
      </c>
      <c r="CZ34">
        <f t="shared" si="13"/>
        <v>0</v>
      </c>
      <c r="DA34">
        <f t="shared" si="11"/>
        <v>0.70967741935483875</v>
      </c>
      <c r="DB34">
        <f t="shared" si="11"/>
        <v>1</v>
      </c>
      <c r="DC34">
        <f t="shared" si="12"/>
        <v>1.0752688172043001E-2</v>
      </c>
    </row>
    <row r="35" spans="1:107" x14ac:dyDescent="0.25">
      <c r="A35" s="2">
        <v>177</v>
      </c>
      <c r="B35" s="2">
        <v>2015</v>
      </c>
      <c r="C35" s="2" t="s">
        <v>191</v>
      </c>
      <c r="D35" s="2" t="s">
        <v>104</v>
      </c>
      <c r="E35" s="2" t="s">
        <v>63</v>
      </c>
      <c r="F35" s="2" t="s">
        <v>94</v>
      </c>
      <c r="G35" s="1" t="s">
        <v>65</v>
      </c>
      <c r="H35" s="1" t="s">
        <v>66</v>
      </c>
      <c r="I35" s="3">
        <v>1</v>
      </c>
      <c r="J35" s="4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3" t="s">
        <v>101</v>
      </c>
      <c r="R35">
        <v>2</v>
      </c>
      <c r="S35" s="4">
        <v>0</v>
      </c>
      <c r="T35" s="5">
        <v>1</v>
      </c>
      <c r="U35" s="5">
        <v>0</v>
      </c>
      <c r="V35" s="5">
        <v>0</v>
      </c>
      <c r="W35" s="3" t="s">
        <v>68</v>
      </c>
      <c r="X35" s="3">
        <v>0</v>
      </c>
      <c r="Y35" s="4">
        <v>1</v>
      </c>
      <c r="Z35" s="5">
        <v>0</v>
      </c>
      <c r="AA35" s="5">
        <v>0</v>
      </c>
      <c r="AB35" s="5">
        <v>0</v>
      </c>
      <c r="AC35" s="3" t="s">
        <v>104</v>
      </c>
      <c r="AD35" s="3">
        <v>4</v>
      </c>
      <c r="AE35" s="4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6"/>
      <c r="AL35" s="6"/>
      <c r="AM35" s="6"/>
      <c r="AN35" s="6">
        <v>8</v>
      </c>
      <c r="AO35" s="6">
        <v>23</v>
      </c>
      <c r="AP35" s="6">
        <v>23</v>
      </c>
      <c r="AQ35" s="6">
        <v>24</v>
      </c>
      <c r="AR35" s="6">
        <v>22</v>
      </c>
      <c r="AS35" s="6">
        <v>1133</v>
      </c>
      <c r="AT35" s="7">
        <v>0</v>
      </c>
      <c r="AU35" s="7">
        <v>0</v>
      </c>
      <c r="AV35" s="7">
        <v>0</v>
      </c>
      <c r="AW35" s="8" t="s">
        <v>65</v>
      </c>
      <c r="AX35" s="12" t="s">
        <v>71</v>
      </c>
      <c r="AY35" s="12">
        <v>3</v>
      </c>
      <c r="AZ35" s="9" t="s">
        <v>77</v>
      </c>
      <c r="BA35" s="11" t="s">
        <v>126</v>
      </c>
      <c r="BB35" s="2" t="s">
        <v>104</v>
      </c>
      <c r="BC35" s="11"/>
      <c r="BD35" s="4">
        <v>3.7010000000000001</v>
      </c>
      <c r="BE35" s="6"/>
      <c r="BF35" s="6">
        <v>3.96</v>
      </c>
      <c r="BG35" s="6">
        <v>0</v>
      </c>
      <c r="BH35" s="6">
        <v>22</v>
      </c>
      <c r="BI35" s="7">
        <v>0</v>
      </c>
      <c r="BK35">
        <v>2.5579999999999998</v>
      </c>
      <c r="BL35">
        <v>0.48972602739726029</v>
      </c>
      <c r="BM35">
        <v>3.44</v>
      </c>
      <c r="BN35">
        <v>15</v>
      </c>
      <c r="BO35">
        <v>24</v>
      </c>
      <c r="BP35" s="123">
        <v>0</v>
      </c>
      <c r="BQ35">
        <v>1</v>
      </c>
      <c r="BR35" s="125">
        <f t="shared" si="0"/>
        <v>1</v>
      </c>
      <c r="BS35">
        <f t="shared" si="1"/>
        <v>0</v>
      </c>
      <c r="BT35">
        <f t="shared" si="2"/>
        <v>0.54776159994672335</v>
      </c>
      <c r="BU35" s="123">
        <f t="shared" si="3"/>
        <v>0.54776159994672335</v>
      </c>
      <c r="BV35" s="125">
        <f t="shared" si="4"/>
        <v>0.45223840005327665</v>
      </c>
      <c r="BW35" s="123">
        <f t="shared" si="5"/>
        <v>-0.79354580444800793</v>
      </c>
      <c r="BX35" s="125">
        <f t="shared" si="6"/>
        <v>0</v>
      </c>
      <c r="BY35">
        <f t="shared" si="7"/>
        <v>0.12000801334570887</v>
      </c>
      <c r="BZ35">
        <f t="shared" si="8"/>
        <v>0.39607983090980248</v>
      </c>
      <c r="CA35">
        <f t="shared" si="9"/>
        <v>0.66195668062722879</v>
      </c>
      <c r="CV35">
        <v>2.6920721527231178E-3</v>
      </c>
      <c r="CW35">
        <v>1</v>
      </c>
      <c r="CX35">
        <v>0</v>
      </c>
      <c r="CY35">
        <f t="shared" si="13"/>
        <v>28</v>
      </c>
      <c r="CZ35">
        <f t="shared" si="13"/>
        <v>0</v>
      </c>
      <c r="DA35">
        <f t="shared" si="11"/>
        <v>0.69892473118279574</v>
      </c>
      <c r="DB35">
        <f t="shared" si="11"/>
        <v>1</v>
      </c>
      <c r="DC35">
        <f t="shared" si="12"/>
        <v>1.0752688172043001E-2</v>
      </c>
    </row>
    <row r="36" spans="1:107" x14ac:dyDescent="0.25">
      <c r="A36" s="2">
        <v>20</v>
      </c>
      <c r="B36" s="2">
        <v>2016</v>
      </c>
      <c r="C36" s="2" t="s">
        <v>156</v>
      </c>
      <c r="D36" s="2" t="s">
        <v>104</v>
      </c>
      <c r="E36" s="2" t="s">
        <v>63</v>
      </c>
      <c r="F36" s="2" t="s">
        <v>157</v>
      </c>
      <c r="G36" s="1" t="s">
        <v>65</v>
      </c>
      <c r="H36" s="1" t="s">
        <v>66</v>
      </c>
      <c r="I36" s="3">
        <v>1</v>
      </c>
      <c r="J36" s="4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3" t="s">
        <v>67</v>
      </c>
      <c r="R36">
        <v>1</v>
      </c>
      <c r="S36" s="4">
        <v>1</v>
      </c>
      <c r="T36" s="5">
        <v>0</v>
      </c>
      <c r="U36" s="5">
        <v>0</v>
      </c>
      <c r="V36" s="5">
        <v>0</v>
      </c>
      <c r="W36" s="3" t="s">
        <v>68</v>
      </c>
      <c r="X36" s="3">
        <v>0</v>
      </c>
      <c r="Y36" s="4">
        <v>1</v>
      </c>
      <c r="Z36" s="5">
        <v>0</v>
      </c>
      <c r="AA36" s="5">
        <v>0</v>
      </c>
      <c r="AB36" s="5">
        <v>0</v>
      </c>
      <c r="AC36" s="3" t="s">
        <v>104</v>
      </c>
      <c r="AD36" s="3">
        <v>4</v>
      </c>
      <c r="AE36" s="4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6">
        <v>50</v>
      </c>
      <c r="AL36" s="6">
        <v>-50</v>
      </c>
      <c r="AM36" s="6">
        <v>184</v>
      </c>
      <c r="AN36" s="6">
        <v>7</v>
      </c>
      <c r="AO36" s="6">
        <v>22</v>
      </c>
      <c r="AP36" s="6">
        <v>21</v>
      </c>
      <c r="AQ36" s="6">
        <v>24</v>
      </c>
      <c r="AR36" s="6">
        <v>22</v>
      </c>
      <c r="AS36" s="6">
        <v>417</v>
      </c>
      <c r="AT36" s="7">
        <v>0</v>
      </c>
      <c r="AU36" s="7">
        <v>0</v>
      </c>
      <c r="AV36" s="7">
        <v>1</v>
      </c>
      <c r="AW36" s="8" t="s">
        <v>65</v>
      </c>
      <c r="AX36" s="12" t="s">
        <v>71</v>
      </c>
      <c r="AY36" s="12">
        <v>3</v>
      </c>
      <c r="AZ36" s="9" t="s">
        <v>77</v>
      </c>
      <c r="BA36" s="11" t="s">
        <v>126</v>
      </c>
      <c r="BB36" s="2" t="s">
        <v>104</v>
      </c>
      <c r="BC36" s="11"/>
      <c r="BD36" s="4">
        <v>3.61</v>
      </c>
      <c r="BE36" s="6">
        <v>0.27173913043478259</v>
      </c>
      <c r="BF36" s="6">
        <v>3.82</v>
      </c>
      <c r="BG36" s="6">
        <v>3</v>
      </c>
      <c r="BH36" s="6">
        <v>22</v>
      </c>
      <c r="BI36" s="7">
        <v>0</v>
      </c>
      <c r="BK36">
        <v>2.5819999999999999</v>
      </c>
      <c r="BL36">
        <v>0.58503401360544216</v>
      </c>
      <c r="BM36">
        <v>3.06</v>
      </c>
      <c r="BN36">
        <v>0</v>
      </c>
      <c r="BO36">
        <v>25</v>
      </c>
      <c r="BP36" s="123">
        <v>1</v>
      </c>
      <c r="BQ36">
        <v>0</v>
      </c>
      <c r="BR36" s="125">
        <f t="shared" si="0"/>
        <v>1</v>
      </c>
      <c r="BS36">
        <f t="shared" si="1"/>
        <v>1</v>
      </c>
      <c r="BT36">
        <f t="shared" si="2"/>
        <v>0.93586692760184753</v>
      </c>
      <c r="BU36" s="123">
        <f t="shared" si="3"/>
        <v>0.93586692760184753</v>
      </c>
      <c r="BV36" s="125">
        <f t="shared" si="4"/>
        <v>6.4133072398152469E-2</v>
      </c>
      <c r="BW36" s="123">
        <f t="shared" si="5"/>
        <v>-6.6281983977399095E-2</v>
      </c>
      <c r="BX36" s="125">
        <f t="shared" si="6"/>
        <v>100</v>
      </c>
      <c r="BY36">
        <f t="shared" si="7"/>
        <v>1.5209748658258482</v>
      </c>
      <c r="BZ36">
        <f t="shared" si="8"/>
        <v>0.12547850569493341</v>
      </c>
      <c r="CA36">
        <f t="shared" si="9"/>
        <v>0.22190491597031817</v>
      </c>
      <c r="CV36">
        <v>2.9620204527890095E-3</v>
      </c>
      <c r="CW36">
        <v>1</v>
      </c>
      <c r="CX36">
        <v>0</v>
      </c>
      <c r="CY36">
        <f t="shared" si="13"/>
        <v>29</v>
      </c>
      <c r="CZ36">
        <f t="shared" si="13"/>
        <v>0</v>
      </c>
      <c r="DA36">
        <f t="shared" si="11"/>
        <v>0.68817204301075274</v>
      </c>
      <c r="DB36">
        <f t="shared" si="11"/>
        <v>1</v>
      </c>
      <c r="DC36">
        <f t="shared" si="12"/>
        <v>1.0752688172043001E-2</v>
      </c>
    </row>
    <row r="37" spans="1:107" x14ac:dyDescent="0.25">
      <c r="A37" s="2">
        <v>84</v>
      </c>
      <c r="B37" s="2">
        <v>2016</v>
      </c>
      <c r="C37" s="2" t="s">
        <v>287</v>
      </c>
      <c r="D37" s="2" t="s">
        <v>111</v>
      </c>
      <c r="E37" s="2" t="s">
        <v>74</v>
      </c>
      <c r="F37" s="2" t="s">
        <v>75</v>
      </c>
      <c r="G37" s="1" t="s">
        <v>65</v>
      </c>
      <c r="H37" s="1" t="s">
        <v>66</v>
      </c>
      <c r="I37" s="3">
        <v>1</v>
      </c>
      <c r="J37" s="4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3" t="s">
        <v>67</v>
      </c>
      <c r="R37">
        <v>1</v>
      </c>
      <c r="S37" s="4">
        <v>1</v>
      </c>
      <c r="T37" s="5">
        <v>0</v>
      </c>
      <c r="U37" s="5">
        <v>0</v>
      </c>
      <c r="V37" s="5">
        <v>0</v>
      </c>
      <c r="W37" s="3" t="s">
        <v>68</v>
      </c>
      <c r="X37" s="3">
        <v>0</v>
      </c>
      <c r="Y37" s="4">
        <v>1</v>
      </c>
      <c r="Z37" s="5">
        <v>0</v>
      </c>
      <c r="AA37" s="5">
        <v>0</v>
      </c>
      <c r="AB37" s="5">
        <v>0</v>
      </c>
      <c r="AC37" s="3" t="s">
        <v>111</v>
      </c>
      <c r="AD37" s="3">
        <v>6</v>
      </c>
      <c r="AE37" s="4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6">
        <v>77</v>
      </c>
      <c r="AL37" s="6">
        <v>-77</v>
      </c>
      <c r="AM37" s="6">
        <v>161</v>
      </c>
      <c r="AN37" s="6">
        <v>8</v>
      </c>
      <c r="AO37" s="6">
        <v>28</v>
      </c>
      <c r="AP37" s="6">
        <v>29</v>
      </c>
      <c r="AQ37" s="6">
        <v>27</v>
      </c>
      <c r="AR37" s="6">
        <v>34</v>
      </c>
      <c r="AS37" s="6">
        <v>2015</v>
      </c>
      <c r="AT37" s="7">
        <v>0</v>
      </c>
      <c r="AU37" s="7">
        <v>1</v>
      </c>
      <c r="AV37" s="7">
        <v>1</v>
      </c>
      <c r="AW37" s="8" t="s">
        <v>70</v>
      </c>
      <c r="AX37" s="12" t="s">
        <v>71</v>
      </c>
      <c r="AY37" s="12">
        <v>2</v>
      </c>
      <c r="AZ37" s="9" t="s">
        <v>72</v>
      </c>
      <c r="BA37" s="11"/>
      <c r="BB37" s="2" t="s">
        <v>111</v>
      </c>
      <c r="BC37" s="11"/>
      <c r="BD37" s="4">
        <v>3.2029999999999998</v>
      </c>
      <c r="BE37" s="6">
        <v>0.47826086956521741</v>
      </c>
      <c r="BF37" s="6">
        <v>3.2</v>
      </c>
      <c r="BG37" s="6">
        <v>6</v>
      </c>
      <c r="BH37" s="6">
        <v>22</v>
      </c>
      <c r="BI37" s="7">
        <v>1</v>
      </c>
      <c r="BK37">
        <v>2.6520000000000001</v>
      </c>
      <c r="BL37">
        <v>2.23463687150838E-2</v>
      </c>
      <c r="BM37">
        <v>3.94</v>
      </c>
      <c r="BN37">
        <v>3</v>
      </c>
      <c r="BO37">
        <v>27</v>
      </c>
      <c r="BP37" s="123">
        <v>1</v>
      </c>
      <c r="BQ37">
        <v>0</v>
      </c>
      <c r="BR37" s="125">
        <f t="shared" si="0"/>
        <v>1</v>
      </c>
      <c r="BS37">
        <f t="shared" si="1"/>
        <v>1</v>
      </c>
      <c r="BT37">
        <f t="shared" si="2"/>
        <v>0.81607989893536437</v>
      </c>
      <c r="BU37" s="123">
        <f t="shared" si="3"/>
        <v>0.81607989893536437</v>
      </c>
      <c r="BV37" s="125">
        <f t="shared" si="4"/>
        <v>0.18392010106463563</v>
      </c>
      <c r="BW37" s="123">
        <f t="shared" si="5"/>
        <v>-0.20324301344946005</v>
      </c>
      <c r="BX37" s="125">
        <f t="shared" si="6"/>
        <v>100</v>
      </c>
      <c r="BY37">
        <f t="shared" si="7"/>
        <v>0.90052636310313883</v>
      </c>
      <c r="BZ37">
        <f t="shared" si="8"/>
        <v>0.26595919119594597</v>
      </c>
      <c r="CA37">
        <f t="shared" si="9"/>
        <v>0.39968997807671069</v>
      </c>
      <c r="CV37">
        <v>4.5782113617701507E-3</v>
      </c>
      <c r="CW37">
        <v>1</v>
      </c>
      <c r="CX37">
        <v>0</v>
      </c>
      <c r="CY37">
        <f t="shared" si="13"/>
        <v>30</v>
      </c>
      <c r="CZ37">
        <f t="shared" si="13"/>
        <v>0</v>
      </c>
      <c r="DA37">
        <f t="shared" si="11"/>
        <v>0.67741935483870974</v>
      </c>
      <c r="DB37">
        <f t="shared" si="11"/>
        <v>1</v>
      </c>
      <c r="DC37">
        <f t="shared" si="12"/>
        <v>1.0752688172043001E-2</v>
      </c>
    </row>
    <row r="38" spans="1:107" x14ac:dyDescent="0.25">
      <c r="A38" s="2">
        <v>7</v>
      </c>
      <c r="B38" s="2">
        <v>2016</v>
      </c>
      <c r="C38" s="2" t="s">
        <v>139</v>
      </c>
      <c r="D38" s="2" t="s">
        <v>104</v>
      </c>
      <c r="E38" s="2" t="s">
        <v>63</v>
      </c>
      <c r="F38" s="2" t="s">
        <v>90</v>
      </c>
      <c r="G38" s="1" t="s">
        <v>65</v>
      </c>
      <c r="H38" s="1" t="s">
        <v>66</v>
      </c>
      <c r="I38" s="3">
        <v>1</v>
      </c>
      <c r="J38" s="4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3" t="s">
        <v>67</v>
      </c>
      <c r="R38">
        <v>1</v>
      </c>
      <c r="S38" s="4">
        <v>1</v>
      </c>
      <c r="T38" s="5">
        <v>0</v>
      </c>
      <c r="U38" s="5">
        <v>0</v>
      </c>
      <c r="V38" s="5">
        <v>0</v>
      </c>
      <c r="W38" s="3" t="s">
        <v>68</v>
      </c>
      <c r="X38" s="3">
        <v>0</v>
      </c>
      <c r="Y38" s="4">
        <v>1</v>
      </c>
      <c r="Z38" s="5">
        <v>0</v>
      </c>
      <c r="AA38" s="5">
        <v>0</v>
      </c>
      <c r="AB38" s="5">
        <v>0</v>
      </c>
      <c r="AC38" s="3" t="s">
        <v>104</v>
      </c>
      <c r="AD38" s="3">
        <v>4</v>
      </c>
      <c r="AE38" s="4">
        <v>0</v>
      </c>
      <c r="AF38" s="5">
        <v>0</v>
      </c>
      <c r="AG38" s="5">
        <v>0</v>
      </c>
      <c r="AH38" s="5">
        <v>1</v>
      </c>
      <c r="AI38" s="5">
        <v>0</v>
      </c>
      <c r="AJ38" s="5">
        <v>0</v>
      </c>
      <c r="AK38" s="6">
        <v>78</v>
      </c>
      <c r="AL38" s="6">
        <v>-78</v>
      </c>
      <c r="AM38" s="6">
        <v>399</v>
      </c>
      <c r="AN38" s="6">
        <v>8</v>
      </c>
      <c r="AO38" s="6">
        <v>21</v>
      </c>
      <c r="AP38" s="6">
        <v>18</v>
      </c>
      <c r="AQ38" s="6">
        <v>24</v>
      </c>
      <c r="AR38" s="6">
        <v>21</v>
      </c>
      <c r="AS38" s="6">
        <v>978</v>
      </c>
      <c r="AT38" s="7">
        <v>0</v>
      </c>
      <c r="AU38" s="7">
        <v>0</v>
      </c>
      <c r="AV38" s="7">
        <v>1</v>
      </c>
      <c r="AW38" s="8" t="s">
        <v>70</v>
      </c>
      <c r="AX38" s="12" t="s">
        <v>112</v>
      </c>
      <c r="AY38" s="12">
        <v>1</v>
      </c>
      <c r="AZ38" s="9" t="s">
        <v>113</v>
      </c>
      <c r="BA38" s="11"/>
      <c r="BB38" s="2" t="s">
        <v>104</v>
      </c>
      <c r="BC38" s="11"/>
      <c r="BD38" s="4"/>
      <c r="BE38" s="6">
        <v>0.19548872180451127</v>
      </c>
      <c r="BF38" s="6">
        <v>3.67</v>
      </c>
      <c r="BG38" s="6">
        <v>9</v>
      </c>
      <c r="BH38" s="6">
        <v>22</v>
      </c>
      <c r="BI38" s="7">
        <v>1</v>
      </c>
      <c r="BK38">
        <v>2.7210000000000001</v>
      </c>
      <c r="BL38">
        <v>0.64039408866995073</v>
      </c>
      <c r="BM38">
        <v>3.02</v>
      </c>
      <c r="BN38">
        <v>0</v>
      </c>
      <c r="BO38">
        <v>18</v>
      </c>
      <c r="BP38" s="123">
        <v>1</v>
      </c>
      <c r="BQ38">
        <v>0</v>
      </c>
      <c r="BR38" s="125">
        <f t="shared" si="0"/>
        <v>1</v>
      </c>
      <c r="BS38">
        <f t="shared" si="1"/>
        <v>1</v>
      </c>
      <c r="BT38">
        <f t="shared" si="2"/>
        <v>0.71541759033052343</v>
      </c>
      <c r="BU38" s="123">
        <f t="shared" si="3"/>
        <v>0.71541759033052343</v>
      </c>
      <c r="BV38" s="125">
        <f t="shared" si="4"/>
        <v>0.28458240966947657</v>
      </c>
      <c r="BW38" s="123">
        <f t="shared" si="5"/>
        <v>-0.33488886435421361</v>
      </c>
      <c r="BX38" s="125">
        <f t="shared" si="6"/>
        <v>100</v>
      </c>
      <c r="BY38">
        <f t="shared" si="7"/>
        <v>0.56928194236099294</v>
      </c>
      <c r="BZ38">
        <f t="shared" si="8"/>
        <v>0.33926305530814466</v>
      </c>
      <c r="CA38">
        <f t="shared" si="9"/>
        <v>0.49484466613872824</v>
      </c>
      <c r="CV38">
        <v>5.4930911509103045E-3</v>
      </c>
      <c r="CW38">
        <v>1</v>
      </c>
      <c r="CX38">
        <v>0</v>
      </c>
      <c r="CY38">
        <f t="shared" si="13"/>
        <v>31</v>
      </c>
      <c r="CZ38">
        <f t="shared" si="13"/>
        <v>0</v>
      </c>
      <c r="DA38">
        <f t="shared" si="11"/>
        <v>0.66666666666666674</v>
      </c>
      <c r="DB38">
        <f t="shared" si="11"/>
        <v>1</v>
      </c>
      <c r="DC38">
        <f t="shared" si="12"/>
        <v>1.0752688172043112E-2</v>
      </c>
    </row>
    <row r="39" spans="1:107" x14ac:dyDescent="0.25">
      <c r="A39" s="2">
        <v>167</v>
      </c>
      <c r="B39" s="2">
        <v>2015</v>
      </c>
      <c r="C39" s="2" t="s">
        <v>171</v>
      </c>
      <c r="D39" s="2" t="s">
        <v>214</v>
      </c>
      <c r="E39" s="2" t="s">
        <v>63</v>
      </c>
      <c r="F39" s="2" t="s">
        <v>136</v>
      </c>
      <c r="G39" s="1" t="s">
        <v>65</v>
      </c>
      <c r="H39" s="1" t="s">
        <v>66</v>
      </c>
      <c r="I39" s="3">
        <v>1</v>
      </c>
      <c r="J39" s="4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3" t="s">
        <v>67</v>
      </c>
      <c r="R39">
        <v>1</v>
      </c>
      <c r="S39" s="4">
        <v>1</v>
      </c>
      <c r="T39" s="5">
        <v>0</v>
      </c>
      <c r="U39" s="5">
        <v>0</v>
      </c>
      <c r="V39" s="5">
        <v>0</v>
      </c>
      <c r="W39" s="3" t="s">
        <v>68</v>
      </c>
      <c r="X39" s="3">
        <v>0</v>
      </c>
      <c r="Y39" s="4">
        <v>1</v>
      </c>
      <c r="Z39" s="5">
        <v>0</v>
      </c>
      <c r="AA39" s="5">
        <v>0</v>
      </c>
      <c r="AB39" s="5">
        <v>0</v>
      </c>
      <c r="AC39" s="3" t="s">
        <v>69</v>
      </c>
      <c r="AD39" s="3">
        <v>1</v>
      </c>
      <c r="AE39" s="4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6">
        <v>26</v>
      </c>
      <c r="AL39" s="6">
        <v>-26</v>
      </c>
      <c r="AM39" s="6">
        <v>284</v>
      </c>
      <c r="AN39" s="6">
        <v>8</v>
      </c>
      <c r="AO39" s="6">
        <v>28</v>
      </c>
      <c r="AP39" s="6">
        <v>27</v>
      </c>
      <c r="AQ39" s="6">
        <v>31</v>
      </c>
      <c r="AR39" s="6">
        <v>33</v>
      </c>
      <c r="AS39" s="6">
        <v>49</v>
      </c>
      <c r="AT39" s="7">
        <v>0</v>
      </c>
      <c r="AU39" s="7">
        <v>0</v>
      </c>
      <c r="AV39" s="7">
        <v>0</v>
      </c>
      <c r="AW39" s="8" t="s">
        <v>65</v>
      </c>
      <c r="AX39" s="12" t="s">
        <v>71</v>
      </c>
      <c r="AY39" s="12">
        <v>3</v>
      </c>
      <c r="AZ39" s="9" t="s">
        <v>77</v>
      </c>
      <c r="BA39" s="11" t="s">
        <v>284</v>
      </c>
      <c r="BB39" s="2" t="s">
        <v>214</v>
      </c>
      <c r="BC39" s="11" t="s">
        <v>285</v>
      </c>
      <c r="BD39" s="4">
        <v>3.53</v>
      </c>
      <c r="BE39" s="6">
        <v>9.154929577464789E-2</v>
      </c>
      <c r="BF39" s="6">
        <v>3.8</v>
      </c>
      <c r="BG39" s="6">
        <v>15</v>
      </c>
      <c r="BH39" s="6">
        <v>22</v>
      </c>
      <c r="BI39" s="7">
        <v>0</v>
      </c>
      <c r="BK39">
        <v>2.76</v>
      </c>
      <c r="BL39">
        <v>0.2</v>
      </c>
      <c r="BM39">
        <v>3.66</v>
      </c>
      <c r="BN39">
        <v>2</v>
      </c>
      <c r="BO39">
        <v>24</v>
      </c>
      <c r="BP39" s="123">
        <v>0</v>
      </c>
      <c r="BQ39">
        <v>1</v>
      </c>
      <c r="BR39" s="125">
        <f t="shared" si="0"/>
        <v>1</v>
      </c>
      <c r="BS39">
        <f t="shared" si="1"/>
        <v>0</v>
      </c>
      <c r="BT39">
        <f t="shared" si="2"/>
        <v>0.72035984282446996</v>
      </c>
      <c r="BU39" s="123">
        <f t="shared" si="3"/>
        <v>0.72035984282446996</v>
      </c>
      <c r="BV39" s="125">
        <f t="shared" si="4"/>
        <v>0.27964015717553004</v>
      </c>
      <c r="BW39" s="123">
        <f t="shared" si="5"/>
        <v>-1.2742516552746783</v>
      </c>
      <c r="BX39" s="125">
        <f t="shared" si="6"/>
        <v>0</v>
      </c>
      <c r="BY39">
        <f t="shared" si="7"/>
        <v>0.58391081825076796</v>
      </c>
      <c r="BZ39">
        <f t="shared" si="8"/>
        <v>0.33641342122948759</v>
      </c>
      <c r="CA39">
        <f t="shared" si="9"/>
        <v>0.74480541506561837</v>
      </c>
      <c r="CV39">
        <v>5.6041864839342275E-3</v>
      </c>
      <c r="CW39">
        <v>1</v>
      </c>
      <c r="CX39">
        <v>0</v>
      </c>
      <c r="CY39">
        <f t="shared" si="13"/>
        <v>32</v>
      </c>
      <c r="CZ39">
        <f t="shared" si="13"/>
        <v>0</v>
      </c>
      <c r="DA39">
        <f t="shared" si="11"/>
        <v>0.65591397849462363</v>
      </c>
      <c r="DB39">
        <f t="shared" si="11"/>
        <v>1</v>
      </c>
      <c r="DC39">
        <f t="shared" si="12"/>
        <v>1.0752688172043001E-2</v>
      </c>
    </row>
    <row r="40" spans="1:107" x14ac:dyDescent="0.25">
      <c r="A40" s="2">
        <v>14</v>
      </c>
      <c r="B40" s="2">
        <v>2016</v>
      </c>
      <c r="C40" s="2" t="s">
        <v>167</v>
      </c>
      <c r="D40" s="2" t="s">
        <v>104</v>
      </c>
      <c r="E40" s="2" t="s">
        <v>63</v>
      </c>
      <c r="F40" s="2" t="s">
        <v>64</v>
      </c>
      <c r="G40" s="1" t="s">
        <v>65</v>
      </c>
      <c r="H40" s="1" t="s">
        <v>66</v>
      </c>
      <c r="I40" s="3">
        <v>1</v>
      </c>
      <c r="J40" s="4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" t="s">
        <v>67</v>
      </c>
      <c r="R40">
        <v>1</v>
      </c>
      <c r="S40" s="4">
        <v>1</v>
      </c>
      <c r="T40" s="5">
        <v>0</v>
      </c>
      <c r="U40" s="5">
        <v>0</v>
      </c>
      <c r="V40" s="5">
        <v>0</v>
      </c>
      <c r="W40" s="3" t="s">
        <v>68</v>
      </c>
      <c r="X40" s="3">
        <v>0</v>
      </c>
      <c r="Y40" s="4">
        <v>1</v>
      </c>
      <c r="Z40" s="5">
        <v>0</v>
      </c>
      <c r="AA40" s="5">
        <v>0</v>
      </c>
      <c r="AB40" s="5">
        <v>0</v>
      </c>
      <c r="AC40" s="3" t="s">
        <v>104</v>
      </c>
      <c r="AD40" s="3">
        <v>4</v>
      </c>
      <c r="AE40" s="4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6">
        <v>80</v>
      </c>
      <c r="AL40" s="6">
        <v>-80</v>
      </c>
      <c r="AM40" s="6">
        <v>421</v>
      </c>
      <c r="AN40" s="6">
        <v>8</v>
      </c>
      <c r="AO40" s="6">
        <v>24</v>
      </c>
      <c r="AP40" s="6">
        <v>23</v>
      </c>
      <c r="AQ40" s="6">
        <v>25</v>
      </c>
      <c r="AR40" s="6">
        <v>28</v>
      </c>
      <c r="AS40" s="6">
        <v>18</v>
      </c>
      <c r="AT40" s="7">
        <v>0</v>
      </c>
      <c r="AU40" s="7">
        <v>0</v>
      </c>
      <c r="AV40" s="7">
        <v>1</v>
      </c>
      <c r="AW40" s="8" t="s">
        <v>65</v>
      </c>
      <c r="AX40" s="12" t="s">
        <v>71</v>
      </c>
      <c r="AY40" s="12">
        <v>3</v>
      </c>
      <c r="AZ40" s="9" t="s">
        <v>77</v>
      </c>
      <c r="BA40" s="11" t="s">
        <v>126</v>
      </c>
      <c r="BB40" s="2" t="s">
        <v>104</v>
      </c>
      <c r="BC40" s="11" t="s">
        <v>199</v>
      </c>
      <c r="BD40" s="4">
        <v>3.4289999999999998</v>
      </c>
      <c r="BE40" s="6">
        <v>0.19002375296912113</v>
      </c>
      <c r="BF40" s="6">
        <v>3.87</v>
      </c>
      <c r="BG40" s="6">
        <v>15</v>
      </c>
      <c r="BH40" s="6">
        <v>22</v>
      </c>
      <c r="BI40" s="7">
        <v>0</v>
      </c>
      <c r="BK40">
        <v>2.7930000000000001</v>
      </c>
      <c r="BL40">
        <v>0</v>
      </c>
      <c r="BM40">
        <v>3.49</v>
      </c>
      <c r="BN40">
        <v>35</v>
      </c>
      <c r="BO40">
        <v>22</v>
      </c>
      <c r="BP40" s="123">
        <v>0</v>
      </c>
      <c r="BQ40">
        <v>1</v>
      </c>
      <c r="BR40" s="125">
        <f t="shared" si="0"/>
        <v>1</v>
      </c>
      <c r="BS40">
        <f t="shared" si="1"/>
        <v>0</v>
      </c>
      <c r="BT40">
        <f t="shared" si="2"/>
        <v>1.435326451397298E-2</v>
      </c>
      <c r="BU40" s="123">
        <f t="shared" si="3"/>
        <v>1.435326451397298E-2</v>
      </c>
      <c r="BV40" s="125">
        <f t="shared" si="4"/>
        <v>0.98564673548602699</v>
      </c>
      <c r="BW40" s="123">
        <f t="shared" si="5"/>
        <v>-1.4457269017407751E-2</v>
      </c>
      <c r="BX40" s="125">
        <f t="shared" si="6"/>
        <v>100</v>
      </c>
      <c r="BY40">
        <f t="shared" si="7"/>
        <v>-2.1874933379635015</v>
      </c>
      <c r="BZ40">
        <f t="shared" si="8"/>
        <v>3.6461364530445302E-2</v>
      </c>
      <c r="CA40">
        <f t="shared" si="9"/>
        <v>8.2288896960474894E-2</v>
      </c>
      <c r="CV40">
        <v>5.8166388541037789E-3</v>
      </c>
      <c r="CW40">
        <v>1</v>
      </c>
      <c r="CX40">
        <v>0</v>
      </c>
      <c r="CY40">
        <f t="shared" si="13"/>
        <v>33</v>
      </c>
      <c r="CZ40">
        <f t="shared" si="13"/>
        <v>0</v>
      </c>
      <c r="DA40">
        <f t="shared" si="11"/>
        <v>0.64516129032258063</v>
      </c>
      <c r="DB40">
        <f t="shared" si="11"/>
        <v>1</v>
      </c>
      <c r="DC40">
        <f t="shared" si="12"/>
        <v>1.0752688172043001E-2</v>
      </c>
    </row>
    <row r="41" spans="1:107" x14ac:dyDescent="0.25">
      <c r="A41" s="2">
        <v>10</v>
      </c>
      <c r="B41" s="2">
        <v>2016</v>
      </c>
      <c r="C41" s="2" t="s">
        <v>273</v>
      </c>
      <c r="D41" s="2" t="s">
        <v>204</v>
      </c>
      <c r="E41" s="2" t="s">
        <v>63</v>
      </c>
      <c r="F41" s="2" t="s">
        <v>94</v>
      </c>
      <c r="G41" s="1" t="s">
        <v>65</v>
      </c>
      <c r="H41" s="1" t="s">
        <v>66</v>
      </c>
      <c r="I41" s="3">
        <v>1</v>
      </c>
      <c r="J41" s="4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3" t="s">
        <v>67</v>
      </c>
      <c r="R41">
        <v>1</v>
      </c>
      <c r="S41" s="4">
        <v>1</v>
      </c>
      <c r="T41" s="5">
        <v>0</v>
      </c>
      <c r="U41" s="5">
        <v>0</v>
      </c>
      <c r="V41" s="5">
        <v>0</v>
      </c>
      <c r="W41" s="3" t="s">
        <v>68</v>
      </c>
      <c r="X41" s="3">
        <v>0</v>
      </c>
      <c r="Y41" s="4">
        <v>1</v>
      </c>
      <c r="Z41" s="5">
        <v>0</v>
      </c>
      <c r="AA41" s="5">
        <v>0</v>
      </c>
      <c r="AB41" s="5">
        <v>0</v>
      </c>
      <c r="AC41" s="3" t="s">
        <v>128</v>
      </c>
      <c r="AD41" s="3">
        <v>3</v>
      </c>
      <c r="AE41" s="4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6">
        <v>1</v>
      </c>
      <c r="AL41" s="6">
        <v>-1</v>
      </c>
      <c r="AM41" s="6">
        <v>181</v>
      </c>
      <c r="AN41" s="6">
        <v>12</v>
      </c>
      <c r="AO41" s="6">
        <v>28</v>
      </c>
      <c r="AP41" s="6">
        <v>29</v>
      </c>
      <c r="AQ41" s="6">
        <v>31</v>
      </c>
      <c r="AR41" s="6">
        <v>29</v>
      </c>
      <c r="AS41" s="6">
        <v>1944</v>
      </c>
      <c r="AT41" s="7">
        <v>0</v>
      </c>
      <c r="AU41" s="7">
        <v>0</v>
      </c>
      <c r="AV41" s="7">
        <v>1</v>
      </c>
      <c r="AW41" s="8" t="s">
        <v>65</v>
      </c>
      <c r="AX41" s="12" t="s">
        <v>71</v>
      </c>
      <c r="AY41" s="12">
        <v>3</v>
      </c>
      <c r="AZ41" s="9" t="s">
        <v>77</v>
      </c>
      <c r="BA41" s="11" t="s">
        <v>274</v>
      </c>
      <c r="BB41" s="2" t="s">
        <v>204</v>
      </c>
      <c r="BC41" s="11" t="s">
        <v>275</v>
      </c>
      <c r="BD41" s="4">
        <v>3.702</v>
      </c>
      <c r="BE41" s="6">
        <v>5.5248618784530384E-3</v>
      </c>
      <c r="BF41" s="6">
        <v>4</v>
      </c>
      <c r="BG41" s="6">
        <v>20</v>
      </c>
      <c r="BH41" s="6">
        <v>22</v>
      </c>
      <c r="BI41" s="7">
        <v>0</v>
      </c>
      <c r="BK41">
        <v>2.7949999999999999</v>
      </c>
      <c r="BL41">
        <v>5.9701492537313432E-2</v>
      </c>
      <c r="BM41">
        <v>3.62</v>
      </c>
      <c r="BN41">
        <v>3</v>
      </c>
      <c r="BO41">
        <v>16</v>
      </c>
      <c r="BP41" s="123">
        <v>0</v>
      </c>
      <c r="BQ41">
        <v>1</v>
      </c>
      <c r="BR41" s="125">
        <f t="shared" si="0"/>
        <v>1</v>
      </c>
      <c r="BS41">
        <f t="shared" si="1"/>
        <v>0</v>
      </c>
      <c r="BT41">
        <f t="shared" si="2"/>
        <v>0.38342109978311778</v>
      </c>
      <c r="BU41" s="123">
        <f t="shared" si="3"/>
        <v>0.38342109978311778</v>
      </c>
      <c r="BV41" s="125">
        <f t="shared" si="4"/>
        <v>0.61657890021688222</v>
      </c>
      <c r="BW41" s="123">
        <f t="shared" si="5"/>
        <v>-0.48356898367951734</v>
      </c>
      <c r="BX41" s="125">
        <f t="shared" si="6"/>
        <v>100</v>
      </c>
      <c r="BY41">
        <f t="shared" si="7"/>
        <v>-0.29650794608090969</v>
      </c>
      <c r="BZ41">
        <f t="shared" si="8"/>
        <v>0.38178524502898831</v>
      </c>
      <c r="CA41">
        <f t="shared" si="9"/>
        <v>0.56700533959869537</v>
      </c>
      <c r="CV41">
        <v>6.3711997458554053E-3</v>
      </c>
      <c r="CW41">
        <v>1</v>
      </c>
      <c r="CX41">
        <v>0</v>
      </c>
      <c r="CY41">
        <f t="shared" si="13"/>
        <v>34</v>
      </c>
      <c r="CZ41">
        <f t="shared" si="13"/>
        <v>0</v>
      </c>
      <c r="DA41">
        <f t="shared" si="11"/>
        <v>0.63440860215053763</v>
      </c>
      <c r="DB41">
        <f t="shared" si="11"/>
        <v>1</v>
      </c>
      <c r="DC41">
        <f t="shared" si="12"/>
        <v>1.0752688172043001E-2</v>
      </c>
    </row>
    <row r="42" spans="1:107" x14ac:dyDescent="0.25">
      <c r="A42" s="2">
        <v>109</v>
      </c>
      <c r="B42" s="2">
        <v>2015</v>
      </c>
      <c r="C42" s="2" t="s">
        <v>168</v>
      </c>
      <c r="D42" s="2" t="s">
        <v>254</v>
      </c>
      <c r="E42" s="2" t="s">
        <v>63</v>
      </c>
      <c r="F42" s="2" t="s">
        <v>108</v>
      </c>
      <c r="G42" s="1" t="s">
        <v>65</v>
      </c>
      <c r="H42" s="1" t="s">
        <v>66</v>
      </c>
      <c r="I42" s="3">
        <v>1</v>
      </c>
      <c r="J42" s="4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3" t="s">
        <v>67</v>
      </c>
      <c r="R42">
        <v>1</v>
      </c>
      <c r="S42" s="4">
        <v>1</v>
      </c>
      <c r="T42" s="5">
        <v>0</v>
      </c>
      <c r="U42" s="5">
        <v>0</v>
      </c>
      <c r="V42" s="5">
        <v>0</v>
      </c>
      <c r="W42" s="3" t="s">
        <v>68</v>
      </c>
      <c r="X42" s="3">
        <v>0</v>
      </c>
      <c r="Y42" s="4">
        <v>1</v>
      </c>
      <c r="Z42" s="5">
        <v>0</v>
      </c>
      <c r="AA42" s="5">
        <v>0</v>
      </c>
      <c r="AB42" s="5">
        <v>0</v>
      </c>
      <c r="AC42" s="3" t="s">
        <v>104</v>
      </c>
      <c r="AD42" s="3">
        <v>4</v>
      </c>
      <c r="AE42" s="4">
        <v>0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6"/>
      <c r="AL42" s="6"/>
      <c r="AM42" s="6"/>
      <c r="AN42" s="6">
        <v>7</v>
      </c>
      <c r="AO42" s="6">
        <v>26</v>
      </c>
      <c r="AP42" s="6">
        <v>31</v>
      </c>
      <c r="AQ42" s="6">
        <v>26</v>
      </c>
      <c r="AR42" s="6">
        <v>31</v>
      </c>
      <c r="AS42" s="6">
        <v>11</v>
      </c>
      <c r="AT42" s="7">
        <v>0</v>
      </c>
      <c r="AU42" s="7">
        <v>0</v>
      </c>
      <c r="AV42" s="7">
        <v>0</v>
      </c>
      <c r="AW42" s="8" t="s">
        <v>65</v>
      </c>
      <c r="AX42" s="12" t="s">
        <v>71</v>
      </c>
      <c r="AY42" s="12">
        <v>3</v>
      </c>
      <c r="AZ42" s="9" t="s">
        <v>77</v>
      </c>
      <c r="BA42" s="11" t="s">
        <v>105</v>
      </c>
      <c r="BB42" s="2" t="s">
        <v>254</v>
      </c>
      <c r="BC42" s="11" t="s">
        <v>150</v>
      </c>
      <c r="BD42" s="4">
        <v>3.4489999999999998</v>
      </c>
      <c r="BE42" s="6"/>
      <c r="BF42" s="6">
        <v>4</v>
      </c>
      <c r="BG42" s="6">
        <v>20</v>
      </c>
      <c r="BH42" s="6">
        <v>22</v>
      </c>
      <c r="BI42" s="7">
        <v>0</v>
      </c>
      <c r="BK42">
        <v>2.85</v>
      </c>
      <c r="BL42">
        <v>0.45360824742268041</v>
      </c>
      <c r="BM42">
        <v>3.41</v>
      </c>
      <c r="BN42">
        <v>14</v>
      </c>
      <c r="BO42">
        <v>15</v>
      </c>
      <c r="BP42" s="123">
        <v>0</v>
      </c>
      <c r="BQ42">
        <v>1</v>
      </c>
      <c r="BR42" s="125">
        <f t="shared" si="0"/>
        <v>1</v>
      </c>
      <c r="BS42">
        <f t="shared" si="1"/>
        <v>0</v>
      </c>
      <c r="BT42">
        <f t="shared" si="2"/>
        <v>9.8384123758422246E-2</v>
      </c>
      <c r="BU42" s="123">
        <f t="shared" si="3"/>
        <v>9.8384123758422246E-2</v>
      </c>
      <c r="BV42" s="125">
        <f t="shared" si="4"/>
        <v>0.9016158762415778</v>
      </c>
      <c r="BW42" s="123">
        <f t="shared" si="5"/>
        <v>-0.10356670744801089</v>
      </c>
      <c r="BX42" s="125">
        <f t="shared" si="6"/>
        <v>100</v>
      </c>
      <c r="BY42">
        <f t="shared" si="7"/>
        <v>-1.2908138111235639</v>
      </c>
      <c r="BZ42">
        <f t="shared" si="8"/>
        <v>0.17342003474206105</v>
      </c>
      <c r="CA42">
        <f t="shared" si="9"/>
        <v>0.28527581963352189</v>
      </c>
      <c r="CV42">
        <v>6.8379097733631084E-3</v>
      </c>
      <c r="CW42">
        <v>1</v>
      </c>
      <c r="CX42">
        <v>0</v>
      </c>
      <c r="CY42">
        <f t="shared" si="13"/>
        <v>35</v>
      </c>
      <c r="CZ42">
        <f t="shared" si="13"/>
        <v>0</v>
      </c>
      <c r="DA42">
        <f t="shared" si="11"/>
        <v>0.62365591397849462</v>
      </c>
      <c r="DB42">
        <f t="shared" si="11"/>
        <v>1</v>
      </c>
      <c r="DC42">
        <f t="shared" si="12"/>
        <v>1.0752688172043001E-2</v>
      </c>
    </row>
    <row r="43" spans="1:107" x14ac:dyDescent="0.25">
      <c r="A43" s="2">
        <v>148</v>
      </c>
      <c r="B43" s="2">
        <v>2016</v>
      </c>
      <c r="C43" s="2" t="s">
        <v>121</v>
      </c>
      <c r="D43" s="2" t="s">
        <v>93</v>
      </c>
      <c r="E43" s="2" t="s">
        <v>63</v>
      </c>
      <c r="F43" s="2" t="s">
        <v>64</v>
      </c>
      <c r="G43" s="1" t="s">
        <v>65</v>
      </c>
      <c r="H43" s="1" t="s">
        <v>109</v>
      </c>
      <c r="I43" s="3">
        <v>7</v>
      </c>
      <c r="J43" s="4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3" t="s">
        <v>67</v>
      </c>
      <c r="R43">
        <v>1</v>
      </c>
      <c r="S43" s="4">
        <v>1</v>
      </c>
      <c r="T43" s="5">
        <v>0</v>
      </c>
      <c r="U43" s="5">
        <v>0</v>
      </c>
      <c r="V43" s="5">
        <v>0</v>
      </c>
      <c r="W43" s="3" t="s">
        <v>68</v>
      </c>
      <c r="X43" s="3">
        <v>0</v>
      </c>
      <c r="Y43" s="4">
        <v>1</v>
      </c>
      <c r="Z43" s="5">
        <v>0</v>
      </c>
      <c r="AA43" s="5">
        <v>0</v>
      </c>
      <c r="AB43" s="5">
        <v>0</v>
      </c>
      <c r="AC43" s="3" t="s">
        <v>128</v>
      </c>
      <c r="AD43" s="3">
        <v>3</v>
      </c>
      <c r="AE43" s="4">
        <v>0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6">
        <v>12</v>
      </c>
      <c r="AL43" s="6">
        <v>-12</v>
      </c>
      <c r="AM43" s="6">
        <v>213</v>
      </c>
      <c r="AN43" s="6">
        <v>7</v>
      </c>
      <c r="AO43" s="6">
        <v>25</v>
      </c>
      <c r="AP43" s="6">
        <v>25</v>
      </c>
      <c r="AQ43" s="6">
        <v>24</v>
      </c>
      <c r="AR43" s="6">
        <v>30</v>
      </c>
      <c r="AS43" s="6">
        <v>1272</v>
      </c>
      <c r="AT43" s="7">
        <v>0</v>
      </c>
      <c r="AU43" s="7">
        <v>0</v>
      </c>
      <c r="AV43" s="7">
        <v>1</v>
      </c>
      <c r="AW43" s="8" t="s">
        <v>65</v>
      </c>
      <c r="AX43" s="12" t="s">
        <v>71</v>
      </c>
      <c r="AY43" s="12">
        <v>3</v>
      </c>
      <c r="AZ43" s="9" t="s">
        <v>77</v>
      </c>
      <c r="BA43" s="11" t="s">
        <v>218</v>
      </c>
      <c r="BB43" s="2" t="s">
        <v>93</v>
      </c>
      <c r="BC43" s="11" t="s">
        <v>219</v>
      </c>
      <c r="BD43" s="4">
        <v>3.6989999999999998</v>
      </c>
      <c r="BE43" s="6">
        <v>5.6338028169014086E-2</v>
      </c>
      <c r="BF43" s="6">
        <v>3.93</v>
      </c>
      <c r="BG43" s="6">
        <v>26</v>
      </c>
      <c r="BH43" s="6">
        <v>22</v>
      </c>
      <c r="BI43" s="7">
        <v>0</v>
      </c>
      <c r="BK43">
        <v>2.8740000000000001</v>
      </c>
      <c r="BL43">
        <v>0.16891891891891891</v>
      </c>
      <c r="BM43">
        <v>3.65</v>
      </c>
      <c r="BN43">
        <v>18</v>
      </c>
      <c r="BO43">
        <v>27</v>
      </c>
      <c r="BP43" s="123">
        <v>0</v>
      </c>
      <c r="BQ43">
        <v>1</v>
      </c>
      <c r="BR43" s="125">
        <f t="shared" si="0"/>
        <v>1</v>
      </c>
      <c r="BS43">
        <f t="shared" si="1"/>
        <v>0</v>
      </c>
      <c r="BT43">
        <f t="shared" si="2"/>
        <v>0.25757985529136362</v>
      </c>
      <c r="BU43" s="123">
        <f t="shared" si="3"/>
        <v>0.25757985529136362</v>
      </c>
      <c r="BV43" s="125">
        <f t="shared" si="4"/>
        <v>0.74242014470863638</v>
      </c>
      <c r="BW43" s="123">
        <f t="shared" si="5"/>
        <v>-0.2978399633030715</v>
      </c>
      <c r="BX43" s="125">
        <f t="shared" si="6"/>
        <v>100</v>
      </c>
      <c r="BY43">
        <f t="shared" si="7"/>
        <v>-0.65082461207367626</v>
      </c>
      <c r="BZ43">
        <f t="shared" si="8"/>
        <v>0.32279918381454575</v>
      </c>
      <c r="CA43">
        <f t="shared" si="9"/>
        <v>0.47201914695796393</v>
      </c>
      <c r="CV43">
        <v>7.1656525760627615E-3</v>
      </c>
      <c r="CW43">
        <v>1</v>
      </c>
      <c r="CX43">
        <v>0</v>
      </c>
      <c r="CY43">
        <f t="shared" si="13"/>
        <v>36</v>
      </c>
      <c r="CZ43">
        <f t="shared" si="13"/>
        <v>0</v>
      </c>
      <c r="DA43">
        <f t="shared" si="11"/>
        <v>0.61290322580645162</v>
      </c>
      <c r="DB43">
        <f t="shared" si="11"/>
        <v>1</v>
      </c>
      <c r="DC43">
        <f t="shared" si="12"/>
        <v>1.0752688172043001E-2</v>
      </c>
    </row>
    <row r="44" spans="1:107" x14ac:dyDescent="0.25">
      <c r="A44" s="2">
        <v>241</v>
      </c>
      <c r="B44" s="2">
        <v>2015</v>
      </c>
      <c r="C44" s="2" t="s">
        <v>325</v>
      </c>
      <c r="D44" s="2" t="s">
        <v>204</v>
      </c>
      <c r="E44" s="2" t="s">
        <v>74</v>
      </c>
      <c r="F44" s="2" t="s">
        <v>94</v>
      </c>
      <c r="G44" s="1" t="s">
        <v>65</v>
      </c>
      <c r="H44" s="1" t="s">
        <v>66</v>
      </c>
      <c r="I44" s="3">
        <v>1</v>
      </c>
      <c r="J44" s="4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3" t="s">
        <v>101</v>
      </c>
      <c r="R44">
        <v>2</v>
      </c>
      <c r="S44" s="4">
        <v>0</v>
      </c>
      <c r="T44" s="5">
        <v>1</v>
      </c>
      <c r="U44" s="5">
        <v>0</v>
      </c>
      <c r="V44" s="5">
        <v>0</v>
      </c>
      <c r="W44" s="3" t="s">
        <v>68</v>
      </c>
      <c r="X44" s="3">
        <v>0</v>
      </c>
      <c r="Y44" s="4">
        <v>1</v>
      </c>
      <c r="Z44" s="5">
        <v>0</v>
      </c>
      <c r="AA44" s="5">
        <v>0</v>
      </c>
      <c r="AB44" s="5">
        <v>0</v>
      </c>
      <c r="AC44" s="3" t="s">
        <v>128</v>
      </c>
      <c r="AD44" s="3">
        <v>3</v>
      </c>
      <c r="AE44" s="4">
        <v>0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6"/>
      <c r="AL44" s="6"/>
      <c r="AM44" s="6"/>
      <c r="AN44" s="6">
        <v>8</v>
      </c>
      <c r="AO44" s="6">
        <v>30</v>
      </c>
      <c r="AP44" s="6">
        <v>34</v>
      </c>
      <c r="AQ44" s="6">
        <v>30</v>
      </c>
      <c r="AR44" s="6">
        <v>33</v>
      </c>
      <c r="AS44" s="6">
        <v>1047</v>
      </c>
      <c r="AT44" s="7">
        <v>0</v>
      </c>
      <c r="AU44" s="7">
        <v>1</v>
      </c>
      <c r="AV44" s="7">
        <v>0</v>
      </c>
      <c r="AW44" s="8" t="s">
        <v>65</v>
      </c>
      <c r="AX44" s="12" t="s">
        <v>71</v>
      </c>
      <c r="AY44" s="12">
        <v>3</v>
      </c>
      <c r="AZ44" s="9" t="s">
        <v>77</v>
      </c>
      <c r="BA44" s="11" t="s">
        <v>205</v>
      </c>
      <c r="BB44" s="2" t="s">
        <v>204</v>
      </c>
      <c r="BC44" s="11"/>
      <c r="BD44" s="4">
        <v>2.7930000000000001</v>
      </c>
      <c r="BE44" s="6"/>
      <c r="BF44" s="6">
        <v>3.49</v>
      </c>
      <c r="BG44" s="6">
        <v>35</v>
      </c>
      <c r="BH44" s="6">
        <v>22</v>
      </c>
      <c r="BI44" s="7">
        <v>0</v>
      </c>
      <c r="BK44">
        <v>2.875</v>
      </c>
      <c r="BL44">
        <v>0.49095607235142119</v>
      </c>
      <c r="BM44">
        <v>3.16</v>
      </c>
      <c r="BN44">
        <v>0</v>
      </c>
      <c r="BO44">
        <v>18</v>
      </c>
      <c r="BP44" s="123">
        <v>0</v>
      </c>
      <c r="BQ44">
        <v>1</v>
      </c>
      <c r="BR44" s="125">
        <f t="shared" si="0"/>
        <v>1</v>
      </c>
      <c r="BS44">
        <f t="shared" si="1"/>
        <v>0</v>
      </c>
      <c r="BT44">
        <f t="shared" si="2"/>
        <v>0.56121383329478602</v>
      </c>
      <c r="BU44" s="123">
        <f t="shared" si="3"/>
        <v>0.56121383329478602</v>
      </c>
      <c r="BV44" s="125">
        <f t="shared" si="4"/>
        <v>0.43878616670521398</v>
      </c>
      <c r="BW44" s="123">
        <f t="shared" si="5"/>
        <v>-0.82374307636237432</v>
      </c>
      <c r="BX44" s="125">
        <f t="shared" si="6"/>
        <v>0</v>
      </c>
      <c r="BY44">
        <f t="shared" si="7"/>
        <v>0.1540474360199191</v>
      </c>
      <c r="BZ44">
        <f t="shared" si="8"/>
        <v>0.39423667996132594</v>
      </c>
      <c r="CA44">
        <f t="shared" si="9"/>
        <v>0.66884311116325024</v>
      </c>
      <c r="CV44">
        <v>8.3658302079386449E-3</v>
      </c>
      <c r="CW44">
        <v>1</v>
      </c>
      <c r="CX44">
        <v>0</v>
      </c>
      <c r="CY44">
        <f t="shared" si="13"/>
        <v>37</v>
      </c>
      <c r="CZ44">
        <f t="shared" si="13"/>
        <v>0</v>
      </c>
      <c r="DA44">
        <f t="shared" si="11"/>
        <v>0.60215053763440862</v>
      </c>
      <c r="DB44">
        <f t="shared" si="11"/>
        <v>1</v>
      </c>
      <c r="DC44">
        <f t="shared" si="12"/>
        <v>1.0752688172043112E-2</v>
      </c>
    </row>
    <row r="45" spans="1:107" x14ac:dyDescent="0.25">
      <c r="A45" s="2">
        <v>32</v>
      </c>
      <c r="B45" s="2">
        <v>2016</v>
      </c>
      <c r="C45" s="2" t="s">
        <v>349</v>
      </c>
      <c r="D45" s="2" t="s">
        <v>391</v>
      </c>
      <c r="E45" s="2" t="s">
        <v>74</v>
      </c>
      <c r="F45" s="2" t="s">
        <v>81</v>
      </c>
      <c r="G45" s="1" t="s">
        <v>65</v>
      </c>
      <c r="H45" s="1" t="s">
        <v>66</v>
      </c>
      <c r="I45" s="3">
        <v>1</v>
      </c>
      <c r="J45" s="4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3" t="s">
        <v>101</v>
      </c>
      <c r="R45">
        <v>2</v>
      </c>
      <c r="S45" s="4">
        <v>0</v>
      </c>
      <c r="T45" s="5">
        <v>1</v>
      </c>
      <c r="U45" s="5">
        <v>0</v>
      </c>
      <c r="V45" s="5">
        <v>0</v>
      </c>
      <c r="W45" s="3" t="s">
        <v>110</v>
      </c>
      <c r="X45" s="3">
        <v>1</v>
      </c>
      <c r="Y45" s="4">
        <v>0</v>
      </c>
      <c r="Z45" s="5">
        <v>1</v>
      </c>
      <c r="AA45" s="5">
        <v>0</v>
      </c>
      <c r="AB45" s="5">
        <v>0</v>
      </c>
      <c r="AC45" s="3" t="s">
        <v>69</v>
      </c>
      <c r="AD45" s="3">
        <v>1</v>
      </c>
      <c r="AE45" s="4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6">
        <v>12</v>
      </c>
      <c r="AL45" s="6">
        <v>-12</v>
      </c>
      <c r="AM45" s="6">
        <v>17</v>
      </c>
      <c r="AN45" s="6">
        <v>8</v>
      </c>
      <c r="AO45" s="6">
        <v>36</v>
      </c>
      <c r="AP45" s="6">
        <v>22</v>
      </c>
      <c r="AQ45" s="6">
        <v>34</v>
      </c>
      <c r="AR45" s="6">
        <v>34</v>
      </c>
      <c r="AS45" s="6">
        <v>63</v>
      </c>
      <c r="AT45" s="7">
        <v>0</v>
      </c>
      <c r="AU45" s="7">
        <v>1</v>
      </c>
      <c r="AV45" s="7">
        <v>1</v>
      </c>
      <c r="AW45" s="8" t="s">
        <v>65</v>
      </c>
      <c r="AX45" s="12" t="s">
        <v>71</v>
      </c>
      <c r="AY45" s="12">
        <v>3</v>
      </c>
      <c r="AZ45" s="9" t="s">
        <v>77</v>
      </c>
      <c r="BA45" s="11" t="s">
        <v>392</v>
      </c>
      <c r="BB45" s="2" t="s">
        <v>391</v>
      </c>
      <c r="BC45" s="11"/>
      <c r="BD45" s="4">
        <v>3.492</v>
      </c>
      <c r="BE45" s="6">
        <v>0.70588235294117652</v>
      </c>
      <c r="BF45" s="6">
        <v>3.21</v>
      </c>
      <c r="BG45" s="6">
        <v>0</v>
      </c>
      <c r="BH45" s="6">
        <v>23</v>
      </c>
      <c r="BI45" s="7">
        <v>0</v>
      </c>
      <c r="BK45">
        <v>2.9079999999999999</v>
      </c>
      <c r="BL45">
        <v>0.58498896247240617</v>
      </c>
      <c r="BM45">
        <v>3.02</v>
      </c>
      <c r="BN45">
        <v>11</v>
      </c>
      <c r="BO45">
        <v>21</v>
      </c>
      <c r="BP45" s="123">
        <v>0</v>
      </c>
      <c r="BQ45">
        <v>1</v>
      </c>
      <c r="BR45" s="125">
        <f t="shared" si="0"/>
        <v>1</v>
      </c>
      <c r="BS45">
        <f t="shared" si="1"/>
        <v>0</v>
      </c>
      <c r="BT45">
        <f t="shared" si="2"/>
        <v>0.32901485559444676</v>
      </c>
      <c r="BU45" s="123">
        <f t="shared" si="3"/>
        <v>0.32901485559444676</v>
      </c>
      <c r="BV45" s="125">
        <f t="shared" si="4"/>
        <v>0.67098514440555324</v>
      </c>
      <c r="BW45" s="123">
        <f t="shared" si="5"/>
        <v>-0.3990082817405548</v>
      </c>
      <c r="BX45" s="125">
        <f t="shared" si="6"/>
        <v>100</v>
      </c>
      <c r="BY45">
        <f t="shared" si="7"/>
        <v>-0.44263507382909228</v>
      </c>
      <c r="BZ45">
        <f t="shared" si="8"/>
        <v>0.36171399897511786</v>
      </c>
      <c r="CA45">
        <f t="shared" si="9"/>
        <v>0.52922143738464533</v>
      </c>
      <c r="CV45">
        <v>1.0263400365137332E-2</v>
      </c>
      <c r="CW45">
        <v>1</v>
      </c>
      <c r="CX45">
        <v>0</v>
      </c>
      <c r="CY45">
        <f t="shared" si="13"/>
        <v>38</v>
      </c>
      <c r="CZ45">
        <f t="shared" si="13"/>
        <v>0</v>
      </c>
      <c r="DA45">
        <f t="shared" si="11"/>
        <v>0.59139784946236551</v>
      </c>
      <c r="DB45">
        <f t="shared" si="11"/>
        <v>1</v>
      </c>
      <c r="DC45">
        <f t="shared" si="12"/>
        <v>1.0752688172043001E-2</v>
      </c>
    </row>
    <row r="46" spans="1:107" x14ac:dyDescent="0.25">
      <c r="A46" s="2">
        <v>99</v>
      </c>
      <c r="B46" s="2">
        <v>2016</v>
      </c>
      <c r="C46" s="2" t="s">
        <v>88</v>
      </c>
      <c r="D46" s="2" t="s">
        <v>124</v>
      </c>
      <c r="E46" s="2" t="s">
        <v>63</v>
      </c>
      <c r="F46" s="2" t="s">
        <v>90</v>
      </c>
      <c r="G46" s="1" t="s">
        <v>65</v>
      </c>
      <c r="H46" s="1" t="s">
        <v>66</v>
      </c>
      <c r="I46" s="3">
        <v>1</v>
      </c>
      <c r="J46" s="4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3" t="s">
        <v>67</v>
      </c>
      <c r="R46">
        <v>1</v>
      </c>
      <c r="S46" s="4">
        <v>1</v>
      </c>
      <c r="T46" s="5">
        <v>0</v>
      </c>
      <c r="U46" s="5">
        <v>0</v>
      </c>
      <c r="V46" s="5">
        <v>0</v>
      </c>
      <c r="W46" s="3" t="s">
        <v>68</v>
      </c>
      <c r="X46" s="3">
        <v>0</v>
      </c>
      <c r="Y46" s="4">
        <v>1</v>
      </c>
      <c r="Z46" s="5">
        <v>0</v>
      </c>
      <c r="AA46" s="5">
        <v>0</v>
      </c>
      <c r="AB46" s="5">
        <v>0</v>
      </c>
      <c r="AC46" s="3" t="s">
        <v>104</v>
      </c>
      <c r="AD46" s="3">
        <v>4</v>
      </c>
      <c r="AE46" s="4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6">
        <v>144</v>
      </c>
      <c r="AL46" s="6">
        <v>-144</v>
      </c>
      <c r="AM46" s="6">
        <v>422</v>
      </c>
      <c r="AN46" s="6">
        <v>8</v>
      </c>
      <c r="AO46" s="6">
        <v>21</v>
      </c>
      <c r="AP46" s="6">
        <v>22</v>
      </c>
      <c r="AQ46" s="6">
        <v>21</v>
      </c>
      <c r="AR46" s="6">
        <v>25</v>
      </c>
      <c r="AS46" s="6">
        <v>90</v>
      </c>
      <c r="AT46" s="7">
        <v>0</v>
      </c>
      <c r="AU46" s="7">
        <v>0</v>
      </c>
      <c r="AV46" s="7">
        <v>1</v>
      </c>
      <c r="AW46" s="8" t="s">
        <v>65</v>
      </c>
      <c r="AX46" s="12" t="s">
        <v>71</v>
      </c>
      <c r="AY46" s="12">
        <v>3</v>
      </c>
      <c r="AZ46" s="9" t="s">
        <v>77</v>
      </c>
      <c r="BA46" s="11" t="s">
        <v>105</v>
      </c>
      <c r="BB46" s="2" t="s">
        <v>124</v>
      </c>
      <c r="BC46" s="11" t="s">
        <v>106</v>
      </c>
      <c r="BD46" s="4">
        <v>3.4340000000000002</v>
      </c>
      <c r="BE46" s="6">
        <v>0.34123222748815168</v>
      </c>
      <c r="BF46" s="6">
        <v>3.58</v>
      </c>
      <c r="BG46" s="6">
        <v>0</v>
      </c>
      <c r="BH46" s="6">
        <v>23</v>
      </c>
      <c r="BI46" s="7">
        <v>0</v>
      </c>
      <c r="BK46">
        <v>2.9390000000000001</v>
      </c>
      <c r="BL46">
        <v>0</v>
      </c>
      <c r="BM46">
        <v>3.64</v>
      </c>
      <c r="BN46">
        <v>12</v>
      </c>
      <c r="BO46">
        <v>23</v>
      </c>
      <c r="BP46" s="123">
        <v>0</v>
      </c>
      <c r="BQ46">
        <v>1</v>
      </c>
      <c r="BR46" s="125">
        <f t="shared" si="0"/>
        <v>1</v>
      </c>
      <c r="BS46">
        <f t="shared" si="1"/>
        <v>0</v>
      </c>
      <c r="BT46">
        <f t="shared" si="2"/>
        <v>0.24518226076678618</v>
      </c>
      <c r="BU46" s="123">
        <f t="shared" si="3"/>
        <v>0.24518226076678618</v>
      </c>
      <c r="BV46" s="125">
        <f t="shared" si="4"/>
        <v>0.75481773923321382</v>
      </c>
      <c r="BW46" s="123">
        <f t="shared" si="5"/>
        <v>-0.28127896386510776</v>
      </c>
      <c r="BX46" s="125">
        <f t="shared" si="6"/>
        <v>100</v>
      </c>
      <c r="BY46">
        <f t="shared" si="7"/>
        <v>-0.68972916487888636</v>
      </c>
      <c r="BZ46">
        <f t="shared" si="8"/>
        <v>0.31449041078792722</v>
      </c>
      <c r="CA46">
        <f t="shared" si="9"/>
        <v>0.46096400047414354</v>
      </c>
      <c r="CV46">
        <v>1.0459953760973275E-2</v>
      </c>
      <c r="CW46">
        <v>1</v>
      </c>
      <c r="CX46">
        <v>0</v>
      </c>
      <c r="CY46">
        <f t="shared" si="13"/>
        <v>39</v>
      </c>
      <c r="CZ46">
        <f t="shared" si="13"/>
        <v>0</v>
      </c>
      <c r="DA46">
        <f t="shared" si="11"/>
        <v>0.58064516129032251</v>
      </c>
      <c r="DB46">
        <f t="shared" si="11"/>
        <v>1</v>
      </c>
      <c r="DC46">
        <f t="shared" si="12"/>
        <v>1.0752688172043001E-2</v>
      </c>
    </row>
    <row r="47" spans="1:107" x14ac:dyDescent="0.25">
      <c r="A47" s="2">
        <v>53</v>
      </c>
      <c r="B47" s="2">
        <v>2015</v>
      </c>
      <c r="C47" s="2" t="s">
        <v>332</v>
      </c>
      <c r="D47" s="2" t="s">
        <v>161</v>
      </c>
      <c r="E47" s="2" t="s">
        <v>63</v>
      </c>
      <c r="F47" s="2" t="s">
        <v>119</v>
      </c>
      <c r="G47" s="1" t="s">
        <v>65</v>
      </c>
      <c r="H47" s="1" t="s">
        <v>66</v>
      </c>
      <c r="I47" s="3">
        <v>1</v>
      </c>
      <c r="J47" s="4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 t="s">
        <v>101</v>
      </c>
      <c r="R47">
        <v>2</v>
      </c>
      <c r="S47" s="4">
        <v>0</v>
      </c>
      <c r="T47" s="5">
        <v>1</v>
      </c>
      <c r="U47" s="5">
        <v>0</v>
      </c>
      <c r="V47" s="5">
        <v>0</v>
      </c>
      <c r="W47" s="3" t="s">
        <v>68</v>
      </c>
      <c r="X47" s="3">
        <v>0</v>
      </c>
      <c r="Y47" s="4">
        <v>1</v>
      </c>
      <c r="Z47" s="5">
        <v>0</v>
      </c>
      <c r="AA47" s="5">
        <v>0</v>
      </c>
      <c r="AB47" s="5">
        <v>0</v>
      </c>
      <c r="AC47" s="3" t="s">
        <v>91</v>
      </c>
      <c r="AD47" s="3">
        <v>5</v>
      </c>
      <c r="AE47" s="4">
        <v>0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6">
        <v>1</v>
      </c>
      <c r="AL47" s="6">
        <v>-1</v>
      </c>
      <c r="AM47" s="6">
        <v>9</v>
      </c>
      <c r="AN47" s="6">
        <v>11</v>
      </c>
      <c r="AO47" s="6">
        <v>31</v>
      </c>
      <c r="AP47" s="6">
        <v>31</v>
      </c>
      <c r="AQ47" s="6">
        <v>35</v>
      </c>
      <c r="AR47" s="6">
        <v>34</v>
      </c>
      <c r="AS47" s="6">
        <v>16469</v>
      </c>
      <c r="AT47" s="7">
        <v>0</v>
      </c>
      <c r="AU47" s="7">
        <v>0</v>
      </c>
      <c r="AV47" s="7">
        <v>0</v>
      </c>
      <c r="AW47" s="8" t="s">
        <v>70</v>
      </c>
      <c r="AX47" s="12" t="s">
        <v>112</v>
      </c>
      <c r="AY47" s="12">
        <v>1</v>
      </c>
      <c r="AZ47" s="9" t="s">
        <v>113</v>
      </c>
      <c r="BA47" s="11"/>
      <c r="BB47" s="2" t="s">
        <v>161</v>
      </c>
      <c r="BC47" s="11"/>
      <c r="BD47" s="4"/>
      <c r="BE47" s="6">
        <v>0.1111111111111111</v>
      </c>
      <c r="BF47" s="6">
        <v>3.9</v>
      </c>
      <c r="BG47" s="6">
        <v>0</v>
      </c>
      <c r="BH47" s="6">
        <v>23</v>
      </c>
      <c r="BI47" s="7">
        <v>1</v>
      </c>
      <c r="BK47">
        <v>2.9590000000000001</v>
      </c>
      <c r="BL47">
        <v>0</v>
      </c>
      <c r="BM47">
        <v>3.54</v>
      </c>
      <c r="BN47">
        <v>4</v>
      </c>
      <c r="BO47">
        <v>21</v>
      </c>
      <c r="BP47" s="123">
        <v>1</v>
      </c>
      <c r="BQ47">
        <v>0</v>
      </c>
      <c r="BR47" s="125">
        <f t="shared" si="0"/>
        <v>1</v>
      </c>
      <c r="BS47">
        <f t="shared" si="1"/>
        <v>1</v>
      </c>
      <c r="BT47">
        <f t="shared" si="2"/>
        <v>0.40387055274312422</v>
      </c>
      <c r="BU47" s="123">
        <f t="shared" si="3"/>
        <v>0.40387055274312422</v>
      </c>
      <c r="BV47" s="125">
        <f t="shared" si="4"/>
        <v>0.59612944725687578</v>
      </c>
      <c r="BW47" s="123">
        <f t="shared" si="5"/>
        <v>-0.90666086636668886</v>
      </c>
      <c r="BX47" s="125">
        <f t="shared" si="6"/>
        <v>0</v>
      </c>
      <c r="BY47">
        <f t="shared" si="7"/>
        <v>-0.24334118052822884</v>
      </c>
      <c r="BZ47">
        <f t="shared" si="8"/>
        <v>0.38730375457656119</v>
      </c>
      <c r="CA47">
        <f t="shared" si="9"/>
        <v>0.68628319861136977</v>
      </c>
      <c r="CV47">
        <v>1.1741123965069586E-2</v>
      </c>
      <c r="CW47">
        <v>1</v>
      </c>
      <c r="CX47">
        <v>0</v>
      </c>
      <c r="CY47">
        <f t="shared" si="13"/>
        <v>40</v>
      </c>
      <c r="CZ47">
        <f t="shared" si="13"/>
        <v>0</v>
      </c>
      <c r="DA47">
        <f t="shared" si="11"/>
        <v>0.56989247311827951</v>
      </c>
      <c r="DB47">
        <f t="shared" si="11"/>
        <v>1</v>
      </c>
      <c r="DC47">
        <f t="shared" si="12"/>
        <v>1.0752688172043001E-2</v>
      </c>
    </row>
    <row r="48" spans="1:107" x14ac:dyDescent="0.25">
      <c r="A48" s="2">
        <v>162</v>
      </c>
      <c r="B48" s="2">
        <v>2016</v>
      </c>
      <c r="C48" s="2" t="s">
        <v>240</v>
      </c>
      <c r="D48" s="2" t="s">
        <v>148</v>
      </c>
      <c r="E48" s="2" t="s">
        <v>63</v>
      </c>
      <c r="F48" s="2" t="s">
        <v>64</v>
      </c>
      <c r="G48" s="1" t="s">
        <v>65</v>
      </c>
      <c r="H48" s="1" t="s">
        <v>66</v>
      </c>
      <c r="I48" s="3">
        <v>1</v>
      </c>
      <c r="J48" s="4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3" t="s">
        <v>67</v>
      </c>
      <c r="R48">
        <v>1</v>
      </c>
      <c r="S48" s="4">
        <v>1</v>
      </c>
      <c r="T48" s="5">
        <v>0</v>
      </c>
      <c r="U48" s="5">
        <v>0</v>
      </c>
      <c r="V48" s="5">
        <v>0</v>
      </c>
      <c r="W48" s="3" t="s">
        <v>68</v>
      </c>
      <c r="X48" s="3">
        <v>0</v>
      </c>
      <c r="Y48" s="4">
        <v>1</v>
      </c>
      <c r="Z48" s="5">
        <v>0</v>
      </c>
      <c r="AA48" s="5">
        <v>0</v>
      </c>
      <c r="AB48" s="5">
        <v>0</v>
      </c>
      <c r="AC48" s="3" t="s">
        <v>83</v>
      </c>
      <c r="AD48" s="3">
        <v>2</v>
      </c>
      <c r="AE48" s="4">
        <v>0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6">
        <v>22</v>
      </c>
      <c r="AL48" s="6">
        <v>-22</v>
      </c>
      <c r="AM48" s="6">
        <v>126</v>
      </c>
      <c r="AN48" s="6">
        <v>8</v>
      </c>
      <c r="AO48" s="6">
        <v>26</v>
      </c>
      <c r="AP48" s="6">
        <v>26</v>
      </c>
      <c r="AQ48" s="6">
        <v>27</v>
      </c>
      <c r="AR48" s="6">
        <v>32</v>
      </c>
      <c r="AS48" s="6">
        <v>2041</v>
      </c>
      <c r="AT48" s="7">
        <v>0</v>
      </c>
      <c r="AU48" s="7">
        <v>0</v>
      </c>
      <c r="AV48" s="7">
        <v>1</v>
      </c>
      <c r="AW48" s="8" t="s">
        <v>65</v>
      </c>
      <c r="AX48" s="12" t="s">
        <v>71</v>
      </c>
      <c r="AY48" s="12">
        <v>3</v>
      </c>
      <c r="AZ48" s="9" t="s">
        <v>77</v>
      </c>
      <c r="BA48" s="11" t="s">
        <v>241</v>
      </c>
      <c r="BB48" s="2" t="s">
        <v>148</v>
      </c>
      <c r="BC48" s="11"/>
      <c r="BD48" s="4">
        <v>3.649</v>
      </c>
      <c r="BE48" s="6">
        <v>0.17460317460317459</v>
      </c>
      <c r="BF48" s="6">
        <v>3.98</v>
      </c>
      <c r="BG48" s="6">
        <v>0</v>
      </c>
      <c r="BH48" s="6">
        <v>23</v>
      </c>
      <c r="BI48" s="7">
        <v>0</v>
      </c>
      <c r="BK48">
        <v>2.9630000000000001</v>
      </c>
      <c r="BL48">
        <v>4.5977011494252873E-2</v>
      </c>
      <c r="BM48">
        <v>4.1399999999999997</v>
      </c>
      <c r="BN48">
        <v>9</v>
      </c>
      <c r="BO48">
        <v>26</v>
      </c>
      <c r="BP48" s="123">
        <v>1</v>
      </c>
      <c r="BQ48">
        <v>0</v>
      </c>
      <c r="BR48" s="125">
        <f t="shared" si="0"/>
        <v>1</v>
      </c>
      <c r="BS48">
        <f t="shared" si="1"/>
        <v>1</v>
      </c>
      <c r="BT48">
        <f t="shared" si="2"/>
        <v>0.31814669428014586</v>
      </c>
      <c r="BU48" s="123">
        <f t="shared" si="3"/>
        <v>0.31814669428014586</v>
      </c>
      <c r="BV48" s="125">
        <f t="shared" si="4"/>
        <v>0.68185330571985414</v>
      </c>
      <c r="BW48" s="123">
        <f t="shared" si="5"/>
        <v>-1.1452426998016172</v>
      </c>
      <c r="BX48" s="125">
        <f t="shared" si="6"/>
        <v>0</v>
      </c>
      <c r="BY48">
        <f t="shared" si="7"/>
        <v>-0.47288757686386163</v>
      </c>
      <c r="BZ48">
        <f t="shared" si="8"/>
        <v>0.35673935446928701</v>
      </c>
      <c r="CA48">
        <f t="shared" si="9"/>
        <v>0.72707300576966538</v>
      </c>
      <c r="CV48">
        <v>1.2064267063447289E-2</v>
      </c>
      <c r="CW48">
        <v>1</v>
      </c>
      <c r="CX48">
        <v>0</v>
      </c>
      <c r="CY48">
        <f t="shared" si="13"/>
        <v>41</v>
      </c>
      <c r="CZ48">
        <f t="shared" si="13"/>
        <v>0</v>
      </c>
      <c r="DA48">
        <f t="shared" si="11"/>
        <v>0.55913978494623651</v>
      </c>
      <c r="DB48">
        <f t="shared" si="11"/>
        <v>1</v>
      </c>
      <c r="DC48">
        <f t="shared" si="12"/>
        <v>0</v>
      </c>
    </row>
    <row r="49" spans="1:107" x14ac:dyDescent="0.25">
      <c r="A49" s="2">
        <v>97</v>
      </c>
      <c r="B49" s="2">
        <v>2016</v>
      </c>
      <c r="C49" s="2" t="s">
        <v>268</v>
      </c>
      <c r="D49" s="2" t="s">
        <v>143</v>
      </c>
      <c r="E49" s="2" t="s">
        <v>63</v>
      </c>
      <c r="F49" s="2" t="s">
        <v>81</v>
      </c>
      <c r="G49" s="1" t="s">
        <v>65</v>
      </c>
      <c r="H49" s="1" t="s">
        <v>66</v>
      </c>
      <c r="I49" s="3">
        <v>1</v>
      </c>
      <c r="J49" s="4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3" t="s">
        <v>67</v>
      </c>
      <c r="R49">
        <v>1</v>
      </c>
      <c r="S49" s="4">
        <v>1</v>
      </c>
      <c r="T49" s="5">
        <v>0</v>
      </c>
      <c r="U49" s="5">
        <v>0</v>
      </c>
      <c r="V49" s="5">
        <v>0</v>
      </c>
      <c r="W49" s="3" t="s">
        <v>68</v>
      </c>
      <c r="X49" s="3">
        <v>0</v>
      </c>
      <c r="Y49" s="4">
        <v>1</v>
      </c>
      <c r="Z49" s="5">
        <v>0</v>
      </c>
      <c r="AA49" s="5">
        <v>0</v>
      </c>
      <c r="AB49" s="5">
        <v>0</v>
      </c>
      <c r="AC49" s="3" t="s">
        <v>128</v>
      </c>
      <c r="AD49" s="3">
        <v>3</v>
      </c>
      <c r="AE49" s="4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6">
        <v>252</v>
      </c>
      <c r="AL49" s="6">
        <v>-252</v>
      </c>
      <c r="AM49" s="6">
        <v>473</v>
      </c>
      <c r="AN49" s="6">
        <v>8</v>
      </c>
      <c r="AO49" s="6">
        <v>27</v>
      </c>
      <c r="AP49" s="6">
        <v>24</v>
      </c>
      <c r="AQ49" s="6">
        <v>29</v>
      </c>
      <c r="AR49" s="6">
        <v>31</v>
      </c>
      <c r="AS49" s="6">
        <v>945</v>
      </c>
      <c r="AT49" s="7">
        <v>0</v>
      </c>
      <c r="AU49" s="7">
        <v>0</v>
      </c>
      <c r="AV49" s="7">
        <v>1</v>
      </c>
      <c r="AW49" s="8" t="s">
        <v>70</v>
      </c>
      <c r="AX49" s="12" t="s">
        <v>112</v>
      </c>
      <c r="AY49" s="12">
        <v>1</v>
      </c>
      <c r="AZ49" s="9" t="s">
        <v>113</v>
      </c>
      <c r="BA49" s="11"/>
      <c r="BB49" s="2" t="s">
        <v>143</v>
      </c>
      <c r="BC49" s="11"/>
      <c r="BD49" s="4"/>
      <c r="BE49" s="6">
        <v>0.53276955602537002</v>
      </c>
      <c r="BF49" s="6">
        <v>3.14</v>
      </c>
      <c r="BG49" s="6">
        <v>3</v>
      </c>
      <c r="BH49" s="6">
        <v>23</v>
      </c>
      <c r="BI49" s="7">
        <v>1</v>
      </c>
      <c r="BK49">
        <v>2.972</v>
      </c>
      <c r="BL49">
        <v>0.66666666666666663</v>
      </c>
      <c r="BM49">
        <v>3.26</v>
      </c>
      <c r="BN49">
        <v>0</v>
      </c>
      <c r="BO49">
        <v>26</v>
      </c>
      <c r="BP49" s="123">
        <v>1</v>
      </c>
      <c r="BQ49">
        <v>0</v>
      </c>
      <c r="BR49" s="125">
        <f t="shared" si="0"/>
        <v>1</v>
      </c>
      <c r="BS49">
        <f t="shared" si="1"/>
        <v>1</v>
      </c>
      <c r="BT49">
        <f t="shared" si="2"/>
        <v>0.73374655121233123</v>
      </c>
      <c r="BU49" s="123">
        <f t="shared" si="3"/>
        <v>0.73374655121233123</v>
      </c>
      <c r="BV49" s="125">
        <f t="shared" si="4"/>
        <v>0.26625344878766877</v>
      </c>
      <c r="BW49" s="123">
        <f t="shared" si="5"/>
        <v>-0.30959160807257202</v>
      </c>
      <c r="BX49" s="125">
        <f t="shared" si="6"/>
        <v>100</v>
      </c>
      <c r="BY49">
        <f t="shared" si="7"/>
        <v>0.62418378033261668</v>
      </c>
      <c r="BZ49">
        <f t="shared" si="8"/>
        <v>0.32832830903725974</v>
      </c>
      <c r="CA49">
        <f t="shared" si="9"/>
        <v>0.47953030794356211</v>
      </c>
      <c r="CV49">
        <v>1.208967878957266E-2</v>
      </c>
      <c r="CW49">
        <v>0</v>
      </c>
      <c r="CX49">
        <v>1</v>
      </c>
      <c r="CY49">
        <f t="shared" si="13"/>
        <v>41</v>
      </c>
      <c r="CZ49">
        <f t="shared" si="13"/>
        <v>1</v>
      </c>
      <c r="DA49">
        <f t="shared" si="11"/>
        <v>0.55913978494623651</v>
      </c>
      <c r="DB49">
        <f t="shared" si="11"/>
        <v>0.97435897435897434</v>
      </c>
      <c r="DC49">
        <f t="shared" si="12"/>
        <v>1.0476978218913694E-2</v>
      </c>
    </row>
    <row r="50" spans="1:107" x14ac:dyDescent="0.25">
      <c r="A50" s="2">
        <v>6</v>
      </c>
      <c r="B50" s="2">
        <v>2015</v>
      </c>
      <c r="C50" s="2" t="s">
        <v>137</v>
      </c>
      <c r="D50" s="2" t="s">
        <v>154</v>
      </c>
      <c r="E50" s="2" t="s">
        <v>74</v>
      </c>
      <c r="F50" s="2" t="s">
        <v>119</v>
      </c>
      <c r="G50" s="1" t="s">
        <v>65</v>
      </c>
      <c r="H50" s="1" t="s">
        <v>66</v>
      </c>
      <c r="I50" s="3">
        <v>1</v>
      </c>
      <c r="J50" s="4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3" t="s">
        <v>67</v>
      </c>
      <c r="R50">
        <v>1</v>
      </c>
      <c r="S50" s="4">
        <v>1</v>
      </c>
      <c r="T50" s="5">
        <v>0</v>
      </c>
      <c r="U50" s="5">
        <v>0</v>
      </c>
      <c r="V50" s="5">
        <v>0</v>
      </c>
      <c r="W50" s="3" t="s">
        <v>68</v>
      </c>
      <c r="X50" s="3">
        <v>0</v>
      </c>
      <c r="Y50" s="4">
        <v>1</v>
      </c>
      <c r="Z50" s="5">
        <v>0</v>
      </c>
      <c r="AA50" s="5">
        <v>0</v>
      </c>
      <c r="AB50" s="5">
        <v>0</v>
      </c>
      <c r="AC50" s="3" t="s">
        <v>83</v>
      </c>
      <c r="AD50" s="3">
        <v>2</v>
      </c>
      <c r="AE50" s="4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6">
        <v>36</v>
      </c>
      <c r="AL50" s="6">
        <v>-36</v>
      </c>
      <c r="AM50" s="6">
        <v>164</v>
      </c>
      <c r="AN50" s="6">
        <v>8</v>
      </c>
      <c r="AO50" s="6">
        <v>22</v>
      </c>
      <c r="AP50" s="6">
        <v>24</v>
      </c>
      <c r="AQ50" s="6">
        <v>19</v>
      </c>
      <c r="AR50" s="6">
        <v>25</v>
      </c>
      <c r="AS50" s="6">
        <v>57</v>
      </c>
      <c r="AT50" s="7">
        <v>0</v>
      </c>
      <c r="AU50" s="7">
        <v>1</v>
      </c>
      <c r="AV50" s="7">
        <v>0</v>
      </c>
      <c r="AW50" s="8" t="s">
        <v>65</v>
      </c>
      <c r="AX50" s="12" t="s">
        <v>71</v>
      </c>
      <c r="AY50" s="12">
        <v>3</v>
      </c>
      <c r="AZ50" s="9" t="s">
        <v>77</v>
      </c>
      <c r="BA50" s="11" t="s">
        <v>155</v>
      </c>
      <c r="BB50" s="2" t="s">
        <v>154</v>
      </c>
      <c r="BC50" s="11"/>
      <c r="BD50" s="4">
        <v>3.387</v>
      </c>
      <c r="BE50" s="6">
        <v>0.21951219512195122</v>
      </c>
      <c r="BF50" s="6">
        <v>3.72</v>
      </c>
      <c r="BG50" s="6">
        <v>3</v>
      </c>
      <c r="BH50" s="6">
        <v>23</v>
      </c>
      <c r="BI50" s="7">
        <v>0</v>
      </c>
      <c r="BK50">
        <v>2.9849999999999999</v>
      </c>
      <c r="BL50">
        <v>0.3724137931034483</v>
      </c>
      <c r="BM50">
        <v>3.79</v>
      </c>
      <c r="BN50">
        <v>13</v>
      </c>
      <c r="BO50">
        <v>26</v>
      </c>
      <c r="BP50" s="123">
        <v>0</v>
      </c>
      <c r="BQ50">
        <v>1</v>
      </c>
      <c r="BR50" s="125">
        <f t="shared" si="0"/>
        <v>1</v>
      </c>
      <c r="BS50">
        <f t="shared" si="1"/>
        <v>0</v>
      </c>
      <c r="BT50">
        <f t="shared" si="2"/>
        <v>0.24899291580010374</v>
      </c>
      <c r="BU50" s="123">
        <f t="shared" si="3"/>
        <v>0.24899291580010374</v>
      </c>
      <c r="BV50" s="125">
        <f t="shared" si="4"/>
        <v>0.75100708419989626</v>
      </c>
      <c r="BW50" s="123">
        <f t="shared" si="5"/>
        <v>-0.28634019423999463</v>
      </c>
      <c r="BX50" s="125">
        <f t="shared" si="6"/>
        <v>100</v>
      </c>
      <c r="BY50">
        <f t="shared" si="7"/>
        <v>-0.67766230559752572</v>
      </c>
      <c r="BZ50">
        <f t="shared" si="8"/>
        <v>0.3170957077695653</v>
      </c>
      <c r="CA50">
        <f t="shared" si="9"/>
        <v>0.46440344750694956</v>
      </c>
      <c r="CV50">
        <v>1.435326451397298E-2</v>
      </c>
      <c r="CW50">
        <v>1</v>
      </c>
      <c r="CX50">
        <v>0</v>
      </c>
      <c r="CY50">
        <f t="shared" si="13"/>
        <v>42</v>
      </c>
      <c r="CZ50">
        <f t="shared" si="13"/>
        <v>1</v>
      </c>
      <c r="DA50">
        <f t="shared" si="11"/>
        <v>0.54838709677419351</v>
      </c>
      <c r="DB50">
        <f t="shared" si="11"/>
        <v>0.97435897435897434</v>
      </c>
      <c r="DC50">
        <f t="shared" si="12"/>
        <v>1.0476978218913694E-2</v>
      </c>
    </row>
    <row r="51" spans="1:107" x14ac:dyDescent="0.25">
      <c r="A51" s="2">
        <v>40</v>
      </c>
      <c r="B51" s="2">
        <v>2016</v>
      </c>
      <c r="C51" s="2" t="s">
        <v>209</v>
      </c>
      <c r="D51" s="2" t="s">
        <v>104</v>
      </c>
      <c r="E51" s="2" t="s">
        <v>63</v>
      </c>
      <c r="F51" s="2" t="s">
        <v>136</v>
      </c>
      <c r="G51" s="1" t="s">
        <v>65</v>
      </c>
      <c r="H51" s="1" t="s">
        <v>66</v>
      </c>
      <c r="I51" s="3">
        <v>1</v>
      </c>
      <c r="J51" s="4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3" t="s">
        <v>67</v>
      </c>
      <c r="R51">
        <v>1</v>
      </c>
      <c r="S51" s="4">
        <v>1</v>
      </c>
      <c r="T51" s="5">
        <v>0</v>
      </c>
      <c r="U51" s="5">
        <v>0</v>
      </c>
      <c r="V51" s="5">
        <v>0</v>
      </c>
      <c r="W51" s="3" t="s">
        <v>68</v>
      </c>
      <c r="X51" s="3">
        <v>0</v>
      </c>
      <c r="Y51" s="4">
        <v>1</v>
      </c>
      <c r="Z51" s="5">
        <v>0</v>
      </c>
      <c r="AA51" s="5">
        <v>0</v>
      </c>
      <c r="AB51" s="5">
        <v>0</v>
      </c>
      <c r="AC51" s="3" t="s">
        <v>104</v>
      </c>
      <c r="AD51" s="3">
        <v>4</v>
      </c>
      <c r="AE51" s="4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6"/>
      <c r="AL51" s="6"/>
      <c r="AM51" s="6"/>
      <c r="AN51" s="6">
        <v>6</v>
      </c>
      <c r="AO51" s="6">
        <v>24</v>
      </c>
      <c r="AP51" s="6">
        <v>23</v>
      </c>
      <c r="AQ51" s="6">
        <v>26</v>
      </c>
      <c r="AR51" s="6">
        <v>23</v>
      </c>
      <c r="AS51" s="6">
        <v>2155</v>
      </c>
      <c r="AT51" s="7">
        <v>0</v>
      </c>
      <c r="AU51" s="7">
        <v>0</v>
      </c>
      <c r="AV51" s="7">
        <v>1</v>
      </c>
      <c r="AW51" s="8" t="s">
        <v>65</v>
      </c>
      <c r="AX51" s="12" t="s">
        <v>71</v>
      </c>
      <c r="AY51" s="12">
        <v>3</v>
      </c>
      <c r="AZ51" s="9" t="s">
        <v>77</v>
      </c>
      <c r="BA51" s="11" t="s">
        <v>126</v>
      </c>
      <c r="BB51" s="2" t="s">
        <v>104</v>
      </c>
      <c r="BC51" s="11"/>
      <c r="BD51" s="4">
        <v>3.6589999999999998</v>
      </c>
      <c r="BE51" s="6"/>
      <c r="BF51" s="6">
        <v>3.98</v>
      </c>
      <c r="BG51" s="6">
        <v>7</v>
      </c>
      <c r="BH51" s="6">
        <v>23</v>
      </c>
      <c r="BI51" s="7">
        <v>0</v>
      </c>
      <c r="BK51">
        <v>3.0289999999999999</v>
      </c>
      <c r="BL51">
        <v>0</v>
      </c>
      <c r="BM51">
        <v>3.431</v>
      </c>
      <c r="BN51">
        <v>18</v>
      </c>
      <c r="BO51">
        <v>25</v>
      </c>
      <c r="BP51" s="123">
        <v>1</v>
      </c>
      <c r="BQ51">
        <v>0</v>
      </c>
      <c r="BR51" s="125">
        <f t="shared" si="0"/>
        <v>1</v>
      </c>
      <c r="BS51">
        <f t="shared" si="1"/>
        <v>1</v>
      </c>
      <c r="BT51">
        <f t="shared" si="2"/>
        <v>0.14010554073786344</v>
      </c>
      <c r="BU51" s="123">
        <f t="shared" si="3"/>
        <v>0.14010554073786344</v>
      </c>
      <c r="BV51" s="125">
        <f t="shared" si="4"/>
        <v>0.85989445926213659</v>
      </c>
      <c r="BW51" s="123">
        <f t="shared" si="5"/>
        <v>-1.9653592779710634</v>
      </c>
      <c r="BX51" s="125">
        <f t="shared" si="6"/>
        <v>0</v>
      </c>
      <c r="BY51">
        <f t="shared" si="7"/>
        <v>-1.0798452852917508</v>
      </c>
      <c r="BZ51">
        <f t="shared" si="8"/>
        <v>0.22269070278769784</v>
      </c>
      <c r="CA51">
        <f t="shared" si="9"/>
        <v>0.80999048060481527</v>
      </c>
      <c r="CV51">
        <v>1.6998857710696376E-2</v>
      </c>
      <c r="CW51">
        <v>1</v>
      </c>
      <c r="CX51">
        <v>0</v>
      </c>
      <c r="CY51">
        <f t="shared" si="13"/>
        <v>43</v>
      </c>
      <c r="CZ51">
        <f t="shared" si="13"/>
        <v>1</v>
      </c>
      <c r="DA51">
        <f t="shared" si="11"/>
        <v>0.5376344086021505</v>
      </c>
      <c r="DB51">
        <f t="shared" si="11"/>
        <v>0.97435897435897434</v>
      </c>
      <c r="DC51">
        <f t="shared" si="12"/>
        <v>1.0476978218913694E-2</v>
      </c>
    </row>
    <row r="52" spans="1:107" x14ac:dyDescent="0.25">
      <c r="A52" s="2">
        <v>5</v>
      </c>
      <c r="B52" s="2">
        <v>2016</v>
      </c>
      <c r="C52" s="2" t="s">
        <v>177</v>
      </c>
      <c r="D52" s="2" t="s">
        <v>99</v>
      </c>
      <c r="E52" s="2" t="s">
        <v>63</v>
      </c>
      <c r="F52" s="2" t="s">
        <v>136</v>
      </c>
      <c r="G52" s="1" t="s">
        <v>65</v>
      </c>
      <c r="H52" s="1" t="s">
        <v>66</v>
      </c>
      <c r="I52" s="3">
        <v>1</v>
      </c>
      <c r="J52" s="4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 t="s">
        <v>67</v>
      </c>
      <c r="R52">
        <v>1</v>
      </c>
      <c r="S52" s="4">
        <v>1</v>
      </c>
      <c r="T52" s="5">
        <v>0</v>
      </c>
      <c r="U52" s="5">
        <v>0</v>
      </c>
      <c r="V52" s="5">
        <v>0</v>
      </c>
      <c r="W52" s="3" t="s">
        <v>68</v>
      </c>
      <c r="X52" s="3">
        <v>0</v>
      </c>
      <c r="Y52" s="4">
        <v>1</v>
      </c>
      <c r="Z52" s="5">
        <v>0</v>
      </c>
      <c r="AA52" s="5">
        <v>0</v>
      </c>
      <c r="AB52" s="5">
        <v>0</v>
      </c>
      <c r="AC52" s="3" t="s">
        <v>83</v>
      </c>
      <c r="AD52" s="3">
        <v>2</v>
      </c>
      <c r="AE52" s="4">
        <v>0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6">
        <v>150</v>
      </c>
      <c r="AL52" s="6">
        <v>-150</v>
      </c>
      <c r="AM52" s="6">
        <v>370</v>
      </c>
      <c r="AN52" s="6">
        <v>4</v>
      </c>
      <c r="AO52" s="6">
        <v>28</v>
      </c>
      <c r="AP52" s="6">
        <v>27</v>
      </c>
      <c r="AQ52" s="6">
        <v>23</v>
      </c>
      <c r="AR52" s="6">
        <v>31</v>
      </c>
      <c r="AS52" s="6">
        <v>84</v>
      </c>
      <c r="AT52" s="7">
        <v>0</v>
      </c>
      <c r="AU52" s="7">
        <v>0</v>
      </c>
      <c r="AV52" s="7">
        <v>1</v>
      </c>
      <c r="AW52" s="8" t="s">
        <v>65</v>
      </c>
      <c r="AX52" s="12" t="s">
        <v>71</v>
      </c>
      <c r="AY52" s="12">
        <v>3</v>
      </c>
      <c r="AZ52" s="9" t="s">
        <v>77</v>
      </c>
      <c r="BA52" s="11" t="s">
        <v>224</v>
      </c>
      <c r="BB52" s="2" t="s">
        <v>99</v>
      </c>
      <c r="BC52" s="11"/>
      <c r="BD52" s="4">
        <v>3.6110000000000002</v>
      </c>
      <c r="BE52" s="6">
        <v>0.40540540540540543</v>
      </c>
      <c r="BF52" s="6">
        <v>3.31</v>
      </c>
      <c r="BG52" s="6">
        <v>8</v>
      </c>
      <c r="BH52" s="6">
        <v>23</v>
      </c>
      <c r="BI52" s="7">
        <v>0</v>
      </c>
      <c r="BK52">
        <v>3.0659999999999998</v>
      </c>
      <c r="BL52">
        <v>0.15094339622641509</v>
      </c>
      <c r="BM52">
        <v>3.96</v>
      </c>
      <c r="BN52">
        <v>8</v>
      </c>
      <c r="BO52">
        <v>26</v>
      </c>
      <c r="BP52" s="123">
        <v>0</v>
      </c>
      <c r="BQ52">
        <v>1</v>
      </c>
      <c r="BR52" s="125">
        <f t="shared" si="0"/>
        <v>1</v>
      </c>
      <c r="BS52">
        <f t="shared" si="1"/>
        <v>0</v>
      </c>
      <c r="BT52">
        <f t="shared" si="2"/>
        <v>0.29286628968220768</v>
      </c>
      <c r="BU52" s="123">
        <f t="shared" si="3"/>
        <v>0.29286628968220768</v>
      </c>
      <c r="BV52" s="125">
        <f t="shared" si="4"/>
        <v>0.70713371031779237</v>
      </c>
      <c r="BW52" s="123">
        <f t="shared" si="5"/>
        <v>-0.34653550746250295</v>
      </c>
      <c r="BX52" s="125">
        <f t="shared" si="6"/>
        <v>100</v>
      </c>
      <c r="BY52">
        <f t="shared" si="7"/>
        <v>-0.54503044402174439</v>
      </c>
      <c r="BZ52">
        <f t="shared" si="8"/>
        <v>0.3438782441586879</v>
      </c>
      <c r="CA52">
        <f t="shared" si="9"/>
        <v>0.50153410808189702</v>
      </c>
      <c r="CV52">
        <v>1.7641001018198432E-2</v>
      </c>
      <c r="CW52">
        <v>1</v>
      </c>
      <c r="CX52">
        <v>0</v>
      </c>
      <c r="CY52">
        <f t="shared" si="13"/>
        <v>44</v>
      </c>
      <c r="CZ52">
        <f t="shared" si="13"/>
        <v>1</v>
      </c>
      <c r="DA52">
        <f t="shared" si="11"/>
        <v>0.5268817204301075</v>
      </c>
      <c r="DB52">
        <f t="shared" si="11"/>
        <v>0.97435897435897434</v>
      </c>
      <c r="DC52">
        <f t="shared" si="12"/>
        <v>1.0476978218913694E-2</v>
      </c>
    </row>
    <row r="53" spans="1:107" x14ac:dyDescent="0.25">
      <c r="A53" s="2">
        <v>17</v>
      </c>
      <c r="B53" s="2">
        <v>2015</v>
      </c>
      <c r="C53" s="2" t="s">
        <v>88</v>
      </c>
      <c r="D53" s="2" t="s">
        <v>140</v>
      </c>
      <c r="E53" s="2" t="s">
        <v>63</v>
      </c>
      <c r="F53" s="2" t="s">
        <v>141</v>
      </c>
      <c r="G53" s="1" t="s">
        <v>65</v>
      </c>
      <c r="H53" s="1" t="s">
        <v>109</v>
      </c>
      <c r="I53" s="3">
        <v>7</v>
      </c>
      <c r="J53" s="4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3" t="s">
        <v>67</v>
      </c>
      <c r="R53">
        <v>1</v>
      </c>
      <c r="S53" s="4">
        <v>1</v>
      </c>
      <c r="T53" s="5">
        <v>0</v>
      </c>
      <c r="U53" s="5">
        <v>0</v>
      </c>
      <c r="V53" s="5">
        <v>0</v>
      </c>
      <c r="W53" s="3" t="s">
        <v>68</v>
      </c>
      <c r="X53" s="3">
        <v>0</v>
      </c>
      <c r="Y53" s="4">
        <v>1</v>
      </c>
      <c r="Z53" s="5">
        <v>0</v>
      </c>
      <c r="AA53" s="5">
        <v>0</v>
      </c>
      <c r="AB53" s="5">
        <v>0</v>
      </c>
      <c r="AC53" s="3" t="s">
        <v>83</v>
      </c>
      <c r="AD53" s="3">
        <v>2</v>
      </c>
      <c r="AE53" s="4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6">
        <v>104</v>
      </c>
      <c r="AL53" s="6">
        <v>-104</v>
      </c>
      <c r="AM53" s="6">
        <v>428</v>
      </c>
      <c r="AN53" s="6">
        <v>4</v>
      </c>
      <c r="AO53" s="6">
        <v>21</v>
      </c>
      <c r="AP53" s="6">
        <v>21</v>
      </c>
      <c r="AQ53" s="6">
        <v>23</v>
      </c>
      <c r="AR53" s="6">
        <v>22</v>
      </c>
      <c r="AS53" s="6">
        <v>0</v>
      </c>
      <c r="AT53" s="7">
        <v>0</v>
      </c>
      <c r="AU53" s="7">
        <v>0</v>
      </c>
      <c r="AV53" s="7">
        <v>0</v>
      </c>
      <c r="AW53" s="8" t="s">
        <v>65</v>
      </c>
      <c r="AX53" s="12" t="s">
        <v>71</v>
      </c>
      <c r="AY53" s="12">
        <v>3</v>
      </c>
      <c r="AZ53" s="9" t="s">
        <v>77</v>
      </c>
      <c r="BA53" s="11" t="s">
        <v>142</v>
      </c>
      <c r="BB53" s="2" t="s">
        <v>140</v>
      </c>
      <c r="BC53" s="11" t="s">
        <v>143</v>
      </c>
      <c r="BD53" s="4">
        <v>3.9910000000000001</v>
      </c>
      <c r="BE53" s="6">
        <v>0.24299065420560748</v>
      </c>
      <c r="BF53" s="6">
        <v>3.75</v>
      </c>
      <c r="BG53" s="6">
        <v>8</v>
      </c>
      <c r="BH53" s="6">
        <v>23</v>
      </c>
      <c r="BI53" s="7">
        <v>0</v>
      </c>
      <c r="BK53">
        <v>3.1120000000000001</v>
      </c>
      <c r="BL53">
        <v>0</v>
      </c>
      <c r="BM53">
        <v>1.79</v>
      </c>
      <c r="BN53">
        <v>9</v>
      </c>
      <c r="BO53">
        <v>24</v>
      </c>
      <c r="BP53" s="123">
        <v>1</v>
      </c>
      <c r="BQ53">
        <v>0</v>
      </c>
      <c r="BR53" s="125">
        <f t="shared" si="0"/>
        <v>1</v>
      </c>
      <c r="BS53">
        <f t="shared" si="1"/>
        <v>1</v>
      </c>
      <c r="BT53">
        <f t="shared" si="2"/>
        <v>0.55667214579190016</v>
      </c>
      <c r="BU53" s="123">
        <f t="shared" si="3"/>
        <v>0.55667214579190016</v>
      </c>
      <c r="BV53" s="125">
        <f t="shared" si="4"/>
        <v>0.44332785420809984</v>
      </c>
      <c r="BW53" s="123">
        <f t="shared" si="5"/>
        <v>-0.58577881954794497</v>
      </c>
      <c r="BX53" s="125">
        <f t="shared" si="6"/>
        <v>100</v>
      </c>
      <c r="BY53">
        <f t="shared" si="7"/>
        <v>0.14253718678219762</v>
      </c>
      <c r="BZ53">
        <f t="shared" si="8"/>
        <v>0.39491016986308514</v>
      </c>
      <c r="CA53">
        <f t="shared" si="9"/>
        <v>0.60438373259435141</v>
      </c>
      <c r="CV53">
        <v>1.865111950624522E-2</v>
      </c>
      <c r="CW53">
        <v>1</v>
      </c>
      <c r="CX53">
        <v>0</v>
      </c>
      <c r="CY53">
        <f t="shared" si="13"/>
        <v>45</v>
      </c>
      <c r="CZ53">
        <f t="shared" si="13"/>
        <v>1</v>
      </c>
      <c r="DA53">
        <f t="shared" si="11"/>
        <v>0.5161290322580645</v>
      </c>
      <c r="DB53">
        <f t="shared" si="11"/>
        <v>0.97435897435897434</v>
      </c>
      <c r="DC53">
        <f t="shared" si="12"/>
        <v>1.0476978218913694E-2</v>
      </c>
    </row>
    <row r="54" spans="1:107" x14ac:dyDescent="0.25">
      <c r="A54" s="2">
        <v>228</v>
      </c>
      <c r="B54" s="2">
        <v>2015</v>
      </c>
      <c r="C54" s="2" t="s">
        <v>202</v>
      </c>
      <c r="D54" s="2" t="s">
        <v>140</v>
      </c>
      <c r="E54" s="2" t="s">
        <v>74</v>
      </c>
      <c r="F54" s="2" t="s">
        <v>157</v>
      </c>
      <c r="G54" s="1" t="s">
        <v>65</v>
      </c>
      <c r="H54" s="1" t="s">
        <v>66</v>
      </c>
      <c r="I54" s="3">
        <v>1</v>
      </c>
      <c r="J54" s="4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3" t="s">
        <v>67</v>
      </c>
      <c r="R54">
        <v>1</v>
      </c>
      <c r="S54" s="4">
        <v>1</v>
      </c>
      <c r="T54" s="5">
        <v>0</v>
      </c>
      <c r="U54" s="5">
        <v>0</v>
      </c>
      <c r="V54" s="5">
        <v>0</v>
      </c>
      <c r="W54" s="3" t="s">
        <v>68</v>
      </c>
      <c r="X54" s="3">
        <v>0</v>
      </c>
      <c r="Y54" s="4">
        <v>1</v>
      </c>
      <c r="Z54" s="5">
        <v>0</v>
      </c>
      <c r="AA54" s="5">
        <v>0</v>
      </c>
      <c r="AB54" s="5">
        <v>0</v>
      </c>
      <c r="AC54" s="3" t="s">
        <v>83</v>
      </c>
      <c r="AD54" s="3">
        <v>2</v>
      </c>
      <c r="AE54" s="4">
        <v>0</v>
      </c>
      <c r="AF54" s="5">
        <v>1</v>
      </c>
      <c r="AG54" s="5">
        <v>0</v>
      </c>
      <c r="AH54" s="5">
        <v>0</v>
      </c>
      <c r="AI54" s="5">
        <v>0</v>
      </c>
      <c r="AJ54" s="5">
        <v>0</v>
      </c>
      <c r="AK54" s="6">
        <v>133</v>
      </c>
      <c r="AL54" s="6">
        <v>-133</v>
      </c>
      <c r="AM54" s="6">
        <v>212</v>
      </c>
      <c r="AN54" s="6">
        <v>8</v>
      </c>
      <c r="AO54" s="6">
        <v>24</v>
      </c>
      <c r="AP54" s="6">
        <v>25</v>
      </c>
      <c r="AQ54" s="6">
        <v>25</v>
      </c>
      <c r="AR54" s="6">
        <v>22</v>
      </c>
      <c r="AS54" s="6">
        <v>1980</v>
      </c>
      <c r="AT54" s="7">
        <v>0</v>
      </c>
      <c r="AU54" s="7">
        <v>1</v>
      </c>
      <c r="AV54" s="7">
        <v>0</v>
      </c>
      <c r="AW54" s="8" t="s">
        <v>70</v>
      </c>
      <c r="AX54" s="12" t="s">
        <v>112</v>
      </c>
      <c r="AY54" s="12">
        <v>1</v>
      </c>
      <c r="AZ54" s="9" t="s">
        <v>113</v>
      </c>
      <c r="BA54" s="11"/>
      <c r="BB54" s="2" t="s">
        <v>140</v>
      </c>
      <c r="BC54" s="11"/>
      <c r="BD54" s="4"/>
      <c r="BE54" s="6">
        <v>0.62735849056603776</v>
      </c>
      <c r="BF54" s="6">
        <v>2.95</v>
      </c>
      <c r="BG54" s="6">
        <v>9</v>
      </c>
      <c r="BH54" s="6">
        <v>23</v>
      </c>
      <c r="BI54" s="7">
        <v>1</v>
      </c>
      <c r="BK54">
        <v>3.117</v>
      </c>
      <c r="BL54">
        <v>0.17094017094017094</v>
      </c>
      <c r="BM54">
        <v>3.74</v>
      </c>
      <c r="BN54">
        <v>9</v>
      </c>
      <c r="BO54">
        <v>23</v>
      </c>
      <c r="BP54" s="123">
        <v>0</v>
      </c>
      <c r="BQ54">
        <v>1</v>
      </c>
      <c r="BR54" s="125">
        <f t="shared" si="0"/>
        <v>1</v>
      </c>
      <c r="BS54">
        <f t="shared" si="1"/>
        <v>0</v>
      </c>
      <c r="BT54">
        <f t="shared" si="2"/>
        <v>0.18049312011851879</v>
      </c>
      <c r="BU54" s="123">
        <f t="shared" si="3"/>
        <v>0.18049312011851879</v>
      </c>
      <c r="BV54" s="125">
        <f t="shared" si="4"/>
        <v>0.81950687988148119</v>
      </c>
      <c r="BW54" s="123">
        <f t="shared" si="5"/>
        <v>-0.19905248561508943</v>
      </c>
      <c r="BX54" s="125">
        <f t="shared" si="6"/>
        <v>100</v>
      </c>
      <c r="BY54">
        <f t="shared" si="7"/>
        <v>-0.91348743264446508</v>
      </c>
      <c r="BZ54">
        <f t="shared" si="8"/>
        <v>0.26285093935196158</v>
      </c>
      <c r="CA54">
        <f t="shared" si="9"/>
        <v>0.39587047599350367</v>
      </c>
      <c r="CV54">
        <v>2.2121454562386265E-2</v>
      </c>
      <c r="CW54">
        <v>1</v>
      </c>
      <c r="CX54">
        <v>0</v>
      </c>
      <c r="CY54">
        <f t="shared" si="13"/>
        <v>46</v>
      </c>
      <c r="CZ54">
        <f t="shared" si="13"/>
        <v>1</v>
      </c>
      <c r="DA54">
        <f t="shared" si="11"/>
        <v>0.5053763440860215</v>
      </c>
      <c r="DB54">
        <f t="shared" si="11"/>
        <v>0.97435897435897434</v>
      </c>
      <c r="DC54">
        <f t="shared" si="12"/>
        <v>1.0476978218913694E-2</v>
      </c>
    </row>
    <row r="55" spans="1:107" x14ac:dyDescent="0.25">
      <c r="A55" s="2">
        <v>107</v>
      </c>
      <c r="B55" s="2">
        <v>2015</v>
      </c>
      <c r="C55" s="2" t="s">
        <v>117</v>
      </c>
      <c r="D55" s="2" t="s">
        <v>118</v>
      </c>
      <c r="E55" s="2" t="s">
        <v>63</v>
      </c>
      <c r="F55" s="2" t="s">
        <v>119</v>
      </c>
      <c r="G55" s="1" t="s">
        <v>65</v>
      </c>
      <c r="H55" s="1" t="s">
        <v>66</v>
      </c>
      <c r="I55" s="3">
        <v>1</v>
      </c>
      <c r="J55" s="4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3" t="s">
        <v>67</v>
      </c>
      <c r="R55">
        <v>1</v>
      </c>
      <c r="S55" s="4">
        <v>1</v>
      </c>
      <c r="T55" s="5">
        <v>0</v>
      </c>
      <c r="U55" s="5">
        <v>0</v>
      </c>
      <c r="V55" s="5">
        <v>0</v>
      </c>
      <c r="W55" s="3" t="s">
        <v>68</v>
      </c>
      <c r="X55" s="3">
        <v>0</v>
      </c>
      <c r="Y55" s="4">
        <v>1</v>
      </c>
      <c r="Z55" s="5">
        <v>0</v>
      </c>
      <c r="AA55" s="5">
        <v>0</v>
      </c>
      <c r="AB55" s="5">
        <v>0</v>
      </c>
      <c r="AC55" s="3" t="s">
        <v>83</v>
      </c>
      <c r="AD55" s="3">
        <v>2</v>
      </c>
      <c r="AE55" s="4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6">
        <v>20</v>
      </c>
      <c r="AL55" s="6">
        <v>-20</v>
      </c>
      <c r="AM55" s="6">
        <v>117</v>
      </c>
      <c r="AN55" s="6">
        <v>8</v>
      </c>
      <c r="AO55" s="6">
        <v>20</v>
      </c>
      <c r="AP55" s="6">
        <v>21</v>
      </c>
      <c r="AQ55" s="6">
        <v>19</v>
      </c>
      <c r="AR55" s="6">
        <v>17</v>
      </c>
      <c r="AS55" s="6">
        <v>361</v>
      </c>
      <c r="AT55" s="7">
        <v>0</v>
      </c>
      <c r="AU55" s="7">
        <v>0</v>
      </c>
      <c r="AV55" s="7">
        <v>0</v>
      </c>
      <c r="AW55" s="8" t="s">
        <v>65</v>
      </c>
      <c r="AX55" s="12" t="s">
        <v>71</v>
      </c>
      <c r="AY55" s="12">
        <v>3</v>
      </c>
      <c r="AZ55" s="9" t="s">
        <v>77</v>
      </c>
      <c r="BA55" s="11" t="s">
        <v>120</v>
      </c>
      <c r="BB55" s="2" t="s">
        <v>118</v>
      </c>
      <c r="BC55" s="11"/>
      <c r="BD55" s="4">
        <v>3.117</v>
      </c>
      <c r="BE55" s="6">
        <v>0.17094017094017094</v>
      </c>
      <c r="BF55" s="6">
        <v>3.74</v>
      </c>
      <c r="BG55" s="6">
        <v>9</v>
      </c>
      <c r="BH55" s="6">
        <v>23</v>
      </c>
      <c r="BI55" s="7">
        <v>0</v>
      </c>
      <c r="BK55">
        <v>3.1179999999999999</v>
      </c>
      <c r="BL55">
        <v>0.15652173913043479</v>
      </c>
      <c r="BM55">
        <v>3.92</v>
      </c>
      <c r="BN55">
        <v>20</v>
      </c>
      <c r="BO55">
        <v>26</v>
      </c>
      <c r="BP55" s="123">
        <v>0</v>
      </c>
      <c r="BQ55">
        <v>1</v>
      </c>
      <c r="BR55" s="125">
        <f t="shared" si="0"/>
        <v>1</v>
      </c>
      <c r="BS55">
        <f t="shared" si="1"/>
        <v>0</v>
      </c>
      <c r="BT55">
        <f t="shared" si="2"/>
        <v>5.6000331778091009E-2</v>
      </c>
      <c r="BU55" s="123">
        <f t="shared" si="3"/>
        <v>5.6000331778091009E-2</v>
      </c>
      <c r="BV55" s="125">
        <f t="shared" si="4"/>
        <v>0.94399966822190895</v>
      </c>
      <c r="BW55" s="123">
        <f t="shared" si="5"/>
        <v>-5.7629464296540339E-2</v>
      </c>
      <c r="BX55" s="125">
        <f t="shared" si="6"/>
        <v>100</v>
      </c>
      <c r="BY55">
        <f t="shared" si="7"/>
        <v>-1.5892646166886761</v>
      </c>
      <c r="BZ55">
        <f t="shared" si="8"/>
        <v>0.11283603359864158</v>
      </c>
      <c r="CA55">
        <f t="shared" si="9"/>
        <v>0.20425174264287918</v>
      </c>
      <c r="CV55">
        <v>2.274809001960721E-2</v>
      </c>
      <c r="CW55">
        <v>1</v>
      </c>
      <c r="CX55">
        <v>0</v>
      </c>
      <c r="CY55">
        <f t="shared" si="13"/>
        <v>47</v>
      </c>
      <c r="CZ55">
        <f t="shared" si="13"/>
        <v>1</v>
      </c>
      <c r="DA55">
        <f t="shared" si="11"/>
        <v>0.4946236559139785</v>
      </c>
      <c r="DB55">
        <f t="shared" si="11"/>
        <v>0.97435897435897434</v>
      </c>
      <c r="DC55">
        <f t="shared" si="12"/>
        <v>1.0476978218913694E-2</v>
      </c>
    </row>
    <row r="56" spans="1:107" x14ac:dyDescent="0.25">
      <c r="A56" s="2">
        <v>70</v>
      </c>
      <c r="B56" s="2">
        <v>2016</v>
      </c>
      <c r="C56" s="2" t="s">
        <v>206</v>
      </c>
      <c r="D56" s="2" t="s">
        <v>111</v>
      </c>
      <c r="E56" s="2" t="s">
        <v>63</v>
      </c>
      <c r="F56" s="2" t="s">
        <v>141</v>
      </c>
      <c r="G56" s="1" t="s">
        <v>65</v>
      </c>
      <c r="H56" s="1" t="s">
        <v>66</v>
      </c>
      <c r="I56" s="3">
        <v>1</v>
      </c>
      <c r="J56" s="4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3" t="s">
        <v>67</v>
      </c>
      <c r="R56">
        <v>1</v>
      </c>
      <c r="S56" s="4">
        <v>1</v>
      </c>
      <c r="T56" s="5">
        <v>0</v>
      </c>
      <c r="U56" s="5">
        <v>0</v>
      </c>
      <c r="V56" s="5">
        <v>0</v>
      </c>
      <c r="W56" s="3" t="s">
        <v>68</v>
      </c>
      <c r="X56" s="3">
        <v>0</v>
      </c>
      <c r="Y56" s="4">
        <v>1</v>
      </c>
      <c r="Z56" s="5">
        <v>0</v>
      </c>
      <c r="AA56" s="5">
        <v>0</v>
      </c>
      <c r="AB56" s="5">
        <v>0</v>
      </c>
      <c r="AC56" s="3" t="s">
        <v>128</v>
      </c>
      <c r="AD56" s="3">
        <v>3</v>
      </c>
      <c r="AE56" s="4">
        <v>0</v>
      </c>
      <c r="AF56" s="5">
        <v>0</v>
      </c>
      <c r="AG56" s="5">
        <v>1</v>
      </c>
      <c r="AH56" s="5">
        <v>0</v>
      </c>
      <c r="AI56" s="5">
        <v>0</v>
      </c>
      <c r="AJ56" s="5">
        <v>0</v>
      </c>
      <c r="AK56" s="6"/>
      <c r="AL56" s="6"/>
      <c r="AM56" s="6"/>
      <c r="AN56" s="6">
        <v>8</v>
      </c>
      <c r="AO56" s="6">
        <v>24</v>
      </c>
      <c r="AP56" s="6">
        <v>23</v>
      </c>
      <c r="AQ56" s="6">
        <v>25</v>
      </c>
      <c r="AR56" s="6">
        <v>27</v>
      </c>
      <c r="AS56" s="6">
        <v>1052</v>
      </c>
      <c r="AT56" s="7">
        <v>0</v>
      </c>
      <c r="AU56" s="7">
        <v>0</v>
      </c>
      <c r="AV56" s="7">
        <v>1</v>
      </c>
      <c r="AW56" s="8" t="s">
        <v>65</v>
      </c>
      <c r="AX56" s="12" t="s">
        <v>71</v>
      </c>
      <c r="AY56" s="12">
        <v>3</v>
      </c>
      <c r="AZ56" s="9" t="s">
        <v>77</v>
      </c>
      <c r="BA56" s="11" t="s">
        <v>207</v>
      </c>
      <c r="BB56" s="2" t="s">
        <v>111</v>
      </c>
      <c r="BC56" s="11"/>
      <c r="BD56" s="4">
        <v>3.41</v>
      </c>
      <c r="BE56" s="6"/>
      <c r="BF56" s="6">
        <v>3.92</v>
      </c>
      <c r="BG56" s="6">
        <v>9</v>
      </c>
      <c r="BH56" s="6">
        <v>23</v>
      </c>
      <c r="BI56" s="7">
        <v>0</v>
      </c>
      <c r="BK56">
        <v>3.133</v>
      </c>
      <c r="BL56">
        <v>1.5957446808510637E-2</v>
      </c>
      <c r="BM56">
        <v>3.95</v>
      </c>
      <c r="BN56">
        <v>14</v>
      </c>
      <c r="BO56">
        <v>17</v>
      </c>
      <c r="BP56" s="123">
        <v>0</v>
      </c>
      <c r="BQ56">
        <v>1</v>
      </c>
      <c r="BR56" s="125">
        <f t="shared" si="0"/>
        <v>1</v>
      </c>
      <c r="BS56">
        <f t="shared" si="1"/>
        <v>0</v>
      </c>
      <c r="BT56">
        <f t="shared" si="2"/>
        <v>2.274809001960721E-2</v>
      </c>
      <c r="BU56" s="123">
        <f t="shared" si="3"/>
        <v>2.274809001960721E-2</v>
      </c>
      <c r="BV56" s="125">
        <f t="shared" si="4"/>
        <v>0.9772519099803928</v>
      </c>
      <c r="BW56" s="123">
        <f t="shared" si="5"/>
        <v>-2.3010819866989132E-2</v>
      </c>
      <c r="BX56" s="125">
        <f t="shared" si="6"/>
        <v>100</v>
      </c>
      <c r="BY56">
        <f t="shared" si="7"/>
        <v>-2.0000378212492498</v>
      </c>
      <c r="BZ56">
        <f t="shared" si="8"/>
        <v>5.398688261743044E-2</v>
      </c>
      <c r="CA56">
        <f t="shared" si="9"/>
        <v>0.11354107778067513</v>
      </c>
      <c r="CV56">
        <v>2.4513240768030659E-2</v>
      </c>
      <c r="CW56">
        <v>1</v>
      </c>
      <c r="CX56">
        <v>0</v>
      </c>
      <c r="CY56">
        <f t="shared" si="13"/>
        <v>48</v>
      </c>
      <c r="CZ56">
        <f t="shared" si="13"/>
        <v>1</v>
      </c>
      <c r="DA56">
        <f t="shared" si="11"/>
        <v>0.4838709677419355</v>
      </c>
      <c r="DB56">
        <f t="shared" si="11"/>
        <v>0.97435897435897434</v>
      </c>
      <c r="DC56">
        <f t="shared" si="12"/>
        <v>1.0476978218913694E-2</v>
      </c>
    </row>
    <row r="57" spans="1:107" x14ac:dyDescent="0.25">
      <c r="A57" s="2">
        <v>218</v>
      </c>
      <c r="B57" s="2">
        <v>2015</v>
      </c>
      <c r="C57" s="2" t="s">
        <v>238</v>
      </c>
      <c r="D57" s="2" t="s">
        <v>204</v>
      </c>
      <c r="E57" s="2" t="s">
        <v>63</v>
      </c>
      <c r="F57" s="2" t="s">
        <v>119</v>
      </c>
      <c r="G57" s="1" t="s">
        <v>65</v>
      </c>
      <c r="H57" s="1" t="s">
        <v>66</v>
      </c>
      <c r="I57" s="3">
        <v>1</v>
      </c>
      <c r="J57" s="4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3" t="s">
        <v>67</v>
      </c>
      <c r="R57">
        <v>1</v>
      </c>
      <c r="S57" s="4">
        <v>1</v>
      </c>
      <c r="T57" s="5">
        <v>0</v>
      </c>
      <c r="U57" s="5">
        <v>0</v>
      </c>
      <c r="V57" s="5">
        <v>0</v>
      </c>
      <c r="W57" s="3" t="s">
        <v>68</v>
      </c>
      <c r="X57" s="3">
        <v>0</v>
      </c>
      <c r="Y57" s="4">
        <v>1</v>
      </c>
      <c r="Z57" s="5">
        <v>0</v>
      </c>
      <c r="AA57" s="5">
        <v>0</v>
      </c>
      <c r="AB57" s="5">
        <v>0</v>
      </c>
      <c r="AC57" s="3" t="s">
        <v>128</v>
      </c>
      <c r="AD57" s="3">
        <v>3</v>
      </c>
      <c r="AE57" s="4">
        <v>0</v>
      </c>
      <c r="AF57" s="5">
        <v>0</v>
      </c>
      <c r="AG57" s="5">
        <v>1</v>
      </c>
      <c r="AH57" s="5">
        <v>0</v>
      </c>
      <c r="AI57" s="5">
        <v>0</v>
      </c>
      <c r="AJ57" s="5">
        <v>0</v>
      </c>
      <c r="AK57" s="6">
        <v>19</v>
      </c>
      <c r="AL57" s="6">
        <v>-19</v>
      </c>
      <c r="AM57" s="6">
        <v>182</v>
      </c>
      <c r="AN57" s="6">
        <v>8</v>
      </c>
      <c r="AO57" s="6">
        <v>26</v>
      </c>
      <c r="AP57" s="6">
        <v>24</v>
      </c>
      <c r="AQ57" s="6">
        <v>28</v>
      </c>
      <c r="AR57" s="6">
        <v>30</v>
      </c>
      <c r="AS57" s="6">
        <v>2694</v>
      </c>
      <c r="AT57" s="7">
        <v>0</v>
      </c>
      <c r="AU57" s="7">
        <v>0</v>
      </c>
      <c r="AV57" s="7">
        <v>0</v>
      </c>
      <c r="AW57" s="8" t="s">
        <v>65</v>
      </c>
      <c r="AX57" s="12" t="s">
        <v>71</v>
      </c>
      <c r="AY57" s="12">
        <v>3</v>
      </c>
      <c r="AZ57" s="9" t="s">
        <v>77</v>
      </c>
      <c r="BA57" s="11" t="s">
        <v>239</v>
      </c>
      <c r="BB57" s="2" t="s">
        <v>204</v>
      </c>
      <c r="BC57" s="11"/>
      <c r="BD57" s="4">
        <v>3.7429999999999999</v>
      </c>
      <c r="BE57" s="6">
        <v>0.1043956043956044</v>
      </c>
      <c r="BF57" s="6">
        <v>3.98</v>
      </c>
      <c r="BG57" s="6">
        <v>10</v>
      </c>
      <c r="BH57" s="6">
        <v>23</v>
      </c>
      <c r="BI57" s="7">
        <v>0</v>
      </c>
      <c r="BK57">
        <v>3.1480000000000001</v>
      </c>
      <c r="BL57">
        <v>0</v>
      </c>
      <c r="BM57">
        <v>3.24</v>
      </c>
      <c r="BN57">
        <v>24</v>
      </c>
      <c r="BO57">
        <v>23</v>
      </c>
      <c r="BP57" s="123">
        <v>0</v>
      </c>
      <c r="BQ57">
        <v>1</v>
      </c>
      <c r="BR57" s="125">
        <f t="shared" si="0"/>
        <v>1</v>
      </c>
      <c r="BS57">
        <f t="shared" si="1"/>
        <v>0</v>
      </c>
      <c r="BT57">
        <f t="shared" si="2"/>
        <v>2.7584005156261551E-2</v>
      </c>
      <c r="BU57" s="123">
        <f t="shared" si="3"/>
        <v>2.7584005156261551E-2</v>
      </c>
      <c r="BV57" s="125">
        <f t="shared" si="4"/>
        <v>0.97241599484373842</v>
      </c>
      <c r="BW57" s="123">
        <f t="shared" si="5"/>
        <v>-2.797158784396183E-2</v>
      </c>
      <c r="BX57" s="125">
        <f t="shared" si="6"/>
        <v>100</v>
      </c>
      <c r="BY57">
        <f t="shared" si="7"/>
        <v>-1.9175506693408755</v>
      </c>
      <c r="BZ57">
        <f t="shared" si="8"/>
        <v>6.3454077864078515E-2</v>
      </c>
      <c r="CA57">
        <f t="shared" si="9"/>
        <v>0.12938602969403254</v>
      </c>
      <c r="CV57">
        <v>2.7300780560514742E-2</v>
      </c>
      <c r="CW57">
        <v>1</v>
      </c>
      <c r="CX57">
        <v>0</v>
      </c>
      <c r="CY57">
        <f t="shared" si="13"/>
        <v>49</v>
      </c>
      <c r="CZ57">
        <f t="shared" si="13"/>
        <v>1</v>
      </c>
      <c r="DA57">
        <f t="shared" si="11"/>
        <v>0.4731182795698925</v>
      </c>
      <c r="DB57">
        <f t="shared" si="11"/>
        <v>0.97435897435897434</v>
      </c>
      <c r="DC57">
        <f t="shared" si="12"/>
        <v>1.0476978218913694E-2</v>
      </c>
    </row>
    <row r="58" spans="1:107" x14ac:dyDescent="0.25">
      <c r="A58" s="2">
        <v>133</v>
      </c>
      <c r="B58" s="2">
        <v>2015</v>
      </c>
      <c r="C58" s="2" t="s">
        <v>137</v>
      </c>
      <c r="D58" s="2" t="s">
        <v>89</v>
      </c>
      <c r="E58" s="2" t="s">
        <v>63</v>
      </c>
      <c r="F58" s="2" t="s">
        <v>81</v>
      </c>
      <c r="G58" s="1" t="s">
        <v>65</v>
      </c>
      <c r="H58" s="1" t="s">
        <v>66</v>
      </c>
      <c r="I58" s="3">
        <v>1</v>
      </c>
      <c r="J58" s="4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3" t="s">
        <v>67</v>
      </c>
      <c r="R58">
        <v>1</v>
      </c>
      <c r="S58" s="4">
        <v>1</v>
      </c>
      <c r="T58" s="5">
        <v>0</v>
      </c>
      <c r="U58" s="5">
        <v>0</v>
      </c>
      <c r="V58" s="5">
        <v>0</v>
      </c>
      <c r="W58" s="3" t="s">
        <v>68</v>
      </c>
      <c r="X58" s="3">
        <v>0</v>
      </c>
      <c r="Y58" s="4">
        <v>1</v>
      </c>
      <c r="Z58" s="5">
        <v>0</v>
      </c>
      <c r="AA58" s="5">
        <v>0</v>
      </c>
      <c r="AB58" s="5">
        <v>0</v>
      </c>
      <c r="AC58" s="3" t="s">
        <v>91</v>
      </c>
      <c r="AD58" s="3">
        <v>5</v>
      </c>
      <c r="AE58" s="4">
        <v>0</v>
      </c>
      <c r="AF58" s="5">
        <v>0</v>
      </c>
      <c r="AG58" s="5">
        <v>0</v>
      </c>
      <c r="AH58" s="5">
        <v>0</v>
      </c>
      <c r="AI58" s="5">
        <v>1</v>
      </c>
      <c r="AJ58" s="5">
        <v>0</v>
      </c>
      <c r="AK58" s="6">
        <v>50</v>
      </c>
      <c r="AL58" s="6">
        <v>-50</v>
      </c>
      <c r="AM58" s="6">
        <v>173</v>
      </c>
      <c r="AN58" s="6">
        <v>8</v>
      </c>
      <c r="AO58" s="6">
        <v>21</v>
      </c>
      <c r="AP58" s="6">
        <v>20</v>
      </c>
      <c r="AQ58" s="6">
        <v>19</v>
      </c>
      <c r="AR58" s="6">
        <v>22</v>
      </c>
      <c r="AS58" s="6">
        <v>8</v>
      </c>
      <c r="AT58" s="7">
        <v>0</v>
      </c>
      <c r="AU58" s="7">
        <v>0</v>
      </c>
      <c r="AV58" s="7">
        <v>0</v>
      </c>
      <c r="AW58" s="8" t="s">
        <v>65</v>
      </c>
      <c r="AX58" s="12" t="s">
        <v>71</v>
      </c>
      <c r="AY58" s="12">
        <v>3</v>
      </c>
      <c r="AZ58" s="9" t="s">
        <v>77</v>
      </c>
      <c r="BA58" s="11" t="s">
        <v>138</v>
      </c>
      <c r="BB58" s="2" t="s">
        <v>89</v>
      </c>
      <c r="BC58" s="11"/>
      <c r="BD58" s="4">
        <v>3.4889999999999999</v>
      </c>
      <c r="BE58" s="6">
        <v>0.28901734104046245</v>
      </c>
      <c r="BF58" s="6">
        <v>3.69</v>
      </c>
      <c r="BG58" s="6">
        <v>11</v>
      </c>
      <c r="BH58" s="6">
        <v>23</v>
      </c>
      <c r="BI58" s="7">
        <v>0</v>
      </c>
      <c r="BK58">
        <v>3.2029999999999998</v>
      </c>
      <c r="BL58">
        <v>0.47826086956521741</v>
      </c>
      <c r="BM58">
        <v>3.2</v>
      </c>
      <c r="BN58">
        <v>6</v>
      </c>
      <c r="BO58">
        <v>22</v>
      </c>
      <c r="BP58" s="123">
        <v>1</v>
      </c>
      <c r="BQ58">
        <v>0</v>
      </c>
      <c r="BR58" s="125">
        <f t="shared" si="0"/>
        <v>1</v>
      </c>
      <c r="BS58">
        <f t="shared" si="1"/>
        <v>1</v>
      </c>
      <c r="BT58">
        <f t="shared" si="2"/>
        <v>0.23771520526726891</v>
      </c>
      <c r="BU58" s="123">
        <f t="shared" si="3"/>
        <v>0.23771520526726891</v>
      </c>
      <c r="BV58" s="125">
        <f t="shared" si="4"/>
        <v>0.76228479473273114</v>
      </c>
      <c r="BW58" s="123">
        <f t="shared" si="5"/>
        <v>-1.43668193835195</v>
      </c>
      <c r="BX58" s="125">
        <f t="shared" si="6"/>
        <v>0</v>
      </c>
      <c r="BY58">
        <f t="shared" si="7"/>
        <v>-0.71367137551831483</v>
      </c>
      <c r="BZ58">
        <f t="shared" si="8"/>
        <v>0.30925102621311912</v>
      </c>
      <c r="CA58">
        <f t="shared" si="9"/>
        <v>0.76398382565789535</v>
      </c>
      <c r="CV58">
        <v>2.7584005156261551E-2</v>
      </c>
      <c r="CW58">
        <v>1</v>
      </c>
      <c r="CX58">
        <v>0</v>
      </c>
      <c r="CY58">
        <f t="shared" si="13"/>
        <v>50</v>
      </c>
      <c r="CZ58">
        <f t="shared" si="13"/>
        <v>1</v>
      </c>
      <c r="DA58">
        <f t="shared" si="11"/>
        <v>0.4623655913978495</v>
      </c>
      <c r="DB58">
        <f t="shared" si="11"/>
        <v>0.97435897435897434</v>
      </c>
      <c r="DC58">
        <f t="shared" si="12"/>
        <v>1.0476978218913694E-2</v>
      </c>
    </row>
    <row r="59" spans="1:107" x14ac:dyDescent="0.25">
      <c r="A59" s="2">
        <v>58</v>
      </c>
      <c r="B59" s="2">
        <v>2016</v>
      </c>
      <c r="C59" s="2" t="s">
        <v>137</v>
      </c>
      <c r="D59" s="2" t="s">
        <v>140</v>
      </c>
      <c r="E59" s="2" t="s">
        <v>63</v>
      </c>
      <c r="F59" s="2" t="s">
        <v>145</v>
      </c>
      <c r="G59" s="1" t="s">
        <v>65</v>
      </c>
      <c r="H59" s="1" t="s">
        <v>66</v>
      </c>
      <c r="I59" s="3">
        <v>1</v>
      </c>
      <c r="J59" s="4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3" t="s">
        <v>67</v>
      </c>
      <c r="R59">
        <v>1</v>
      </c>
      <c r="S59" s="4">
        <v>1</v>
      </c>
      <c r="T59" s="5">
        <v>0</v>
      </c>
      <c r="U59" s="5">
        <v>0</v>
      </c>
      <c r="V59" s="5">
        <v>0</v>
      </c>
      <c r="W59" s="3" t="s">
        <v>68</v>
      </c>
      <c r="X59" s="3">
        <v>0</v>
      </c>
      <c r="Y59" s="4">
        <v>1</v>
      </c>
      <c r="Z59" s="5">
        <v>0</v>
      </c>
      <c r="AA59" s="5">
        <v>0</v>
      </c>
      <c r="AB59" s="5">
        <v>0</v>
      </c>
      <c r="AC59" s="3" t="s">
        <v>83</v>
      </c>
      <c r="AD59" s="3">
        <v>2</v>
      </c>
      <c r="AE59" s="4">
        <v>0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6">
        <v>4</v>
      </c>
      <c r="AL59" s="6">
        <v>-4</v>
      </c>
      <c r="AM59" s="6">
        <v>143</v>
      </c>
      <c r="AN59" s="6">
        <v>8</v>
      </c>
      <c r="AO59" s="6">
        <v>25</v>
      </c>
      <c r="AP59" s="6">
        <v>21</v>
      </c>
      <c r="AQ59" s="6">
        <v>24</v>
      </c>
      <c r="AR59" s="6">
        <v>33</v>
      </c>
      <c r="AS59" s="6">
        <v>0</v>
      </c>
      <c r="AT59" s="7">
        <v>0</v>
      </c>
      <c r="AU59" s="7">
        <v>0</v>
      </c>
      <c r="AV59" s="7">
        <v>1</v>
      </c>
      <c r="AW59" s="8" t="s">
        <v>65</v>
      </c>
      <c r="AX59" s="12" t="s">
        <v>71</v>
      </c>
      <c r="AY59" s="12">
        <v>3</v>
      </c>
      <c r="AZ59" s="9" t="s">
        <v>77</v>
      </c>
      <c r="BA59" s="11" t="s">
        <v>185</v>
      </c>
      <c r="BB59" s="2" t="s">
        <v>140</v>
      </c>
      <c r="BC59" s="11"/>
      <c r="BD59" s="4">
        <v>3.6869999999999998</v>
      </c>
      <c r="BE59" s="6">
        <v>2.7972027972027972E-2</v>
      </c>
      <c r="BF59" s="6">
        <v>3.79</v>
      </c>
      <c r="BG59" s="6">
        <v>11</v>
      </c>
      <c r="BH59" s="6">
        <v>23</v>
      </c>
      <c r="BI59" s="7">
        <v>0</v>
      </c>
      <c r="BK59">
        <v>3.2040000000000002</v>
      </c>
      <c r="BL59">
        <v>0</v>
      </c>
      <c r="BM59">
        <v>3.45</v>
      </c>
      <c r="BN59">
        <v>6</v>
      </c>
      <c r="BO59">
        <v>17</v>
      </c>
      <c r="BP59" s="123">
        <v>0</v>
      </c>
      <c r="BQ59">
        <v>1</v>
      </c>
      <c r="BR59" s="125">
        <f t="shared" si="0"/>
        <v>1</v>
      </c>
      <c r="BS59">
        <f t="shared" si="1"/>
        <v>0</v>
      </c>
      <c r="BT59">
        <f t="shared" si="2"/>
        <v>9.8669666714969254E-2</v>
      </c>
      <c r="BU59" s="123">
        <f t="shared" si="3"/>
        <v>9.8669666714969254E-2</v>
      </c>
      <c r="BV59" s="125">
        <f t="shared" si="4"/>
        <v>0.90133033328503076</v>
      </c>
      <c r="BW59" s="123">
        <f t="shared" si="5"/>
        <v>-0.10388345894888835</v>
      </c>
      <c r="BX59" s="125">
        <f t="shared" si="6"/>
        <v>100</v>
      </c>
      <c r="BY59">
        <f t="shared" si="7"/>
        <v>-1.2891690180539443</v>
      </c>
      <c r="BZ59">
        <f t="shared" si="8"/>
        <v>0.17378838262146065</v>
      </c>
      <c r="CA59">
        <f t="shared" si="9"/>
        <v>0.28574572786692853</v>
      </c>
      <c r="CV59">
        <v>2.8357972044741775E-2</v>
      </c>
      <c r="CW59">
        <v>1</v>
      </c>
      <c r="CX59">
        <v>0</v>
      </c>
      <c r="CY59">
        <f t="shared" si="13"/>
        <v>51</v>
      </c>
      <c r="CZ59">
        <f t="shared" si="13"/>
        <v>1</v>
      </c>
      <c r="DA59">
        <f t="shared" si="11"/>
        <v>0.45161290322580649</v>
      </c>
      <c r="DB59">
        <f t="shared" si="11"/>
        <v>0.97435897435897434</v>
      </c>
      <c r="DC59">
        <f t="shared" si="12"/>
        <v>1.0476978218913694E-2</v>
      </c>
    </row>
    <row r="60" spans="1:107" x14ac:dyDescent="0.25">
      <c r="A60" s="2">
        <v>72</v>
      </c>
      <c r="B60" s="2">
        <v>2015</v>
      </c>
      <c r="C60" s="2" t="s">
        <v>230</v>
      </c>
      <c r="D60" s="2" t="s">
        <v>204</v>
      </c>
      <c r="E60" s="2" t="s">
        <v>74</v>
      </c>
      <c r="F60" s="2" t="s">
        <v>64</v>
      </c>
      <c r="G60" s="1" t="s">
        <v>65</v>
      </c>
      <c r="H60" s="1" t="s">
        <v>66</v>
      </c>
      <c r="I60" s="3">
        <v>1</v>
      </c>
      <c r="J60" s="4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3" t="s">
        <v>67</v>
      </c>
      <c r="R60">
        <v>1</v>
      </c>
      <c r="S60" s="4">
        <v>1</v>
      </c>
      <c r="T60" s="5">
        <v>0</v>
      </c>
      <c r="U60" s="5">
        <v>0</v>
      </c>
      <c r="V60" s="5">
        <v>0</v>
      </c>
      <c r="W60" s="3" t="s">
        <v>68</v>
      </c>
      <c r="X60" s="3">
        <v>0</v>
      </c>
      <c r="Y60" s="4">
        <v>1</v>
      </c>
      <c r="Z60" s="5">
        <v>0</v>
      </c>
      <c r="AA60" s="5">
        <v>0</v>
      </c>
      <c r="AB60" s="5">
        <v>0</v>
      </c>
      <c r="AC60" s="3" t="s">
        <v>128</v>
      </c>
      <c r="AD60" s="3">
        <v>3</v>
      </c>
      <c r="AE60" s="4">
        <v>0</v>
      </c>
      <c r="AF60" s="5">
        <v>0</v>
      </c>
      <c r="AG60" s="5">
        <v>1</v>
      </c>
      <c r="AH60" s="5">
        <v>0</v>
      </c>
      <c r="AI60" s="5">
        <v>0</v>
      </c>
      <c r="AJ60" s="5">
        <v>0</v>
      </c>
      <c r="AK60" s="6"/>
      <c r="AL60" s="6"/>
      <c r="AM60" s="6"/>
      <c r="AN60" s="6">
        <v>6</v>
      </c>
      <c r="AO60" s="6">
        <v>25</v>
      </c>
      <c r="AP60" s="6">
        <v>26</v>
      </c>
      <c r="AQ60" s="6">
        <v>21</v>
      </c>
      <c r="AR60" s="6">
        <v>28</v>
      </c>
      <c r="AS60" s="6">
        <v>1183</v>
      </c>
      <c r="AT60" s="7">
        <v>0</v>
      </c>
      <c r="AU60" s="7">
        <v>1</v>
      </c>
      <c r="AV60" s="7">
        <v>0</v>
      </c>
      <c r="AW60" s="8" t="s">
        <v>65</v>
      </c>
      <c r="AX60" s="12" t="s">
        <v>71</v>
      </c>
      <c r="AY60" s="12">
        <v>3</v>
      </c>
      <c r="AZ60" s="9" t="s">
        <v>77</v>
      </c>
      <c r="BA60" s="11" t="s">
        <v>231</v>
      </c>
      <c r="BB60" s="2" t="s">
        <v>204</v>
      </c>
      <c r="BC60" s="11"/>
      <c r="BD60" s="4">
        <v>2.9390000000000001</v>
      </c>
      <c r="BE60" s="6"/>
      <c r="BF60" s="6">
        <v>3.64</v>
      </c>
      <c r="BG60" s="6">
        <v>12</v>
      </c>
      <c r="BH60" s="6">
        <v>23</v>
      </c>
      <c r="BI60" s="7">
        <v>0</v>
      </c>
      <c r="BK60">
        <v>3.206</v>
      </c>
      <c r="BL60">
        <v>0.23381294964028776</v>
      </c>
      <c r="BM60">
        <v>4</v>
      </c>
      <c r="BN60">
        <v>14</v>
      </c>
      <c r="BO60">
        <v>27</v>
      </c>
      <c r="BP60" s="123">
        <v>0</v>
      </c>
      <c r="BQ60">
        <v>1</v>
      </c>
      <c r="BR60" s="125">
        <f t="shared" si="0"/>
        <v>1</v>
      </c>
      <c r="BS60">
        <f t="shared" si="1"/>
        <v>0</v>
      </c>
      <c r="BT60">
        <f t="shared" si="2"/>
        <v>0.10280274456041442</v>
      </c>
      <c r="BU60" s="123">
        <f t="shared" si="3"/>
        <v>0.10280274456041442</v>
      </c>
      <c r="BV60" s="125">
        <f t="shared" si="4"/>
        <v>0.89719725543958562</v>
      </c>
      <c r="BW60" s="123">
        <f t="shared" si="5"/>
        <v>-0.10847953536931189</v>
      </c>
      <c r="BX60" s="125">
        <f t="shared" si="6"/>
        <v>100</v>
      </c>
      <c r="BY60">
        <f t="shared" si="7"/>
        <v>-1.2657419360831001</v>
      </c>
      <c r="BZ60">
        <f t="shared" si="8"/>
        <v>0.17906796408400077</v>
      </c>
      <c r="CA60">
        <f t="shared" si="9"/>
        <v>0.29245885360273344</v>
      </c>
      <c r="CV60">
        <v>2.8748412652515053E-2</v>
      </c>
      <c r="CW60">
        <v>1</v>
      </c>
      <c r="CX60">
        <v>0</v>
      </c>
      <c r="CY60">
        <f t="shared" si="13"/>
        <v>52</v>
      </c>
      <c r="CZ60">
        <f t="shared" si="13"/>
        <v>1</v>
      </c>
      <c r="DA60">
        <f t="shared" si="11"/>
        <v>0.44086021505376349</v>
      </c>
      <c r="DB60">
        <f t="shared" si="11"/>
        <v>0.97435897435897434</v>
      </c>
      <c r="DC60">
        <f t="shared" si="12"/>
        <v>1.0476978218913802E-2</v>
      </c>
    </row>
    <row r="61" spans="1:107" x14ac:dyDescent="0.25">
      <c r="A61" s="2">
        <v>144</v>
      </c>
      <c r="B61" s="2">
        <v>2015</v>
      </c>
      <c r="C61" s="2" t="s">
        <v>88</v>
      </c>
      <c r="D61" s="2" t="s">
        <v>140</v>
      </c>
      <c r="E61" s="2" t="s">
        <v>63</v>
      </c>
      <c r="F61" s="2" t="s">
        <v>119</v>
      </c>
      <c r="G61" s="1" t="s">
        <v>65</v>
      </c>
      <c r="H61" s="1" t="s">
        <v>66</v>
      </c>
      <c r="I61" s="3">
        <v>1</v>
      </c>
      <c r="J61" s="4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 t="s">
        <v>67</v>
      </c>
      <c r="R61">
        <v>1</v>
      </c>
      <c r="S61" s="4">
        <v>1</v>
      </c>
      <c r="T61" s="5">
        <v>0</v>
      </c>
      <c r="U61" s="5">
        <v>0</v>
      </c>
      <c r="V61" s="5">
        <v>0</v>
      </c>
      <c r="W61" s="3" t="s">
        <v>110</v>
      </c>
      <c r="X61" s="3">
        <v>1</v>
      </c>
      <c r="Y61" s="4">
        <v>0</v>
      </c>
      <c r="Z61" s="5">
        <v>1</v>
      </c>
      <c r="AA61" s="5">
        <v>0</v>
      </c>
      <c r="AB61" s="5">
        <v>0</v>
      </c>
      <c r="AC61" s="3" t="s">
        <v>83</v>
      </c>
      <c r="AD61" s="3">
        <v>2</v>
      </c>
      <c r="AE61" s="4">
        <v>0</v>
      </c>
      <c r="AF61" s="5">
        <v>1</v>
      </c>
      <c r="AG61" s="5">
        <v>0</v>
      </c>
      <c r="AH61" s="5">
        <v>0</v>
      </c>
      <c r="AI61" s="5">
        <v>0</v>
      </c>
      <c r="AJ61" s="5">
        <v>0</v>
      </c>
      <c r="AK61" s="6">
        <v>141</v>
      </c>
      <c r="AL61" s="6">
        <v>-141</v>
      </c>
      <c r="AM61" s="6">
        <v>472</v>
      </c>
      <c r="AN61" s="6">
        <v>8</v>
      </c>
      <c r="AO61" s="6">
        <v>23</v>
      </c>
      <c r="AP61" s="6">
        <v>24</v>
      </c>
      <c r="AQ61" s="6">
        <v>24</v>
      </c>
      <c r="AR61" s="6">
        <v>27</v>
      </c>
      <c r="AS61" s="6">
        <v>90</v>
      </c>
      <c r="AT61" s="7">
        <v>0</v>
      </c>
      <c r="AU61" s="7">
        <v>0</v>
      </c>
      <c r="AV61" s="7">
        <v>0</v>
      </c>
      <c r="AW61" s="8" t="s">
        <v>65</v>
      </c>
      <c r="AX61" s="12" t="s">
        <v>71</v>
      </c>
      <c r="AY61" s="12">
        <v>3</v>
      </c>
      <c r="AZ61" s="9" t="s">
        <v>77</v>
      </c>
      <c r="BA61" s="11" t="s">
        <v>185</v>
      </c>
      <c r="BB61" s="2" t="s">
        <v>140</v>
      </c>
      <c r="BC61" s="11"/>
      <c r="BD61" s="4">
        <v>3.3740000000000001</v>
      </c>
      <c r="BE61" s="6">
        <v>0.29872881355932202</v>
      </c>
      <c r="BF61" s="6">
        <v>3.61</v>
      </c>
      <c r="BG61" s="6">
        <v>23</v>
      </c>
      <c r="BH61" s="6">
        <v>23</v>
      </c>
      <c r="BI61" s="7">
        <v>0</v>
      </c>
      <c r="BK61">
        <v>3.2069999999999999</v>
      </c>
      <c r="BL61">
        <v>0.30618892508143325</v>
      </c>
      <c r="BM61">
        <v>3.71</v>
      </c>
      <c r="BN61">
        <v>19</v>
      </c>
      <c r="BO61">
        <v>27</v>
      </c>
      <c r="BP61" s="123">
        <v>0</v>
      </c>
      <c r="BQ61">
        <v>1</v>
      </c>
      <c r="BR61" s="125">
        <f t="shared" si="0"/>
        <v>1</v>
      </c>
      <c r="BS61">
        <f t="shared" si="1"/>
        <v>0</v>
      </c>
      <c r="BT61">
        <f t="shared" si="2"/>
        <v>6.3876591636212898E-2</v>
      </c>
      <c r="BU61" s="123">
        <f t="shared" si="3"/>
        <v>6.3876591636212898E-2</v>
      </c>
      <c r="BV61" s="125">
        <f t="shared" si="4"/>
        <v>0.93612340836378705</v>
      </c>
      <c r="BW61" s="123">
        <f t="shared" si="5"/>
        <v>-6.6007964653028953E-2</v>
      </c>
      <c r="BX61" s="125">
        <f t="shared" si="6"/>
        <v>100</v>
      </c>
      <c r="BY61">
        <f t="shared" si="7"/>
        <v>-1.5230220726804662</v>
      </c>
      <c r="BZ61">
        <f t="shared" si="8"/>
        <v>0.12508814250420455</v>
      </c>
      <c r="CA61">
        <f t="shared" si="9"/>
        <v>0.22136688724887479</v>
      </c>
      <c r="CV61">
        <v>3.039063399947001E-2</v>
      </c>
      <c r="CW61">
        <v>1</v>
      </c>
      <c r="CX61">
        <v>0</v>
      </c>
      <c r="CY61">
        <f t="shared" si="13"/>
        <v>53</v>
      </c>
      <c r="CZ61">
        <f t="shared" si="13"/>
        <v>1</v>
      </c>
      <c r="DA61">
        <f t="shared" si="11"/>
        <v>0.43010752688172038</v>
      </c>
      <c r="DB61">
        <f t="shared" si="11"/>
        <v>0.97435897435897434</v>
      </c>
      <c r="DC61">
        <f t="shared" si="12"/>
        <v>1.0476978218913694E-2</v>
      </c>
    </row>
    <row r="62" spans="1:107" x14ac:dyDescent="0.25">
      <c r="A62" s="2">
        <v>49</v>
      </c>
      <c r="B62" s="2">
        <v>2016</v>
      </c>
      <c r="C62" s="2" t="s">
        <v>251</v>
      </c>
      <c r="D62" s="2" t="s">
        <v>204</v>
      </c>
      <c r="E62" s="2" t="s">
        <v>74</v>
      </c>
      <c r="F62" s="2" t="s">
        <v>94</v>
      </c>
      <c r="G62" s="1" t="s">
        <v>65</v>
      </c>
      <c r="H62" s="1" t="s">
        <v>66</v>
      </c>
      <c r="I62" s="3">
        <v>1</v>
      </c>
      <c r="J62" s="4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" t="s">
        <v>67</v>
      </c>
      <c r="R62">
        <v>1</v>
      </c>
      <c r="S62" s="4">
        <v>1</v>
      </c>
      <c r="T62" s="5">
        <v>0</v>
      </c>
      <c r="U62" s="5">
        <v>0</v>
      </c>
      <c r="V62" s="5">
        <v>0</v>
      </c>
      <c r="W62" s="3" t="s">
        <v>68</v>
      </c>
      <c r="X62" s="3">
        <v>0</v>
      </c>
      <c r="Y62" s="4">
        <v>1</v>
      </c>
      <c r="Z62" s="5">
        <v>0</v>
      </c>
      <c r="AA62" s="5">
        <v>0</v>
      </c>
      <c r="AB62" s="5">
        <v>0</v>
      </c>
      <c r="AC62" s="3" t="s">
        <v>128</v>
      </c>
      <c r="AD62" s="3">
        <v>3</v>
      </c>
      <c r="AE62" s="4">
        <v>0</v>
      </c>
      <c r="AF62" s="5">
        <v>0</v>
      </c>
      <c r="AG62" s="5">
        <v>1</v>
      </c>
      <c r="AH62" s="5">
        <v>0</v>
      </c>
      <c r="AI62" s="5">
        <v>0</v>
      </c>
      <c r="AJ62" s="5">
        <v>0</v>
      </c>
      <c r="AK62" s="6"/>
      <c r="AL62" s="6"/>
      <c r="AM62" s="6"/>
      <c r="AN62" s="6">
        <v>8</v>
      </c>
      <c r="AO62" s="6">
        <v>26</v>
      </c>
      <c r="AP62" s="6">
        <v>26</v>
      </c>
      <c r="AQ62" s="6">
        <v>27</v>
      </c>
      <c r="AR62" s="6">
        <v>27</v>
      </c>
      <c r="AS62" s="6">
        <v>2148</v>
      </c>
      <c r="AT62" s="7">
        <v>0</v>
      </c>
      <c r="AU62" s="7">
        <v>1</v>
      </c>
      <c r="AV62" s="7">
        <v>1</v>
      </c>
      <c r="AW62" s="8" t="s">
        <v>65</v>
      </c>
      <c r="AX62" s="12" t="s">
        <v>71</v>
      </c>
      <c r="AY62" s="12">
        <v>3</v>
      </c>
      <c r="AZ62" s="9" t="s">
        <v>77</v>
      </c>
      <c r="BA62" s="11" t="s">
        <v>252</v>
      </c>
      <c r="BB62" s="2" t="s">
        <v>204</v>
      </c>
      <c r="BC62" s="11"/>
      <c r="BD62" s="4">
        <v>3.1480000000000001</v>
      </c>
      <c r="BE62" s="6"/>
      <c r="BF62" s="6">
        <v>3.24</v>
      </c>
      <c r="BG62" s="6">
        <v>24</v>
      </c>
      <c r="BH62" s="6">
        <v>23</v>
      </c>
      <c r="BI62" s="7">
        <v>0</v>
      </c>
      <c r="BK62">
        <v>3.2090000000000001</v>
      </c>
      <c r="BL62">
        <v>0.50456621004566216</v>
      </c>
      <c r="BM62">
        <v>3.23</v>
      </c>
      <c r="BN62">
        <v>0</v>
      </c>
      <c r="BO62">
        <v>25</v>
      </c>
      <c r="BP62" s="123">
        <v>1</v>
      </c>
      <c r="BQ62">
        <v>0</v>
      </c>
      <c r="BR62" s="125">
        <f t="shared" si="0"/>
        <v>1</v>
      </c>
      <c r="BS62">
        <f t="shared" si="1"/>
        <v>1</v>
      </c>
      <c r="BT62">
        <f t="shared" si="2"/>
        <v>0.50365240552430235</v>
      </c>
      <c r="BU62" s="123">
        <f t="shared" si="3"/>
        <v>0.50365240552430235</v>
      </c>
      <c r="BV62" s="125">
        <f t="shared" si="4"/>
        <v>0.49634759447569765</v>
      </c>
      <c r="BW62" s="123">
        <f t="shared" si="5"/>
        <v>-0.68586892042238023</v>
      </c>
      <c r="BX62" s="125">
        <f t="shared" si="6"/>
        <v>100</v>
      </c>
      <c r="BY62">
        <f t="shared" si="7"/>
        <v>9.1553508569637287E-3</v>
      </c>
      <c r="BZ62">
        <f t="shared" si="8"/>
        <v>0.39892556099119542</v>
      </c>
      <c r="CA62">
        <f t="shared" si="9"/>
        <v>0.63461897178583571</v>
      </c>
      <c r="CV62">
        <v>3.8190633810351537E-2</v>
      </c>
      <c r="CW62">
        <v>1</v>
      </c>
      <c r="CX62">
        <v>0</v>
      </c>
      <c r="CY62">
        <f t="shared" si="13"/>
        <v>54</v>
      </c>
      <c r="CZ62">
        <f t="shared" si="13"/>
        <v>1</v>
      </c>
      <c r="DA62">
        <f t="shared" si="11"/>
        <v>0.41935483870967738</v>
      </c>
      <c r="DB62">
        <f t="shared" si="11"/>
        <v>0.97435897435897434</v>
      </c>
      <c r="DC62">
        <f t="shared" si="12"/>
        <v>1.0476978218913694E-2</v>
      </c>
    </row>
    <row r="63" spans="1:107" x14ac:dyDescent="0.25">
      <c r="A63" s="2">
        <v>172</v>
      </c>
      <c r="B63" s="2">
        <v>2015</v>
      </c>
      <c r="C63" s="2" t="s">
        <v>223</v>
      </c>
      <c r="D63" s="2" t="s">
        <v>189</v>
      </c>
      <c r="E63" s="2" t="s">
        <v>74</v>
      </c>
      <c r="F63" s="2" t="s">
        <v>141</v>
      </c>
      <c r="G63" s="1" t="s">
        <v>65</v>
      </c>
      <c r="H63" s="1" t="s">
        <v>66</v>
      </c>
      <c r="I63" s="3">
        <v>1</v>
      </c>
      <c r="J63" s="4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 t="s">
        <v>67</v>
      </c>
      <c r="R63">
        <v>1</v>
      </c>
      <c r="S63" s="4">
        <v>1</v>
      </c>
      <c r="T63" s="5">
        <v>0</v>
      </c>
      <c r="U63" s="5">
        <v>0</v>
      </c>
      <c r="V63" s="5">
        <v>0</v>
      </c>
      <c r="W63" s="3" t="s">
        <v>68</v>
      </c>
      <c r="X63" s="3">
        <v>0</v>
      </c>
      <c r="Y63" s="4">
        <v>1</v>
      </c>
      <c r="Z63" s="5">
        <v>0</v>
      </c>
      <c r="AA63" s="5">
        <v>0</v>
      </c>
      <c r="AB63" s="5">
        <v>0</v>
      </c>
      <c r="AC63" s="3" t="s">
        <v>83</v>
      </c>
      <c r="AD63" s="3">
        <v>2</v>
      </c>
      <c r="AE63" s="4">
        <v>0</v>
      </c>
      <c r="AF63" s="5">
        <v>1</v>
      </c>
      <c r="AG63" s="5">
        <v>0</v>
      </c>
      <c r="AH63" s="5">
        <v>0</v>
      </c>
      <c r="AI63" s="5">
        <v>0</v>
      </c>
      <c r="AJ63" s="5">
        <v>0</v>
      </c>
      <c r="AK63" s="6">
        <v>101</v>
      </c>
      <c r="AL63" s="6">
        <v>-101</v>
      </c>
      <c r="AM63" s="6">
        <v>319</v>
      </c>
      <c r="AN63" s="6">
        <v>7</v>
      </c>
      <c r="AO63" s="6">
        <v>25</v>
      </c>
      <c r="AP63" s="6">
        <v>26</v>
      </c>
      <c r="AQ63" s="6">
        <v>28</v>
      </c>
      <c r="AR63" s="6">
        <v>26</v>
      </c>
      <c r="AS63" s="6">
        <v>1979</v>
      </c>
      <c r="AT63" s="7">
        <v>0</v>
      </c>
      <c r="AU63" s="7">
        <v>1</v>
      </c>
      <c r="AV63" s="7">
        <v>0</v>
      </c>
      <c r="AW63" s="8" t="s">
        <v>65</v>
      </c>
      <c r="AX63" s="12" t="s">
        <v>71</v>
      </c>
      <c r="AY63" s="12">
        <v>3</v>
      </c>
      <c r="AZ63" s="9" t="s">
        <v>77</v>
      </c>
      <c r="BA63" s="11" t="s">
        <v>224</v>
      </c>
      <c r="BB63" s="2" t="s">
        <v>189</v>
      </c>
      <c r="BC63" s="11" t="s">
        <v>175</v>
      </c>
      <c r="BD63" s="4">
        <v>3.5979999999999999</v>
      </c>
      <c r="BE63" s="6">
        <v>0.31661442006269591</v>
      </c>
      <c r="BF63" s="6">
        <v>3.34</v>
      </c>
      <c r="BG63" s="6">
        <v>0</v>
      </c>
      <c r="BH63" s="6">
        <v>24</v>
      </c>
      <c r="BI63" s="7">
        <v>0</v>
      </c>
      <c r="BK63">
        <v>3.2410000000000001</v>
      </c>
      <c r="BL63">
        <v>0</v>
      </c>
      <c r="BM63">
        <v>3.84</v>
      </c>
      <c r="BN63">
        <v>0</v>
      </c>
      <c r="BO63">
        <v>26</v>
      </c>
      <c r="BP63" s="123">
        <v>0</v>
      </c>
      <c r="BQ63">
        <v>1</v>
      </c>
      <c r="BR63" s="125">
        <f t="shared" si="0"/>
        <v>1</v>
      </c>
      <c r="BS63">
        <f t="shared" si="1"/>
        <v>0</v>
      </c>
      <c r="BT63">
        <f t="shared" si="2"/>
        <v>0.40046673314633785</v>
      </c>
      <c r="BU63" s="123">
        <f t="shared" si="3"/>
        <v>0.40046673314633785</v>
      </c>
      <c r="BV63" s="125">
        <f t="shared" si="4"/>
        <v>0.59953326685366215</v>
      </c>
      <c r="BW63" s="123">
        <f t="shared" si="5"/>
        <v>-0.51160381505553421</v>
      </c>
      <c r="BX63" s="125">
        <f t="shared" si="6"/>
        <v>100</v>
      </c>
      <c r="BY63">
        <f t="shared" si="7"/>
        <v>-0.25213920649269106</v>
      </c>
      <c r="BZ63">
        <f t="shared" si="8"/>
        <v>0.38646049709037972</v>
      </c>
      <c r="CA63">
        <f t="shared" si="9"/>
        <v>0.57804157164689884</v>
      </c>
      <c r="CV63">
        <v>3.9132703738385101E-2</v>
      </c>
      <c r="CW63">
        <v>1</v>
      </c>
      <c r="CX63">
        <v>0</v>
      </c>
      <c r="CY63">
        <f t="shared" si="13"/>
        <v>55</v>
      </c>
      <c r="CZ63">
        <f t="shared" si="13"/>
        <v>1</v>
      </c>
      <c r="DA63">
        <f t="shared" si="11"/>
        <v>0.40860215053763438</v>
      </c>
      <c r="DB63">
        <f t="shared" si="11"/>
        <v>0.97435897435897434</v>
      </c>
      <c r="DC63">
        <f t="shared" si="12"/>
        <v>1.0476978218913694E-2</v>
      </c>
    </row>
    <row r="64" spans="1:107" x14ac:dyDescent="0.25">
      <c r="A64" s="2">
        <v>230</v>
      </c>
      <c r="B64" s="2">
        <v>2016</v>
      </c>
      <c r="C64" s="2" t="s">
        <v>345</v>
      </c>
      <c r="D64" s="2" t="s">
        <v>222</v>
      </c>
      <c r="E64" s="2" t="s">
        <v>74</v>
      </c>
      <c r="F64" s="2" t="s">
        <v>108</v>
      </c>
      <c r="G64" s="1" t="s">
        <v>65</v>
      </c>
      <c r="H64" s="1" t="s">
        <v>66</v>
      </c>
      <c r="I64" s="3">
        <v>1</v>
      </c>
      <c r="J64" s="4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3" t="s">
        <v>67</v>
      </c>
      <c r="R64">
        <v>1</v>
      </c>
      <c r="S64" s="4">
        <v>1</v>
      </c>
      <c r="T64" s="5">
        <v>0</v>
      </c>
      <c r="U64" s="5">
        <v>0</v>
      </c>
      <c r="V64" s="5">
        <v>0</v>
      </c>
      <c r="W64" s="3" t="s">
        <v>68</v>
      </c>
      <c r="X64" s="3">
        <v>0</v>
      </c>
      <c r="Y64" s="4">
        <v>1</v>
      </c>
      <c r="Z64" s="5">
        <v>0</v>
      </c>
      <c r="AA64" s="5">
        <v>0</v>
      </c>
      <c r="AB64" s="5">
        <v>0</v>
      </c>
      <c r="AC64" s="3" t="s">
        <v>91</v>
      </c>
      <c r="AD64" s="3">
        <v>5</v>
      </c>
      <c r="AE64" s="4">
        <v>0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6">
        <v>119</v>
      </c>
      <c r="AL64" s="6">
        <v>-119</v>
      </c>
      <c r="AM64" s="6">
        <v>546</v>
      </c>
      <c r="AN64" s="6">
        <v>8</v>
      </c>
      <c r="AO64" s="6">
        <v>31</v>
      </c>
      <c r="AP64" s="6">
        <v>24</v>
      </c>
      <c r="AQ64" s="6">
        <v>28</v>
      </c>
      <c r="AR64" s="6">
        <v>27</v>
      </c>
      <c r="AS64" s="6">
        <v>1026</v>
      </c>
      <c r="AT64" s="7">
        <v>0</v>
      </c>
      <c r="AU64" s="7">
        <v>1</v>
      </c>
      <c r="AV64" s="7">
        <v>1</v>
      </c>
      <c r="AW64" s="8" t="s">
        <v>70</v>
      </c>
      <c r="AX64" s="12" t="s">
        <v>112</v>
      </c>
      <c r="AY64" s="12">
        <v>1</v>
      </c>
      <c r="AZ64" s="9" t="s">
        <v>113</v>
      </c>
      <c r="BA64" s="11"/>
      <c r="BB64" s="2" t="s">
        <v>222</v>
      </c>
      <c r="BC64" s="11"/>
      <c r="BD64" s="4"/>
      <c r="BE64" s="6">
        <v>0.21794871794871795</v>
      </c>
      <c r="BF64" s="6">
        <v>3.34</v>
      </c>
      <c r="BG64" s="6">
        <v>0</v>
      </c>
      <c r="BH64" s="6">
        <v>24</v>
      </c>
      <c r="BI64" s="7">
        <v>1</v>
      </c>
      <c r="BK64">
        <v>3.26</v>
      </c>
      <c r="BL64">
        <v>0.35033259423503327</v>
      </c>
      <c r="BM64">
        <v>3.6970000000000001</v>
      </c>
      <c r="BN64">
        <v>22</v>
      </c>
      <c r="BO64">
        <v>26</v>
      </c>
      <c r="BP64" s="123">
        <v>0</v>
      </c>
      <c r="BQ64">
        <v>1</v>
      </c>
      <c r="BR64" s="125">
        <f t="shared" si="0"/>
        <v>1</v>
      </c>
      <c r="BS64">
        <f t="shared" si="1"/>
        <v>0</v>
      </c>
      <c r="BT64">
        <f t="shared" si="2"/>
        <v>2.4513240768030659E-2</v>
      </c>
      <c r="BU64" s="123">
        <f t="shared" si="3"/>
        <v>2.4513240768030659E-2</v>
      </c>
      <c r="BV64" s="125">
        <f t="shared" si="4"/>
        <v>0.97548675923196937</v>
      </c>
      <c r="BW64" s="123">
        <f t="shared" si="5"/>
        <v>-2.4818692325318661E-2</v>
      </c>
      <c r="BX64" s="125">
        <f t="shared" si="6"/>
        <v>100</v>
      </c>
      <c r="BY64">
        <f t="shared" si="7"/>
        <v>-1.968361298678416</v>
      </c>
      <c r="BZ64">
        <f t="shared" si="8"/>
        <v>5.7489001124226509E-2</v>
      </c>
      <c r="CA64">
        <f t="shared" si="9"/>
        <v>0.11947590351894515</v>
      </c>
      <c r="CV64">
        <v>3.9399779044074497E-2</v>
      </c>
      <c r="CW64">
        <v>1</v>
      </c>
      <c r="CX64">
        <v>0</v>
      </c>
      <c r="CY64">
        <f t="shared" si="13"/>
        <v>56</v>
      </c>
      <c r="CZ64">
        <f t="shared" si="13"/>
        <v>1</v>
      </c>
      <c r="DA64">
        <f t="shared" si="11"/>
        <v>0.39784946236559138</v>
      </c>
      <c r="DB64">
        <f t="shared" si="11"/>
        <v>0.97435897435897434</v>
      </c>
      <c r="DC64">
        <f t="shared" si="12"/>
        <v>1.0476978218913694E-2</v>
      </c>
    </row>
    <row r="65" spans="1:107" x14ac:dyDescent="0.25">
      <c r="A65" s="2">
        <v>198</v>
      </c>
      <c r="B65" s="2">
        <v>2015</v>
      </c>
      <c r="C65" s="2" t="s">
        <v>182</v>
      </c>
      <c r="D65" s="2" t="s">
        <v>183</v>
      </c>
      <c r="E65" s="2" t="s">
        <v>63</v>
      </c>
      <c r="F65" s="2" t="s">
        <v>119</v>
      </c>
      <c r="G65" s="1" t="s">
        <v>65</v>
      </c>
      <c r="H65" s="1" t="s">
        <v>66</v>
      </c>
      <c r="I65" s="3">
        <v>1</v>
      </c>
      <c r="J65" s="4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3" t="s">
        <v>67</v>
      </c>
      <c r="R65">
        <v>1</v>
      </c>
      <c r="S65" s="4">
        <v>1</v>
      </c>
      <c r="T65" s="5">
        <v>0</v>
      </c>
      <c r="U65" s="5">
        <v>0</v>
      </c>
      <c r="V65" s="5">
        <v>0</v>
      </c>
      <c r="W65" s="3" t="s">
        <v>68</v>
      </c>
      <c r="X65" s="3">
        <v>0</v>
      </c>
      <c r="Y65" s="4">
        <v>1</v>
      </c>
      <c r="Z65" s="5">
        <v>0</v>
      </c>
      <c r="AA65" s="5">
        <v>0</v>
      </c>
      <c r="AB65" s="5">
        <v>0</v>
      </c>
      <c r="AC65" s="3" t="s">
        <v>69</v>
      </c>
      <c r="AD65" s="3">
        <v>1</v>
      </c>
      <c r="AE65" s="4">
        <v>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6">
        <v>108</v>
      </c>
      <c r="AL65" s="6">
        <v>-108</v>
      </c>
      <c r="AM65" s="6">
        <v>540</v>
      </c>
      <c r="AN65" s="6">
        <v>8</v>
      </c>
      <c r="AO65" s="6">
        <v>23</v>
      </c>
      <c r="AP65" s="6">
        <v>22</v>
      </c>
      <c r="AQ65" s="6">
        <v>24</v>
      </c>
      <c r="AR65" s="6">
        <v>21</v>
      </c>
      <c r="AS65" s="6">
        <v>4442</v>
      </c>
      <c r="AT65" s="7">
        <v>0</v>
      </c>
      <c r="AU65" s="7">
        <v>0</v>
      </c>
      <c r="AV65" s="7">
        <v>0</v>
      </c>
      <c r="AW65" s="8" t="s">
        <v>65</v>
      </c>
      <c r="AX65" s="12" t="s">
        <v>71</v>
      </c>
      <c r="AY65" s="12">
        <v>3</v>
      </c>
      <c r="AZ65" s="9" t="s">
        <v>77</v>
      </c>
      <c r="BA65" s="11" t="s">
        <v>184</v>
      </c>
      <c r="BB65" s="2" t="s">
        <v>183</v>
      </c>
      <c r="BC65" s="11"/>
      <c r="BD65" s="4">
        <v>2.76</v>
      </c>
      <c r="BE65" s="6">
        <v>0.2</v>
      </c>
      <c r="BF65" s="6">
        <v>3.66</v>
      </c>
      <c r="BG65" s="6">
        <v>2</v>
      </c>
      <c r="BH65" s="6">
        <v>24</v>
      </c>
      <c r="BI65" s="7">
        <v>0</v>
      </c>
      <c r="BK65">
        <v>3.266</v>
      </c>
      <c r="BL65">
        <v>0</v>
      </c>
      <c r="BM65">
        <v>4.78</v>
      </c>
      <c r="BN65">
        <v>4</v>
      </c>
      <c r="BO65">
        <v>28</v>
      </c>
      <c r="BP65" s="123">
        <v>1</v>
      </c>
      <c r="BQ65">
        <v>0</v>
      </c>
      <c r="BR65" s="125">
        <f t="shared" si="0"/>
        <v>1</v>
      </c>
      <c r="BS65">
        <f t="shared" si="1"/>
        <v>1</v>
      </c>
      <c r="BT65">
        <f t="shared" si="2"/>
        <v>0.18564206362044763</v>
      </c>
      <c r="BU65" s="123">
        <f t="shared" si="3"/>
        <v>0.18564206362044763</v>
      </c>
      <c r="BV65" s="125">
        <f t="shared" si="4"/>
        <v>0.81435793637955234</v>
      </c>
      <c r="BW65" s="123">
        <f t="shared" si="5"/>
        <v>-1.6839348484220371</v>
      </c>
      <c r="BX65" s="125">
        <f t="shared" si="6"/>
        <v>0</v>
      </c>
      <c r="BY65">
        <f t="shared" si="7"/>
        <v>-0.89407058339850476</v>
      </c>
      <c r="BZ65">
        <f t="shared" si="8"/>
        <v>0.26750430020195892</v>
      </c>
      <c r="CA65">
        <f t="shared" si="9"/>
        <v>0.78806196648244775</v>
      </c>
      <c r="CV65">
        <v>4.1516532289327425E-2</v>
      </c>
      <c r="CW65">
        <v>1</v>
      </c>
      <c r="CX65">
        <v>0</v>
      </c>
      <c r="CY65">
        <f t="shared" si="13"/>
        <v>57</v>
      </c>
      <c r="CZ65">
        <f t="shared" si="13"/>
        <v>1</v>
      </c>
      <c r="DA65">
        <f t="shared" si="11"/>
        <v>0.38709677419354838</v>
      </c>
      <c r="DB65">
        <f t="shared" si="11"/>
        <v>0.97435897435897434</v>
      </c>
      <c r="DC65">
        <f t="shared" si="12"/>
        <v>1.0476978218913694E-2</v>
      </c>
    </row>
    <row r="66" spans="1:107" x14ac:dyDescent="0.25">
      <c r="A66" s="2">
        <v>120</v>
      </c>
      <c r="B66" s="2">
        <v>2016</v>
      </c>
      <c r="C66" s="2" t="s">
        <v>210</v>
      </c>
      <c r="D66" s="2" t="s">
        <v>104</v>
      </c>
      <c r="E66" s="2" t="s">
        <v>63</v>
      </c>
      <c r="F66" s="2" t="s">
        <v>94</v>
      </c>
      <c r="G66" s="1" t="s">
        <v>65</v>
      </c>
      <c r="H66" s="1" t="s">
        <v>66</v>
      </c>
      <c r="I66" s="3">
        <v>1</v>
      </c>
      <c r="J66" s="4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3" t="s">
        <v>101</v>
      </c>
      <c r="R66">
        <v>2</v>
      </c>
      <c r="S66" s="4">
        <v>0</v>
      </c>
      <c r="T66" s="5">
        <v>1</v>
      </c>
      <c r="U66" s="5">
        <v>0</v>
      </c>
      <c r="V66" s="5">
        <v>0</v>
      </c>
      <c r="W66" s="3" t="s">
        <v>68</v>
      </c>
      <c r="X66" s="3">
        <v>0</v>
      </c>
      <c r="Y66" s="4">
        <v>1</v>
      </c>
      <c r="Z66" s="5">
        <v>0</v>
      </c>
      <c r="AA66" s="5">
        <v>0</v>
      </c>
      <c r="AB66" s="5">
        <v>0</v>
      </c>
      <c r="AC66" s="3" t="s">
        <v>104</v>
      </c>
      <c r="AD66" s="3">
        <v>4</v>
      </c>
      <c r="AE66" s="4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6"/>
      <c r="AL66" s="6"/>
      <c r="AM66" s="6"/>
      <c r="AN66" s="6">
        <v>8</v>
      </c>
      <c r="AO66" s="6">
        <v>24</v>
      </c>
      <c r="AP66" s="6">
        <v>23</v>
      </c>
      <c r="AQ66" s="6">
        <v>23</v>
      </c>
      <c r="AR66" s="6">
        <v>26</v>
      </c>
      <c r="AS66" s="6">
        <v>13</v>
      </c>
      <c r="AT66" s="7">
        <v>0</v>
      </c>
      <c r="AU66" s="7">
        <v>0</v>
      </c>
      <c r="AV66" s="7">
        <v>1</v>
      </c>
      <c r="AW66" s="8" t="s">
        <v>65</v>
      </c>
      <c r="AX66" s="12" t="s">
        <v>71</v>
      </c>
      <c r="AY66" s="12">
        <v>3</v>
      </c>
      <c r="AZ66" s="9" t="s">
        <v>77</v>
      </c>
      <c r="BA66" s="11" t="s">
        <v>126</v>
      </c>
      <c r="BB66" s="2" t="s">
        <v>104</v>
      </c>
      <c r="BC66" s="11"/>
      <c r="BD66" s="4">
        <v>3.7109999999999999</v>
      </c>
      <c r="BE66" s="6"/>
      <c r="BF66" s="6">
        <v>3.89</v>
      </c>
      <c r="BG66" s="6">
        <v>3</v>
      </c>
      <c r="BH66" s="6">
        <v>24</v>
      </c>
      <c r="BI66" s="7">
        <v>0</v>
      </c>
      <c r="BK66">
        <v>3.2669999999999999</v>
      </c>
      <c r="BL66">
        <v>2.3809523809523808E-2</v>
      </c>
      <c r="BM66">
        <v>3.91</v>
      </c>
      <c r="BN66">
        <v>10</v>
      </c>
      <c r="BO66">
        <v>25</v>
      </c>
      <c r="BP66" s="123">
        <v>0</v>
      </c>
      <c r="BQ66">
        <v>1</v>
      </c>
      <c r="BR66" s="125">
        <f t="shared" si="0"/>
        <v>1</v>
      </c>
      <c r="BS66">
        <f t="shared" si="1"/>
        <v>0</v>
      </c>
      <c r="BT66">
        <f t="shared" si="2"/>
        <v>0.10998115247727691</v>
      </c>
      <c r="BU66" s="123">
        <f t="shared" si="3"/>
        <v>0.10998115247727691</v>
      </c>
      <c r="BV66" s="125">
        <f t="shared" si="4"/>
        <v>0.89001884752272309</v>
      </c>
      <c r="BW66" s="123">
        <f t="shared" si="5"/>
        <v>-0.11651263948835716</v>
      </c>
      <c r="BX66" s="125">
        <f t="shared" si="6"/>
        <v>100</v>
      </c>
      <c r="BY66">
        <f t="shared" si="7"/>
        <v>-1.2266283600162202</v>
      </c>
      <c r="BZ66">
        <f t="shared" si="8"/>
        <v>0.18801244904826062</v>
      </c>
      <c r="CA66">
        <f t="shared" si="9"/>
        <v>0.30374433171518739</v>
      </c>
      <c r="CV66">
        <v>4.4404259204787112E-2</v>
      </c>
      <c r="CW66">
        <v>1</v>
      </c>
      <c r="CX66">
        <v>0</v>
      </c>
      <c r="CY66">
        <f t="shared" si="13"/>
        <v>58</v>
      </c>
      <c r="CZ66">
        <f t="shared" si="13"/>
        <v>1</v>
      </c>
      <c r="DA66">
        <f t="shared" si="11"/>
        <v>0.37634408602150538</v>
      </c>
      <c r="DB66">
        <f t="shared" si="11"/>
        <v>0.97435897435897434</v>
      </c>
      <c r="DC66">
        <f t="shared" si="12"/>
        <v>1.0476978218913694E-2</v>
      </c>
    </row>
    <row r="67" spans="1:107" x14ac:dyDescent="0.25">
      <c r="A67" s="2">
        <v>11</v>
      </c>
      <c r="B67" s="2">
        <v>2016</v>
      </c>
      <c r="C67" s="2" t="s">
        <v>177</v>
      </c>
      <c r="D67" s="2" t="s">
        <v>189</v>
      </c>
      <c r="E67" s="2" t="s">
        <v>74</v>
      </c>
      <c r="F67" s="2" t="s">
        <v>81</v>
      </c>
      <c r="G67" s="1" t="s">
        <v>65</v>
      </c>
      <c r="H67" s="1" t="s">
        <v>66</v>
      </c>
      <c r="I67" s="3">
        <v>1</v>
      </c>
      <c r="J67" s="4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3" t="s">
        <v>67</v>
      </c>
      <c r="R67">
        <v>1</v>
      </c>
      <c r="S67" s="4">
        <v>1</v>
      </c>
      <c r="T67" s="5">
        <v>0</v>
      </c>
      <c r="U67" s="5">
        <v>0</v>
      </c>
      <c r="V67" s="5">
        <v>0</v>
      </c>
      <c r="W67" s="3" t="s">
        <v>123</v>
      </c>
      <c r="X67" s="3">
        <v>2</v>
      </c>
      <c r="Y67" s="4">
        <v>0</v>
      </c>
      <c r="Z67" s="5">
        <v>0</v>
      </c>
      <c r="AA67" s="5">
        <v>1</v>
      </c>
      <c r="AB67" s="5">
        <v>0</v>
      </c>
      <c r="AC67" s="3" t="s">
        <v>83</v>
      </c>
      <c r="AD67" s="3">
        <v>2</v>
      </c>
      <c r="AE67" s="4">
        <v>0</v>
      </c>
      <c r="AF67" s="5">
        <v>1</v>
      </c>
      <c r="AG67" s="5">
        <v>0</v>
      </c>
      <c r="AH67" s="5">
        <v>0</v>
      </c>
      <c r="AI67" s="5">
        <v>0</v>
      </c>
      <c r="AJ67" s="5">
        <v>0</v>
      </c>
      <c r="AK67" s="6"/>
      <c r="AL67" s="6"/>
      <c r="AM67" s="6"/>
      <c r="AN67" s="6">
        <v>2</v>
      </c>
      <c r="AO67" s="6">
        <v>23</v>
      </c>
      <c r="AP67" s="6">
        <v>25</v>
      </c>
      <c r="AQ67" s="6">
        <v>21</v>
      </c>
      <c r="AR67" s="6">
        <v>21</v>
      </c>
      <c r="AS67" s="6">
        <v>84</v>
      </c>
      <c r="AT67" s="7">
        <v>0</v>
      </c>
      <c r="AU67" s="7">
        <v>1</v>
      </c>
      <c r="AV67" s="7">
        <v>1</v>
      </c>
      <c r="AW67" s="8" t="s">
        <v>70</v>
      </c>
      <c r="AX67" s="12" t="s">
        <v>71</v>
      </c>
      <c r="AY67" s="12">
        <v>2</v>
      </c>
      <c r="AZ67" s="9" t="s">
        <v>72</v>
      </c>
      <c r="BA67" s="11"/>
      <c r="BB67" s="2" t="s">
        <v>189</v>
      </c>
      <c r="BC67" s="11"/>
      <c r="BD67" s="4">
        <v>3.1120000000000001</v>
      </c>
      <c r="BE67" s="6"/>
      <c r="BF67" s="6">
        <v>1.79</v>
      </c>
      <c r="BG67" s="6">
        <v>9</v>
      </c>
      <c r="BH67" s="6">
        <v>24</v>
      </c>
      <c r="BI67" s="7">
        <v>1</v>
      </c>
      <c r="BK67">
        <v>3.278</v>
      </c>
      <c r="BL67">
        <v>0.18970189701897019</v>
      </c>
      <c r="BM67">
        <v>3.88</v>
      </c>
      <c r="BN67">
        <v>23</v>
      </c>
      <c r="BO67">
        <v>25</v>
      </c>
      <c r="BP67" s="123">
        <v>0</v>
      </c>
      <c r="BQ67">
        <v>1</v>
      </c>
      <c r="BR67" s="125">
        <f t="shared" si="0"/>
        <v>1</v>
      </c>
      <c r="BS67">
        <f t="shared" si="1"/>
        <v>0</v>
      </c>
      <c r="BT67">
        <f t="shared" si="2"/>
        <v>1.1741123965069586E-2</v>
      </c>
      <c r="BU67" s="123">
        <f t="shared" si="3"/>
        <v>1.1741123965069586E-2</v>
      </c>
      <c r="BV67" s="125">
        <f t="shared" si="4"/>
        <v>0.98825887603493046</v>
      </c>
      <c r="BW67" s="123">
        <f t="shared" si="5"/>
        <v>-1.1810595277317534E-2</v>
      </c>
      <c r="BX67" s="125">
        <f t="shared" si="6"/>
        <v>100</v>
      </c>
      <c r="BY67">
        <f t="shared" si="7"/>
        <v>-2.2654961840056993</v>
      </c>
      <c r="BZ67">
        <f t="shared" si="8"/>
        <v>3.0648394090053904E-2</v>
      </c>
      <c r="CA67">
        <f t="shared" si="9"/>
        <v>7.1220512531935093E-2</v>
      </c>
      <c r="CV67">
        <v>4.796696043071795E-2</v>
      </c>
      <c r="CW67">
        <v>1</v>
      </c>
      <c r="CX67">
        <v>0</v>
      </c>
      <c r="CY67">
        <f t="shared" si="13"/>
        <v>59</v>
      </c>
      <c r="CZ67">
        <f t="shared" si="13"/>
        <v>1</v>
      </c>
      <c r="DA67">
        <f t="shared" si="11"/>
        <v>0.36559139784946237</v>
      </c>
      <c r="DB67">
        <f t="shared" si="11"/>
        <v>0.97435897435897434</v>
      </c>
      <c r="DC67">
        <f t="shared" si="12"/>
        <v>1.0476978218913694E-2</v>
      </c>
    </row>
    <row r="68" spans="1:107" x14ac:dyDescent="0.25">
      <c r="A68" s="2">
        <v>21</v>
      </c>
      <c r="B68" s="2">
        <v>2015</v>
      </c>
      <c r="C68" s="2" t="s">
        <v>173</v>
      </c>
      <c r="D68" s="2" t="s">
        <v>62</v>
      </c>
      <c r="E68" s="2" t="s">
        <v>63</v>
      </c>
      <c r="F68" s="2" t="s">
        <v>157</v>
      </c>
      <c r="G68" s="1" t="s">
        <v>65</v>
      </c>
      <c r="H68" s="1" t="s">
        <v>66</v>
      </c>
      <c r="I68" s="3">
        <v>1</v>
      </c>
      <c r="J68" s="4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3" t="s">
        <v>67</v>
      </c>
      <c r="R68">
        <v>1</v>
      </c>
      <c r="S68" s="4">
        <v>1</v>
      </c>
      <c r="T68" s="5">
        <v>0</v>
      </c>
      <c r="U68" s="5">
        <v>0</v>
      </c>
      <c r="V68" s="5">
        <v>0</v>
      </c>
      <c r="W68" s="3" t="s">
        <v>68</v>
      </c>
      <c r="X68" s="3">
        <v>0</v>
      </c>
      <c r="Y68" s="4">
        <v>1</v>
      </c>
      <c r="Z68" s="5">
        <v>0</v>
      </c>
      <c r="AA68" s="5">
        <v>0</v>
      </c>
      <c r="AB68" s="5">
        <v>0</v>
      </c>
      <c r="AC68" s="3" t="s">
        <v>83</v>
      </c>
      <c r="AD68" s="3">
        <v>2</v>
      </c>
      <c r="AE68" s="4">
        <v>0</v>
      </c>
      <c r="AF68" s="5">
        <v>1</v>
      </c>
      <c r="AG68" s="5">
        <v>0</v>
      </c>
      <c r="AH68" s="5">
        <v>0</v>
      </c>
      <c r="AI68" s="5">
        <v>0</v>
      </c>
      <c r="AJ68" s="5">
        <v>0</v>
      </c>
      <c r="AK68" s="6">
        <v>37</v>
      </c>
      <c r="AL68" s="6">
        <v>-37</v>
      </c>
      <c r="AM68" s="6">
        <v>302</v>
      </c>
      <c r="AN68" s="6">
        <v>8</v>
      </c>
      <c r="AO68" s="6">
        <v>23</v>
      </c>
      <c r="AP68" s="6">
        <v>24</v>
      </c>
      <c r="AQ68" s="6">
        <v>22</v>
      </c>
      <c r="AR68" s="6">
        <v>22</v>
      </c>
      <c r="AS68" s="6">
        <v>984</v>
      </c>
      <c r="AT68" s="7">
        <v>0</v>
      </c>
      <c r="AU68" s="7">
        <v>0</v>
      </c>
      <c r="AV68" s="7">
        <v>0</v>
      </c>
      <c r="AW68" s="8" t="s">
        <v>65</v>
      </c>
      <c r="AX68" s="12" t="s">
        <v>71</v>
      </c>
      <c r="AY68" s="12">
        <v>3</v>
      </c>
      <c r="AZ68" s="9" t="s">
        <v>77</v>
      </c>
      <c r="BA68" s="11" t="s">
        <v>174</v>
      </c>
      <c r="BB68" s="2" t="s">
        <v>62</v>
      </c>
      <c r="BC68" s="11" t="s">
        <v>175</v>
      </c>
      <c r="BD68" s="4">
        <v>3.4750000000000001</v>
      </c>
      <c r="BE68" s="6">
        <v>0.12251655629139073</v>
      </c>
      <c r="BF68" s="6">
        <v>3.99</v>
      </c>
      <c r="BG68" s="6">
        <v>9</v>
      </c>
      <c r="BH68" s="6">
        <v>24</v>
      </c>
      <c r="BI68" s="7">
        <v>0</v>
      </c>
      <c r="BK68">
        <v>3.282</v>
      </c>
      <c r="BL68">
        <v>0.13438735177865613</v>
      </c>
      <c r="BM68">
        <v>3.52</v>
      </c>
      <c r="BN68">
        <v>35</v>
      </c>
      <c r="BO68">
        <v>21</v>
      </c>
      <c r="BP68" s="123">
        <v>0</v>
      </c>
      <c r="BQ68">
        <v>1</v>
      </c>
      <c r="BR68" s="125">
        <f t="shared" si="0"/>
        <v>1</v>
      </c>
      <c r="BS68">
        <f t="shared" si="1"/>
        <v>0</v>
      </c>
      <c r="BT68">
        <f t="shared" si="2"/>
        <v>3.1812055513364703E-4</v>
      </c>
      <c r="BU68" s="123">
        <f t="shared" si="3"/>
        <v>3.1812055513364703E-4</v>
      </c>
      <c r="BV68" s="125">
        <f t="shared" si="4"/>
        <v>0.99968187944486631</v>
      </c>
      <c r="BW68" s="123">
        <f t="shared" si="5"/>
        <v>-3.1817116621139405E-4</v>
      </c>
      <c r="BX68" s="125">
        <f t="shared" si="6"/>
        <v>100</v>
      </c>
      <c r="BY68">
        <f t="shared" si="7"/>
        <v>-3.415675093666894</v>
      </c>
      <c r="BZ68">
        <f t="shared" si="8"/>
        <v>1.1681234508355224E-3</v>
      </c>
      <c r="CA68">
        <f t="shared" si="9"/>
        <v>3.9925652410319696E-3</v>
      </c>
      <c r="CV68">
        <v>5.1663789929416455E-2</v>
      </c>
      <c r="CW68">
        <v>1</v>
      </c>
      <c r="CX68">
        <v>0</v>
      </c>
      <c r="CY68">
        <f t="shared" si="13"/>
        <v>60</v>
      </c>
      <c r="CZ68">
        <f t="shared" si="13"/>
        <v>1</v>
      </c>
      <c r="DA68">
        <f t="shared" si="11"/>
        <v>0.35483870967741937</v>
      </c>
      <c r="DB68">
        <f t="shared" si="11"/>
        <v>0.97435897435897434</v>
      </c>
      <c r="DC68">
        <f t="shared" si="12"/>
        <v>1.0476978218913694E-2</v>
      </c>
    </row>
    <row r="69" spans="1:107" x14ac:dyDescent="0.25">
      <c r="A69" s="2">
        <v>77</v>
      </c>
      <c r="B69" s="2">
        <v>2015</v>
      </c>
      <c r="C69" s="2" t="s">
        <v>164</v>
      </c>
      <c r="D69" s="2" t="s">
        <v>124</v>
      </c>
      <c r="E69" s="2" t="s">
        <v>74</v>
      </c>
      <c r="F69" s="2" t="s">
        <v>108</v>
      </c>
      <c r="G69" s="1" t="s">
        <v>65</v>
      </c>
      <c r="H69" s="1" t="s">
        <v>66</v>
      </c>
      <c r="I69" s="3">
        <v>1</v>
      </c>
      <c r="J69" s="4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3" t="s">
        <v>67</v>
      </c>
      <c r="R69">
        <v>1</v>
      </c>
      <c r="S69" s="4">
        <v>1</v>
      </c>
      <c r="T69" s="5">
        <v>0</v>
      </c>
      <c r="U69" s="5">
        <v>0</v>
      </c>
      <c r="V69" s="5">
        <v>0</v>
      </c>
      <c r="W69" s="3" t="s">
        <v>110</v>
      </c>
      <c r="X69" s="3">
        <v>1</v>
      </c>
      <c r="Y69" s="4">
        <v>0</v>
      </c>
      <c r="Z69" s="5">
        <v>1</v>
      </c>
      <c r="AA69" s="5">
        <v>0</v>
      </c>
      <c r="AB69" s="5">
        <v>0</v>
      </c>
      <c r="AC69" s="3" t="s">
        <v>83</v>
      </c>
      <c r="AD69" s="3">
        <v>2</v>
      </c>
      <c r="AE69" s="4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6">
        <v>143</v>
      </c>
      <c r="AL69" s="6">
        <v>-143</v>
      </c>
      <c r="AM69" s="6">
        <v>292</v>
      </c>
      <c r="AN69" s="6">
        <v>8</v>
      </c>
      <c r="AO69" s="6">
        <v>22</v>
      </c>
      <c r="AP69" s="6">
        <v>22</v>
      </c>
      <c r="AQ69" s="6">
        <v>21</v>
      </c>
      <c r="AR69" s="6">
        <v>19</v>
      </c>
      <c r="AS69" s="6">
        <v>8</v>
      </c>
      <c r="AT69" s="7">
        <v>0</v>
      </c>
      <c r="AU69" s="7">
        <v>1</v>
      </c>
      <c r="AV69" s="7">
        <v>0</v>
      </c>
      <c r="AW69" s="8" t="s">
        <v>65</v>
      </c>
      <c r="AX69" s="12" t="s">
        <v>71</v>
      </c>
      <c r="AY69" s="12">
        <v>3</v>
      </c>
      <c r="AZ69" s="9" t="s">
        <v>77</v>
      </c>
      <c r="BA69" s="11" t="s">
        <v>166</v>
      </c>
      <c r="BB69" s="2" t="s">
        <v>124</v>
      </c>
      <c r="BC69" s="11"/>
      <c r="BD69" s="4">
        <v>2.5579999999999998</v>
      </c>
      <c r="BE69" s="6">
        <v>0.48972602739726029</v>
      </c>
      <c r="BF69" s="6">
        <v>3.44</v>
      </c>
      <c r="BG69" s="6">
        <v>15</v>
      </c>
      <c r="BH69" s="6">
        <v>24</v>
      </c>
      <c r="BI69" s="7">
        <v>0</v>
      </c>
      <c r="BK69">
        <v>3.3220000000000001</v>
      </c>
      <c r="BL69">
        <v>0.73162939297124596</v>
      </c>
      <c r="BM69">
        <v>2.98</v>
      </c>
      <c r="BN69">
        <v>3</v>
      </c>
      <c r="BO69">
        <v>18</v>
      </c>
      <c r="BP69" s="123">
        <v>0</v>
      </c>
      <c r="BQ69">
        <v>1</v>
      </c>
      <c r="BR69" s="125">
        <f t="shared" si="0"/>
        <v>1</v>
      </c>
      <c r="BS69">
        <f t="shared" si="1"/>
        <v>0</v>
      </c>
      <c r="BT69">
        <f t="shared" si="2"/>
        <v>0.15328868046115934</v>
      </c>
      <c r="BU69" s="123">
        <f t="shared" si="3"/>
        <v>0.15328868046115934</v>
      </c>
      <c r="BV69" s="125">
        <f t="shared" si="4"/>
        <v>0.84671131953884071</v>
      </c>
      <c r="BW69" s="123">
        <f t="shared" si="5"/>
        <v>-0.16639546941554498</v>
      </c>
      <c r="BX69" s="125">
        <f t="shared" si="6"/>
        <v>100</v>
      </c>
      <c r="BY69">
        <f t="shared" si="7"/>
        <v>-1.0224301410611822</v>
      </c>
      <c r="BZ69">
        <f t="shared" si="8"/>
        <v>0.23654419206509178</v>
      </c>
      <c r="CA69">
        <f t="shared" si="9"/>
        <v>0.36368101225725868</v>
      </c>
      <c r="CV69">
        <v>5.6000331778091009E-2</v>
      </c>
      <c r="CW69">
        <v>1</v>
      </c>
      <c r="CX69">
        <v>0</v>
      </c>
      <c r="CY69">
        <f t="shared" si="13"/>
        <v>61</v>
      </c>
      <c r="CZ69">
        <f t="shared" si="13"/>
        <v>1</v>
      </c>
      <c r="DA69">
        <f t="shared" si="11"/>
        <v>0.34408602150537637</v>
      </c>
      <c r="DB69">
        <f t="shared" si="11"/>
        <v>0.97435897435897434</v>
      </c>
      <c r="DC69">
        <f t="shared" si="12"/>
        <v>1.0476978218913694E-2</v>
      </c>
    </row>
    <row r="70" spans="1:107" x14ac:dyDescent="0.25">
      <c r="A70" s="2">
        <v>15</v>
      </c>
      <c r="B70" s="2">
        <v>2015</v>
      </c>
      <c r="C70" s="2" t="s">
        <v>235</v>
      </c>
      <c r="D70" s="2" t="s">
        <v>104</v>
      </c>
      <c r="E70" s="2" t="s">
        <v>63</v>
      </c>
      <c r="F70" s="2" t="s">
        <v>108</v>
      </c>
      <c r="G70" s="1" t="s">
        <v>65</v>
      </c>
      <c r="H70" s="1" t="s">
        <v>66</v>
      </c>
      <c r="I70" s="3">
        <v>1</v>
      </c>
      <c r="J70" s="4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3" t="s">
        <v>67</v>
      </c>
      <c r="R70">
        <v>1</v>
      </c>
      <c r="S70" s="4">
        <v>1</v>
      </c>
      <c r="T70" s="5">
        <v>0</v>
      </c>
      <c r="U70" s="5">
        <v>0</v>
      </c>
      <c r="V70" s="5">
        <v>0</v>
      </c>
      <c r="W70" s="3" t="s">
        <v>68</v>
      </c>
      <c r="X70" s="3">
        <v>0</v>
      </c>
      <c r="Y70" s="4">
        <v>1</v>
      </c>
      <c r="Z70" s="5">
        <v>0</v>
      </c>
      <c r="AA70" s="5">
        <v>0</v>
      </c>
      <c r="AB70" s="5">
        <v>0</v>
      </c>
      <c r="AC70" s="3" t="s">
        <v>104</v>
      </c>
      <c r="AD70" s="3">
        <v>4</v>
      </c>
      <c r="AE70" s="4">
        <v>0</v>
      </c>
      <c r="AF70" s="5">
        <v>0</v>
      </c>
      <c r="AG70" s="5">
        <v>0</v>
      </c>
      <c r="AH70" s="5">
        <v>1</v>
      </c>
      <c r="AI70" s="5">
        <v>0</v>
      </c>
      <c r="AJ70" s="5">
        <v>0</v>
      </c>
      <c r="AK70" s="6">
        <v>1</v>
      </c>
      <c r="AL70" s="6">
        <v>-1</v>
      </c>
      <c r="AM70" s="6">
        <v>9</v>
      </c>
      <c r="AN70" s="6">
        <v>4</v>
      </c>
      <c r="AO70" s="6">
        <v>26</v>
      </c>
      <c r="AP70" s="6">
        <v>26</v>
      </c>
      <c r="AQ70" s="6">
        <v>26</v>
      </c>
      <c r="AR70" s="6">
        <v>28</v>
      </c>
      <c r="AS70" s="6">
        <v>383</v>
      </c>
      <c r="AT70" s="7">
        <v>0</v>
      </c>
      <c r="AU70" s="7">
        <v>0</v>
      </c>
      <c r="AV70" s="7">
        <v>0</v>
      </c>
      <c r="AW70" s="8" t="s">
        <v>65</v>
      </c>
      <c r="AX70" s="12" t="s">
        <v>71</v>
      </c>
      <c r="AY70" s="12">
        <v>3</v>
      </c>
      <c r="AZ70" s="9" t="s">
        <v>77</v>
      </c>
      <c r="BA70" s="11" t="s">
        <v>105</v>
      </c>
      <c r="BB70" s="2" t="s">
        <v>104</v>
      </c>
      <c r="BC70" s="11"/>
      <c r="BD70" s="4">
        <v>3.895</v>
      </c>
      <c r="BE70" s="6">
        <v>0.1111111111111111</v>
      </c>
      <c r="BF70" s="6">
        <v>3.98</v>
      </c>
      <c r="BG70" s="6">
        <v>19</v>
      </c>
      <c r="BH70" s="6">
        <v>24</v>
      </c>
      <c r="BI70" s="7">
        <v>0</v>
      </c>
      <c r="BK70">
        <v>3.3530000000000002</v>
      </c>
      <c r="BL70">
        <v>7.9086115992970121E-2</v>
      </c>
      <c r="BM70">
        <v>4.05</v>
      </c>
      <c r="BN70">
        <v>33</v>
      </c>
      <c r="BO70">
        <v>27</v>
      </c>
      <c r="BP70" s="123">
        <v>0</v>
      </c>
      <c r="BQ70">
        <v>1</v>
      </c>
      <c r="BR70" s="125">
        <f t="shared" si="0"/>
        <v>1</v>
      </c>
      <c r="BS70">
        <f t="shared" si="1"/>
        <v>0</v>
      </c>
      <c r="BT70">
        <f t="shared" si="2"/>
        <v>9.1346061474059952E-4</v>
      </c>
      <c r="BU70" s="123">
        <f t="shared" si="3"/>
        <v>9.1346061474059952E-4</v>
      </c>
      <c r="BV70" s="125">
        <f t="shared" si="4"/>
        <v>0.99908653938525938</v>
      </c>
      <c r="BW70" s="123">
        <f t="shared" si="5"/>
        <v>-9.1387807412913319E-4</v>
      </c>
      <c r="BX70" s="125">
        <f t="shared" si="6"/>
        <v>100</v>
      </c>
      <c r="BY70">
        <f t="shared" si="7"/>
        <v>-3.1170152475732804</v>
      </c>
      <c r="BZ70">
        <f t="shared" si="8"/>
        <v>3.0985204363954298E-3</v>
      </c>
      <c r="CA70">
        <f t="shared" si="9"/>
        <v>9.6765842306340537E-3</v>
      </c>
      <c r="CV70">
        <v>5.7955903344892361E-2</v>
      </c>
      <c r="CW70">
        <v>1</v>
      </c>
      <c r="CX70">
        <v>0</v>
      </c>
      <c r="CY70">
        <f t="shared" si="13"/>
        <v>62</v>
      </c>
      <c r="CZ70">
        <f t="shared" si="13"/>
        <v>1</v>
      </c>
      <c r="DA70">
        <f t="shared" si="11"/>
        <v>0.33333333333333337</v>
      </c>
      <c r="DB70">
        <f t="shared" si="11"/>
        <v>0.97435897435897434</v>
      </c>
      <c r="DC70">
        <f t="shared" si="12"/>
        <v>1.0476978218913694E-2</v>
      </c>
    </row>
    <row r="71" spans="1:107" x14ac:dyDescent="0.25">
      <c r="A71" s="2">
        <v>47</v>
      </c>
      <c r="B71" s="2">
        <v>2016</v>
      </c>
      <c r="C71" s="2" t="s">
        <v>217</v>
      </c>
      <c r="D71" s="2" t="s">
        <v>214</v>
      </c>
      <c r="E71" s="2" t="s">
        <v>63</v>
      </c>
      <c r="F71" s="2" t="s">
        <v>64</v>
      </c>
      <c r="G71" s="1" t="s">
        <v>65</v>
      </c>
      <c r="H71" s="1" t="s">
        <v>66</v>
      </c>
      <c r="I71" s="3">
        <v>1</v>
      </c>
      <c r="J71" s="4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3" t="s">
        <v>67</v>
      </c>
      <c r="R71">
        <v>1</v>
      </c>
      <c r="S71" s="4">
        <v>1</v>
      </c>
      <c r="T71" s="5">
        <v>0</v>
      </c>
      <c r="U71" s="5">
        <v>0</v>
      </c>
      <c r="V71" s="5">
        <v>0</v>
      </c>
      <c r="W71" s="3" t="s">
        <v>68</v>
      </c>
      <c r="X71" s="3">
        <v>0</v>
      </c>
      <c r="Y71" s="4">
        <v>1</v>
      </c>
      <c r="Z71" s="5">
        <v>0</v>
      </c>
      <c r="AA71" s="5">
        <v>0</v>
      </c>
      <c r="AB71" s="5">
        <v>0</v>
      </c>
      <c r="AC71" s="3" t="s">
        <v>69</v>
      </c>
      <c r="AD71" s="3">
        <v>1</v>
      </c>
      <c r="AE71" s="4">
        <v>1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6">
        <v>8</v>
      </c>
      <c r="AL71" s="6">
        <v>-8</v>
      </c>
      <c r="AM71" s="6">
        <v>17</v>
      </c>
      <c r="AN71" s="6">
        <v>9</v>
      </c>
      <c r="AO71" s="6">
        <v>25</v>
      </c>
      <c r="AP71" s="6">
        <v>24</v>
      </c>
      <c r="AQ71" s="6">
        <v>28</v>
      </c>
      <c r="AR71" s="6">
        <v>25</v>
      </c>
      <c r="AS71" s="6">
        <v>593</v>
      </c>
      <c r="AT71" s="7">
        <v>0</v>
      </c>
      <c r="AU71" s="7">
        <v>0</v>
      </c>
      <c r="AV71" s="7">
        <v>1</v>
      </c>
      <c r="AW71" s="8" t="s">
        <v>70</v>
      </c>
      <c r="AX71" s="12" t="s">
        <v>112</v>
      </c>
      <c r="AY71" s="12">
        <v>1</v>
      </c>
      <c r="AZ71" s="9" t="s">
        <v>113</v>
      </c>
      <c r="BA71" s="11"/>
      <c r="BB71" s="2" t="s">
        <v>214</v>
      </c>
      <c r="BC71" s="11"/>
      <c r="BD71" s="4"/>
      <c r="BE71" s="6">
        <v>0.47058823529411764</v>
      </c>
      <c r="BF71" s="6">
        <v>3.26</v>
      </c>
      <c r="BG71" s="6">
        <v>29</v>
      </c>
      <c r="BH71" s="6">
        <v>24</v>
      </c>
      <c r="BI71" s="7">
        <v>1</v>
      </c>
      <c r="BK71">
        <v>3.3740000000000001</v>
      </c>
      <c r="BL71">
        <v>0.29872881355932202</v>
      </c>
      <c r="BM71">
        <v>3.61</v>
      </c>
      <c r="BN71">
        <v>23</v>
      </c>
      <c r="BO71">
        <v>23</v>
      </c>
      <c r="BP71" s="123">
        <v>0</v>
      </c>
      <c r="BQ71">
        <v>1</v>
      </c>
      <c r="BR71" s="125">
        <f t="shared" si="0"/>
        <v>1</v>
      </c>
      <c r="BS71">
        <f t="shared" si="1"/>
        <v>0</v>
      </c>
      <c r="BT71">
        <f t="shared" si="2"/>
        <v>5.4930911509103045E-3</v>
      </c>
      <c r="BU71" s="123">
        <f t="shared" si="3"/>
        <v>5.4930911509103045E-3</v>
      </c>
      <c r="BV71" s="125">
        <f t="shared" si="4"/>
        <v>0.99450690884908965</v>
      </c>
      <c r="BW71" s="123">
        <f t="shared" si="5"/>
        <v>-5.5082336543327082E-3</v>
      </c>
      <c r="BX71" s="125">
        <f t="shared" si="6"/>
        <v>100</v>
      </c>
      <c r="BY71">
        <f t="shared" si="7"/>
        <v>-2.5431380210292316</v>
      </c>
      <c r="BZ71">
        <f t="shared" si="8"/>
        <v>1.5721689389860675E-2</v>
      </c>
      <c r="CA71">
        <f t="shared" si="9"/>
        <v>4.045317577635589E-2</v>
      </c>
      <c r="CV71">
        <v>6.2238466259298332E-2</v>
      </c>
      <c r="CW71">
        <v>1</v>
      </c>
      <c r="CX71">
        <v>0</v>
      </c>
      <c r="CY71">
        <f t="shared" si="13"/>
        <v>63</v>
      </c>
      <c r="CZ71">
        <f t="shared" si="13"/>
        <v>1</v>
      </c>
      <c r="DA71">
        <f t="shared" si="11"/>
        <v>0.32258064516129037</v>
      </c>
      <c r="DB71">
        <f t="shared" si="11"/>
        <v>0.97435897435897434</v>
      </c>
      <c r="DC71">
        <f t="shared" si="12"/>
        <v>1.0476978218913802E-2</v>
      </c>
    </row>
    <row r="72" spans="1:107" x14ac:dyDescent="0.25">
      <c r="A72" s="2">
        <v>161</v>
      </c>
      <c r="B72" s="2">
        <v>2015</v>
      </c>
      <c r="C72" s="2" t="s">
        <v>167</v>
      </c>
      <c r="D72" s="2" t="s">
        <v>254</v>
      </c>
      <c r="E72" s="2" t="s">
        <v>74</v>
      </c>
      <c r="F72" s="2" t="s">
        <v>290</v>
      </c>
      <c r="G72" s="1" t="s">
        <v>65</v>
      </c>
      <c r="H72" s="1" t="s">
        <v>66</v>
      </c>
      <c r="I72" s="3">
        <v>1</v>
      </c>
      <c r="J72" s="4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 t="s">
        <v>67</v>
      </c>
      <c r="R72">
        <v>1</v>
      </c>
      <c r="S72" s="4">
        <v>1</v>
      </c>
      <c r="T72" s="5">
        <v>0</v>
      </c>
      <c r="U72" s="5">
        <v>0</v>
      </c>
      <c r="V72" s="5">
        <v>0</v>
      </c>
      <c r="W72" s="3" t="s">
        <v>68</v>
      </c>
      <c r="X72" s="3">
        <v>0</v>
      </c>
      <c r="Y72" s="4">
        <v>1</v>
      </c>
      <c r="Z72" s="5">
        <v>0</v>
      </c>
      <c r="AA72" s="5">
        <v>0</v>
      </c>
      <c r="AB72" s="5">
        <v>0</v>
      </c>
      <c r="AC72" s="3" t="s">
        <v>128</v>
      </c>
      <c r="AD72" s="3">
        <v>3</v>
      </c>
      <c r="AE72" s="4">
        <v>0</v>
      </c>
      <c r="AF72" s="5">
        <v>0</v>
      </c>
      <c r="AG72" s="5">
        <v>1</v>
      </c>
      <c r="AH72" s="5">
        <v>0</v>
      </c>
      <c r="AI72" s="5">
        <v>0</v>
      </c>
      <c r="AJ72" s="5">
        <v>0</v>
      </c>
      <c r="AK72" s="6">
        <v>258</v>
      </c>
      <c r="AL72" s="6">
        <v>-258</v>
      </c>
      <c r="AM72" s="6">
        <v>441</v>
      </c>
      <c r="AN72" s="6">
        <v>6</v>
      </c>
      <c r="AO72" s="6">
        <v>28</v>
      </c>
      <c r="AP72" s="6">
        <v>31</v>
      </c>
      <c r="AQ72" s="6">
        <v>29</v>
      </c>
      <c r="AR72" s="6">
        <v>32</v>
      </c>
      <c r="AS72" s="6">
        <v>18</v>
      </c>
      <c r="AT72" s="7">
        <v>0</v>
      </c>
      <c r="AU72" s="7">
        <v>1</v>
      </c>
      <c r="AV72" s="7">
        <v>0</v>
      </c>
      <c r="AW72" s="8" t="s">
        <v>70</v>
      </c>
      <c r="AX72" s="12" t="s">
        <v>71</v>
      </c>
      <c r="AY72" s="12">
        <v>2</v>
      </c>
      <c r="AZ72" s="9" t="s">
        <v>72</v>
      </c>
      <c r="BA72" s="11"/>
      <c r="BB72" s="2" t="s">
        <v>254</v>
      </c>
      <c r="BC72" s="11"/>
      <c r="BD72" s="4">
        <v>2.5819999999999999</v>
      </c>
      <c r="BE72" s="6">
        <v>0.58503401360544216</v>
      </c>
      <c r="BF72" s="6">
        <v>3.06</v>
      </c>
      <c r="BG72" s="6">
        <v>0</v>
      </c>
      <c r="BH72" s="6">
        <v>25</v>
      </c>
      <c r="BI72" s="7">
        <v>1</v>
      </c>
      <c r="BK72">
        <v>3.387</v>
      </c>
      <c r="BL72">
        <v>0.21951219512195122</v>
      </c>
      <c r="BM72">
        <v>3.72</v>
      </c>
      <c r="BN72">
        <v>3</v>
      </c>
      <c r="BO72">
        <v>23</v>
      </c>
      <c r="BP72" s="123">
        <v>0</v>
      </c>
      <c r="BQ72">
        <v>1</v>
      </c>
      <c r="BR72" s="125">
        <f t="shared" ref="BR72:BR135" si="14">BP72+BQ72</f>
        <v>1</v>
      </c>
      <c r="BS72">
        <f t="shared" ref="BS72:BS135" si="15">IF(BR72=0,"",BP72/BR72)</f>
        <v>0</v>
      </c>
      <c r="BT72">
        <f t="shared" ref="BT72:BT135" si="16">_xlfn.NORM.S.DIST(BY72,TRUE)</f>
        <v>0.14701611641193277</v>
      </c>
      <c r="BU72" s="123">
        <f t="shared" ref="BU72:BU135" si="17">BR72*BT72</f>
        <v>0.14701611641193277</v>
      </c>
      <c r="BV72" s="125">
        <f t="shared" ref="BV72:BV135" si="18">BR72-BU72</f>
        <v>0.8529838835880672</v>
      </c>
      <c r="BW72" s="123">
        <f t="shared" ref="BW72:BW135" si="19">IFERROR(BR72*(BS72*LN(BT72)+(1-BS72)*LN(1-BT72)),0)</f>
        <v>-0.15901462546957265</v>
      </c>
      <c r="BX72" s="125">
        <f t="shared" ref="BX72:BX135" si="20">100*IF(BT72&gt;=$CR$13,BP72/BR72,BQ72/BR72)</f>
        <v>100</v>
      </c>
      <c r="BY72">
        <f t="shared" ref="BY72:BY135" si="21">$CC$8+MMULT(BK72:BO72,$CC$9:$CC$13)</f>
        <v>-1.0493170250687021</v>
      </c>
      <c r="BZ72">
        <f t="shared" ref="BZ72:BZ135" si="22">_xlfn.NORM.S.DIST(BY72,FALSE)</f>
        <v>0.23004700008162979</v>
      </c>
      <c r="CA72">
        <f t="shared" ref="CA72:CA135" si="23">(BP72*(BY72*BZ72/BT72+(BZ72/BT72)^2)-BQ72*(BY72*BZ72/(1-BT72)-(BZ72/(1-BT72))^2))</f>
        <v>0.35573376349759239</v>
      </c>
      <c r="CV72">
        <v>6.3876591636212898E-2</v>
      </c>
      <c r="CW72">
        <v>1</v>
      </c>
      <c r="CX72">
        <v>0</v>
      </c>
      <c r="CY72">
        <f t="shared" si="13"/>
        <v>64</v>
      </c>
      <c r="CZ72">
        <f t="shared" si="13"/>
        <v>1</v>
      </c>
      <c r="DA72">
        <f t="shared" ref="DA72:DB135" si="24">1-CY72/CY$139</f>
        <v>0.31182795698924726</v>
      </c>
      <c r="DB72">
        <f t="shared" si="24"/>
        <v>0.97435897435897434</v>
      </c>
      <c r="DC72">
        <f t="shared" ref="DC72:DC135" si="25">(DA72-DA73)*DB72</f>
        <v>0</v>
      </c>
    </row>
    <row r="73" spans="1:107" x14ac:dyDescent="0.25">
      <c r="A73" s="2">
        <v>183</v>
      </c>
      <c r="B73" s="2">
        <v>2016</v>
      </c>
      <c r="C73" s="2" t="s">
        <v>167</v>
      </c>
      <c r="D73" s="2" t="s">
        <v>228</v>
      </c>
      <c r="E73" s="2" t="s">
        <v>63</v>
      </c>
      <c r="F73" s="2" t="s">
        <v>64</v>
      </c>
      <c r="G73" s="1" t="s">
        <v>65</v>
      </c>
      <c r="H73" s="1" t="s">
        <v>115</v>
      </c>
      <c r="I73" s="3">
        <v>5</v>
      </c>
      <c r="J73" s="4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3" t="s">
        <v>67</v>
      </c>
      <c r="R73">
        <v>1</v>
      </c>
      <c r="S73" s="4">
        <v>1</v>
      </c>
      <c r="T73" s="5">
        <v>0</v>
      </c>
      <c r="U73" s="5">
        <v>0</v>
      </c>
      <c r="V73" s="5">
        <v>0</v>
      </c>
      <c r="W73" s="3" t="s">
        <v>68</v>
      </c>
      <c r="X73" s="3">
        <v>0</v>
      </c>
      <c r="Y73" s="4">
        <v>1</v>
      </c>
      <c r="Z73" s="5">
        <v>0</v>
      </c>
      <c r="AA73" s="5">
        <v>0</v>
      </c>
      <c r="AB73" s="5">
        <v>0</v>
      </c>
      <c r="AC73" s="3" t="s">
        <v>69</v>
      </c>
      <c r="AD73" s="3">
        <v>1</v>
      </c>
      <c r="AE73" s="4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6">
        <v>221</v>
      </c>
      <c r="AL73" s="6">
        <v>-221</v>
      </c>
      <c r="AM73" s="6">
        <v>438</v>
      </c>
      <c r="AN73" s="6">
        <v>8</v>
      </c>
      <c r="AO73" s="6">
        <v>28</v>
      </c>
      <c r="AP73" s="6">
        <v>30</v>
      </c>
      <c r="AQ73" s="6">
        <v>30</v>
      </c>
      <c r="AR73" s="6">
        <v>28</v>
      </c>
      <c r="AS73" s="6">
        <v>18</v>
      </c>
      <c r="AT73" s="7">
        <v>0</v>
      </c>
      <c r="AU73" s="7">
        <v>0</v>
      </c>
      <c r="AV73" s="7">
        <v>1</v>
      </c>
      <c r="AW73" s="8" t="s">
        <v>70</v>
      </c>
      <c r="AX73" s="12" t="s">
        <v>71</v>
      </c>
      <c r="AY73" s="12">
        <v>2</v>
      </c>
      <c r="AZ73" s="9" t="s">
        <v>72</v>
      </c>
      <c r="BA73" s="11"/>
      <c r="BB73" s="2" t="s">
        <v>228</v>
      </c>
      <c r="BC73" s="11"/>
      <c r="BD73" s="4">
        <v>3.2090000000000001</v>
      </c>
      <c r="BE73" s="6">
        <v>0.50456621004566216</v>
      </c>
      <c r="BF73" s="6">
        <v>3.23</v>
      </c>
      <c r="BG73" s="6">
        <v>0</v>
      </c>
      <c r="BH73" s="6">
        <v>25</v>
      </c>
      <c r="BI73" s="7">
        <v>1</v>
      </c>
      <c r="BK73">
        <v>3.3959999999999999</v>
      </c>
      <c r="BL73">
        <v>0.1802030456852792</v>
      </c>
      <c r="BM73">
        <v>3.94</v>
      </c>
      <c r="BN73">
        <v>8</v>
      </c>
      <c r="BO73">
        <v>26</v>
      </c>
      <c r="BP73" s="123">
        <v>0</v>
      </c>
      <c r="BQ73">
        <v>1</v>
      </c>
      <c r="BR73" s="125">
        <f t="shared" si="14"/>
        <v>1</v>
      </c>
      <c r="BS73">
        <f t="shared" si="15"/>
        <v>0</v>
      </c>
      <c r="BT73">
        <f t="shared" si="16"/>
        <v>9.8581867158110043E-2</v>
      </c>
      <c r="BU73" s="123">
        <f t="shared" si="17"/>
        <v>9.8581867158110043E-2</v>
      </c>
      <c r="BV73" s="125">
        <f t="shared" si="18"/>
        <v>0.90141813284188999</v>
      </c>
      <c r="BW73" s="123">
        <f t="shared" si="19"/>
        <v>-0.1037860526178573</v>
      </c>
      <c r="BX73" s="125">
        <f t="shared" si="20"/>
        <v>100</v>
      </c>
      <c r="BY73">
        <f t="shared" si="21"/>
        <v>-1.2896743922547049</v>
      </c>
      <c r="BZ73">
        <f t="shared" si="22"/>
        <v>0.17367517196955298</v>
      </c>
      <c r="CA73">
        <f t="shared" si="23"/>
        <v>0.28560132495117391</v>
      </c>
      <c r="CV73">
        <v>8.1146441440849704E-2</v>
      </c>
      <c r="CW73">
        <v>0</v>
      </c>
      <c r="CX73">
        <v>1</v>
      </c>
      <c r="CY73">
        <f t="shared" ref="CY73:CZ136" si="26">CY72+CW73</f>
        <v>64</v>
      </c>
      <c r="CZ73">
        <f t="shared" si="26"/>
        <v>2</v>
      </c>
      <c r="DA73">
        <f t="shared" si="24"/>
        <v>0.31182795698924726</v>
      </c>
      <c r="DB73">
        <f t="shared" si="24"/>
        <v>0.94871794871794868</v>
      </c>
      <c r="DC73">
        <f t="shared" si="25"/>
        <v>1.0201268265784385E-2</v>
      </c>
    </row>
    <row r="74" spans="1:107" x14ac:dyDescent="0.25">
      <c r="A74" s="2">
        <v>236</v>
      </c>
      <c r="B74" s="2">
        <v>2016</v>
      </c>
      <c r="C74" s="2" t="s">
        <v>278</v>
      </c>
      <c r="D74" s="2" t="s">
        <v>99</v>
      </c>
      <c r="E74" s="2" t="s">
        <v>63</v>
      </c>
      <c r="F74" s="2" t="s">
        <v>75</v>
      </c>
      <c r="G74" s="1" t="s">
        <v>65</v>
      </c>
      <c r="H74" s="1" t="s">
        <v>76</v>
      </c>
      <c r="I74" s="3">
        <v>2</v>
      </c>
      <c r="J74" s="4">
        <v>0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3" t="s">
        <v>101</v>
      </c>
      <c r="R74">
        <v>2</v>
      </c>
      <c r="S74" s="4">
        <v>0</v>
      </c>
      <c r="T74" s="5">
        <v>1</v>
      </c>
      <c r="U74" s="5">
        <v>0</v>
      </c>
      <c r="V74" s="5">
        <v>0</v>
      </c>
      <c r="W74" s="3" t="s">
        <v>68</v>
      </c>
      <c r="X74" s="3">
        <v>0</v>
      </c>
      <c r="Y74" s="4">
        <v>1</v>
      </c>
      <c r="Z74" s="5">
        <v>0</v>
      </c>
      <c r="AA74" s="5">
        <v>0</v>
      </c>
      <c r="AB74" s="5">
        <v>0</v>
      </c>
      <c r="AC74" s="3" t="s">
        <v>91</v>
      </c>
      <c r="AD74" s="3">
        <v>5</v>
      </c>
      <c r="AE74" s="4">
        <v>0</v>
      </c>
      <c r="AF74" s="5">
        <v>0</v>
      </c>
      <c r="AG74" s="5">
        <v>0</v>
      </c>
      <c r="AH74" s="5">
        <v>0</v>
      </c>
      <c r="AI74" s="5">
        <v>1</v>
      </c>
      <c r="AJ74" s="5">
        <v>0</v>
      </c>
      <c r="AK74" s="6">
        <v>5</v>
      </c>
      <c r="AL74" s="6">
        <v>-5</v>
      </c>
      <c r="AM74" s="6">
        <v>140</v>
      </c>
      <c r="AN74" s="6">
        <v>8</v>
      </c>
      <c r="AO74" s="6">
        <v>28</v>
      </c>
      <c r="AP74" s="6">
        <v>28</v>
      </c>
      <c r="AQ74" s="6">
        <v>30</v>
      </c>
      <c r="AR74" s="6">
        <v>32</v>
      </c>
      <c r="AS74" s="6">
        <v>956</v>
      </c>
      <c r="AT74" s="7">
        <v>0</v>
      </c>
      <c r="AU74" s="7">
        <v>0</v>
      </c>
      <c r="AV74" s="7">
        <v>1</v>
      </c>
      <c r="AW74" s="8" t="s">
        <v>65</v>
      </c>
      <c r="AX74" s="12" t="s">
        <v>71</v>
      </c>
      <c r="AY74" s="12">
        <v>3</v>
      </c>
      <c r="AZ74" s="9" t="s">
        <v>77</v>
      </c>
      <c r="BA74" s="11" t="s">
        <v>279</v>
      </c>
      <c r="BB74" s="2" t="s">
        <v>99</v>
      </c>
      <c r="BC74" s="11"/>
      <c r="BD74" s="4">
        <v>3.4980000000000002</v>
      </c>
      <c r="BE74" s="6">
        <v>3.5714285714285712E-2</v>
      </c>
      <c r="BF74" s="6">
        <v>3.74</v>
      </c>
      <c r="BG74" s="6">
        <v>4</v>
      </c>
      <c r="BH74" s="6">
        <v>25</v>
      </c>
      <c r="BI74" s="7">
        <v>0</v>
      </c>
      <c r="BK74">
        <v>3.4079999999999999</v>
      </c>
      <c r="BL74">
        <v>0.41924398625429554</v>
      </c>
      <c r="BM74">
        <v>3.55</v>
      </c>
      <c r="BN74">
        <v>18</v>
      </c>
      <c r="BO74">
        <v>26</v>
      </c>
      <c r="BP74" s="123">
        <v>0</v>
      </c>
      <c r="BQ74">
        <v>1</v>
      </c>
      <c r="BR74" s="125">
        <f t="shared" si="14"/>
        <v>1</v>
      </c>
      <c r="BS74">
        <f t="shared" si="15"/>
        <v>0</v>
      </c>
      <c r="BT74">
        <f t="shared" si="16"/>
        <v>2.7300780560514742E-2</v>
      </c>
      <c r="BU74" s="123">
        <f t="shared" si="17"/>
        <v>2.7300780560514742E-2</v>
      </c>
      <c r="BV74" s="125">
        <f t="shared" si="18"/>
        <v>0.97269921943948523</v>
      </c>
      <c r="BW74" s="123">
        <f t="shared" si="19"/>
        <v>-2.7680371574952494E-2</v>
      </c>
      <c r="BX74" s="125">
        <f t="shared" si="20"/>
        <v>100</v>
      </c>
      <c r="BY74">
        <f t="shared" si="21"/>
        <v>-1.9220333529911562</v>
      </c>
      <c r="BZ74">
        <f t="shared" si="22"/>
        <v>6.2910346458296601E-2</v>
      </c>
      <c r="CA74">
        <f t="shared" si="23"/>
        <v>0.12849252323559088</v>
      </c>
      <c r="CV74">
        <v>9.8384123758422246E-2</v>
      </c>
      <c r="CW74">
        <v>1</v>
      </c>
      <c r="CX74">
        <v>0</v>
      </c>
      <c r="CY74">
        <f t="shared" si="26"/>
        <v>65</v>
      </c>
      <c r="CZ74">
        <f t="shared" si="26"/>
        <v>2</v>
      </c>
      <c r="DA74">
        <f t="shared" si="24"/>
        <v>0.30107526881720426</v>
      </c>
      <c r="DB74">
        <f t="shared" si="24"/>
        <v>0.94871794871794868</v>
      </c>
      <c r="DC74">
        <f t="shared" si="25"/>
        <v>1.0201268265784385E-2</v>
      </c>
    </row>
    <row r="75" spans="1:107" x14ac:dyDescent="0.25">
      <c r="A75" s="2">
        <v>13</v>
      </c>
      <c r="B75" s="2">
        <v>2016</v>
      </c>
      <c r="C75" s="2" t="s">
        <v>256</v>
      </c>
      <c r="D75" s="2" t="s">
        <v>99</v>
      </c>
      <c r="E75" s="2" t="s">
        <v>74</v>
      </c>
      <c r="F75" s="2" t="s">
        <v>136</v>
      </c>
      <c r="G75" s="1" t="s">
        <v>65</v>
      </c>
      <c r="H75" s="1" t="s">
        <v>66</v>
      </c>
      <c r="I75" s="3">
        <v>1</v>
      </c>
      <c r="J75" s="4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3" t="s">
        <v>101</v>
      </c>
      <c r="R75">
        <v>2</v>
      </c>
      <c r="S75" s="4">
        <v>0</v>
      </c>
      <c r="T75" s="5">
        <v>1</v>
      </c>
      <c r="U75" s="5">
        <v>0</v>
      </c>
      <c r="V75" s="5">
        <v>0</v>
      </c>
      <c r="W75" s="3" t="s">
        <v>68</v>
      </c>
      <c r="X75" s="3">
        <v>0</v>
      </c>
      <c r="Y75" s="4">
        <v>1</v>
      </c>
      <c r="Z75" s="5">
        <v>0</v>
      </c>
      <c r="AA75" s="5">
        <v>0</v>
      </c>
      <c r="AB75" s="5">
        <v>0</v>
      </c>
      <c r="AC75" s="3" t="s">
        <v>91</v>
      </c>
      <c r="AD75" s="3">
        <v>5</v>
      </c>
      <c r="AE75" s="4">
        <v>0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6"/>
      <c r="AL75" s="6"/>
      <c r="AM75" s="6"/>
      <c r="AN75" s="6">
        <v>7</v>
      </c>
      <c r="AO75" s="6">
        <v>26</v>
      </c>
      <c r="AP75" s="6">
        <v>24</v>
      </c>
      <c r="AQ75" s="6">
        <v>29</v>
      </c>
      <c r="AR75" s="6">
        <v>30</v>
      </c>
      <c r="AS75" s="6">
        <v>1962</v>
      </c>
      <c r="AT75" s="7">
        <v>0</v>
      </c>
      <c r="AU75" s="7">
        <v>1</v>
      </c>
      <c r="AV75" s="7">
        <v>1</v>
      </c>
      <c r="AW75" s="8" t="s">
        <v>70</v>
      </c>
      <c r="AX75" s="12" t="s">
        <v>112</v>
      </c>
      <c r="AY75" s="12">
        <v>1</v>
      </c>
      <c r="AZ75" s="9" t="s">
        <v>113</v>
      </c>
      <c r="BA75" s="11"/>
      <c r="BB75" s="2" t="s">
        <v>99</v>
      </c>
      <c r="BC75" s="11"/>
      <c r="BD75" s="4"/>
      <c r="BE75" s="6"/>
      <c r="BF75" s="6">
        <v>3.75</v>
      </c>
      <c r="BG75" s="6">
        <v>6</v>
      </c>
      <c r="BH75" s="6">
        <v>25</v>
      </c>
      <c r="BI75" s="7">
        <v>1</v>
      </c>
      <c r="BK75">
        <v>3.41</v>
      </c>
      <c r="BL75">
        <v>0</v>
      </c>
      <c r="BM75">
        <v>3.92</v>
      </c>
      <c r="BN75">
        <v>9</v>
      </c>
      <c r="BO75">
        <v>23</v>
      </c>
      <c r="BP75" s="123">
        <v>0</v>
      </c>
      <c r="BQ75">
        <v>1</v>
      </c>
      <c r="BR75" s="125">
        <f t="shared" si="14"/>
        <v>1</v>
      </c>
      <c r="BS75">
        <f t="shared" si="15"/>
        <v>0</v>
      </c>
      <c r="BT75">
        <f t="shared" si="16"/>
        <v>4.796696043071795E-2</v>
      </c>
      <c r="BU75" s="123">
        <f t="shared" si="17"/>
        <v>4.796696043071795E-2</v>
      </c>
      <c r="BV75" s="125">
        <f t="shared" si="18"/>
        <v>0.95203303956928209</v>
      </c>
      <c r="BW75" s="123">
        <f t="shared" si="19"/>
        <v>-4.9155539363073077E-2</v>
      </c>
      <c r="BX75" s="125">
        <f t="shared" si="20"/>
        <v>100</v>
      </c>
      <c r="BY75">
        <f t="shared" si="21"/>
        <v>-1.6648939228975026</v>
      </c>
      <c r="BZ75">
        <f t="shared" si="22"/>
        <v>9.9771329105037623E-2</v>
      </c>
      <c r="CA75">
        <f t="shared" si="23"/>
        <v>0.18546051008369008</v>
      </c>
      <c r="CV75">
        <v>9.8581867158110043E-2</v>
      </c>
      <c r="CW75">
        <v>1</v>
      </c>
      <c r="CX75">
        <v>0</v>
      </c>
      <c r="CY75">
        <f t="shared" si="26"/>
        <v>66</v>
      </c>
      <c r="CZ75">
        <f t="shared" si="26"/>
        <v>2</v>
      </c>
      <c r="DA75">
        <f t="shared" si="24"/>
        <v>0.29032258064516125</v>
      </c>
      <c r="DB75">
        <f t="shared" si="24"/>
        <v>0.94871794871794868</v>
      </c>
      <c r="DC75">
        <f t="shared" si="25"/>
        <v>1.0201268265784385E-2</v>
      </c>
    </row>
    <row r="76" spans="1:107" x14ac:dyDescent="0.25">
      <c r="A76" s="2">
        <v>235</v>
      </c>
      <c r="B76" s="2">
        <v>2016</v>
      </c>
      <c r="C76" s="2" t="s">
        <v>257</v>
      </c>
      <c r="D76" s="2" t="s">
        <v>222</v>
      </c>
      <c r="E76" s="2" t="s">
        <v>63</v>
      </c>
      <c r="F76" s="2" t="s">
        <v>64</v>
      </c>
      <c r="G76" s="1" t="s">
        <v>65</v>
      </c>
      <c r="H76" s="1" t="s">
        <v>66</v>
      </c>
      <c r="I76" s="3">
        <v>1</v>
      </c>
      <c r="J76" s="4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3" t="s">
        <v>67</v>
      </c>
      <c r="R76">
        <v>1</v>
      </c>
      <c r="S76" s="4">
        <v>1</v>
      </c>
      <c r="T76" s="5">
        <v>0</v>
      </c>
      <c r="U76" s="5">
        <v>0</v>
      </c>
      <c r="V76" s="5">
        <v>0</v>
      </c>
      <c r="W76" s="3" t="s">
        <v>68</v>
      </c>
      <c r="X76" s="3">
        <v>0</v>
      </c>
      <c r="Y76" s="4">
        <v>1</v>
      </c>
      <c r="Z76" s="5">
        <v>0</v>
      </c>
      <c r="AA76" s="5">
        <v>0</v>
      </c>
      <c r="AB76" s="5">
        <v>0</v>
      </c>
      <c r="AC76" s="3" t="s">
        <v>69</v>
      </c>
      <c r="AD76" s="3">
        <v>1</v>
      </c>
      <c r="AE76" s="4">
        <v>1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6">
        <v>1</v>
      </c>
      <c r="AL76" s="6">
        <v>-1</v>
      </c>
      <c r="AM76" s="6">
        <v>42</v>
      </c>
      <c r="AN76" s="6">
        <v>7</v>
      </c>
      <c r="AO76" s="6">
        <v>27</v>
      </c>
      <c r="AP76" s="6">
        <v>24</v>
      </c>
      <c r="AQ76" s="6">
        <v>32</v>
      </c>
      <c r="AR76" s="6">
        <v>28</v>
      </c>
      <c r="AS76" s="6">
        <v>3969</v>
      </c>
      <c r="AT76" s="7">
        <v>0</v>
      </c>
      <c r="AU76" s="7">
        <v>0</v>
      </c>
      <c r="AV76" s="7">
        <v>1</v>
      </c>
      <c r="AW76" s="8" t="s">
        <v>65</v>
      </c>
      <c r="AX76" s="12" t="s">
        <v>71</v>
      </c>
      <c r="AY76" s="12">
        <v>3</v>
      </c>
      <c r="AZ76" s="9" t="s">
        <v>77</v>
      </c>
      <c r="BA76" s="11" t="s">
        <v>258</v>
      </c>
      <c r="BB76" s="2" t="s">
        <v>222</v>
      </c>
      <c r="BC76" s="11"/>
      <c r="BD76" s="4">
        <v>3.2669999999999999</v>
      </c>
      <c r="BE76" s="6">
        <v>2.3809523809523808E-2</v>
      </c>
      <c r="BF76" s="6">
        <v>3.91</v>
      </c>
      <c r="BG76" s="6">
        <v>10</v>
      </c>
      <c r="BH76" s="6">
        <v>25</v>
      </c>
      <c r="BI76" s="7">
        <v>0</v>
      </c>
      <c r="BK76">
        <v>3.4289999999999998</v>
      </c>
      <c r="BL76">
        <v>0.19002375296912113</v>
      </c>
      <c r="BM76">
        <v>3.87</v>
      </c>
      <c r="BN76">
        <v>15</v>
      </c>
      <c r="BO76">
        <v>22</v>
      </c>
      <c r="BP76" s="123">
        <v>0</v>
      </c>
      <c r="BQ76">
        <v>1</v>
      </c>
      <c r="BR76" s="125">
        <f t="shared" si="14"/>
        <v>1</v>
      </c>
      <c r="BS76">
        <f t="shared" si="15"/>
        <v>0</v>
      </c>
      <c r="BT76">
        <f t="shared" si="16"/>
        <v>1.2064267063447289E-2</v>
      </c>
      <c r="BU76" s="123">
        <f t="shared" si="17"/>
        <v>1.2064267063447289E-2</v>
      </c>
      <c r="BV76" s="125">
        <f t="shared" si="18"/>
        <v>0.98793573293655268</v>
      </c>
      <c r="BW76" s="123">
        <f t="shared" si="19"/>
        <v>-1.2137630985026536E-2</v>
      </c>
      <c r="BX76" s="125">
        <f t="shared" si="20"/>
        <v>100</v>
      </c>
      <c r="BY76">
        <f t="shared" si="21"/>
        <v>-2.2550763930566395</v>
      </c>
      <c r="BZ76">
        <f t="shared" si="22"/>
        <v>3.1378783396254113E-2</v>
      </c>
      <c r="CA76">
        <f t="shared" si="23"/>
        <v>7.2634487456815985E-2</v>
      </c>
      <c r="CV76">
        <v>9.8669666714969254E-2</v>
      </c>
      <c r="CW76">
        <v>1</v>
      </c>
      <c r="CX76">
        <v>0</v>
      </c>
      <c r="CY76">
        <f t="shared" si="26"/>
        <v>67</v>
      </c>
      <c r="CZ76">
        <f t="shared" si="26"/>
        <v>2</v>
      </c>
      <c r="DA76">
        <f t="shared" si="24"/>
        <v>0.27956989247311825</v>
      </c>
      <c r="DB76">
        <f t="shared" si="24"/>
        <v>0.94871794871794868</v>
      </c>
      <c r="DC76">
        <f t="shared" si="25"/>
        <v>1.0201268265784385E-2</v>
      </c>
    </row>
    <row r="77" spans="1:107" x14ac:dyDescent="0.25">
      <c r="A77" s="2">
        <v>140</v>
      </c>
      <c r="B77" s="2">
        <v>2015</v>
      </c>
      <c r="C77" s="2" t="s">
        <v>260</v>
      </c>
      <c r="D77" s="2" t="s">
        <v>254</v>
      </c>
      <c r="E77" s="2" t="s">
        <v>63</v>
      </c>
      <c r="F77" s="2" t="s">
        <v>141</v>
      </c>
      <c r="G77" s="1" t="s">
        <v>65</v>
      </c>
      <c r="H77" s="1" t="s">
        <v>66</v>
      </c>
      <c r="I77" s="3">
        <v>1</v>
      </c>
      <c r="J77" s="4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 t="s">
        <v>67</v>
      </c>
      <c r="R77">
        <v>1</v>
      </c>
      <c r="S77" s="4">
        <v>1</v>
      </c>
      <c r="T77" s="5">
        <v>0</v>
      </c>
      <c r="U77" s="5">
        <v>0</v>
      </c>
      <c r="V77" s="5">
        <v>0</v>
      </c>
      <c r="W77" s="3" t="s">
        <v>68</v>
      </c>
      <c r="X77" s="3">
        <v>0</v>
      </c>
      <c r="Y77" s="4">
        <v>1</v>
      </c>
      <c r="Z77" s="5">
        <v>0</v>
      </c>
      <c r="AA77" s="5">
        <v>0</v>
      </c>
      <c r="AB77" s="5">
        <v>0</v>
      </c>
      <c r="AC77" s="3" t="s">
        <v>128</v>
      </c>
      <c r="AD77" s="3">
        <v>3</v>
      </c>
      <c r="AE77" s="4">
        <v>0</v>
      </c>
      <c r="AF77" s="5">
        <v>0</v>
      </c>
      <c r="AG77" s="5">
        <v>1</v>
      </c>
      <c r="AH77" s="5">
        <v>0</v>
      </c>
      <c r="AI77" s="5">
        <v>0</v>
      </c>
      <c r="AJ77" s="5">
        <v>0</v>
      </c>
      <c r="AK77" s="6">
        <v>17</v>
      </c>
      <c r="AL77" s="6">
        <v>-17</v>
      </c>
      <c r="AM77" s="6">
        <v>294</v>
      </c>
      <c r="AN77" s="6">
        <v>8</v>
      </c>
      <c r="AO77" s="6">
        <v>27</v>
      </c>
      <c r="AP77" s="6">
        <v>29</v>
      </c>
      <c r="AQ77" s="6">
        <v>27</v>
      </c>
      <c r="AR77" s="6">
        <v>29</v>
      </c>
      <c r="AS77" s="6">
        <v>1468</v>
      </c>
      <c r="AT77" s="7">
        <v>0</v>
      </c>
      <c r="AU77" s="7">
        <v>0</v>
      </c>
      <c r="AV77" s="7">
        <v>0</v>
      </c>
      <c r="AW77" s="8" t="s">
        <v>65</v>
      </c>
      <c r="AX77" s="12" t="s">
        <v>71</v>
      </c>
      <c r="AY77" s="12">
        <v>3</v>
      </c>
      <c r="AZ77" s="9" t="s">
        <v>77</v>
      </c>
      <c r="BA77" s="11" t="s">
        <v>261</v>
      </c>
      <c r="BB77" s="2" t="s">
        <v>254</v>
      </c>
      <c r="BC77" s="11" t="s">
        <v>143</v>
      </c>
      <c r="BD77" s="4">
        <v>3.7360000000000002</v>
      </c>
      <c r="BE77" s="6">
        <v>5.7823129251700682E-2</v>
      </c>
      <c r="BF77" s="6">
        <v>3.93</v>
      </c>
      <c r="BG77" s="6">
        <v>12</v>
      </c>
      <c r="BH77" s="6">
        <v>25</v>
      </c>
      <c r="BI77" s="7">
        <v>0</v>
      </c>
      <c r="BK77">
        <v>3.4340000000000002</v>
      </c>
      <c r="BL77">
        <v>0.34123222748815168</v>
      </c>
      <c r="BM77">
        <v>3.58</v>
      </c>
      <c r="BN77">
        <v>0</v>
      </c>
      <c r="BO77">
        <v>23</v>
      </c>
      <c r="BP77" s="123">
        <v>0</v>
      </c>
      <c r="BQ77">
        <v>1</v>
      </c>
      <c r="BR77" s="125">
        <f t="shared" si="14"/>
        <v>1</v>
      </c>
      <c r="BS77">
        <f t="shared" si="15"/>
        <v>0</v>
      </c>
      <c r="BT77">
        <f t="shared" si="16"/>
        <v>0.19598866463244136</v>
      </c>
      <c r="BU77" s="123">
        <f t="shared" si="17"/>
        <v>0.19598866463244136</v>
      </c>
      <c r="BV77" s="125">
        <f t="shared" si="18"/>
        <v>0.80401133536755864</v>
      </c>
      <c r="BW77" s="123">
        <f t="shared" si="19"/>
        <v>-0.21814191118668769</v>
      </c>
      <c r="BX77" s="125">
        <f t="shared" si="20"/>
        <v>100</v>
      </c>
      <c r="BY77">
        <f t="shared" si="21"/>
        <v>-0.85603697222242747</v>
      </c>
      <c r="BZ77">
        <f t="shared" si="22"/>
        <v>0.27655704117180252</v>
      </c>
      <c r="CA77">
        <f t="shared" si="23"/>
        <v>0.41276882198905046</v>
      </c>
      <c r="CV77">
        <v>0.10077613668827362</v>
      </c>
      <c r="CW77">
        <v>1</v>
      </c>
      <c r="CX77">
        <v>0</v>
      </c>
      <c r="CY77">
        <f t="shared" si="26"/>
        <v>68</v>
      </c>
      <c r="CZ77">
        <f t="shared" si="26"/>
        <v>2</v>
      </c>
      <c r="DA77">
        <f t="shared" si="24"/>
        <v>0.26881720430107525</v>
      </c>
      <c r="DB77">
        <f t="shared" si="24"/>
        <v>0.94871794871794868</v>
      </c>
      <c r="DC77">
        <f t="shared" si="25"/>
        <v>1.0201268265784385E-2</v>
      </c>
    </row>
    <row r="78" spans="1:107" x14ac:dyDescent="0.25">
      <c r="A78" s="2">
        <v>92</v>
      </c>
      <c r="B78" s="2">
        <v>2015</v>
      </c>
      <c r="C78" s="2" t="s">
        <v>216</v>
      </c>
      <c r="D78" s="2" t="s">
        <v>204</v>
      </c>
      <c r="E78" s="2" t="s">
        <v>63</v>
      </c>
      <c r="F78" s="2" t="s">
        <v>119</v>
      </c>
      <c r="G78" s="1" t="s">
        <v>65</v>
      </c>
      <c r="H78" s="1" t="s">
        <v>66</v>
      </c>
      <c r="I78" s="3">
        <v>1</v>
      </c>
      <c r="J78" s="4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3" t="s">
        <v>67</v>
      </c>
      <c r="R78">
        <v>1</v>
      </c>
      <c r="S78" s="4">
        <v>1</v>
      </c>
      <c r="T78" s="5">
        <v>0</v>
      </c>
      <c r="U78" s="5">
        <v>0</v>
      </c>
      <c r="V78" s="5">
        <v>0</v>
      </c>
      <c r="W78" s="3" t="s">
        <v>110</v>
      </c>
      <c r="X78" s="3">
        <v>1</v>
      </c>
      <c r="Y78" s="4">
        <v>0</v>
      </c>
      <c r="Z78" s="5">
        <v>1</v>
      </c>
      <c r="AA78" s="5">
        <v>0</v>
      </c>
      <c r="AB78" s="5">
        <v>0</v>
      </c>
      <c r="AC78" s="3" t="s">
        <v>128</v>
      </c>
      <c r="AD78" s="3">
        <v>3</v>
      </c>
      <c r="AE78" s="4">
        <v>0</v>
      </c>
      <c r="AF78" s="5">
        <v>0</v>
      </c>
      <c r="AG78" s="5">
        <v>1</v>
      </c>
      <c r="AH78" s="5">
        <v>0</v>
      </c>
      <c r="AI78" s="5">
        <v>0</v>
      </c>
      <c r="AJ78" s="5">
        <v>0</v>
      </c>
      <c r="AK78" s="6">
        <v>3</v>
      </c>
      <c r="AL78" s="6">
        <v>-3</v>
      </c>
      <c r="AM78" s="6">
        <v>62</v>
      </c>
      <c r="AN78" s="6">
        <v>8</v>
      </c>
      <c r="AO78" s="6">
        <v>25</v>
      </c>
      <c r="AP78" s="6">
        <v>23</v>
      </c>
      <c r="AQ78" s="6">
        <v>23</v>
      </c>
      <c r="AR78" s="6">
        <v>27</v>
      </c>
      <c r="AS78" s="6">
        <v>397</v>
      </c>
      <c r="AT78" s="7">
        <v>0</v>
      </c>
      <c r="AU78" s="7">
        <v>0</v>
      </c>
      <c r="AV78" s="7">
        <v>0</v>
      </c>
      <c r="AW78" s="8" t="s">
        <v>65</v>
      </c>
      <c r="AX78" s="12" t="s">
        <v>71</v>
      </c>
      <c r="AY78" s="12">
        <v>3</v>
      </c>
      <c r="AZ78" s="9" t="s">
        <v>77</v>
      </c>
      <c r="BA78" s="11" t="s">
        <v>205</v>
      </c>
      <c r="BB78" s="2" t="s">
        <v>204</v>
      </c>
      <c r="BC78" s="11"/>
      <c r="BD78" s="4">
        <v>3.9809999999999999</v>
      </c>
      <c r="BE78" s="6">
        <v>4.8387096774193547E-2</v>
      </c>
      <c r="BF78" s="6">
        <v>3.96</v>
      </c>
      <c r="BG78" s="6">
        <v>12</v>
      </c>
      <c r="BH78" s="6">
        <v>25</v>
      </c>
      <c r="BI78" s="7">
        <v>0</v>
      </c>
      <c r="BK78">
        <v>3.4489999999999998</v>
      </c>
      <c r="BL78">
        <v>0</v>
      </c>
      <c r="BM78">
        <v>4</v>
      </c>
      <c r="BN78">
        <v>20</v>
      </c>
      <c r="BO78">
        <v>22</v>
      </c>
      <c r="BP78" s="123">
        <v>0</v>
      </c>
      <c r="BQ78">
        <v>1</v>
      </c>
      <c r="BR78" s="125">
        <f t="shared" si="14"/>
        <v>1</v>
      </c>
      <c r="BS78">
        <f t="shared" si="15"/>
        <v>0</v>
      </c>
      <c r="BT78">
        <f t="shared" si="16"/>
        <v>2.9620204527890095E-3</v>
      </c>
      <c r="BU78" s="123">
        <f t="shared" si="17"/>
        <v>2.9620204527890095E-3</v>
      </c>
      <c r="BV78" s="125">
        <f t="shared" si="18"/>
        <v>0.99703797954721096</v>
      </c>
      <c r="BW78" s="123">
        <f t="shared" si="19"/>
        <v>-2.9664159171531351E-3</v>
      </c>
      <c r="BX78" s="125">
        <f t="shared" si="20"/>
        <v>100</v>
      </c>
      <c r="BY78">
        <f t="shared" si="21"/>
        <v>-2.7519563911446943</v>
      </c>
      <c r="BZ78">
        <f t="shared" si="22"/>
        <v>9.0447525100179615E-3</v>
      </c>
      <c r="CA78">
        <f t="shared" si="23"/>
        <v>2.5047004800239251E-2</v>
      </c>
      <c r="CV78">
        <v>0.10280274456041442</v>
      </c>
      <c r="CW78">
        <v>1</v>
      </c>
      <c r="CX78">
        <v>0</v>
      </c>
      <c r="CY78">
        <f t="shared" si="26"/>
        <v>69</v>
      </c>
      <c r="CZ78">
        <f t="shared" si="26"/>
        <v>2</v>
      </c>
      <c r="DA78">
        <f t="shared" si="24"/>
        <v>0.25806451612903225</v>
      </c>
      <c r="DB78">
        <f t="shared" si="24"/>
        <v>0.94871794871794868</v>
      </c>
      <c r="DC78">
        <f t="shared" si="25"/>
        <v>1.0201268265784385E-2</v>
      </c>
    </row>
    <row r="79" spans="1:107" x14ac:dyDescent="0.25">
      <c r="A79" s="2">
        <v>27</v>
      </c>
      <c r="B79" s="2">
        <v>2016</v>
      </c>
      <c r="C79" s="2" t="s">
        <v>88</v>
      </c>
      <c r="D79" s="2" t="s">
        <v>99</v>
      </c>
      <c r="E79" s="2" t="s">
        <v>63</v>
      </c>
      <c r="F79" s="2" t="s">
        <v>310</v>
      </c>
      <c r="G79" s="1" t="s">
        <v>65</v>
      </c>
      <c r="H79" s="1" t="s">
        <v>66</v>
      </c>
      <c r="I79" s="3">
        <v>1</v>
      </c>
      <c r="J79" s="4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3" t="s">
        <v>67</v>
      </c>
      <c r="R79">
        <v>1</v>
      </c>
      <c r="S79" s="4">
        <v>1</v>
      </c>
      <c r="T79" s="5">
        <v>0</v>
      </c>
      <c r="U79" s="5">
        <v>0</v>
      </c>
      <c r="V79" s="5">
        <v>0</v>
      </c>
      <c r="W79" s="3" t="s">
        <v>68</v>
      </c>
      <c r="X79" s="3">
        <v>0</v>
      </c>
      <c r="Y79" s="4">
        <v>1</v>
      </c>
      <c r="Z79" s="5">
        <v>0</v>
      </c>
      <c r="AA79" s="5">
        <v>0</v>
      </c>
      <c r="AB79" s="5">
        <v>0</v>
      </c>
      <c r="AC79" s="3" t="s">
        <v>69</v>
      </c>
      <c r="AD79" s="3">
        <v>1</v>
      </c>
      <c r="AE79" s="4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6">
        <v>74</v>
      </c>
      <c r="AL79" s="6">
        <v>-74</v>
      </c>
      <c r="AM79" s="6">
        <v>406</v>
      </c>
      <c r="AN79" s="6">
        <v>8</v>
      </c>
      <c r="AO79" s="6">
        <v>29</v>
      </c>
      <c r="AP79" s="6">
        <v>25</v>
      </c>
      <c r="AQ79" s="6">
        <v>36</v>
      </c>
      <c r="AR79" s="6">
        <v>31</v>
      </c>
      <c r="AS79" s="6">
        <v>0</v>
      </c>
      <c r="AT79" s="7">
        <v>0</v>
      </c>
      <c r="AU79" s="7">
        <v>0</v>
      </c>
      <c r="AV79" s="7">
        <v>1</v>
      </c>
      <c r="AW79" s="8" t="s">
        <v>65</v>
      </c>
      <c r="AX79" s="12" t="s">
        <v>71</v>
      </c>
      <c r="AY79" s="12">
        <v>3</v>
      </c>
      <c r="AZ79" s="9" t="s">
        <v>77</v>
      </c>
      <c r="BA79" s="11" t="s">
        <v>311</v>
      </c>
      <c r="BB79" s="2" t="s">
        <v>99</v>
      </c>
      <c r="BC79" s="11"/>
      <c r="BD79" s="4">
        <v>3.94</v>
      </c>
      <c r="BE79" s="6">
        <v>0.18226600985221675</v>
      </c>
      <c r="BF79" s="6">
        <v>3.81</v>
      </c>
      <c r="BG79" s="6">
        <v>17</v>
      </c>
      <c r="BH79" s="6">
        <v>25</v>
      </c>
      <c r="BI79" s="7">
        <v>0</v>
      </c>
      <c r="BK79">
        <v>3.4510000000000001</v>
      </c>
      <c r="BL79">
        <v>0.49213483146067416</v>
      </c>
      <c r="BM79">
        <v>3.09</v>
      </c>
      <c r="BN79">
        <v>0</v>
      </c>
      <c r="BO79">
        <v>27</v>
      </c>
      <c r="BP79" s="123">
        <v>0</v>
      </c>
      <c r="BQ79">
        <v>1</v>
      </c>
      <c r="BR79" s="125">
        <f t="shared" si="14"/>
        <v>1</v>
      </c>
      <c r="BS79">
        <f t="shared" si="15"/>
        <v>0</v>
      </c>
      <c r="BT79">
        <f t="shared" si="16"/>
        <v>0.38637516819314988</v>
      </c>
      <c r="BU79" s="123">
        <f t="shared" si="17"/>
        <v>0.38637516819314988</v>
      </c>
      <c r="BV79" s="125">
        <f t="shared" si="18"/>
        <v>0.61362483180685012</v>
      </c>
      <c r="BW79" s="123">
        <f t="shared" si="19"/>
        <v>-0.48837156070157445</v>
      </c>
      <c r="BX79" s="125">
        <f t="shared" si="20"/>
        <v>100</v>
      </c>
      <c r="BY79">
        <f t="shared" si="21"/>
        <v>-0.2887792181664901</v>
      </c>
      <c r="BZ79">
        <f t="shared" si="22"/>
        <v>0.38264972988711965</v>
      </c>
      <c r="CA79">
        <f t="shared" si="23"/>
        <v>0.56894287151902145</v>
      </c>
      <c r="CV79">
        <v>0.10998115247727691</v>
      </c>
      <c r="CW79">
        <v>1</v>
      </c>
      <c r="CX79">
        <v>0</v>
      </c>
      <c r="CY79">
        <f t="shared" si="26"/>
        <v>70</v>
      </c>
      <c r="CZ79">
        <f t="shared" si="26"/>
        <v>2</v>
      </c>
      <c r="DA79">
        <f t="shared" si="24"/>
        <v>0.24731182795698925</v>
      </c>
      <c r="DB79">
        <f t="shared" si="24"/>
        <v>0.94871794871794868</v>
      </c>
      <c r="DC79">
        <f t="shared" si="25"/>
        <v>1.0201268265784385E-2</v>
      </c>
    </row>
    <row r="80" spans="1:107" x14ac:dyDescent="0.25">
      <c r="A80" s="2">
        <v>30</v>
      </c>
      <c r="B80" s="2">
        <v>2016</v>
      </c>
      <c r="C80" s="2" t="s">
        <v>206</v>
      </c>
      <c r="D80" s="2" t="s">
        <v>148</v>
      </c>
      <c r="E80" s="2" t="s">
        <v>63</v>
      </c>
      <c r="F80" s="2" t="s">
        <v>64</v>
      </c>
      <c r="G80" s="1" t="s">
        <v>65</v>
      </c>
      <c r="H80" s="1" t="s">
        <v>66</v>
      </c>
      <c r="I80" s="3">
        <v>1</v>
      </c>
      <c r="J80" s="4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3" t="s">
        <v>67</v>
      </c>
      <c r="R80">
        <v>1</v>
      </c>
      <c r="S80" s="4">
        <v>1</v>
      </c>
      <c r="T80" s="5">
        <v>0</v>
      </c>
      <c r="U80" s="5">
        <v>0</v>
      </c>
      <c r="V80" s="5">
        <v>0</v>
      </c>
      <c r="W80" s="3" t="s">
        <v>68</v>
      </c>
      <c r="X80" s="3">
        <v>0</v>
      </c>
      <c r="Y80" s="4">
        <v>1</v>
      </c>
      <c r="Z80" s="5">
        <v>0</v>
      </c>
      <c r="AA80" s="5">
        <v>0</v>
      </c>
      <c r="AB80" s="5">
        <v>0</v>
      </c>
      <c r="AC80" s="3" t="s">
        <v>128</v>
      </c>
      <c r="AD80" s="3">
        <v>3</v>
      </c>
      <c r="AE80" s="4">
        <v>0</v>
      </c>
      <c r="AF80" s="5">
        <v>0</v>
      </c>
      <c r="AG80" s="5">
        <v>1</v>
      </c>
      <c r="AH80" s="5">
        <v>0</v>
      </c>
      <c r="AI80" s="5">
        <v>0</v>
      </c>
      <c r="AJ80" s="5">
        <v>0</v>
      </c>
      <c r="AK80" s="6"/>
      <c r="AL80" s="6"/>
      <c r="AM80" s="6"/>
      <c r="AN80" s="6">
        <v>4</v>
      </c>
      <c r="AO80" s="6">
        <v>33</v>
      </c>
      <c r="AP80" s="6">
        <v>34</v>
      </c>
      <c r="AQ80" s="6">
        <v>35</v>
      </c>
      <c r="AR80" s="6">
        <v>36</v>
      </c>
      <c r="AS80" s="6">
        <v>1018</v>
      </c>
      <c r="AT80" s="7">
        <v>0</v>
      </c>
      <c r="AU80" s="7">
        <v>0</v>
      </c>
      <c r="AV80" s="7">
        <v>1</v>
      </c>
      <c r="AW80" s="8" t="s">
        <v>70</v>
      </c>
      <c r="AX80" s="12" t="s">
        <v>71</v>
      </c>
      <c r="AY80" s="12">
        <v>2</v>
      </c>
      <c r="AZ80" s="9" t="s">
        <v>72</v>
      </c>
      <c r="BA80" s="11"/>
      <c r="BB80" s="2" t="s">
        <v>148</v>
      </c>
      <c r="BC80" s="11"/>
      <c r="BD80" s="4">
        <v>3.0289999999999999</v>
      </c>
      <c r="BE80" s="6"/>
      <c r="BF80" s="6">
        <v>3.431</v>
      </c>
      <c r="BG80" s="6">
        <v>18</v>
      </c>
      <c r="BH80" s="6">
        <v>25</v>
      </c>
      <c r="BI80" s="7">
        <v>1</v>
      </c>
      <c r="BK80">
        <v>3.4620000000000002</v>
      </c>
      <c r="BL80">
        <v>0.26952141057934509</v>
      </c>
      <c r="BM80">
        <v>3.82</v>
      </c>
      <c r="BN80">
        <v>9</v>
      </c>
      <c r="BO80">
        <v>28</v>
      </c>
      <c r="BP80" s="123">
        <v>0</v>
      </c>
      <c r="BQ80">
        <v>1</v>
      </c>
      <c r="BR80" s="125">
        <f t="shared" si="14"/>
        <v>1</v>
      </c>
      <c r="BS80">
        <f t="shared" si="15"/>
        <v>0</v>
      </c>
      <c r="BT80">
        <f t="shared" si="16"/>
        <v>0.10077613668827362</v>
      </c>
      <c r="BU80" s="123">
        <f t="shared" si="17"/>
        <v>0.10077613668827362</v>
      </c>
      <c r="BV80" s="125">
        <f t="shared" si="18"/>
        <v>0.89922386331172643</v>
      </c>
      <c r="BW80" s="123">
        <f t="shared" si="19"/>
        <v>-0.10622326181436832</v>
      </c>
      <c r="BX80" s="125">
        <f t="shared" si="20"/>
        <v>100</v>
      </c>
      <c r="BY80">
        <f t="shared" si="21"/>
        <v>-1.2771415632774668</v>
      </c>
      <c r="BZ80">
        <f t="shared" si="22"/>
        <v>0.17649127812889759</v>
      </c>
      <c r="CA80">
        <f t="shared" si="23"/>
        <v>0.28918762105990403</v>
      </c>
      <c r="CV80">
        <v>0.11515999959536868</v>
      </c>
      <c r="CW80">
        <v>1</v>
      </c>
      <c r="CX80">
        <v>0</v>
      </c>
      <c r="CY80">
        <f t="shared" si="26"/>
        <v>71</v>
      </c>
      <c r="CZ80">
        <f t="shared" si="26"/>
        <v>2</v>
      </c>
      <c r="DA80">
        <f t="shared" si="24"/>
        <v>0.23655913978494625</v>
      </c>
      <c r="DB80">
        <f t="shared" si="24"/>
        <v>0.94871794871794868</v>
      </c>
      <c r="DC80">
        <f t="shared" si="25"/>
        <v>0</v>
      </c>
    </row>
    <row r="81" spans="1:107" x14ac:dyDescent="0.25">
      <c r="A81" s="2">
        <v>79</v>
      </c>
      <c r="B81" s="2">
        <v>2016</v>
      </c>
      <c r="C81" s="2" t="s">
        <v>291</v>
      </c>
      <c r="D81" s="2" t="s">
        <v>269</v>
      </c>
      <c r="E81" s="2" t="s">
        <v>63</v>
      </c>
      <c r="F81" s="2" t="s">
        <v>293</v>
      </c>
      <c r="G81" s="1" t="s">
        <v>65</v>
      </c>
      <c r="H81" s="1" t="s">
        <v>109</v>
      </c>
      <c r="I81" s="3">
        <v>7</v>
      </c>
      <c r="J81" s="4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3" t="s">
        <v>101</v>
      </c>
      <c r="R81">
        <v>2</v>
      </c>
      <c r="S81" s="4">
        <v>0</v>
      </c>
      <c r="T81" s="5">
        <v>1</v>
      </c>
      <c r="U81" s="5">
        <v>0</v>
      </c>
      <c r="V81" s="5">
        <v>0</v>
      </c>
      <c r="W81" s="3" t="s">
        <v>68</v>
      </c>
      <c r="X81" s="3">
        <v>0</v>
      </c>
      <c r="Y81" s="4">
        <v>1</v>
      </c>
      <c r="Z81" s="5">
        <v>0</v>
      </c>
      <c r="AA81" s="5">
        <v>0</v>
      </c>
      <c r="AB81" s="5">
        <v>0</v>
      </c>
      <c r="AC81" s="3" t="s">
        <v>83</v>
      </c>
      <c r="AD81" s="3">
        <v>2</v>
      </c>
      <c r="AE81" s="4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6"/>
      <c r="AL81" s="6"/>
      <c r="AM81" s="6"/>
      <c r="AN81" s="6">
        <v>6</v>
      </c>
      <c r="AO81" s="6">
        <v>28</v>
      </c>
      <c r="AP81" s="6">
        <v>27</v>
      </c>
      <c r="AQ81" s="6">
        <v>30</v>
      </c>
      <c r="AR81" s="6">
        <v>30</v>
      </c>
      <c r="AS81" s="6">
        <v>767</v>
      </c>
      <c r="AT81" s="7">
        <v>0</v>
      </c>
      <c r="AU81" s="7">
        <v>0</v>
      </c>
      <c r="AV81" s="7">
        <v>1</v>
      </c>
      <c r="AW81" s="8" t="s">
        <v>65</v>
      </c>
      <c r="AX81" s="12" t="s">
        <v>71</v>
      </c>
      <c r="AY81" s="12">
        <v>3</v>
      </c>
      <c r="AZ81" s="9" t="s">
        <v>77</v>
      </c>
      <c r="BA81" s="11" t="s">
        <v>193</v>
      </c>
      <c r="BB81" s="2" t="s">
        <v>269</v>
      </c>
      <c r="BC81" s="11" t="s">
        <v>294</v>
      </c>
      <c r="BD81" s="4">
        <v>3.8540000000000001</v>
      </c>
      <c r="BE81" s="6"/>
      <c r="BF81" s="6">
        <v>3.83</v>
      </c>
      <c r="BG81" s="6">
        <v>18</v>
      </c>
      <c r="BH81" s="6">
        <v>25</v>
      </c>
      <c r="BI81" s="7">
        <v>0</v>
      </c>
      <c r="BK81">
        <v>3.4710000000000001</v>
      </c>
      <c r="BL81">
        <v>0</v>
      </c>
      <c r="BM81">
        <v>4.18</v>
      </c>
      <c r="BN81">
        <v>8</v>
      </c>
      <c r="BO81">
        <v>26</v>
      </c>
      <c r="BP81" s="123">
        <v>0</v>
      </c>
      <c r="BQ81">
        <v>1</v>
      </c>
      <c r="BR81" s="125">
        <f t="shared" si="14"/>
        <v>1</v>
      </c>
      <c r="BS81">
        <f t="shared" si="15"/>
        <v>0</v>
      </c>
      <c r="BT81">
        <f t="shared" si="16"/>
        <v>5.7955903344892361E-2</v>
      </c>
      <c r="BU81" s="123">
        <f t="shared" si="17"/>
        <v>5.7955903344892361E-2</v>
      </c>
      <c r="BV81" s="125">
        <f t="shared" si="18"/>
        <v>0.94204409665510769</v>
      </c>
      <c r="BW81" s="123">
        <f t="shared" si="19"/>
        <v>-5.9703193765625995E-2</v>
      </c>
      <c r="BX81" s="125">
        <f t="shared" si="20"/>
        <v>100</v>
      </c>
      <c r="BY81">
        <f t="shared" si="21"/>
        <v>-1.5721670852535778</v>
      </c>
      <c r="BZ81">
        <f t="shared" si="22"/>
        <v>0.11592716127050125</v>
      </c>
      <c r="CA81">
        <f t="shared" si="23"/>
        <v>0.20861312943436905</v>
      </c>
      <c r="CV81">
        <v>0.14010554073786344</v>
      </c>
      <c r="CW81">
        <v>0</v>
      </c>
      <c r="CX81">
        <v>1</v>
      </c>
      <c r="CY81">
        <f t="shared" si="26"/>
        <v>71</v>
      </c>
      <c r="CZ81">
        <f t="shared" si="26"/>
        <v>3</v>
      </c>
      <c r="DA81">
        <f t="shared" si="24"/>
        <v>0.23655913978494625</v>
      </c>
      <c r="DB81">
        <f t="shared" si="24"/>
        <v>0.92307692307692313</v>
      </c>
      <c r="DC81">
        <f t="shared" si="25"/>
        <v>9.9255583126550782E-3</v>
      </c>
    </row>
    <row r="82" spans="1:107" x14ac:dyDescent="0.25">
      <c r="A82" s="2">
        <v>216</v>
      </c>
      <c r="B82" s="2">
        <v>2016</v>
      </c>
      <c r="C82" s="2" t="s">
        <v>236</v>
      </c>
      <c r="D82" s="2" t="s">
        <v>93</v>
      </c>
      <c r="E82" s="2" t="s">
        <v>63</v>
      </c>
      <c r="F82" s="2" t="s">
        <v>64</v>
      </c>
      <c r="G82" s="1" t="s">
        <v>65</v>
      </c>
      <c r="H82" s="1" t="s">
        <v>66</v>
      </c>
      <c r="I82" s="3">
        <v>1</v>
      </c>
      <c r="J82" s="4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3" t="s">
        <v>67</v>
      </c>
      <c r="R82">
        <v>1</v>
      </c>
      <c r="S82" s="4">
        <v>1</v>
      </c>
      <c r="T82" s="5">
        <v>0</v>
      </c>
      <c r="U82" s="5">
        <v>0</v>
      </c>
      <c r="V82" s="5">
        <v>0</v>
      </c>
      <c r="W82" s="3" t="s">
        <v>68</v>
      </c>
      <c r="X82" s="3">
        <v>0</v>
      </c>
      <c r="Y82" s="4">
        <v>1</v>
      </c>
      <c r="Z82" s="5">
        <v>0</v>
      </c>
      <c r="AA82" s="5">
        <v>0</v>
      </c>
      <c r="AB82" s="5">
        <v>0</v>
      </c>
      <c r="AC82" s="3" t="s">
        <v>128</v>
      </c>
      <c r="AD82" s="3">
        <v>3</v>
      </c>
      <c r="AE82" s="4">
        <v>0</v>
      </c>
      <c r="AF82" s="5">
        <v>0</v>
      </c>
      <c r="AG82" s="5">
        <v>1</v>
      </c>
      <c r="AH82" s="5">
        <v>0</v>
      </c>
      <c r="AI82" s="5">
        <v>0</v>
      </c>
      <c r="AJ82" s="5">
        <v>0</v>
      </c>
      <c r="AK82" s="6">
        <v>5</v>
      </c>
      <c r="AL82" s="6">
        <v>-5</v>
      </c>
      <c r="AM82" s="6">
        <v>48</v>
      </c>
      <c r="AN82" s="6">
        <v>8</v>
      </c>
      <c r="AO82" s="6">
        <v>26</v>
      </c>
      <c r="AP82" s="6">
        <v>23</v>
      </c>
      <c r="AQ82" s="6">
        <v>30</v>
      </c>
      <c r="AR82" s="6">
        <v>33</v>
      </c>
      <c r="AS82" s="6">
        <v>3486</v>
      </c>
      <c r="AT82" s="7">
        <v>0</v>
      </c>
      <c r="AU82" s="7">
        <v>0</v>
      </c>
      <c r="AV82" s="7">
        <v>1</v>
      </c>
      <c r="AW82" s="8" t="s">
        <v>65</v>
      </c>
      <c r="AX82" s="12" t="s">
        <v>71</v>
      </c>
      <c r="AY82" s="12">
        <v>3</v>
      </c>
      <c r="AZ82" s="9" t="s">
        <v>77</v>
      </c>
      <c r="BA82" s="11" t="s">
        <v>207</v>
      </c>
      <c r="BB82" s="2" t="s">
        <v>93</v>
      </c>
      <c r="BC82" s="11" t="s">
        <v>237</v>
      </c>
      <c r="BD82" s="4">
        <v>3.51</v>
      </c>
      <c r="BE82" s="6">
        <v>0.10416666666666667</v>
      </c>
      <c r="BF82" s="6">
        <v>3.82</v>
      </c>
      <c r="BG82" s="6">
        <v>21</v>
      </c>
      <c r="BH82" s="6">
        <v>25</v>
      </c>
      <c r="BI82" s="7">
        <v>0</v>
      </c>
      <c r="BK82">
        <v>3.4750000000000001</v>
      </c>
      <c r="BL82">
        <v>0.12251655629139073</v>
      </c>
      <c r="BM82">
        <v>3.99</v>
      </c>
      <c r="BN82">
        <v>9</v>
      </c>
      <c r="BO82">
        <v>24</v>
      </c>
      <c r="BP82" s="123">
        <v>0</v>
      </c>
      <c r="BQ82">
        <v>1</v>
      </c>
      <c r="BR82" s="125">
        <f t="shared" si="14"/>
        <v>1</v>
      </c>
      <c r="BS82">
        <f t="shared" si="15"/>
        <v>0</v>
      </c>
      <c r="BT82">
        <f t="shared" si="16"/>
        <v>3.9399779044074497E-2</v>
      </c>
      <c r="BU82" s="123">
        <f t="shared" si="17"/>
        <v>3.9399779044074497E-2</v>
      </c>
      <c r="BV82" s="125">
        <f t="shared" si="18"/>
        <v>0.96060022095592545</v>
      </c>
      <c r="BW82" s="123">
        <f t="shared" si="19"/>
        <v>-4.0196959732778821E-2</v>
      </c>
      <c r="BX82" s="125">
        <f t="shared" si="20"/>
        <v>100</v>
      </c>
      <c r="BY82">
        <f t="shared" si="21"/>
        <v>-1.757694183370794</v>
      </c>
      <c r="BZ82">
        <f t="shared" si="22"/>
        <v>8.5120876660192496E-2</v>
      </c>
      <c r="CA82">
        <f t="shared" si="23"/>
        <v>0.16360522570854011</v>
      </c>
      <c r="CV82">
        <v>0.1453758218916037</v>
      </c>
      <c r="CW82">
        <v>1</v>
      </c>
      <c r="CX82">
        <v>0</v>
      </c>
      <c r="CY82">
        <f t="shared" si="26"/>
        <v>72</v>
      </c>
      <c r="CZ82">
        <f t="shared" si="26"/>
        <v>3</v>
      </c>
      <c r="DA82">
        <f t="shared" si="24"/>
        <v>0.22580645161290325</v>
      </c>
      <c r="DB82">
        <f t="shared" si="24"/>
        <v>0.92307692307692313</v>
      </c>
      <c r="DC82">
        <f t="shared" si="25"/>
        <v>9.9255583126550782E-3</v>
      </c>
    </row>
    <row r="83" spans="1:107" x14ac:dyDescent="0.25">
      <c r="A83" s="2">
        <v>87</v>
      </c>
      <c r="B83" s="2">
        <v>2015</v>
      </c>
      <c r="C83" s="2" t="s">
        <v>238</v>
      </c>
      <c r="D83" s="2" t="s">
        <v>204</v>
      </c>
      <c r="E83" s="2" t="s">
        <v>74</v>
      </c>
      <c r="F83" s="2" t="s">
        <v>119</v>
      </c>
      <c r="G83" s="1" t="s">
        <v>65</v>
      </c>
      <c r="H83" s="1" t="s">
        <v>66</v>
      </c>
      <c r="I83" s="3">
        <v>1</v>
      </c>
      <c r="J83" s="4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3" t="s">
        <v>67</v>
      </c>
      <c r="R83">
        <v>1</v>
      </c>
      <c r="S83" s="4">
        <v>1</v>
      </c>
      <c r="T83" s="5">
        <v>0</v>
      </c>
      <c r="U83" s="5">
        <v>0</v>
      </c>
      <c r="V83" s="5">
        <v>0</v>
      </c>
      <c r="W83" s="3" t="s">
        <v>68</v>
      </c>
      <c r="X83" s="3">
        <v>0</v>
      </c>
      <c r="Y83" s="4">
        <v>1</v>
      </c>
      <c r="Z83" s="5">
        <v>0</v>
      </c>
      <c r="AA83" s="5">
        <v>0</v>
      </c>
      <c r="AB83" s="5">
        <v>0</v>
      </c>
      <c r="AC83" s="3" t="s">
        <v>128</v>
      </c>
      <c r="AD83" s="3">
        <v>3</v>
      </c>
      <c r="AE83" s="4">
        <v>0</v>
      </c>
      <c r="AF83" s="5">
        <v>0</v>
      </c>
      <c r="AG83" s="5">
        <v>1</v>
      </c>
      <c r="AH83" s="5">
        <v>0</v>
      </c>
      <c r="AI83" s="5">
        <v>0</v>
      </c>
      <c r="AJ83" s="5">
        <v>0</v>
      </c>
      <c r="AK83" s="6">
        <v>11</v>
      </c>
      <c r="AL83" s="6">
        <v>-11</v>
      </c>
      <c r="AM83" s="6">
        <v>181</v>
      </c>
      <c r="AN83" s="6">
        <v>8</v>
      </c>
      <c r="AO83" s="6">
        <v>28</v>
      </c>
      <c r="AP83" s="6">
        <v>24</v>
      </c>
      <c r="AQ83" s="6">
        <v>32</v>
      </c>
      <c r="AR83" s="6">
        <v>32</v>
      </c>
      <c r="AS83" s="6">
        <v>2694</v>
      </c>
      <c r="AT83" s="7">
        <v>0</v>
      </c>
      <c r="AU83" s="7">
        <v>1</v>
      </c>
      <c r="AV83" s="7">
        <v>0</v>
      </c>
      <c r="AW83" s="8" t="s">
        <v>65</v>
      </c>
      <c r="AX83" s="12" t="s">
        <v>71</v>
      </c>
      <c r="AY83" s="12">
        <v>3</v>
      </c>
      <c r="AZ83" s="9" t="s">
        <v>77</v>
      </c>
      <c r="BA83" s="11" t="s">
        <v>281</v>
      </c>
      <c r="BB83" s="2" t="s">
        <v>204</v>
      </c>
      <c r="BC83" s="11"/>
      <c r="BD83" s="4">
        <v>3.7530000000000001</v>
      </c>
      <c r="BE83" s="6">
        <v>6.0773480662983423E-2</v>
      </c>
      <c r="BF83" s="6">
        <v>4.05</v>
      </c>
      <c r="BG83" s="6">
        <v>21</v>
      </c>
      <c r="BH83" s="6">
        <v>25</v>
      </c>
      <c r="BI83" s="7">
        <v>0</v>
      </c>
      <c r="BK83">
        <v>3.4889999999999999</v>
      </c>
      <c r="BL83">
        <v>0.28901734104046245</v>
      </c>
      <c r="BM83">
        <v>3.69</v>
      </c>
      <c r="BN83">
        <v>11</v>
      </c>
      <c r="BO83">
        <v>23</v>
      </c>
      <c r="BP83" s="123">
        <v>0</v>
      </c>
      <c r="BQ83">
        <v>1</v>
      </c>
      <c r="BR83" s="125">
        <f t="shared" si="14"/>
        <v>1</v>
      </c>
      <c r="BS83">
        <f t="shared" si="15"/>
        <v>0</v>
      </c>
      <c r="BT83">
        <f t="shared" si="16"/>
        <v>2.8748412652515053E-2</v>
      </c>
      <c r="BU83" s="123">
        <f t="shared" si="17"/>
        <v>2.8748412652515053E-2</v>
      </c>
      <c r="BV83" s="125">
        <f t="shared" si="18"/>
        <v>0.97125158734748496</v>
      </c>
      <c r="BW83" s="123">
        <f t="shared" si="19"/>
        <v>-2.9169742967010533E-2</v>
      </c>
      <c r="BX83" s="125">
        <f t="shared" si="20"/>
        <v>100</v>
      </c>
      <c r="BY83">
        <f t="shared" si="21"/>
        <v>-1.8995147792151501</v>
      </c>
      <c r="BZ83">
        <f t="shared" si="22"/>
        <v>6.5676327435035375E-2</v>
      </c>
      <c r="CA83">
        <f t="shared" si="23"/>
        <v>0.13301827199692931</v>
      </c>
      <c r="CV83">
        <v>0.14701611641193277</v>
      </c>
      <c r="CW83">
        <v>1</v>
      </c>
      <c r="CX83">
        <v>0</v>
      </c>
      <c r="CY83">
        <f t="shared" si="26"/>
        <v>73</v>
      </c>
      <c r="CZ83">
        <f t="shared" si="26"/>
        <v>3</v>
      </c>
      <c r="DA83">
        <f t="shared" si="24"/>
        <v>0.21505376344086025</v>
      </c>
      <c r="DB83">
        <f t="shared" si="24"/>
        <v>0.92307692307692313</v>
      </c>
      <c r="DC83">
        <f t="shared" si="25"/>
        <v>9.9255583126550782E-3</v>
      </c>
    </row>
    <row r="84" spans="1:107" x14ac:dyDescent="0.25">
      <c r="A84" s="2">
        <v>98</v>
      </c>
      <c r="B84" s="2">
        <v>2016</v>
      </c>
      <c r="C84" s="2" t="s">
        <v>232</v>
      </c>
      <c r="D84" s="2" t="s">
        <v>93</v>
      </c>
      <c r="E84" s="2" t="s">
        <v>63</v>
      </c>
      <c r="F84" s="2" t="s">
        <v>81</v>
      </c>
      <c r="G84" s="1" t="s">
        <v>65</v>
      </c>
      <c r="H84" s="1" t="s">
        <v>66</v>
      </c>
      <c r="I84" s="3">
        <v>1</v>
      </c>
      <c r="J84" s="4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3" t="s">
        <v>67</v>
      </c>
      <c r="R84">
        <v>1</v>
      </c>
      <c r="S84" s="4">
        <v>1</v>
      </c>
      <c r="T84" s="5">
        <v>0</v>
      </c>
      <c r="U84" s="5">
        <v>0</v>
      </c>
      <c r="V84" s="5">
        <v>0</v>
      </c>
      <c r="W84" s="3" t="s">
        <v>68</v>
      </c>
      <c r="X84" s="3">
        <v>0</v>
      </c>
      <c r="Y84" s="4">
        <v>1</v>
      </c>
      <c r="Z84" s="5">
        <v>0</v>
      </c>
      <c r="AA84" s="5">
        <v>0</v>
      </c>
      <c r="AB84" s="5">
        <v>0</v>
      </c>
      <c r="AC84" s="3" t="s">
        <v>128</v>
      </c>
      <c r="AD84" s="3">
        <v>3</v>
      </c>
      <c r="AE84" s="4">
        <v>0</v>
      </c>
      <c r="AF84" s="5">
        <v>0</v>
      </c>
      <c r="AG84" s="5">
        <v>1</v>
      </c>
      <c r="AH84" s="5">
        <v>0</v>
      </c>
      <c r="AI84" s="5">
        <v>0</v>
      </c>
      <c r="AJ84" s="5">
        <v>0</v>
      </c>
      <c r="AK84" s="6"/>
      <c r="AL84" s="6"/>
      <c r="AM84" s="6"/>
      <c r="AN84" s="6">
        <v>4</v>
      </c>
      <c r="AO84" s="6">
        <v>25</v>
      </c>
      <c r="AP84" s="6">
        <v>28</v>
      </c>
      <c r="AQ84" s="6">
        <v>20</v>
      </c>
      <c r="AR84" s="6">
        <v>30</v>
      </c>
      <c r="AS84" s="6">
        <v>1741</v>
      </c>
      <c r="AT84" s="7">
        <v>0</v>
      </c>
      <c r="AU84" s="7">
        <v>0</v>
      </c>
      <c r="AV84" s="7">
        <v>1</v>
      </c>
      <c r="AW84" s="8" t="s">
        <v>70</v>
      </c>
      <c r="AX84" s="12" t="s">
        <v>112</v>
      </c>
      <c r="AY84" s="12">
        <v>1</v>
      </c>
      <c r="AZ84" s="9" t="s">
        <v>113</v>
      </c>
      <c r="BA84" s="11"/>
      <c r="BB84" s="2" t="s">
        <v>93</v>
      </c>
      <c r="BC84" s="11"/>
      <c r="BD84" s="4"/>
      <c r="BE84" s="6"/>
      <c r="BF84" s="6">
        <v>3.84</v>
      </c>
      <c r="BG84" s="6">
        <v>23</v>
      </c>
      <c r="BH84" s="6">
        <v>25</v>
      </c>
      <c r="BI84" s="7">
        <v>1</v>
      </c>
      <c r="BK84">
        <v>3.4910000000000001</v>
      </c>
      <c r="BL84">
        <v>0.65801886792452835</v>
      </c>
      <c r="BM84">
        <v>2.77</v>
      </c>
      <c r="BN84">
        <v>3</v>
      </c>
      <c r="BO84">
        <v>17</v>
      </c>
      <c r="BP84" s="123">
        <v>1</v>
      </c>
      <c r="BQ84">
        <v>0</v>
      </c>
      <c r="BR84" s="125">
        <f t="shared" si="14"/>
        <v>1</v>
      </c>
      <c r="BS84">
        <f t="shared" si="15"/>
        <v>1</v>
      </c>
      <c r="BT84">
        <f t="shared" si="16"/>
        <v>8.1146441440849704E-2</v>
      </c>
      <c r="BU84" s="123">
        <f t="shared" si="17"/>
        <v>8.1146441440849704E-2</v>
      </c>
      <c r="BV84" s="125">
        <f t="shared" si="18"/>
        <v>0.9188535585591503</v>
      </c>
      <c r="BW84" s="123">
        <f t="shared" si="19"/>
        <v>-2.5114998376053554</v>
      </c>
      <c r="BX84" s="125">
        <f t="shared" si="20"/>
        <v>0</v>
      </c>
      <c r="BY84">
        <f t="shared" si="21"/>
        <v>-1.3974014515905351</v>
      </c>
      <c r="BZ84">
        <f t="shared" si="22"/>
        <v>0.15027265398490788</v>
      </c>
      <c r="CA84">
        <f t="shared" si="23"/>
        <v>0.84161648525701782</v>
      </c>
      <c r="CV84">
        <v>0.15328868046115934</v>
      </c>
      <c r="CW84">
        <v>1</v>
      </c>
      <c r="CX84">
        <v>0</v>
      </c>
      <c r="CY84">
        <f t="shared" si="26"/>
        <v>74</v>
      </c>
      <c r="CZ84">
        <f t="shared" si="26"/>
        <v>3</v>
      </c>
      <c r="DA84">
        <f t="shared" si="24"/>
        <v>0.20430107526881724</v>
      </c>
      <c r="DB84">
        <f t="shared" si="24"/>
        <v>0.92307692307692313</v>
      </c>
      <c r="DC84">
        <f t="shared" si="25"/>
        <v>9.9255583126550782E-3</v>
      </c>
    </row>
    <row r="85" spans="1:107" x14ac:dyDescent="0.25">
      <c r="A85" s="2">
        <v>130</v>
      </c>
      <c r="B85" s="2">
        <v>2016</v>
      </c>
      <c r="C85" s="2" t="s">
        <v>177</v>
      </c>
      <c r="D85" s="2" t="s">
        <v>104</v>
      </c>
      <c r="E85" s="2" t="s">
        <v>63</v>
      </c>
      <c r="F85" s="2" t="s">
        <v>94</v>
      </c>
      <c r="G85" s="1" t="s">
        <v>65</v>
      </c>
      <c r="H85" s="1" t="s">
        <v>66</v>
      </c>
      <c r="I85" s="3">
        <v>1</v>
      </c>
      <c r="J85" s="4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3" t="s">
        <v>67</v>
      </c>
      <c r="R85">
        <v>1</v>
      </c>
      <c r="S85" s="4">
        <v>1</v>
      </c>
      <c r="T85" s="5">
        <v>0</v>
      </c>
      <c r="U85" s="5">
        <v>0</v>
      </c>
      <c r="V85" s="5">
        <v>0</v>
      </c>
      <c r="W85" s="3" t="s">
        <v>110</v>
      </c>
      <c r="X85" s="3">
        <v>1</v>
      </c>
      <c r="Y85" s="4">
        <v>0</v>
      </c>
      <c r="Z85" s="5">
        <v>1</v>
      </c>
      <c r="AA85" s="5">
        <v>0</v>
      </c>
      <c r="AB85" s="5">
        <v>0</v>
      </c>
      <c r="AC85" s="3" t="s">
        <v>104</v>
      </c>
      <c r="AD85" s="3">
        <v>4</v>
      </c>
      <c r="AE85" s="4">
        <v>0</v>
      </c>
      <c r="AF85" s="5">
        <v>0</v>
      </c>
      <c r="AG85" s="5">
        <v>0</v>
      </c>
      <c r="AH85" s="5">
        <v>1</v>
      </c>
      <c r="AI85" s="5">
        <v>0</v>
      </c>
      <c r="AJ85" s="5">
        <v>0</v>
      </c>
      <c r="AK85" s="6">
        <v>70</v>
      </c>
      <c r="AL85" s="6">
        <v>-70</v>
      </c>
      <c r="AM85" s="6">
        <v>369</v>
      </c>
      <c r="AN85" s="6">
        <v>6</v>
      </c>
      <c r="AO85" s="6">
        <v>23</v>
      </c>
      <c r="AP85" s="6">
        <v>23</v>
      </c>
      <c r="AQ85" s="6">
        <v>20</v>
      </c>
      <c r="AR85" s="6">
        <v>22</v>
      </c>
      <c r="AS85" s="6">
        <v>84</v>
      </c>
      <c r="AT85" s="7">
        <v>0</v>
      </c>
      <c r="AU85" s="7">
        <v>0</v>
      </c>
      <c r="AV85" s="7">
        <v>1</v>
      </c>
      <c r="AW85" s="8" t="s">
        <v>65</v>
      </c>
      <c r="AX85" s="12" t="s">
        <v>71</v>
      </c>
      <c r="AY85" s="12">
        <v>3</v>
      </c>
      <c r="AZ85" s="9" t="s">
        <v>77</v>
      </c>
      <c r="BA85" s="11" t="s">
        <v>126</v>
      </c>
      <c r="BB85" s="2" t="s">
        <v>104</v>
      </c>
      <c r="BC85" s="11"/>
      <c r="BD85" s="4">
        <v>3.278</v>
      </c>
      <c r="BE85" s="6">
        <v>0.18970189701897019</v>
      </c>
      <c r="BF85" s="6">
        <v>3.88</v>
      </c>
      <c r="BG85" s="6">
        <v>23</v>
      </c>
      <c r="BH85" s="6">
        <v>25</v>
      </c>
      <c r="BI85" s="7">
        <v>0</v>
      </c>
      <c r="BK85">
        <v>3.492</v>
      </c>
      <c r="BL85">
        <v>0.70588235294117652</v>
      </c>
      <c r="BM85">
        <v>3.21</v>
      </c>
      <c r="BN85">
        <v>0</v>
      </c>
      <c r="BO85">
        <v>23</v>
      </c>
      <c r="BP85" s="123">
        <v>0</v>
      </c>
      <c r="BQ85">
        <v>1</v>
      </c>
      <c r="BR85" s="125">
        <f t="shared" si="14"/>
        <v>1</v>
      </c>
      <c r="BS85">
        <f t="shared" si="15"/>
        <v>0</v>
      </c>
      <c r="BT85">
        <f t="shared" si="16"/>
        <v>0.20625090279820743</v>
      </c>
      <c r="BU85" s="123">
        <f t="shared" si="17"/>
        <v>0.20625090279820743</v>
      </c>
      <c r="BV85" s="125">
        <f t="shared" si="18"/>
        <v>0.79374909720179254</v>
      </c>
      <c r="BW85" s="123">
        <f t="shared" si="19"/>
        <v>-0.23098786615945091</v>
      </c>
      <c r="BX85" s="125">
        <f t="shared" si="20"/>
        <v>100</v>
      </c>
      <c r="BY85">
        <f t="shared" si="21"/>
        <v>-0.81949894155588421</v>
      </c>
      <c r="BZ85">
        <f t="shared" si="22"/>
        <v>0.28515345905281864</v>
      </c>
      <c r="CA85">
        <f t="shared" si="23"/>
        <v>0.42346380540333606</v>
      </c>
      <c r="CV85">
        <v>0.1538313152945068</v>
      </c>
      <c r="CW85">
        <v>1</v>
      </c>
      <c r="CX85">
        <v>0</v>
      </c>
      <c r="CY85">
        <f t="shared" si="26"/>
        <v>75</v>
      </c>
      <c r="CZ85">
        <f t="shared" si="26"/>
        <v>3</v>
      </c>
      <c r="DA85">
        <f t="shared" si="24"/>
        <v>0.19354838709677424</v>
      </c>
      <c r="DB85">
        <f t="shared" si="24"/>
        <v>0.92307692307692313</v>
      </c>
      <c r="DC85">
        <f t="shared" si="25"/>
        <v>9.9255583126551805E-3</v>
      </c>
    </row>
    <row r="86" spans="1:107" x14ac:dyDescent="0.25">
      <c r="A86" s="2">
        <v>81</v>
      </c>
      <c r="B86" s="2">
        <v>2015</v>
      </c>
      <c r="C86" s="2" t="s">
        <v>117</v>
      </c>
      <c r="D86" s="2" t="s">
        <v>99</v>
      </c>
      <c r="E86" s="2" t="s">
        <v>63</v>
      </c>
      <c r="F86" s="2" t="s">
        <v>81</v>
      </c>
      <c r="G86" s="1" t="s">
        <v>65</v>
      </c>
      <c r="H86" s="1" t="s">
        <v>66</v>
      </c>
      <c r="I86" s="3">
        <v>1</v>
      </c>
      <c r="J86" s="4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" t="s">
        <v>67</v>
      </c>
      <c r="R86">
        <v>1</v>
      </c>
      <c r="S86" s="4">
        <v>1</v>
      </c>
      <c r="T86" s="5">
        <v>0</v>
      </c>
      <c r="U86" s="5">
        <v>0</v>
      </c>
      <c r="V86" s="5">
        <v>0</v>
      </c>
      <c r="W86" s="3" t="s">
        <v>68</v>
      </c>
      <c r="X86" s="3">
        <v>0</v>
      </c>
      <c r="Y86" s="4">
        <v>1</v>
      </c>
      <c r="Z86" s="5">
        <v>0</v>
      </c>
      <c r="AA86" s="5">
        <v>0</v>
      </c>
      <c r="AB86" s="5">
        <v>0</v>
      </c>
      <c r="AC86" s="3" t="s">
        <v>104</v>
      </c>
      <c r="AD86" s="3">
        <v>4</v>
      </c>
      <c r="AE86" s="4">
        <v>0</v>
      </c>
      <c r="AF86" s="5">
        <v>0</v>
      </c>
      <c r="AG86" s="5">
        <v>0</v>
      </c>
      <c r="AH86" s="5">
        <v>1</v>
      </c>
      <c r="AI86" s="5">
        <v>0</v>
      </c>
      <c r="AJ86" s="5">
        <v>0</v>
      </c>
      <c r="AK86" s="6">
        <v>7</v>
      </c>
      <c r="AL86" s="6">
        <v>-7</v>
      </c>
      <c r="AM86" s="6">
        <v>117</v>
      </c>
      <c r="AN86" s="6">
        <v>8</v>
      </c>
      <c r="AO86" s="6">
        <v>22</v>
      </c>
      <c r="AP86" s="6">
        <v>22</v>
      </c>
      <c r="AQ86" s="6">
        <v>20</v>
      </c>
      <c r="AR86" s="6">
        <v>20</v>
      </c>
      <c r="AS86" s="6">
        <v>361</v>
      </c>
      <c r="AT86" s="7">
        <v>0</v>
      </c>
      <c r="AU86" s="7">
        <v>0</v>
      </c>
      <c r="AV86" s="7">
        <v>0</v>
      </c>
      <c r="AW86" s="8" t="s">
        <v>65</v>
      </c>
      <c r="AX86" s="12" t="s">
        <v>71</v>
      </c>
      <c r="AY86" s="12">
        <v>3</v>
      </c>
      <c r="AZ86" s="9" t="s">
        <v>77</v>
      </c>
      <c r="BA86" s="11" t="s">
        <v>105</v>
      </c>
      <c r="BB86" s="2" t="s">
        <v>99</v>
      </c>
      <c r="BC86" s="11"/>
      <c r="BD86" s="4">
        <v>3.7029999999999998</v>
      </c>
      <c r="BE86" s="6">
        <v>5.9829059829059832E-2</v>
      </c>
      <c r="BF86" s="6">
        <v>3.94</v>
      </c>
      <c r="BG86" s="6">
        <v>26</v>
      </c>
      <c r="BH86" s="6">
        <v>25</v>
      </c>
      <c r="BI86" s="7">
        <v>0</v>
      </c>
      <c r="BK86">
        <v>3.4980000000000002</v>
      </c>
      <c r="BL86">
        <v>3.5714285714285712E-2</v>
      </c>
      <c r="BM86">
        <v>3.74</v>
      </c>
      <c r="BN86">
        <v>4</v>
      </c>
      <c r="BO86">
        <v>25</v>
      </c>
      <c r="BP86" s="123">
        <v>0</v>
      </c>
      <c r="BQ86">
        <v>1</v>
      </c>
      <c r="BR86" s="125">
        <f t="shared" si="14"/>
        <v>1</v>
      </c>
      <c r="BS86">
        <f t="shared" si="15"/>
        <v>0</v>
      </c>
      <c r="BT86">
        <f t="shared" si="16"/>
        <v>0.11515999959536868</v>
      </c>
      <c r="BU86" s="123">
        <f t="shared" si="17"/>
        <v>0.11515999959536868</v>
      </c>
      <c r="BV86" s="125">
        <f t="shared" si="18"/>
        <v>0.88484000040463129</v>
      </c>
      <c r="BW86" s="123">
        <f t="shared" si="19"/>
        <v>-0.12234844082202204</v>
      </c>
      <c r="BX86" s="125">
        <f t="shared" si="20"/>
        <v>100</v>
      </c>
      <c r="BY86">
        <f t="shared" si="21"/>
        <v>-1.1995349605550478</v>
      </c>
      <c r="BZ86">
        <f t="shared" si="22"/>
        <v>0.19429442922629145</v>
      </c>
      <c r="CA86">
        <f t="shared" si="23"/>
        <v>0.3116116001078949</v>
      </c>
      <c r="CV86">
        <v>0.18049312011851879</v>
      </c>
      <c r="CW86">
        <v>1</v>
      </c>
      <c r="CX86">
        <v>0</v>
      </c>
      <c r="CY86">
        <f t="shared" si="26"/>
        <v>76</v>
      </c>
      <c r="CZ86">
        <f t="shared" si="26"/>
        <v>3</v>
      </c>
      <c r="DA86">
        <f t="shared" si="24"/>
        <v>0.18279569892473113</v>
      </c>
      <c r="DB86">
        <f t="shared" si="24"/>
        <v>0.92307692307692313</v>
      </c>
      <c r="DC86">
        <f t="shared" si="25"/>
        <v>0</v>
      </c>
    </row>
    <row r="87" spans="1:107" x14ac:dyDescent="0.25">
      <c r="A87" s="2">
        <v>229</v>
      </c>
      <c r="B87" s="2">
        <v>2015</v>
      </c>
      <c r="C87" s="2" t="s">
        <v>291</v>
      </c>
      <c r="D87" s="2" t="s">
        <v>269</v>
      </c>
      <c r="E87" s="2" t="s">
        <v>63</v>
      </c>
      <c r="F87" s="2" t="s">
        <v>81</v>
      </c>
      <c r="G87" s="1" t="s">
        <v>65</v>
      </c>
      <c r="H87" s="1" t="s">
        <v>66</v>
      </c>
      <c r="I87" s="3">
        <v>1</v>
      </c>
      <c r="J87" s="4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3" t="s">
        <v>101</v>
      </c>
      <c r="R87">
        <v>2</v>
      </c>
      <c r="S87" s="4">
        <v>0</v>
      </c>
      <c r="T87" s="5">
        <v>1</v>
      </c>
      <c r="U87" s="5">
        <v>0</v>
      </c>
      <c r="V87" s="5">
        <v>0</v>
      </c>
      <c r="W87" s="3" t="s">
        <v>68</v>
      </c>
      <c r="X87" s="3">
        <v>0</v>
      </c>
      <c r="Y87" s="4">
        <v>1</v>
      </c>
      <c r="Z87" s="5">
        <v>0</v>
      </c>
      <c r="AA87" s="5">
        <v>0</v>
      </c>
      <c r="AB87" s="5">
        <v>0</v>
      </c>
      <c r="AC87" s="3" t="s">
        <v>83</v>
      </c>
      <c r="AD87" s="3">
        <v>2</v>
      </c>
      <c r="AE87" s="4">
        <v>0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6"/>
      <c r="AL87" s="6"/>
      <c r="AM87" s="6"/>
      <c r="AN87" s="6">
        <v>5</v>
      </c>
      <c r="AO87" s="6">
        <v>28</v>
      </c>
      <c r="AP87" s="6">
        <v>26</v>
      </c>
      <c r="AQ87" s="6">
        <v>28</v>
      </c>
      <c r="AR87" s="6">
        <v>33</v>
      </c>
      <c r="AS87" s="6">
        <v>692</v>
      </c>
      <c r="AT87" s="7">
        <v>0</v>
      </c>
      <c r="AU87" s="7">
        <v>0</v>
      </c>
      <c r="AV87" s="7">
        <v>0</v>
      </c>
      <c r="AW87" s="8" t="s">
        <v>65</v>
      </c>
      <c r="AX87" s="12" t="s">
        <v>71</v>
      </c>
      <c r="AY87" s="12">
        <v>3</v>
      </c>
      <c r="AZ87" s="9" t="s">
        <v>77</v>
      </c>
      <c r="BA87" s="11" t="s">
        <v>292</v>
      </c>
      <c r="BB87" s="2" t="s">
        <v>269</v>
      </c>
      <c r="BC87" s="11"/>
      <c r="BD87" s="4">
        <v>3.5030000000000001</v>
      </c>
      <c r="BE87" s="6"/>
      <c r="BF87" s="6">
        <v>2.69</v>
      </c>
      <c r="BG87" s="6">
        <v>0</v>
      </c>
      <c r="BH87" s="6">
        <v>26</v>
      </c>
      <c r="BI87" s="7">
        <v>0</v>
      </c>
      <c r="BK87">
        <v>3.4980000000000002</v>
      </c>
      <c r="BL87">
        <v>0.1926977687626775</v>
      </c>
      <c r="BM87">
        <v>3.95</v>
      </c>
      <c r="BN87">
        <v>16</v>
      </c>
      <c r="BO87">
        <v>18</v>
      </c>
      <c r="BP87" s="123">
        <v>0</v>
      </c>
      <c r="BQ87">
        <v>1</v>
      </c>
      <c r="BR87" s="125">
        <f t="shared" si="14"/>
        <v>1</v>
      </c>
      <c r="BS87">
        <f t="shared" si="15"/>
        <v>0</v>
      </c>
      <c r="BT87">
        <f t="shared" si="16"/>
        <v>1.8486281008308892E-3</v>
      </c>
      <c r="BU87" s="123">
        <f t="shared" si="17"/>
        <v>1.8486281008308892E-3</v>
      </c>
      <c r="BV87" s="125">
        <f t="shared" si="18"/>
        <v>0.99815137189916914</v>
      </c>
      <c r="BW87" s="123">
        <f t="shared" si="19"/>
        <v>-1.8503389225323005E-3</v>
      </c>
      <c r="BX87" s="125">
        <f t="shared" si="20"/>
        <v>100</v>
      </c>
      <c r="BY87">
        <f t="shared" si="21"/>
        <v>-2.9028991977646532</v>
      </c>
      <c r="BZ87">
        <f t="shared" si="22"/>
        <v>5.9026704643512212E-3</v>
      </c>
      <c r="CA87">
        <f t="shared" si="23"/>
        <v>1.7201562694719865E-2</v>
      </c>
      <c r="CV87">
        <v>0.18564206362044763</v>
      </c>
      <c r="CW87">
        <v>0</v>
      </c>
      <c r="CX87">
        <v>1</v>
      </c>
      <c r="CY87">
        <f t="shared" si="26"/>
        <v>76</v>
      </c>
      <c r="CZ87">
        <f t="shared" si="26"/>
        <v>4</v>
      </c>
      <c r="DA87">
        <f t="shared" si="24"/>
        <v>0.18279569892473113</v>
      </c>
      <c r="DB87">
        <f t="shared" si="24"/>
        <v>0.89743589743589747</v>
      </c>
      <c r="DC87">
        <f t="shared" si="25"/>
        <v>9.6498483595257711E-3</v>
      </c>
    </row>
    <row r="88" spans="1:107" x14ac:dyDescent="0.25">
      <c r="A88" s="2">
        <v>203</v>
      </c>
      <c r="B88" s="2">
        <v>2016</v>
      </c>
      <c r="C88" s="2" t="s">
        <v>322</v>
      </c>
      <c r="D88" s="2" t="s">
        <v>165</v>
      </c>
      <c r="E88" s="2" t="s">
        <v>74</v>
      </c>
      <c r="F88" s="2" t="s">
        <v>94</v>
      </c>
      <c r="G88" s="1" t="s">
        <v>65</v>
      </c>
      <c r="H88" s="1" t="s">
        <v>66</v>
      </c>
      <c r="I88" s="3">
        <v>1</v>
      </c>
      <c r="J88" s="4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" t="s">
        <v>67</v>
      </c>
      <c r="R88">
        <v>1</v>
      </c>
      <c r="S88" s="4">
        <v>1</v>
      </c>
      <c r="T88" s="5">
        <v>0</v>
      </c>
      <c r="U88" s="5">
        <v>0</v>
      </c>
      <c r="V88" s="5">
        <v>0</v>
      </c>
      <c r="W88" s="3" t="s">
        <v>123</v>
      </c>
      <c r="X88" s="3">
        <v>2</v>
      </c>
      <c r="Y88" s="4">
        <v>0</v>
      </c>
      <c r="Z88" s="5">
        <v>0</v>
      </c>
      <c r="AA88" s="5">
        <v>1</v>
      </c>
      <c r="AB88" s="5">
        <v>0</v>
      </c>
      <c r="AC88" s="3" t="s">
        <v>69</v>
      </c>
      <c r="AD88" s="3">
        <v>1</v>
      </c>
      <c r="AE88" s="4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6">
        <v>238</v>
      </c>
      <c r="AL88" s="6">
        <v>-238</v>
      </c>
      <c r="AM88" s="6">
        <v>357</v>
      </c>
      <c r="AN88" s="6">
        <v>8</v>
      </c>
      <c r="AO88" s="6">
        <v>30</v>
      </c>
      <c r="AP88" s="6">
        <v>26</v>
      </c>
      <c r="AQ88" s="6">
        <v>32</v>
      </c>
      <c r="AR88" s="6">
        <v>35</v>
      </c>
      <c r="AS88" s="6">
        <v>2155</v>
      </c>
      <c r="AT88" s="7">
        <v>0</v>
      </c>
      <c r="AU88" s="7">
        <v>1</v>
      </c>
      <c r="AV88" s="7">
        <v>1</v>
      </c>
      <c r="AW88" s="8" t="s">
        <v>70</v>
      </c>
      <c r="AX88" s="12" t="s">
        <v>71</v>
      </c>
      <c r="AY88" s="12">
        <v>2</v>
      </c>
      <c r="AZ88" s="9" t="s">
        <v>72</v>
      </c>
      <c r="BA88" s="11"/>
      <c r="BB88" s="2" t="s">
        <v>165</v>
      </c>
      <c r="BC88" s="11"/>
      <c r="BD88" s="4">
        <v>2.972</v>
      </c>
      <c r="BE88" s="6">
        <v>0.66666666666666663</v>
      </c>
      <c r="BF88" s="6">
        <v>3.26</v>
      </c>
      <c r="BG88" s="6">
        <v>0</v>
      </c>
      <c r="BH88" s="6">
        <v>26</v>
      </c>
      <c r="BI88" s="7">
        <v>1</v>
      </c>
      <c r="BK88">
        <v>3.5030000000000001</v>
      </c>
      <c r="BL88">
        <v>0</v>
      </c>
      <c r="BM88">
        <v>2.69</v>
      </c>
      <c r="BN88">
        <v>0</v>
      </c>
      <c r="BO88">
        <v>26</v>
      </c>
      <c r="BP88" s="123">
        <v>0</v>
      </c>
      <c r="BQ88">
        <v>1</v>
      </c>
      <c r="BR88" s="125">
        <f t="shared" si="14"/>
        <v>1</v>
      </c>
      <c r="BS88">
        <f t="shared" si="15"/>
        <v>0</v>
      </c>
      <c r="BT88">
        <f t="shared" si="16"/>
        <v>0.38506835272313999</v>
      </c>
      <c r="BU88" s="123">
        <f t="shared" si="17"/>
        <v>0.38506835272313999</v>
      </c>
      <c r="BV88" s="125">
        <f t="shared" si="18"/>
        <v>0.61493164727686001</v>
      </c>
      <c r="BW88" s="123">
        <f t="shared" si="19"/>
        <v>-0.48624415999167203</v>
      </c>
      <c r="BX88" s="125">
        <f t="shared" si="20"/>
        <v>100</v>
      </c>
      <c r="BY88">
        <f t="shared" si="21"/>
        <v>-0.29219608416114085</v>
      </c>
      <c r="BZ88">
        <f t="shared" si="22"/>
        <v>0.38227011650006354</v>
      </c>
      <c r="CA88">
        <f t="shared" si="23"/>
        <v>0.56808706954203703</v>
      </c>
      <c r="CV88">
        <v>0.19194584562642203</v>
      </c>
      <c r="CW88">
        <v>1</v>
      </c>
      <c r="CX88">
        <v>0</v>
      </c>
      <c r="CY88">
        <f t="shared" si="26"/>
        <v>77</v>
      </c>
      <c r="CZ88">
        <f t="shared" si="26"/>
        <v>4</v>
      </c>
      <c r="DA88">
        <f t="shared" si="24"/>
        <v>0.17204301075268813</v>
      </c>
      <c r="DB88">
        <f t="shared" si="24"/>
        <v>0.89743589743589747</v>
      </c>
      <c r="DC88">
        <f t="shared" si="25"/>
        <v>9.6498483595257711E-3</v>
      </c>
    </row>
    <row r="89" spans="1:107" x14ac:dyDescent="0.25">
      <c r="A89" s="2">
        <v>184</v>
      </c>
      <c r="B89" s="2">
        <v>2016</v>
      </c>
      <c r="C89" s="2" t="s">
        <v>88</v>
      </c>
      <c r="D89" s="2" t="s">
        <v>111</v>
      </c>
      <c r="E89" s="2" t="s">
        <v>63</v>
      </c>
      <c r="F89" s="2" t="s">
        <v>136</v>
      </c>
      <c r="G89" s="1" t="s">
        <v>65</v>
      </c>
      <c r="H89" s="1" t="s">
        <v>76</v>
      </c>
      <c r="I89" s="3">
        <v>2</v>
      </c>
      <c r="J89" s="4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3" t="s">
        <v>67</v>
      </c>
      <c r="R89">
        <v>1</v>
      </c>
      <c r="S89" s="4">
        <v>1</v>
      </c>
      <c r="T89" s="5">
        <v>0</v>
      </c>
      <c r="U89" s="5">
        <v>0</v>
      </c>
      <c r="V89" s="5">
        <v>0</v>
      </c>
      <c r="W89" s="3" t="s">
        <v>68</v>
      </c>
      <c r="X89" s="3">
        <v>0</v>
      </c>
      <c r="Y89" s="4">
        <v>1</v>
      </c>
      <c r="Z89" s="5">
        <v>0</v>
      </c>
      <c r="AA89" s="5">
        <v>0</v>
      </c>
      <c r="AB89" s="5">
        <v>0</v>
      </c>
      <c r="AC89" s="3" t="s">
        <v>128</v>
      </c>
      <c r="AD89" s="3">
        <v>3</v>
      </c>
      <c r="AE89" s="4">
        <v>0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6">
        <v>139</v>
      </c>
      <c r="AL89" s="6">
        <v>-139</v>
      </c>
      <c r="AM89" s="6">
        <v>414</v>
      </c>
      <c r="AN89" s="6">
        <v>8</v>
      </c>
      <c r="AO89" s="6">
        <v>26</v>
      </c>
      <c r="AP89" s="6">
        <v>24</v>
      </c>
      <c r="AQ89" s="6">
        <v>30</v>
      </c>
      <c r="AR89" s="6">
        <v>24</v>
      </c>
      <c r="AS89" s="6">
        <v>0</v>
      </c>
      <c r="AT89" s="7">
        <v>0</v>
      </c>
      <c r="AU89" s="7">
        <v>0</v>
      </c>
      <c r="AV89" s="7">
        <v>1</v>
      </c>
      <c r="AW89" s="8" t="s">
        <v>65</v>
      </c>
      <c r="AX89" s="12" t="s">
        <v>71</v>
      </c>
      <c r="AY89" s="12">
        <v>3</v>
      </c>
      <c r="AZ89" s="9" t="s">
        <v>77</v>
      </c>
      <c r="BA89" s="11" t="s">
        <v>207</v>
      </c>
      <c r="BB89" s="2" t="s">
        <v>111</v>
      </c>
      <c r="BC89" s="11"/>
      <c r="BD89" s="4">
        <v>3.64</v>
      </c>
      <c r="BE89" s="6">
        <v>0.33574879227053139</v>
      </c>
      <c r="BF89" s="6">
        <v>3.6</v>
      </c>
      <c r="BG89" s="6">
        <v>0</v>
      </c>
      <c r="BH89" s="6">
        <v>26</v>
      </c>
      <c r="BI89" s="7">
        <v>0</v>
      </c>
      <c r="BK89">
        <v>3.51</v>
      </c>
      <c r="BL89">
        <v>0.10416666666666667</v>
      </c>
      <c r="BM89">
        <v>3.82</v>
      </c>
      <c r="BN89">
        <v>21</v>
      </c>
      <c r="BO89">
        <v>25</v>
      </c>
      <c r="BP89" s="123">
        <v>0</v>
      </c>
      <c r="BQ89">
        <v>1</v>
      </c>
      <c r="BR89" s="125">
        <f t="shared" si="14"/>
        <v>1</v>
      </c>
      <c r="BS89">
        <f t="shared" si="15"/>
        <v>0</v>
      </c>
      <c r="BT89">
        <f t="shared" si="16"/>
        <v>4.5782113617701507E-3</v>
      </c>
      <c r="BU89" s="123">
        <f t="shared" si="17"/>
        <v>4.5782113617701507E-3</v>
      </c>
      <c r="BV89" s="125">
        <f t="shared" si="18"/>
        <v>0.99542178863822983</v>
      </c>
      <c r="BW89" s="123">
        <f t="shared" si="19"/>
        <v>-4.5887234681072199E-3</v>
      </c>
      <c r="BX89" s="125">
        <f t="shared" si="20"/>
        <v>100</v>
      </c>
      <c r="BY89">
        <f t="shared" si="21"/>
        <v>-2.6061579478898631</v>
      </c>
      <c r="BZ89">
        <f t="shared" si="22"/>
        <v>1.3366975112184685E-2</v>
      </c>
      <c r="CA89">
        <f t="shared" si="23"/>
        <v>3.5176993943740978E-2</v>
      </c>
      <c r="CV89">
        <v>0.19598866463244136</v>
      </c>
      <c r="CW89">
        <v>1</v>
      </c>
      <c r="CX89">
        <v>0</v>
      </c>
      <c r="CY89">
        <f t="shared" si="26"/>
        <v>78</v>
      </c>
      <c r="CZ89">
        <f t="shared" si="26"/>
        <v>4</v>
      </c>
      <c r="DA89">
        <f t="shared" si="24"/>
        <v>0.16129032258064513</v>
      </c>
      <c r="DB89">
        <f t="shared" si="24"/>
        <v>0.89743589743589747</v>
      </c>
      <c r="DC89">
        <f t="shared" si="25"/>
        <v>9.6498483595257711E-3</v>
      </c>
    </row>
    <row r="90" spans="1:107" x14ac:dyDescent="0.25">
      <c r="A90" s="2">
        <v>239</v>
      </c>
      <c r="B90" s="2">
        <v>2015</v>
      </c>
      <c r="C90" s="2" t="s">
        <v>347</v>
      </c>
      <c r="D90" s="2" t="s">
        <v>111</v>
      </c>
      <c r="E90" s="2" t="s">
        <v>74</v>
      </c>
      <c r="F90" s="2" t="s">
        <v>136</v>
      </c>
      <c r="G90" s="1" t="s">
        <v>65</v>
      </c>
      <c r="H90" s="1" t="s">
        <v>66</v>
      </c>
      <c r="I90" s="3">
        <v>1</v>
      </c>
      <c r="J90" s="4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3" t="s">
        <v>67</v>
      </c>
      <c r="R90">
        <v>1</v>
      </c>
      <c r="S90" s="4">
        <v>1</v>
      </c>
      <c r="T90" s="5">
        <v>0</v>
      </c>
      <c r="U90" s="5">
        <v>0</v>
      </c>
      <c r="V90" s="5">
        <v>0</v>
      </c>
      <c r="W90" s="3" t="s">
        <v>68</v>
      </c>
      <c r="X90" s="3">
        <v>0</v>
      </c>
      <c r="Y90" s="4">
        <v>1</v>
      </c>
      <c r="Z90" s="5">
        <v>0</v>
      </c>
      <c r="AA90" s="5">
        <v>0</v>
      </c>
      <c r="AB90" s="5">
        <v>0</v>
      </c>
      <c r="AC90" s="3" t="s">
        <v>128</v>
      </c>
      <c r="AD90" s="3">
        <v>3</v>
      </c>
      <c r="AE90" s="4">
        <v>0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6"/>
      <c r="AL90" s="6"/>
      <c r="AM90" s="6"/>
      <c r="AN90" s="6">
        <v>9</v>
      </c>
      <c r="AO90" s="6">
        <v>31</v>
      </c>
      <c r="AP90" s="6">
        <v>34</v>
      </c>
      <c r="AQ90" s="6">
        <v>30</v>
      </c>
      <c r="AR90" s="6">
        <v>32</v>
      </c>
      <c r="AS90" s="6">
        <v>10046</v>
      </c>
      <c r="AT90" s="7">
        <v>0</v>
      </c>
      <c r="AU90" s="7">
        <v>1</v>
      </c>
      <c r="AV90" s="7">
        <v>0</v>
      </c>
      <c r="AW90" s="8" t="s">
        <v>65</v>
      </c>
      <c r="AX90" s="12" t="s">
        <v>71</v>
      </c>
      <c r="AY90" s="12">
        <v>3</v>
      </c>
      <c r="AZ90" s="9" t="s">
        <v>77</v>
      </c>
      <c r="BA90" s="11" t="s">
        <v>198</v>
      </c>
      <c r="BB90" s="2" t="s">
        <v>111</v>
      </c>
      <c r="BC90" s="11"/>
      <c r="BD90" s="4">
        <v>3.2410000000000001</v>
      </c>
      <c r="BE90" s="6"/>
      <c r="BF90" s="6">
        <v>3.84</v>
      </c>
      <c r="BG90" s="6">
        <v>0</v>
      </c>
      <c r="BH90" s="6">
        <v>26</v>
      </c>
      <c r="BI90" s="7">
        <v>0</v>
      </c>
      <c r="BK90">
        <v>3.53</v>
      </c>
      <c r="BL90">
        <v>9.154929577464789E-2</v>
      </c>
      <c r="BM90">
        <v>3.8</v>
      </c>
      <c r="BN90">
        <v>15</v>
      </c>
      <c r="BO90">
        <v>22</v>
      </c>
      <c r="BP90" s="123">
        <v>0</v>
      </c>
      <c r="BQ90">
        <v>1</v>
      </c>
      <c r="BR90" s="125">
        <f t="shared" si="14"/>
        <v>1</v>
      </c>
      <c r="BS90">
        <f t="shared" si="15"/>
        <v>0</v>
      </c>
      <c r="BT90">
        <f t="shared" si="16"/>
        <v>7.1656525760627615E-3</v>
      </c>
      <c r="BU90" s="123">
        <f t="shared" si="17"/>
        <v>7.1656525760627615E-3</v>
      </c>
      <c r="BV90" s="125">
        <f t="shared" si="18"/>
        <v>0.99283434742393728</v>
      </c>
      <c r="BW90" s="123">
        <f t="shared" si="19"/>
        <v>-7.1914491713121883E-3</v>
      </c>
      <c r="BX90" s="125">
        <f t="shared" si="20"/>
        <v>100</v>
      </c>
      <c r="BY90">
        <f t="shared" si="21"/>
        <v>-2.4488501648633898</v>
      </c>
      <c r="BZ90">
        <f t="shared" si="22"/>
        <v>1.9893303763394238E-2</v>
      </c>
      <c r="CA90">
        <f t="shared" si="23"/>
        <v>4.9468796169405811E-2</v>
      </c>
      <c r="CV90">
        <v>0.19754532164482699</v>
      </c>
      <c r="CW90">
        <v>1</v>
      </c>
      <c r="CX90">
        <v>0</v>
      </c>
      <c r="CY90">
        <f t="shared" si="26"/>
        <v>79</v>
      </c>
      <c r="CZ90">
        <f t="shared" si="26"/>
        <v>4</v>
      </c>
      <c r="DA90">
        <f t="shared" si="24"/>
        <v>0.15053763440860213</v>
      </c>
      <c r="DB90">
        <f t="shared" si="24"/>
        <v>0.89743589743589747</v>
      </c>
      <c r="DC90">
        <f t="shared" si="25"/>
        <v>9.6498483595257711E-3</v>
      </c>
    </row>
    <row r="91" spans="1:107" x14ac:dyDescent="0.25">
      <c r="A91" s="2">
        <v>93</v>
      </c>
      <c r="B91" s="2">
        <v>2016</v>
      </c>
      <c r="C91" s="2" t="s">
        <v>317</v>
      </c>
      <c r="D91" s="2" t="s">
        <v>111</v>
      </c>
      <c r="E91" s="2" t="s">
        <v>63</v>
      </c>
      <c r="F91" s="2" t="s">
        <v>136</v>
      </c>
      <c r="G91" s="1" t="s">
        <v>65</v>
      </c>
      <c r="H91" s="1" t="s">
        <v>66</v>
      </c>
      <c r="I91" s="3">
        <v>1</v>
      </c>
      <c r="J91" s="4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" t="s">
        <v>67</v>
      </c>
      <c r="R91">
        <v>1</v>
      </c>
      <c r="S91" s="4">
        <v>1</v>
      </c>
      <c r="T91" s="5">
        <v>0</v>
      </c>
      <c r="U91" s="5">
        <v>0</v>
      </c>
      <c r="V91" s="5">
        <v>0</v>
      </c>
      <c r="W91" s="3" t="s">
        <v>68</v>
      </c>
      <c r="X91" s="3">
        <v>0</v>
      </c>
      <c r="Y91" s="4">
        <v>1</v>
      </c>
      <c r="Z91" s="5">
        <v>0</v>
      </c>
      <c r="AA91" s="5">
        <v>0</v>
      </c>
      <c r="AB91" s="5">
        <v>0</v>
      </c>
      <c r="AC91" s="3" t="s">
        <v>111</v>
      </c>
      <c r="AD91" s="3">
        <v>6</v>
      </c>
      <c r="AE91" s="4">
        <v>0</v>
      </c>
      <c r="AF91" s="5">
        <v>0</v>
      </c>
      <c r="AG91" s="5">
        <v>0</v>
      </c>
      <c r="AH91" s="5">
        <v>0</v>
      </c>
      <c r="AI91" s="5">
        <v>0</v>
      </c>
      <c r="AJ91" s="5">
        <v>1</v>
      </c>
      <c r="AK91" s="6">
        <v>12</v>
      </c>
      <c r="AL91" s="6">
        <v>-12</v>
      </c>
      <c r="AM91" s="6">
        <v>57</v>
      </c>
      <c r="AN91" s="6">
        <v>10</v>
      </c>
      <c r="AO91" s="6">
        <v>30</v>
      </c>
      <c r="AP91" s="6">
        <v>30</v>
      </c>
      <c r="AQ91" s="6">
        <v>35</v>
      </c>
      <c r="AR91" s="6">
        <v>32</v>
      </c>
      <c r="AS91" s="6">
        <v>725</v>
      </c>
      <c r="AT91" s="7">
        <v>0</v>
      </c>
      <c r="AU91" s="7">
        <v>0</v>
      </c>
      <c r="AV91" s="7">
        <v>1</v>
      </c>
      <c r="AW91" s="8" t="s">
        <v>70</v>
      </c>
      <c r="AX91" s="12" t="s">
        <v>112</v>
      </c>
      <c r="AY91" s="12">
        <v>1</v>
      </c>
      <c r="AZ91" s="9" t="s">
        <v>113</v>
      </c>
      <c r="BA91" s="11"/>
      <c r="BB91" s="2" t="s">
        <v>111</v>
      </c>
      <c r="BC91" s="11"/>
      <c r="BD91" s="4"/>
      <c r="BE91" s="6">
        <v>0.21052631578947367</v>
      </c>
      <c r="BF91" s="6">
        <v>3.56</v>
      </c>
      <c r="BG91" s="6">
        <v>4</v>
      </c>
      <c r="BH91" s="6">
        <v>26</v>
      </c>
      <c r="BI91" s="7">
        <v>1</v>
      </c>
      <c r="BK91">
        <v>3.5310000000000001</v>
      </c>
      <c r="BL91">
        <v>0</v>
      </c>
      <c r="BM91">
        <v>3.64</v>
      </c>
      <c r="BN91">
        <v>27</v>
      </c>
      <c r="BO91">
        <v>26</v>
      </c>
      <c r="BP91" s="123">
        <v>0</v>
      </c>
      <c r="BQ91">
        <v>1</v>
      </c>
      <c r="BR91" s="125">
        <f t="shared" si="14"/>
        <v>1</v>
      </c>
      <c r="BS91">
        <f t="shared" si="15"/>
        <v>0</v>
      </c>
      <c r="BT91">
        <f t="shared" si="16"/>
        <v>1.6256286836746391E-3</v>
      </c>
      <c r="BU91" s="123">
        <f t="shared" si="17"/>
        <v>1.6256286836746391E-3</v>
      </c>
      <c r="BV91" s="125">
        <f t="shared" si="18"/>
        <v>0.99837437131632534</v>
      </c>
      <c r="BW91" s="123">
        <f t="shared" si="19"/>
        <v>-1.6269514517307552E-3</v>
      </c>
      <c r="BX91" s="125">
        <f t="shared" si="20"/>
        <v>100</v>
      </c>
      <c r="BY91">
        <f t="shared" si="21"/>
        <v>-2.9429263686994522</v>
      </c>
      <c r="BZ91">
        <f t="shared" si="22"/>
        <v>5.2509496186214921E-3</v>
      </c>
      <c r="CA91">
        <f t="shared" si="23"/>
        <v>1.5505982430643378E-2</v>
      </c>
      <c r="CV91">
        <v>0.20625090279820743</v>
      </c>
      <c r="CW91">
        <v>1</v>
      </c>
      <c r="CX91">
        <v>0</v>
      </c>
      <c r="CY91">
        <f t="shared" si="26"/>
        <v>80</v>
      </c>
      <c r="CZ91">
        <f t="shared" si="26"/>
        <v>4</v>
      </c>
      <c r="DA91">
        <f t="shared" si="24"/>
        <v>0.13978494623655913</v>
      </c>
      <c r="DB91">
        <f t="shared" si="24"/>
        <v>0.89743589743589747</v>
      </c>
      <c r="DC91">
        <f t="shared" si="25"/>
        <v>0</v>
      </c>
    </row>
    <row r="92" spans="1:107" x14ac:dyDescent="0.25">
      <c r="A92" s="2">
        <v>19</v>
      </c>
      <c r="B92" s="2">
        <v>2015</v>
      </c>
      <c r="C92" s="2" t="s">
        <v>315</v>
      </c>
      <c r="D92" s="2" t="s">
        <v>214</v>
      </c>
      <c r="E92" s="2" t="s">
        <v>63</v>
      </c>
      <c r="F92" s="2" t="s">
        <v>119</v>
      </c>
      <c r="G92" s="1" t="s">
        <v>65</v>
      </c>
      <c r="H92" s="1" t="s">
        <v>66</v>
      </c>
      <c r="I92" s="3">
        <v>1</v>
      </c>
      <c r="J92" s="4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3" t="s">
        <v>101</v>
      </c>
      <c r="R92">
        <v>2</v>
      </c>
      <c r="S92" s="4">
        <v>0</v>
      </c>
      <c r="T92" s="5">
        <v>1</v>
      </c>
      <c r="U92" s="5">
        <v>0</v>
      </c>
      <c r="V92" s="5">
        <v>0</v>
      </c>
      <c r="W92" s="3" t="s">
        <v>68</v>
      </c>
      <c r="X92" s="3">
        <v>0</v>
      </c>
      <c r="Y92" s="4">
        <v>1</v>
      </c>
      <c r="Z92" s="5">
        <v>0</v>
      </c>
      <c r="AA92" s="5">
        <v>0</v>
      </c>
      <c r="AB92" s="5">
        <v>0</v>
      </c>
      <c r="AC92" s="3" t="s">
        <v>128</v>
      </c>
      <c r="AD92" s="3">
        <v>3</v>
      </c>
      <c r="AE92" s="4">
        <v>0</v>
      </c>
      <c r="AF92" s="5">
        <v>0</v>
      </c>
      <c r="AG92" s="5">
        <v>1</v>
      </c>
      <c r="AH92" s="5">
        <v>0</v>
      </c>
      <c r="AI92" s="5">
        <v>0</v>
      </c>
      <c r="AJ92" s="5">
        <v>0</v>
      </c>
      <c r="AK92" s="6">
        <v>1</v>
      </c>
      <c r="AL92" s="6">
        <v>-1</v>
      </c>
      <c r="AM92" s="6">
        <v>66</v>
      </c>
      <c r="AN92" s="6">
        <v>8</v>
      </c>
      <c r="AO92" s="6">
        <v>30</v>
      </c>
      <c r="AP92" s="6">
        <v>28</v>
      </c>
      <c r="AQ92" s="6">
        <v>33</v>
      </c>
      <c r="AR92" s="6">
        <v>34</v>
      </c>
      <c r="AS92" s="6">
        <v>8939</v>
      </c>
      <c r="AT92" s="7">
        <v>0</v>
      </c>
      <c r="AU92" s="7">
        <v>0</v>
      </c>
      <c r="AV92" s="7">
        <v>0</v>
      </c>
      <c r="AW92" s="8" t="s">
        <v>65</v>
      </c>
      <c r="AX92" s="12" t="s">
        <v>71</v>
      </c>
      <c r="AY92" s="12">
        <v>3</v>
      </c>
      <c r="AZ92" s="9" t="s">
        <v>77</v>
      </c>
      <c r="BA92" s="11" t="s">
        <v>316</v>
      </c>
      <c r="BB92" s="2" t="s">
        <v>214</v>
      </c>
      <c r="BC92" s="11"/>
      <c r="BD92" s="4">
        <v>3.8180000000000001</v>
      </c>
      <c r="BE92" s="6">
        <v>1.5151515151515152E-2</v>
      </c>
      <c r="BF92" s="6">
        <v>4</v>
      </c>
      <c r="BG92" s="6">
        <v>6</v>
      </c>
      <c r="BH92" s="6">
        <v>26</v>
      </c>
      <c r="BI92" s="7">
        <v>0</v>
      </c>
      <c r="BK92">
        <v>3.532</v>
      </c>
      <c r="BL92">
        <v>0.25443786982248523</v>
      </c>
      <c r="BM92">
        <v>3.78</v>
      </c>
      <c r="BN92">
        <v>21</v>
      </c>
      <c r="BO92">
        <v>17</v>
      </c>
      <c r="BP92" s="123">
        <v>0</v>
      </c>
      <c r="BQ92">
        <v>1</v>
      </c>
      <c r="BR92" s="125">
        <f t="shared" si="14"/>
        <v>1</v>
      </c>
      <c r="BS92">
        <f t="shared" si="15"/>
        <v>0</v>
      </c>
      <c r="BT92">
        <f t="shared" si="16"/>
        <v>3.5379260950716248E-4</v>
      </c>
      <c r="BU92" s="123">
        <f t="shared" si="17"/>
        <v>3.5379260950716248E-4</v>
      </c>
      <c r="BV92" s="125">
        <f t="shared" si="18"/>
        <v>0.99964620739049281</v>
      </c>
      <c r="BW92" s="123">
        <f t="shared" si="19"/>
        <v>-3.5385520887768916E-4</v>
      </c>
      <c r="BX92" s="125">
        <f t="shared" si="20"/>
        <v>100</v>
      </c>
      <c r="BY92">
        <f t="shared" si="21"/>
        <v>-3.3866231075625111</v>
      </c>
      <c r="BZ92">
        <f t="shared" si="22"/>
        <v>1.289440894672092E-3</v>
      </c>
      <c r="CA92">
        <f t="shared" si="23"/>
        <v>4.3700596708123127E-3</v>
      </c>
      <c r="CV92">
        <v>0.23771520526726891</v>
      </c>
      <c r="CW92">
        <v>0</v>
      </c>
      <c r="CX92">
        <v>1</v>
      </c>
      <c r="CY92">
        <f t="shared" si="26"/>
        <v>80</v>
      </c>
      <c r="CZ92">
        <f t="shared" si="26"/>
        <v>5</v>
      </c>
      <c r="DA92">
        <f t="shared" si="24"/>
        <v>0.13978494623655913</v>
      </c>
      <c r="DB92">
        <f t="shared" si="24"/>
        <v>0.87179487179487181</v>
      </c>
      <c r="DC92">
        <f t="shared" si="25"/>
        <v>9.3741384063964622E-3</v>
      </c>
    </row>
    <row r="93" spans="1:107" x14ac:dyDescent="0.25">
      <c r="A93" s="2">
        <v>95</v>
      </c>
      <c r="B93" s="2">
        <v>2016</v>
      </c>
      <c r="C93" s="2" t="s">
        <v>336</v>
      </c>
      <c r="D93" s="2" t="s">
        <v>254</v>
      </c>
      <c r="E93" s="2" t="s">
        <v>63</v>
      </c>
      <c r="F93" s="2" t="s">
        <v>81</v>
      </c>
      <c r="G93" s="1" t="s">
        <v>65</v>
      </c>
      <c r="H93" s="1" t="s">
        <v>66</v>
      </c>
      <c r="I93" s="3">
        <v>1</v>
      </c>
      <c r="J93" s="4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3" t="s">
        <v>67</v>
      </c>
      <c r="R93">
        <v>1</v>
      </c>
      <c r="S93" s="4">
        <v>1</v>
      </c>
      <c r="T93" s="5">
        <v>0</v>
      </c>
      <c r="U93" s="5">
        <v>0</v>
      </c>
      <c r="V93" s="5">
        <v>0</v>
      </c>
      <c r="W93" s="3" t="s">
        <v>68</v>
      </c>
      <c r="X93" s="3">
        <v>0</v>
      </c>
      <c r="Y93" s="4">
        <v>1</v>
      </c>
      <c r="Z93" s="5">
        <v>0</v>
      </c>
      <c r="AA93" s="5">
        <v>0</v>
      </c>
      <c r="AB93" s="5">
        <v>0</v>
      </c>
      <c r="AC93" s="3" t="s">
        <v>128</v>
      </c>
      <c r="AD93" s="3">
        <v>3</v>
      </c>
      <c r="AE93" s="4">
        <v>0</v>
      </c>
      <c r="AF93" s="5">
        <v>0</v>
      </c>
      <c r="AG93" s="5">
        <v>1</v>
      </c>
      <c r="AH93" s="5">
        <v>0</v>
      </c>
      <c r="AI93" s="5">
        <v>0</v>
      </c>
      <c r="AJ93" s="5">
        <v>0</v>
      </c>
      <c r="AK93" s="6">
        <v>90</v>
      </c>
      <c r="AL93" s="6">
        <v>-90</v>
      </c>
      <c r="AM93" s="6">
        <v>388</v>
      </c>
      <c r="AN93" s="6">
        <v>8</v>
      </c>
      <c r="AO93" s="6">
        <v>32</v>
      </c>
      <c r="AP93" s="6">
        <v>33</v>
      </c>
      <c r="AQ93" s="6">
        <v>34</v>
      </c>
      <c r="AR93" s="6">
        <v>34</v>
      </c>
      <c r="AS93" s="6">
        <v>438</v>
      </c>
      <c r="AT93" s="7">
        <v>0</v>
      </c>
      <c r="AU93" s="7">
        <v>0</v>
      </c>
      <c r="AV93" s="7">
        <v>1</v>
      </c>
      <c r="AW93" s="8" t="s">
        <v>65</v>
      </c>
      <c r="AX93" s="12" t="s">
        <v>71</v>
      </c>
      <c r="AY93" s="12">
        <v>3</v>
      </c>
      <c r="AZ93" s="9" t="s">
        <v>77</v>
      </c>
      <c r="BA93" s="11" t="s">
        <v>218</v>
      </c>
      <c r="BB93" s="2" t="s">
        <v>254</v>
      </c>
      <c r="BC93" s="11"/>
      <c r="BD93" s="4">
        <v>3.5979999999999999</v>
      </c>
      <c r="BE93" s="6">
        <v>0.23195876288659795</v>
      </c>
      <c r="BF93" s="6">
        <v>4.01</v>
      </c>
      <c r="BG93" s="6">
        <v>6</v>
      </c>
      <c r="BH93" s="6">
        <v>26</v>
      </c>
      <c r="BI93" s="7">
        <v>0</v>
      </c>
      <c r="BK93">
        <v>3.5329999999999999</v>
      </c>
      <c r="BL93">
        <v>4.642857142857143E-2</v>
      </c>
      <c r="BM93">
        <v>3.93</v>
      </c>
      <c r="BN93">
        <v>0</v>
      </c>
      <c r="BO93">
        <v>27</v>
      </c>
      <c r="BP93" s="123">
        <v>0</v>
      </c>
      <c r="BQ93">
        <v>1</v>
      </c>
      <c r="BR93" s="125">
        <f t="shared" si="14"/>
        <v>1</v>
      </c>
      <c r="BS93">
        <f t="shared" si="15"/>
        <v>0</v>
      </c>
      <c r="BT93">
        <f t="shared" si="16"/>
        <v>0.19194584562642203</v>
      </c>
      <c r="BU93" s="123">
        <f t="shared" si="17"/>
        <v>0.19194584562642203</v>
      </c>
      <c r="BV93" s="125">
        <f t="shared" si="18"/>
        <v>0.80805415437357797</v>
      </c>
      <c r="BW93" s="123">
        <f t="shared" si="19"/>
        <v>-0.21312619996738844</v>
      </c>
      <c r="BX93" s="125">
        <f t="shared" si="20"/>
        <v>100</v>
      </c>
      <c r="BY93">
        <f t="shared" si="21"/>
        <v>-0.87074813238894411</v>
      </c>
      <c r="BZ93">
        <f t="shared" si="22"/>
        <v>0.27306656430243403</v>
      </c>
      <c r="CA93">
        <f t="shared" si="23"/>
        <v>0.40845017824482299</v>
      </c>
      <c r="CV93">
        <v>0.24518226076678618</v>
      </c>
      <c r="CW93">
        <v>1</v>
      </c>
      <c r="CX93">
        <v>0</v>
      </c>
      <c r="CY93">
        <f t="shared" si="26"/>
        <v>81</v>
      </c>
      <c r="CZ93">
        <f t="shared" si="26"/>
        <v>5</v>
      </c>
      <c r="DA93">
        <f t="shared" si="24"/>
        <v>0.12903225806451613</v>
      </c>
      <c r="DB93">
        <f t="shared" si="24"/>
        <v>0.87179487179487181</v>
      </c>
      <c r="DC93">
        <f t="shared" si="25"/>
        <v>9.3741384063964622E-3</v>
      </c>
    </row>
    <row r="94" spans="1:107" x14ac:dyDescent="0.25">
      <c r="A94" s="2">
        <v>121</v>
      </c>
      <c r="B94" s="2">
        <v>2015</v>
      </c>
      <c r="C94" s="2" t="s">
        <v>244</v>
      </c>
      <c r="D94" s="2" t="s">
        <v>111</v>
      </c>
      <c r="E94" s="2" t="s">
        <v>63</v>
      </c>
      <c r="F94" s="2" t="s">
        <v>108</v>
      </c>
      <c r="G94" s="1" t="s">
        <v>65</v>
      </c>
      <c r="H94" s="1" t="s">
        <v>66</v>
      </c>
      <c r="I94" s="3">
        <v>1</v>
      </c>
      <c r="J94" s="4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3" t="s">
        <v>67</v>
      </c>
      <c r="R94">
        <v>1</v>
      </c>
      <c r="S94" s="4">
        <v>1</v>
      </c>
      <c r="T94" s="5">
        <v>0</v>
      </c>
      <c r="U94" s="5">
        <v>0</v>
      </c>
      <c r="V94" s="5">
        <v>0</v>
      </c>
      <c r="W94" s="3" t="s">
        <v>123</v>
      </c>
      <c r="X94" s="3">
        <v>2</v>
      </c>
      <c r="Y94" s="4">
        <v>0</v>
      </c>
      <c r="Z94" s="5">
        <v>0</v>
      </c>
      <c r="AA94" s="5">
        <v>1</v>
      </c>
      <c r="AB94" s="5">
        <v>0</v>
      </c>
      <c r="AC94" s="3" t="s">
        <v>83</v>
      </c>
      <c r="AD94" s="3">
        <v>2</v>
      </c>
      <c r="AE94" s="4">
        <v>0</v>
      </c>
      <c r="AF94" s="5">
        <v>1</v>
      </c>
      <c r="AG94" s="5">
        <v>0</v>
      </c>
      <c r="AH94" s="5">
        <v>0</v>
      </c>
      <c r="AI94" s="5">
        <v>0</v>
      </c>
      <c r="AJ94" s="5">
        <v>0</v>
      </c>
      <c r="AK94" s="6">
        <v>71</v>
      </c>
      <c r="AL94" s="6">
        <v>-71</v>
      </c>
      <c r="AM94" s="6">
        <v>394</v>
      </c>
      <c r="AN94" s="6">
        <v>6</v>
      </c>
      <c r="AO94" s="6">
        <v>26</v>
      </c>
      <c r="AP94" s="6">
        <v>28</v>
      </c>
      <c r="AQ94" s="6">
        <v>23</v>
      </c>
      <c r="AR94" s="6">
        <v>30</v>
      </c>
      <c r="AS94" s="6">
        <v>1047</v>
      </c>
      <c r="AT94" s="7">
        <v>0</v>
      </c>
      <c r="AU94" s="7">
        <v>0</v>
      </c>
      <c r="AV94" s="7">
        <v>0</v>
      </c>
      <c r="AW94" s="8" t="s">
        <v>65</v>
      </c>
      <c r="AX94" s="12" t="s">
        <v>71</v>
      </c>
      <c r="AY94" s="12">
        <v>3</v>
      </c>
      <c r="AZ94" s="9" t="s">
        <v>77</v>
      </c>
      <c r="BA94" s="11" t="s">
        <v>245</v>
      </c>
      <c r="BB94" s="2" t="s">
        <v>111</v>
      </c>
      <c r="BC94" s="11"/>
      <c r="BD94" s="4">
        <v>3.3959999999999999</v>
      </c>
      <c r="BE94" s="6">
        <v>0.1802030456852792</v>
      </c>
      <c r="BF94" s="6">
        <v>3.94</v>
      </c>
      <c r="BG94" s="6">
        <v>8</v>
      </c>
      <c r="BH94" s="6">
        <v>26</v>
      </c>
      <c r="BI94" s="7">
        <v>0</v>
      </c>
      <c r="BK94">
        <v>3.5329999999999999</v>
      </c>
      <c r="BL94">
        <v>0.32865168539325845</v>
      </c>
      <c r="BM94">
        <v>3.15</v>
      </c>
      <c r="BN94">
        <v>17</v>
      </c>
      <c r="BO94">
        <v>20</v>
      </c>
      <c r="BP94" s="123">
        <v>0</v>
      </c>
      <c r="BQ94">
        <v>1</v>
      </c>
      <c r="BR94" s="125">
        <f t="shared" si="14"/>
        <v>1</v>
      </c>
      <c r="BS94">
        <f t="shared" si="15"/>
        <v>0</v>
      </c>
      <c r="BT94">
        <f t="shared" si="16"/>
        <v>6.3711997458554053E-3</v>
      </c>
      <c r="BU94" s="123">
        <f t="shared" si="17"/>
        <v>6.3711997458554053E-3</v>
      </c>
      <c r="BV94" s="125">
        <f t="shared" si="18"/>
        <v>0.99362880025414457</v>
      </c>
      <c r="BW94" s="123">
        <f t="shared" si="19"/>
        <v>-6.391582459973893E-3</v>
      </c>
      <c r="BX94" s="125">
        <f t="shared" si="20"/>
        <v>100</v>
      </c>
      <c r="BY94">
        <f t="shared" si="21"/>
        <v>-2.4908887966494957</v>
      </c>
      <c r="BZ94">
        <f t="shared" si="22"/>
        <v>1.7931397868743103E-2</v>
      </c>
      <c r="CA94">
        <f t="shared" si="23"/>
        <v>4.5277184776582699E-2</v>
      </c>
      <c r="CV94">
        <v>0.24899291580010374</v>
      </c>
      <c r="CW94">
        <v>1</v>
      </c>
      <c r="CX94">
        <v>0</v>
      </c>
      <c r="CY94">
        <f t="shared" si="26"/>
        <v>82</v>
      </c>
      <c r="CZ94">
        <f t="shared" si="26"/>
        <v>5</v>
      </c>
      <c r="DA94">
        <f t="shared" si="24"/>
        <v>0.11827956989247312</v>
      </c>
      <c r="DB94">
        <f t="shared" si="24"/>
        <v>0.87179487179487181</v>
      </c>
      <c r="DC94">
        <f t="shared" si="25"/>
        <v>9.3741384063964622E-3</v>
      </c>
    </row>
    <row r="95" spans="1:107" x14ac:dyDescent="0.25">
      <c r="A95" s="2">
        <v>48</v>
      </c>
      <c r="B95" s="2">
        <v>2015</v>
      </c>
      <c r="C95" s="2" t="s">
        <v>197</v>
      </c>
      <c r="D95" s="2" t="s">
        <v>104</v>
      </c>
      <c r="E95" s="2" t="s">
        <v>63</v>
      </c>
      <c r="F95" s="2" t="s">
        <v>119</v>
      </c>
      <c r="G95" s="1" t="s">
        <v>65</v>
      </c>
      <c r="H95" s="1" t="s">
        <v>66</v>
      </c>
      <c r="I95" s="3">
        <v>1</v>
      </c>
      <c r="J95" s="4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3" t="s">
        <v>67</v>
      </c>
      <c r="R95">
        <v>1</v>
      </c>
      <c r="S95" s="4">
        <v>1</v>
      </c>
      <c r="T95" s="5">
        <v>0</v>
      </c>
      <c r="U95" s="5">
        <v>0</v>
      </c>
      <c r="V95" s="5">
        <v>0</v>
      </c>
      <c r="W95" s="3" t="s">
        <v>68</v>
      </c>
      <c r="X95" s="3">
        <v>0</v>
      </c>
      <c r="Y95" s="4">
        <v>1</v>
      </c>
      <c r="Z95" s="5">
        <v>0</v>
      </c>
      <c r="AA95" s="5">
        <v>0</v>
      </c>
      <c r="AB95" s="5">
        <v>0</v>
      </c>
      <c r="AC95" s="3" t="s">
        <v>128</v>
      </c>
      <c r="AD95" s="3">
        <v>3</v>
      </c>
      <c r="AE95" s="4">
        <v>0</v>
      </c>
      <c r="AF95" s="5">
        <v>0</v>
      </c>
      <c r="AG95" s="5">
        <v>1</v>
      </c>
      <c r="AH95" s="5">
        <v>0</v>
      </c>
      <c r="AI95" s="5">
        <v>0</v>
      </c>
      <c r="AJ95" s="5">
        <v>0</v>
      </c>
      <c r="AK95" s="6">
        <v>64</v>
      </c>
      <c r="AL95" s="6">
        <v>-64</v>
      </c>
      <c r="AM95" s="6">
        <v>424</v>
      </c>
      <c r="AN95" s="6">
        <v>8</v>
      </c>
      <c r="AO95" s="6">
        <v>24</v>
      </c>
      <c r="AP95" s="6">
        <v>24</v>
      </c>
      <c r="AQ95" s="6">
        <v>25</v>
      </c>
      <c r="AR95" s="6">
        <v>23</v>
      </c>
      <c r="AS95" s="6">
        <v>5</v>
      </c>
      <c r="AT95" s="7">
        <v>0</v>
      </c>
      <c r="AU95" s="7">
        <v>0</v>
      </c>
      <c r="AV95" s="7">
        <v>0</v>
      </c>
      <c r="AW95" s="8" t="s">
        <v>65</v>
      </c>
      <c r="AX95" s="12" t="s">
        <v>71</v>
      </c>
      <c r="AY95" s="12">
        <v>3</v>
      </c>
      <c r="AZ95" s="9" t="s">
        <v>77</v>
      </c>
      <c r="BA95" s="11" t="s">
        <v>198</v>
      </c>
      <c r="BB95" s="2" t="s">
        <v>104</v>
      </c>
      <c r="BC95" s="11"/>
      <c r="BD95" s="4">
        <v>3.0659999999999998</v>
      </c>
      <c r="BE95" s="6">
        <v>0.15094339622641509</v>
      </c>
      <c r="BF95" s="6">
        <v>3.96</v>
      </c>
      <c r="BG95" s="6">
        <v>8</v>
      </c>
      <c r="BH95" s="6">
        <v>26</v>
      </c>
      <c r="BI95" s="7">
        <v>0</v>
      </c>
      <c r="BK95">
        <v>3.548</v>
      </c>
      <c r="BL95">
        <v>0.29131652661064428</v>
      </c>
      <c r="BM95">
        <v>3.7</v>
      </c>
      <c r="BN95">
        <v>8</v>
      </c>
      <c r="BO95">
        <v>20</v>
      </c>
      <c r="BP95" s="123">
        <v>0</v>
      </c>
      <c r="BQ95">
        <v>1</v>
      </c>
      <c r="BR95" s="125">
        <f t="shared" si="14"/>
        <v>1</v>
      </c>
      <c r="BS95">
        <f t="shared" si="15"/>
        <v>0</v>
      </c>
      <c r="BT95">
        <f t="shared" si="16"/>
        <v>1.865111950624522E-2</v>
      </c>
      <c r="BU95" s="123">
        <f t="shared" si="17"/>
        <v>1.865111950624522E-2</v>
      </c>
      <c r="BV95" s="125">
        <f t="shared" si="18"/>
        <v>0.98134888049375479</v>
      </c>
      <c r="BW95" s="123">
        <f t="shared" si="19"/>
        <v>-1.8827245032525999E-2</v>
      </c>
      <c r="BX95" s="125">
        <f t="shared" si="20"/>
        <v>100</v>
      </c>
      <c r="BY95">
        <f t="shared" si="21"/>
        <v>-2.0824406463792249</v>
      </c>
      <c r="BZ95">
        <f t="shared" si="22"/>
        <v>4.5628714529381789E-2</v>
      </c>
      <c r="CA95">
        <f t="shared" si="23"/>
        <v>9.8986854277452629E-2</v>
      </c>
      <c r="CV95">
        <v>0.25757985529136362</v>
      </c>
      <c r="CW95">
        <v>1</v>
      </c>
      <c r="CX95">
        <v>0</v>
      </c>
      <c r="CY95">
        <f t="shared" si="26"/>
        <v>83</v>
      </c>
      <c r="CZ95">
        <f t="shared" si="26"/>
        <v>5</v>
      </c>
      <c r="DA95">
        <f t="shared" si="24"/>
        <v>0.10752688172043012</v>
      </c>
      <c r="DB95">
        <f t="shared" si="24"/>
        <v>0.87179487179487181</v>
      </c>
      <c r="DC95">
        <f t="shared" si="25"/>
        <v>9.3741384063964622E-3</v>
      </c>
    </row>
    <row r="96" spans="1:107" x14ac:dyDescent="0.25">
      <c r="A96" s="2">
        <v>227</v>
      </c>
      <c r="B96" s="2">
        <v>2015</v>
      </c>
      <c r="C96" s="2" t="s">
        <v>323</v>
      </c>
      <c r="D96" s="2" t="s">
        <v>214</v>
      </c>
      <c r="E96" s="2" t="s">
        <v>63</v>
      </c>
      <c r="F96" s="2" t="s">
        <v>215</v>
      </c>
      <c r="G96" s="1" t="s">
        <v>65</v>
      </c>
      <c r="H96" s="1" t="s">
        <v>66</v>
      </c>
      <c r="I96" s="3">
        <v>1</v>
      </c>
      <c r="J96" s="4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3" t="s">
        <v>101</v>
      </c>
      <c r="R96">
        <v>2</v>
      </c>
      <c r="S96" s="4">
        <v>0</v>
      </c>
      <c r="T96" s="5">
        <v>1</v>
      </c>
      <c r="U96" s="5">
        <v>0</v>
      </c>
      <c r="V96" s="5">
        <v>0</v>
      </c>
      <c r="W96" s="3" t="s">
        <v>68</v>
      </c>
      <c r="X96" s="3">
        <v>0</v>
      </c>
      <c r="Y96" s="4">
        <v>1</v>
      </c>
      <c r="Z96" s="5">
        <v>0</v>
      </c>
      <c r="AA96" s="5">
        <v>0</v>
      </c>
      <c r="AB96" s="5">
        <v>0</v>
      </c>
      <c r="AC96" s="3" t="s">
        <v>69</v>
      </c>
      <c r="AD96" s="3">
        <v>1</v>
      </c>
      <c r="AE96" s="4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6"/>
      <c r="AL96" s="6"/>
      <c r="AM96" s="6">
        <v>96</v>
      </c>
      <c r="AN96" s="6">
        <v>8</v>
      </c>
      <c r="AO96" s="6">
        <v>30</v>
      </c>
      <c r="AP96" s="6">
        <v>27</v>
      </c>
      <c r="AQ96" s="6">
        <v>34</v>
      </c>
      <c r="AR96" s="6">
        <v>34</v>
      </c>
      <c r="AS96" s="6">
        <v>10069</v>
      </c>
      <c r="AT96" s="7">
        <v>0</v>
      </c>
      <c r="AU96" s="7">
        <v>0</v>
      </c>
      <c r="AV96" s="7">
        <v>0</v>
      </c>
      <c r="AW96" s="8" t="s">
        <v>65</v>
      </c>
      <c r="AX96" s="12" t="s">
        <v>71</v>
      </c>
      <c r="AY96" s="12">
        <v>3</v>
      </c>
      <c r="AZ96" s="9" t="s">
        <v>77</v>
      </c>
      <c r="BA96" s="11" t="s">
        <v>324</v>
      </c>
      <c r="BB96" s="2" t="s">
        <v>214</v>
      </c>
      <c r="BC96" s="11"/>
      <c r="BD96" s="4">
        <v>3.4710000000000001</v>
      </c>
      <c r="BE96" s="6"/>
      <c r="BF96" s="6">
        <v>4.18</v>
      </c>
      <c r="BG96" s="6">
        <v>8</v>
      </c>
      <c r="BH96" s="6">
        <v>26</v>
      </c>
      <c r="BI96" s="7">
        <v>0</v>
      </c>
      <c r="BK96">
        <v>3.5640000000000001</v>
      </c>
      <c r="BL96">
        <v>0.11682242990654206</v>
      </c>
      <c r="BM96">
        <v>3.93</v>
      </c>
      <c r="BN96">
        <v>0</v>
      </c>
      <c r="BO96">
        <v>28</v>
      </c>
      <c r="BP96" s="123">
        <v>0</v>
      </c>
      <c r="BQ96">
        <v>1</v>
      </c>
      <c r="BR96" s="125">
        <f t="shared" si="14"/>
        <v>1</v>
      </c>
      <c r="BS96">
        <f t="shared" si="15"/>
        <v>0</v>
      </c>
      <c r="BT96">
        <f t="shared" si="16"/>
        <v>0.19754532164482699</v>
      </c>
      <c r="BU96" s="123">
        <f t="shared" si="17"/>
        <v>0.19754532164482699</v>
      </c>
      <c r="BV96" s="125">
        <f t="shared" si="18"/>
        <v>0.80245467835517303</v>
      </c>
      <c r="BW96" s="123">
        <f t="shared" si="19"/>
        <v>-0.220079901142649</v>
      </c>
      <c r="BX96" s="125">
        <f t="shared" si="20"/>
        <v>100</v>
      </c>
      <c r="BY96">
        <f t="shared" si="21"/>
        <v>-0.85042175852029178</v>
      </c>
      <c r="BZ96">
        <f t="shared" si="22"/>
        <v>0.27788522315670972</v>
      </c>
      <c r="CA96">
        <f t="shared" si="23"/>
        <v>0.41441545375084821</v>
      </c>
      <c r="CV96">
        <v>0.29286628968220768</v>
      </c>
      <c r="CW96">
        <v>1</v>
      </c>
      <c r="CX96">
        <v>0</v>
      </c>
      <c r="CY96">
        <f t="shared" si="26"/>
        <v>84</v>
      </c>
      <c r="CZ96">
        <f t="shared" si="26"/>
        <v>5</v>
      </c>
      <c r="DA96">
        <f t="shared" si="24"/>
        <v>9.6774193548387122E-2</v>
      </c>
      <c r="DB96">
        <f t="shared" si="24"/>
        <v>0.87179487179487181</v>
      </c>
      <c r="DC96">
        <f t="shared" si="25"/>
        <v>0</v>
      </c>
    </row>
    <row r="97" spans="1:107" x14ac:dyDescent="0.25">
      <c r="A97" s="2">
        <v>12</v>
      </c>
      <c r="B97" s="2">
        <v>2016</v>
      </c>
      <c r="C97" s="2" t="s">
        <v>276</v>
      </c>
      <c r="D97" s="2" t="s">
        <v>80</v>
      </c>
      <c r="E97" s="2" t="s">
        <v>74</v>
      </c>
      <c r="F97" s="2" t="s">
        <v>64</v>
      </c>
      <c r="G97" s="1" t="s">
        <v>65</v>
      </c>
      <c r="H97" s="1" t="s">
        <v>66</v>
      </c>
      <c r="I97" s="3">
        <v>1</v>
      </c>
      <c r="J97" s="4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 t="s">
        <v>67</v>
      </c>
      <c r="R97">
        <v>1</v>
      </c>
      <c r="S97" s="4">
        <v>1</v>
      </c>
      <c r="T97" s="5">
        <v>0</v>
      </c>
      <c r="U97" s="5">
        <v>0</v>
      </c>
      <c r="V97" s="5">
        <v>0</v>
      </c>
      <c r="W97" s="3" t="s">
        <v>68</v>
      </c>
      <c r="X97" s="3">
        <v>0</v>
      </c>
      <c r="Y97" s="4">
        <v>1</v>
      </c>
      <c r="Z97" s="5">
        <v>0</v>
      </c>
      <c r="AA97" s="5">
        <v>0</v>
      </c>
      <c r="AB97" s="5">
        <v>0</v>
      </c>
      <c r="AC97" s="3" t="s">
        <v>83</v>
      </c>
      <c r="AD97" s="3">
        <v>2</v>
      </c>
      <c r="AE97" s="4">
        <v>0</v>
      </c>
      <c r="AF97" s="5">
        <v>1</v>
      </c>
      <c r="AG97" s="5">
        <v>0</v>
      </c>
      <c r="AH97" s="5">
        <v>0</v>
      </c>
      <c r="AI97" s="5">
        <v>0</v>
      </c>
      <c r="AJ97" s="5">
        <v>0</v>
      </c>
      <c r="AK97" s="6">
        <v>4</v>
      </c>
      <c r="AL97" s="6">
        <v>-4</v>
      </c>
      <c r="AM97" s="6">
        <v>87</v>
      </c>
      <c r="AN97" s="6">
        <v>6</v>
      </c>
      <c r="AO97" s="6">
        <v>28</v>
      </c>
      <c r="AP97" s="6">
        <v>28</v>
      </c>
      <c r="AQ97" s="6">
        <v>26</v>
      </c>
      <c r="AR97" s="6">
        <v>32</v>
      </c>
      <c r="AS97" s="6">
        <v>17</v>
      </c>
      <c r="AT97" s="7">
        <v>0</v>
      </c>
      <c r="AU97" s="7">
        <v>1</v>
      </c>
      <c r="AV97" s="7">
        <v>1</v>
      </c>
      <c r="AW97" s="8" t="s">
        <v>70</v>
      </c>
      <c r="AX97" s="12" t="s">
        <v>71</v>
      </c>
      <c r="AY97" s="12">
        <v>2</v>
      </c>
      <c r="AZ97" s="9" t="s">
        <v>72</v>
      </c>
      <c r="BA97" s="11"/>
      <c r="BB97" s="2" t="s">
        <v>80</v>
      </c>
      <c r="BC97" s="11"/>
      <c r="BD97" s="4">
        <v>2.9630000000000001</v>
      </c>
      <c r="BE97" s="6">
        <v>4.5977011494252873E-2</v>
      </c>
      <c r="BF97" s="6">
        <v>4.1399999999999997</v>
      </c>
      <c r="BG97" s="6">
        <v>9</v>
      </c>
      <c r="BH97" s="6">
        <v>26</v>
      </c>
      <c r="BI97" s="7">
        <v>1</v>
      </c>
      <c r="BK97">
        <v>3.59</v>
      </c>
      <c r="BL97">
        <v>0.25396825396825395</v>
      </c>
      <c r="BM97">
        <v>3.67</v>
      </c>
      <c r="BN97">
        <v>22</v>
      </c>
      <c r="BO97">
        <v>20</v>
      </c>
      <c r="BP97" s="123">
        <v>0</v>
      </c>
      <c r="BQ97">
        <v>1</v>
      </c>
      <c r="BR97" s="125">
        <f t="shared" si="14"/>
        <v>1</v>
      </c>
      <c r="BS97">
        <f t="shared" si="15"/>
        <v>0</v>
      </c>
      <c r="BT97">
        <f t="shared" si="16"/>
        <v>5.4750513668029761E-4</v>
      </c>
      <c r="BU97" s="123">
        <f t="shared" si="17"/>
        <v>5.4750513668029761E-4</v>
      </c>
      <c r="BV97" s="125">
        <f t="shared" si="18"/>
        <v>0.99945249486331966</v>
      </c>
      <c r="BW97" s="123">
        <f t="shared" si="19"/>
        <v>-5.4765507234721261E-4</v>
      </c>
      <c r="BX97" s="125">
        <f t="shared" si="20"/>
        <v>100</v>
      </c>
      <c r="BY97">
        <f t="shared" si="21"/>
        <v>-3.264904400771715</v>
      </c>
      <c r="BZ97">
        <f t="shared" si="22"/>
        <v>1.9328901554902017E-3</v>
      </c>
      <c r="CA97">
        <f t="shared" si="23"/>
        <v>6.3178987678848856E-3</v>
      </c>
      <c r="CV97">
        <v>0.31814669428014586</v>
      </c>
      <c r="CW97">
        <v>0</v>
      </c>
      <c r="CX97">
        <v>1</v>
      </c>
      <c r="CY97">
        <f t="shared" si="26"/>
        <v>84</v>
      </c>
      <c r="CZ97">
        <f t="shared" si="26"/>
        <v>6</v>
      </c>
      <c r="DA97">
        <f t="shared" si="24"/>
        <v>9.6774193548387122E-2</v>
      </c>
      <c r="DB97">
        <f t="shared" si="24"/>
        <v>0.84615384615384615</v>
      </c>
      <c r="DC97">
        <f t="shared" si="25"/>
        <v>9.0984284532671551E-3</v>
      </c>
    </row>
    <row r="98" spans="1:107" x14ac:dyDescent="0.25">
      <c r="A98" s="2">
        <v>168</v>
      </c>
      <c r="B98" s="2">
        <v>2015</v>
      </c>
      <c r="C98" s="2" t="s">
        <v>152</v>
      </c>
      <c r="D98" s="2" t="s">
        <v>93</v>
      </c>
      <c r="E98" s="2" t="s">
        <v>63</v>
      </c>
      <c r="F98" s="2" t="s">
        <v>94</v>
      </c>
      <c r="G98" s="1" t="s">
        <v>65</v>
      </c>
      <c r="H98" s="1" t="s">
        <v>66</v>
      </c>
      <c r="I98" s="3">
        <v>1</v>
      </c>
      <c r="J98" s="4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3" t="s">
        <v>67</v>
      </c>
      <c r="R98">
        <v>1</v>
      </c>
      <c r="S98" s="4">
        <v>1</v>
      </c>
      <c r="T98" s="5">
        <v>0</v>
      </c>
      <c r="U98" s="5">
        <v>0</v>
      </c>
      <c r="V98" s="5">
        <v>0</v>
      </c>
      <c r="W98" s="3" t="s">
        <v>68</v>
      </c>
      <c r="X98" s="3">
        <v>0</v>
      </c>
      <c r="Y98" s="4">
        <v>1</v>
      </c>
      <c r="Z98" s="5">
        <v>0</v>
      </c>
      <c r="AA98" s="5">
        <v>0</v>
      </c>
      <c r="AB98" s="5">
        <v>0</v>
      </c>
      <c r="AC98" s="3" t="s">
        <v>128</v>
      </c>
      <c r="AD98" s="3">
        <v>3</v>
      </c>
      <c r="AE98" s="4">
        <v>0</v>
      </c>
      <c r="AF98" s="5">
        <v>0</v>
      </c>
      <c r="AG98" s="5">
        <v>1</v>
      </c>
      <c r="AH98" s="5">
        <v>0</v>
      </c>
      <c r="AI98" s="5">
        <v>0</v>
      </c>
      <c r="AJ98" s="5">
        <v>0</v>
      </c>
      <c r="AK98" s="6">
        <v>99</v>
      </c>
      <c r="AL98" s="6">
        <v>-99</v>
      </c>
      <c r="AM98" s="6">
        <v>253</v>
      </c>
      <c r="AN98" s="6">
        <v>8</v>
      </c>
      <c r="AO98" s="6">
        <v>29</v>
      </c>
      <c r="AP98" s="6">
        <v>30</v>
      </c>
      <c r="AQ98" s="6">
        <v>32</v>
      </c>
      <c r="AR98" s="6">
        <v>29</v>
      </c>
      <c r="AS98" s="6">
        <v>2142</v>
      </c>
      <c r="AT98" s="7">
        <v>0</v>
      </c>
      <c r="AU98" s="7">
        <v>0</v>
      </c>
      <c r="AV98" s="7">
        <v>0</v>
      </c>
      <c r="AW98" s="8" t="s">
        <v>65</v>
      </c>
      <c r="AX98" s="12" t="s">
        <v>71</v>
      </c>
      <c r="AY98" s="12">
        <v>3</v>
      </c>
      <c r="AZ98" s="9" t="s">
        <v>77</v>
      </c>
      <c r="BA98" s="11" t="s">
        <v>312</v>
      </c>
      <c r="BB98" s="2" t="s">
        <v>93</v>
      </c>
      <c r="BC98" s="11"/>
      <c r="BD98" s="4">
        <v>3.621</v>
      </c>
      <c r="BE98" s="6">
        <v>0.39130434782608697</v>
      </c>
      <c r="BF98" s="6">
        <v>3.87</v>
      </c>
      <c r="BG98" s="6">
        <v>11</v>
      </c>
      <c r="BH98" s="6">
        <v>26</v>
      </c>
      <c r="BI98" s="7">
        <v>0</v>
      </c>
      <c r="BK98">
        <v>3.5920000000000001</v>
      </c>
      <c r="BL98">
        <v>0.32698412698412699</v>
      </c>
      <c r="BM98">
        <v>3.58</v>
      </c>
      <c r="BN98">
        <v>6</v>
      </c>
      <c r="BO98">
        <v>21</v>
      </c>
      <c r="BP98" s="123">
        <v>0</v>
      </c>
      <c r="BQ98">
        <v>1</v>
      </c>
      <c r="BR98" s="125">
        <f t="shared" si="14"/>
        <v>1</v>
      </c>
      <c r="BS98">
        <f t="shared" si="15"/>
        <v>0</v>
      </c>
      <c r="BT98">
        <f t="shared" si="16"/>
        <v>3.039063399947001E-2</v>
      </c>
      <c r="BU98" s="123">
        <f t="shared" si="17"/>
        <v>3.039063399947001E-2</v>
      </c>
      <c r="BV98" s="125">
        <f t="shared" si="18"/>
        <v>0.96960936600052994</v>
      </c>
      <c r="BW98" s="123">
        <f t="shared" si="19"/>
        <v>-3.0862004059729303E-2</v>
      </c>
      <c r="BX98" s="125">
        <f t="shared" si="20"/>
        <v>100</v>
      </c>
      <c r="BY98">
        <f t="shared" si="21"/>
        <v>-1.8750832755213453</v>
      </c>
      <c r="BZ98">
        <f t="shared" si="22"/>
        <v>6.8775536027347983E-2</v>
      </c>
      <c r="CA98">
        <f t="shared" si="23"/>
        <v>0.13803310070750174</v>
      </c>
      <c r="CV98">
        <v>0.32901485559444676</v>
      </c>
      <c r="CW98">
        <v>1</v>
      </c>
      <c r="CX98">
        <v>0</v>
      </c>
      <c r="CY98">
        <f t="shared" si="26"/>
        <v>85</v>
      </c>
      <c r="CZ98">
        <f t="shared" si="26"/>
        <v>6</v>
      </c>
      <c r="DA98">
        <f t="shared" si="24"/>
        <v>8.6021505376344121E-2</v>
      </c>
      <c r="DB98">
        <f t="shared" si="24"/>
        <v>0.84615384615384615</v>
      </c>
      <c r="DC98">
        <f t="shared" si="25"/>
        <v>9.0984284532671551E-3</v>
      </c>
    </row>
    <row r="99" spans="1:107" x14ac:dyDescent="0.25">
      <c r="A99" s="2">
        <v>188</v>
      </c>
      <c r="B99" s="2">
        <v>2015</v>
      </c>
      <c r="C99" s="2" t="s">
        <v>186</v>
      </c>
      <c r="D99" s="2" t="s">
        <v>124</v>
      </c>
      <c r="E99" s="2" t="s">
        <v>74</v>
      </c>
      <c r="F99" s="2" t="s">
        <v>81</v>
      </c>
      <c r="G99" s="1" t="s">
        <v>65</v>
      </c>
      <c r="H99" s="1" t="s">
        <v>66</v>
      </c>
      <c r="I99" s="3">
        <v>1</v>
      </c>
      <c r="J99" s="4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" t="s">
        <v>67</v>
      </c>
      <c r="R99">
        <v>1</v>
      </c>
      <c r="S99" s="4">
        <v>1</v>
      </c>
      <c r="T99" s="5">
        <v>0</v>
      </c>
      <c r="U99" s="5">
        <v>0</v>
      </c>
      <c r="V99" s="5">
        <v>0</v>
      </c>
      <c r="W99" s="3" t="s">
        <v>68</v>
      </c>
      <c r="X99" s="3">
        <v>0</v>
      </c>
      <c r="Y99" s="4">
        <v>1</v>
      </c>
      <c r="Z99" s="5">
        <v>0</v>
      </c>
      <c r="AA99" s="5">
        <v>0</v>
      </c>
      <c r="AB99" s="5">
        <v>0</v>
      </c>
      <c r="AC99" s="3" t="s">
        <v>83</v>
      </c>
      <c r="AD99" s="3">
        <v>2</v>
      </c>
      <c r="AE99" s="4">
        <v>0</v>
      </c>
      <c r="AF99" s="5">
        <v>1</v>
      </c>
      <c r="AG99" s="5">
        <v>0</v>
      </c>
      <c r="AH99" s="5">
        <v>0</v>
      </c>
      <c r="AI99" s="5">
        <v>0</v>
      </c>
      <c r="AJ99" s="5">
        <v>0</v>
      </c>
      <c r="AK99" s="6">
        <v>162</v>
      </c>
      <c r="AL99" s="6">
        <v>-162</v>
      </c>
      <c r="AM99" s="6">
        <v>435</v>
      </c>
      <c r="AN99" s="6">
        <v>8</v>
      </c>
      <c r="AO99" s="6">
        <v>23</v>
      </c>
      <c r="AP99" s="6">
        <v>25</v>
      </c>
      <c r="AQ99" s="6">
        <v>24</v>
      </c>
      <c r="AR99" s="6">
        <v>23</v>
      </c>
      <c r="AS99" s="6">
        <v>1742</v>
      </c>
      <c r="AT99" s="7">
        <v>0</v>
      </c>
      <c r="AU99" s="7">
        <v>1</v>
      </c>
      <c r="AV99" s="7">
        <v>0</v>
      </c>
      <c r="AW99" s="8" t="s">
        <v>65</v>
      </c>
      <c r="AX99" s="12" t="s">
        <v>71</v>
      </c>
      <c r="AY99" s="12">
        <v>3</v>
      </c>
      <c r="AZ99" s="9" t="s">
        <v>77</v>
      </c>
      <c r="BA99" s="11" t="s">
        <v>166</v>
      </c>
      <c r="BB99" s="2" t="s">
        <v>124</v>
      </c>
      <c r="BC99" s="11" t="s">
        <v>187</v>
      </c>
      <c r="BD99" s="4">
        <v>2.9849999999999999</v>
      </c>
      <c r="BE99" s="6">
        <v>0.3724137931034483</v>
      </c>
      <c r="BF99" s="6">
        <v>3.79</v>
      </c>
      <c r="BG99" s="6">
        <v>13</v>
      </c>
      <c r="BH99" s="6">
        <v>26</v>
      </c>
      <c r="BI99" s="7">
        <v>0</v>
      </c>
      <c r="BK99">
        <v>3.5979999999999999</v>
      </c>
      <c r="BL99">
        <v>0.23195876288659795</v>
      </c>
      <c r="BM99">
        <v>4.01</v>
      </c>
      <c r="BN99">
        <v>6</v>
      </c>
      <c r="BO99">
        <v>26</v>
      </c>
      <c r="BP99" s="123">
        <v>0</v>
      </c>
      <c r="BQ99">
        <v>1</v>
      </c>
      <c r="BR99" s="125">
        <f t="shared" si="14"/>
        <v>1</v>
      </c>
      <c r="BS99">
        <f t="shared" si="15"/>
        <v>0</v>
      </c>
      <c r="BT99">
        <f t="shared" si="16"/>
        <v>5.1663789929416455E-2</v>
      </c>
      <c r="BU99" s="123">
        <f t="shared" si="17"/>
        <v>5.1663789929416455E-2</v>
      </c>
      <c r="BV99" s="125">
        <f t="shared" si="18"/>
        <v>0.94833621007058355</v>
      </c>
      <c r="BW99" s="123">
        <f t="shared" si="19"/>
        <v>-5.30461876280717E-2</v>
      </c>
      <c r="BX99" s="125">
        <f t="shared" si="20"/>
        <v>100</v>
      </c>
      <c r="BY99">
        <f t="shared" si="21"/>
        <v>-1.6289312211504194</v>
      </c>
      <c r="BZ99">
        <f t="shared" si="22"/>
        <v>0.10585902796918317</v>
      </c>
      <c r="CA99">
        <f t="shared" si="23"/>
        <v>0.19429153838155844</v>
      </c>
      <c r="CV99">
        <v>0.38342109978311778</v>
      </c>
      <c r="CW99">
        <v>1</v>
      </c>
      <c r="CX99">
        <v>0</v>
      </c>
      <c r="CY99">
        <f t="shared" si="26"/>
        <v>86</v>
      </c>
      <c r="CZ99">
        <f t="shared" si="26"/>
        <v>6</v>
      </c>
      <c r="DA99">
        <f t="shared" si="24"/>
        <v>7.5268817204301119E-2</v>
      </c>
      <c r="DB99">
        <f t="shared" si="24"/>
        <v>0.84615384615384615</v>
      </c>
      <c r="DC99">
        <f t="shared" si="25"/>
        <v>9.0984284532671551E-3</v>
      </c>
    </row>
    <row r="100" spans="1:107" x14ac:dyDescent="0.25">
      <c r="A100" s="2">
        <v>117</v>
      </c>
      <c r="B100" s="2">
        <v>2015</v>
      </c>
      <c r="C100" s="2" t="s">
        <v>178</v>
      </c>
      <c r="D100" s="2" t="s">
        <v>124</v>
      </c>
      <c r="E100" s="2" t="s">
        <v>63</v>
      </c>
      <c r="F100" s="2" t="s">
        <v>195</v>
      </c>
      <c r="G100" s="1" t="s">
        <v>65</v>
      </c>
      <c r="H100" s="1" t="s">
        <v>109</v>
      </c>
      <c r="I100" s="3">
        <v>7</v>
      </c>
      <c r="J100" s="4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3" t="s">
        <v>67</v>
      </c>
      <c r="R100">
        <v>1</v>
      </c>
      <c r="S100" s="4">
        <v>1</v>
      </c>
      <c r="T100" s="5">
        <v>0</v>
      </c>
      <c r="U100" s="5">
        <v>0</v>
      </c>
      <c r="V100" s="5">
        <v>0</v>
      </c>
      <c r="W100" s="3" t="s">
        <v>110</v>
      </c>
      <c r="X100" s="3">
        <v>1</v>
      </c>
      <c r="Y100" s="4">
        <v>0</v>
      </c>
      <c r="Z100" s="5">
        <v>1</v>
      </c>
      <c r="AA100" s="5">
        <v>0</v>
      </c>
      <c r="AB100" s="5">
        <v>0</v>
      </c>
      <c r="AC100" s="3" t="s">
        <v>104</v>
      </c>
      <c r="AD100" s="3">
        <v>4</v>
      </c>
      <c r="AE100" s="4">
        <v>0</v>
      </c>
      <c r="AF100" s="5">
        <v>0</v>
      </c>
      <c r="AG100" s="5">
        <v>0</v>
      </c>
      <c r="AH100" s="5">
        <v>1</v>
      </c>
      <c r="AI100" s="5">
        <v>0</v>
      </c>
      <c r="AJ100" s="5">
        <v>0</v>
      </c>
      <c r="AK100" s="6">
        <v>21</v>
      </c>
      <c r="AL100" s="6">
        <v>-21</v>
      </c>
      <c r="AM100" s="6">
        <v>323</v>
      </c>
      <c r="AN100" s="6">
        <v>8</v>
      </c>
      <c r="AO100" s="6">
        <v>26</v>
      </c>
      <c r="AP100" s="6">
        <v>26</v>
      </c>
      <c r="AQ100" s="6">
        <v>26</v>
      </c>
      <c r="AR100" s="6">
        <v>31</v>
      </c>
      <c r="AS100" s="6">
        <v>0</v>
      </c>
      <c r="AT100" s="7">
        <v>0</v>
      </c>
      <c r="AU100" s="7">
        <v>0</v>
      </c>
      <c r="AV100" s="7">
        <v>0</v>
      </c>
      <c r="AW100" s="8" t="s">
        <v>65</v>
      </c>
      <c r="AX100" s="12" t="s">
        <v>71</v>
      </c>
      <c r="AY100" s="12">
        <v>3</v>
      </c>
      <c r="AZ100" s="9" t="s">
        <v>77</v>
      </c>
      <c r="BA100" s="11" t="s">
        <v>105</v>
      </c>
      <c r="BB100" s="2" t="s">
        <v>124</v>
      </c>
      <c r="BC100" s="11"/>
      <c r="BD100" s="4">
        <v>3.8769999999999998</v>
      </c>
      <c r="BE100" s="6">
        <v>6.5015479876160992E-2</v>
      </c>
      <c r="BF100" s="6">
        <v>3.95</v>
      </c>
      <c r="BG100" s="6">
        <v>13</v>
      </c>
      <c r="BH100" s="6">
        <v>26</v>
      </c>
      <c r="BI100" s="7">
        <v>0</v>
      </c>
      <c r="BK100">
        <v>3.5979999999999999</v>
      </c>
      <c r="BL100">
        <v>0.31661442006269591</v>
      </c>
      <c r="BM100">
        <v>3.34</v>
      </c>
      <c r="BN100">
        <v>0</v>
      </c>
      <c r="BO100">
        <v>24</v>
      </c>
      <c r="BP100" s="123">
        <v>0</v>
      </c>
      <c r="BQ100">
        <v>1</v>
      </c>
      <c r="BR100" s="125">
        <f t="shared" si="14"/>
        <v>1</v>
      </c>
      <c r="BS100">
        <f t="shared" si="15"/>
        <v>0</v>
      </c>
      <c r="BT100">
        <f t="shared" si="16"/>
        <v>0.1538313152945068</v>
      </c>
      <c r="BU100" s="123">
        <f t="shared" si="17"/>
        <v>0.1538313152945068</v>
      </c>
      <c r="BV100" s="125">
        <f t="shared" si="18"/>
        <v>0.84616868470549322</v>
      </c>
      <c r="BW100" s="123">
        <f t="shared" si="19"/>
        <v>-0.16703654834679993</v>
      </c>
      <c r="BX100" s="125">
        <f t="shared" si="20"/>
        <v>100</v>
      </c>
      <c r="BY100">
        <f t="shared" si="21"/>
        <v>-1.0201388147330981</v>
      </c>
      <c r="BZ100">
        <f t="shared" si="22"/>
        <v>0.23709837635509204</v>
      </c>
      <c r="CA100">
        <f t="shared" si="23"/>
        <v>0.36435850522014473</v>
      </c>
      <c r="CV100">
        <v>0.38506835272313999</v>
      </c>
      <c r="CW100">
        <v>1</v>
      </c>
      <c r="CX100">
        <v>0</v>
      </c>
      <c r="CY100">
        <f t="shared" si="26"/>
        <v>87</v>
      </c>
      <c r="CZ100">
        <f t="shared" si="26"/>
        <v>6</v>
      </c>
      <c r="DA100">
        <f t="shared" si="24"/>
        <v>6.4516129032258118E-2</v>
      </c>
      <c r="DB100">
        <f t="shared" si="24"/>
        <v>0.84615384615384615</v>
      </c>
      <c r="DC100">
        <f t="shared" si="25"/>
        <v>9.0984284532672488E-3</v>
      </c>
    </row>
    <row r="101" spans="1:107" x14ac:dyDescent="0.25">
      <c r="A101" s="2">
        <v>126</v>
      </c>
      <c r="B101" s="2">
        <v>2016</v>
      </c>
      <c r="C101" s="2" t="s">
        <v>247</v>
      </c>
      <c r="D101" s="2" t="s">
        <v>124</v>
      </c>
      <c r="E101" s="2" t="s">
        <v>63</v>
      </c>
      <c r="F101" s="2" t="s">
        <v>100</v>
      </c>
      <c r="G101" s="1" t="s">
        <v>65</v>
      </c>
      <c r="H101" s="1" t="s">
        <v>86</v>
      </c>
      <c r="I101" s="3">
        <v>3</v>
      </c>
      <c r="J101" s="4">
        <v>0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3" t="s">
        <v>67</v>
      </c>
      <c r="R101">
        <v>1</v>
      </c>
      <c r="S101" s="4">
        <v>1</v>
      </c>
      <c r="T101" s="5">
        <v>0</v>
      </c>
      <c r="U101" s="5">
        <v>0</v>
      </c>
      <c r="V101" s="5">
        <v>0</v>
      </c>
      <c r="W101" s="3" t="s">
        <v>110</v>
      </c>
      <c r="X101" s="3">
        <v>1</v>
      </c>
      <c r="Y101" s="4">
        <v>0</v>
      </c>
      <c r="Z101" s="5">
        <v>1</v>
      </c>
      <c r="AA101" s="5">
        <v>0</v>
      </c>
      <c r="AB101" s="5">
        <v>0</v>
      </c>
      <c r="AC101" s="3" t="s">
        <v>83</v>
      </c>
      <c r="AD101" s="3">
        <v>2</v>
      </c>
      <c r="AE101" s="4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6">
        <v>119</v>
      </c>
      <c r="AL101" s="6">
        <v>-119</v>
      </c>
      <c r="AM101" s="6">
        <v>397</v>
      </c>
      <c r="AN101" s="6">
        <v>8</v>
      </c>
      <c r="AO101" s="6">
        <v>26</v>
      </c>
      <c r="AP101" s="6">
        <v>24</v>
      </c>
      <c r="AQ101" s="6">
        <v>29</v>
      </c>
      <c r="AR101" s="6">
        <v>24</v>
      </c>
      <c r="AS101" s="6">
        <v>2156</v>
      </c>
      <c r="AT101" s="7">
        <v>0</v>
      </c>
      <c r="AU101" s="7">
        <v>0</v>
      </c>
      <c r="AV101" s="7">
        <v>1</v>
      </c>
      <c r="AW101" s="8" t="s">
        <v>70</v>
      </c>
      <c r="AX101" s="12" t="s">
        <v>112</v>
      </c>
      <c r="AY101" s="12">
        <v>1</v>
      </c>
      <c r="AZ101" s="9" t="s">
        <v>113</v>
      </c>
      <c r="BA101" s="11"/>
      <c r="BB101" s="2" t="s">
        <v>124</v>
      </c>
      <c r="BC101" s="11"/>
      <c r="BD101" s="4"/>
      <c r="BE101" s="6">
        <v>0.29974811083123426</v>
      </c>
      <c r="BF101" s="6">
        <v>3.9</v>
      </c>
      <c r="BG101" s="6">
        <v>14</v>
      </c>
      <c r="BH101" s="6">
        <v>26</v>
      </c>
      <c r="BI101" s="7">
        <v>1</v>
      </c>
      <c r="BK101">
        <v>3.61</v>
      </c>
      <c r="BL101">
        <v>0.27173913043478259</v>
      </c>
      <c r="BM101">
        <v>3.82</v>
      </c>
      <c r="BN101">
        <v>3</v>
      </c>
      <c r="BO101">
        <v>22</v>
      </c>
      <c r="BP101" s="123">
        <v>0</v>
      </c>
      <c r="BQ101">
        <v>1</v>
      </c>
      <c r="BR101" s="125">
        <f t="shared" si="14"/>
        <v>1</v>
      </c>
      <c r="BS101">
        <f t="shared" si="15"/>
        <v>0</v>
      </c>
      <c r="BT101">
        <f t="shared" si="16"/>
        <v>4.4404259204787112E-2</v>
      </c>
      <c r="BU101" s="123">
        <f t="shared" si="17"/>
        <v>4.4404259204787112E-2</v>
      </c>
      <c r="BV101" s="125">
        <f t="shared" si="18"/>
        <v>0.95559574079521292</v>
      </c>
      <c r="BW101" s="123">
        <f t="shared" si="19"/>
        <v>-4.5420320640443816E-2</v>
      </c>
      <c r="BX101" s="125">
        <f t="shared" si="20"/>
        <v>100</v>
      </c>
      <c r="BY101">
        <f t="shared" si="21"/>
        <v>-1.7017165394631837</v>
      </c>
      <c r="BZ101">
        <f t="shared" si="22"/>
        <v>9.3774893046694882E-2</v>
      </c>
      <c r="CA101">
        <f t="shared" si="23"/>
        <v>0.17662347535648959</v>
      </c>
      <c r="CV101">
        <v>0.38637516819314988</v>
      </c>
      <c r="CW101">
        <v>1</v>
      </c>
      <c r="CX101">
        <v>0</v>
      </c>
      <c r="CY101">
        <f t="shared" si="26"/>
        <v>88</v>
      </c>
      <c r="CZ101">
        <f t="shared" si="26"/>
        <v>6</v>
      </c>
      <c r="DA101">
        <f t="shared" si="24"/>
        <v>5.3763440860215006E-2</v>
      </c>
      <c r="DB101">
        <f t="shared" si="24"/>
        <v>0.84615384615384615</v>
      </c>
      <c r="DC101">
        <f t="shared" si="25"/>
        <v>9.0984284532671551E-3</v>
      </c>
    </row>
    <row r="102" spans="1:107" x14ac:dyDescent="0.25">
      <c r="A102" s="2">
        <v>200</v>
      </c>
      <c r="B102" s="2">
        <v>2016</v>
      </c>
      <c r="C102" s="2" t="s">
        <v>213</v>
      </c>
      <c r="D102" s="2" t="s">
        <v>214</v>
      </c>
      <c r="E102" s="2" t="s">
        <v>63</v>
      </c>
      <c r="F102" s="2" t="s">
        <v>215</v>
      </c>
      <c r="G102" s="1" t="s">
        <v>65</v>
      </c>
      <c r="H102" s="1" t="s">
        <v>66</v>
      </c>
      <c r="I102" s="3">
        <v>1</v>
      </c>
      <c r="J102" s="4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3" t="s">
        <v>101</v>
      </c>
      <c r="R102">
        <v>2</v>
      </c>
      <c r="S102" s="4">
        <v>0</v>
      </c>
      <c r="T102" s="5">
        <v>1</v>
      </c>
      <c r="U102" s="5">
        <v>0</v>
      </c>
      <c r="V102" s="5">
        <v>0</v>
      </c>
      <c r="W102" s="3" t="s">
        <v>68</v>
      </c>
      <c r="X102" s="3">
        <v>0</v>
      </c>
      <c r="Y102" s="4">
        <v>1</v>
      </c>
      <c r="Z102" s="5">
        <v>0</v>
      </c>
      <c r="AA102" s="5">
        <v>0</v>
      </c>
      <c r="AB102" s="5">
        <v>0</v>
      </c>
      <c r="AC102" s="3" t="s">
        <v>69</v>
      </c>
      <c r="AD102" s="3">
        <v>1</v>
      </c>
      <c r="AE102" s="4">
        <v>1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6">
        <v>1</v>
      </c>
      <c r="AL102" s="6">
        <v>-1</v>
      </c>
      <c r="AM102" s="6">
        <v>84</v>
      </c>
      <c r="AN102" s="6">
        <v>8</v>
      </c>
      <c r="AO102" s="6">
        <v>25</v>
      </c>
      <c r="AP102" s="6">
        <v>24</v>
      </c>
      <c r="AQ102" s="6">
        <v>26</v>
      </c>
      <c r="AR102" s="6">
        <v>26</v>
      </c>
      <c r="AS102" s="6">
        <v>9951</v>
      </c>
      <c r="AT102" s="7">
        <v>0</v>
      </c>
      <c r="AU102" s="7">
        <v>0</v>
      </c>
      <c r="AV102" s="7">
        <v>1</v>
      </c>
      <c r="AW102" s="8" t="s">
        <v>70</v>
      </c>
      <c r="AX102" s="12" t="s">
        <v>112</v>
      </c>
      <c r="AY102" s="12">
        <v>1</v>
      </c>
      <c r="AZ102" s="9" t="s">
        <v>113</v>
      </c>
      <c r="BA102" s="11"/>
      <c r="BB102" s="2" t="s">
        <v>214</v>
      </c>
      <c r="BC102" s="11"/>
      <c r="BD102" s="4"/>
      <c r="BE102" s="6">
        <v>1.1904761904761904E-2</v>
      </c>
      <c r="BF102" s="6">
        <v>3.9216000000000002</v>
      </c>
      <c r="BG102" s="6">
        <v>15</v>
      </c>
      <c r="BH102" s="6">
        <v>26</v>
      </c>
      <c r="BI102" s="7">
        <v>1</v>
      </c>
      <c r="BK102">
        <v>3.6110000000000002</v>
      </c>
      <c r="BL102">
        <v>0.40540540540540543</v>
      </c>
      <c r="BM102">
        <v>3.31</v>
      </c>
      <c r="BN102">
        <v>8</v>
      </c>
      <c r="BO102">
        <v>23</v>
      </c>
      <c r="BP102" s="123">
        <v>0</v>
      </c>
      <c r="BQ102">
        <v>1</v>
      </c>
      <c r="BR102" s="125">
        <f t="shared" si="14"/>
        <v>1</v>
      </c>
      <c r="BS102">
        <f t="shared" si="15"/>
        <v>0</v>
      </c>
      <c r="BT102">
        <f t="shared" si="16"/>
        <v>3.9132703738385101E-2</v>
      </c>
      <c r="BU102" s="123">
        <f t="shared" si="17"/>
        <v>3.9132703738385101E-2</v>
      </c>
      <c r="BV102" s="125">
        <f t="shared" si="18"/>
        <v>0.96086729626161493</v>
      </c>
      <c r="BW102" s="123">
        <f t="shared" si="19"/>
        <v>-3.9918968764920904E-2</v>
      </c>
      <c r="BX102" s="125">
        <f t="shared" si="20"/>
        <v>100</v>
      </c>
      <c r="BY102">
        <f t="shared" si="21"/>
        <v>-1.7608404728594218</v>
      </c>
      <c r="BZ102">
        <f t="shared" si="22"/>
        <v>8.4651020188344611E-2</v>
      </c>
      <c r="CA102">
        <f t="shared" si="23"/>
        <v>0.16288885631686542</v>
      </c>
      <c r="CV102">
        <v>0.40046673314633785</v>
      </c>
      <c r="CW102">
        <v>1</v>
      </c>
      <c r="CX102">
        <v>0</v>
      </c>
      <c r="CY102">
        <f t="shared" si="26"/>
        <v>89</v>
      </c>
      <c r="CZ102">
        <f t="shared" si="26"/>
        <v>6</v>
      </c>
      <c r="DA102">
        <f t="shared" si="24"/>
        <v>4.3010752688172005E-2</v>
      </c>
      <c r="DB102">
        <f t="shared" si="24"/>
        <v>0.84615384615384615</v>
      </c>
      <c r="DC102">
        <f t="shared" si="25"/>
        <v>0</v>
      </c>
    </row>
    <row r="103" spans="1:107" x14ac:dyDescent="0.25">
      <c r="A103" s="2">
        <v>191</v>
      </c>
      <c r="B103" s="2">
        <v>2015</v>
      </c>
      <c r="C103" s="2" t="s">
        <v>178</v>
      </c>
      <c r="D103" s="2" t="s">
        <v>214</v>
      </c>
      <c r="E103" s="2" t="s">
        <v>63</v>
      </c>
      <c r="F103" s="2" t="s">
        <v>90</v>
      </c>
      <c r="G103" s="1" t="s">
        <v>65</v>
      </c>
      <c r="H103" s="1" t="s">
        <v>66</v>
      </c>
      <c r="I103" s="3">
        <v>1</v>
      </c>
      <c r="J103" s="4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 t="s">
        <v>67</v>
      </c>
      <c r="R103">
        <v>1</v>
      </c>
      <c r="S103" s="4">
        <v>1</v>
      </c>
      <c r="T103" s="5">
        <v>0</v>
      </c>
      <c r="U103" s="5">
        <v>0</v>
      </c>
      <c r="V103" s="5">
        <v>0</v>
      </c>
      <c r="W103" s="3" t="s">
        <v>68</v>
      </c>
      <c r="X103" s="3">
        <v>0</v>
      </c>
      <c r="Y103" s="4">
        <v>1</v>
      </c>
      <c r="Z103" s="5">
        <v>0</v>
      </c>
      <c r="AA103" s="5">
        <v>0</v>
      </c>
      <c r="AB103" s="5">
        <v>0</v>
      </c>
      <c r="AC103" s="3" t="s">
        <v>69</v>
      </c>
      <c r="AD103" s="3">
        <v>1</v>
      </c>
      <c r="AE103" s="4">
        <v>1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6">
        <v>1</v>
      </c>
      <c r="AL103" s="6">
        <v>-1</v>
      </c>
      <c r="AM103" s="6">
        <v>323</v>
      </c>
      <c r="AN103" s="6">
        <v>8</v>
      </c>
      <c r="AO103" s="6">
        <v>32</v>
      </c>
      <c r="AP103" s="6">
        <v>34</v>
      </c>
      <c r="AQ103" s="6">
        <v>35</v>
      </c>
      <c r="AR103" s="6">
        <v>32</v>
      </c>
      <c r="AS103" s="6">
        <v>89</v>
      </c>
      <c r="AT103" s="7">
        <v>0</v>
      </c>
      <c r="AU103" s="7">
        <v>0</v>
      </c>
      <c r="AV103" s="7">
        <v>0</v>
      </c>
      <c r="AW103" s="8" t="s">
        <v>65</v>
      </c>
      <c r="AX103" s="12" t="s">
        <v>71</v>
      </c>
      <c r="AY103" s="12">
        <v>3</v>
      </c>
      <c r="AZ103" s="9" t="s">
        <v>77</v>
      </c>
      <c r="BA103" s="11" t="s">
        <v>284</v>
      </c>
      <c r="BB103" s="2" t="s">
        <v>214</v>
      </c>
      <c r="BC103" s="11" t="s">
        <v>199</v>
      </c>
      <c r="BD103" s="4">
        <v>3.899</v>
      </c>
      <c r="BE103" s="6">
        <v>3.0959752321981426E-3</v>
      </c>
      <c r="BF103" s="6">
        <v>4</v>
      </c>
      <c r="BG103" s="6">
        <v>16</v>
      </c>
      <c r="BH103" s="6">
        <v>26</v>
      </c>
      <c r="BI103" s="7">
        <v>0</v>
      </c>
      <c r="BK103">
        <v>3.621</v>
      </c>
      <c r="BL103">
        <v>0.39130434782608697</v>
      </c>
      <c r="BM103">
        <v>3.87</v>
      </c>
      <c r="BN103">
        <v>11</v>
      </c>
      <c r="BO103">
        <v>26</v>
      </c>
      <c r="BP103" s="123">
        <v>0</v>
      </c>
      <c r="BQ103">
        <v>1</v>
      </c>
      <c r="BR103" s="125">
        <f t="shared" si="14"/>
        <v>1</v>
      </c>
      <c r="BS103">
        <f t="shared" si="15"/>
        <v>0</v>
      </c>
      <c r="BT103">
        <f t="shared" si="16"/>
        <v>2.2121454562386265E-2</v>
      </c>
      <c r="BU103" s="123">
        <f t="shared" si="17"/>
        <v>2.2121454562386265E-2</v>
      </c>
      <c r="BV103" s="125">
        <f t="shared" si="18"/>
        <v>0.97787854543761377</v>
      </c>
      <c r="BW103" s="123">
        <f t="shared" si="19"/>
        <v>-2.2369803328229163E-2</v>
      </c>
      <c r="BX103" s="125">
        <f t="shared" si="20"/>
        <v>100</v>
      </c>
      <c r="BY103">
        <f t="shared" si="21"/>
        <v>-2.0117821239917175</v>
      </c>
      <c r="BZ103">
        <f t="shared" si="22"/>
        <v>5.2729922752123765E-2</v>
      </c>
      <c r="CA103">
        <f t="shared" si="23"/>
        <v>0.11138853608273348</v>
      </c>
      <c r="CV103">
        <v>0.40387055274312422</v>
      </c>
      <c r="CW103">
        <v>0</v>
      </c>
      <c r="CX103">
        <v>1</v>
      </c>
      <c r="CY103">
        <f t="shared" si="26"/>
        <v>89</v>
      </c>
      <c r="CZ103">
        <f t="shared" si="26"/>
        <v>7</v>
      </c>
      <c r="DA103">
        <f t="shared" si="24"/>
        <v>4.3010752688172005E-2</v>
      </c>
      <c r="DB103">
        <f t="shared" si="24"/>
        <v>0.82051282051282048</v>
      </c>
      <c r="DC103">
        <f t="shared" si="25"/>
        <v>8.8227185001378463E-3</v>
      </c>
    </row>
    <row r="104" spans="1:107" x14ac:dyDescent="0.25">
      <c r="A104" s="2">
        <v>176</v>
      </c>
      <c r="B104" s="2">
        <v>2015</v>
      </c>
      <c r="C104" s="2" t="s">
        <v>334</v>
      </c>
      <c r="D104" s="2" t="s">
        <v>228</v>
      </c>
      <c r="E104" s="2" t="s">
        <v>63</v>
      </c>
      <c r="F104" s="2" t="s">
        <v>64</v>
      </c>
      <c r="G104" s="1" t="s">
        <v>65</v>
      </c>
      <c r="H104" s="1" t="s">
        <v>66</v>
      </c>
      <c r="I104" s="3">
        <v>1</v>
      </c>
      <c r="J104" s="4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3" t="s">
        <v>101</v>
      </c>
      <c r="R104">
        <v>2</v>
      </c>
      <c r="S104" s="4">
        <v>0</v>
      </c>
      <c r="T104" s="5">
        <v>1</v>
      </c>
      <c r="U104" s="5">
        <v>0</v>
      </c>
      <c r="V104" s="5">
        <v>0</v>
      </c>
      <c r="W104" s="3" t="s">
        <v>68</v>
      </c>
      <c r="X104" s="3">
        <v>0</v>
      </c>
      <c r="Y104" s="4">
        <v>1</v>
      </c>
      <c r="Z104" s="5">
        <v>0</v>
      </c>
      <c r="AA104" s="5">
        <v>0</v>
      </c>
      <c r="AB104" s="5">
        <v>0</v>
      </c>
      <c r="AC104" s="3" t="s">
        <v>69</v>
      </c>
      <c r="AD104" s="3">
        <v>1</v>
      </c>
      <c r="AE104" s="4">
        <v>1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6">
        <v>25</v>
      </c>
      <c r="AL104" s="6">
        <v>-25</v>
      </c>
      <c r="AM104" s="6">
        <v>201</v>
      </c>
      <c r="AN104" s="6">
        <v>8</v>
      </c>
      <c r="AO104" s="6">
        <v>31</v>
      </c>
      <c r="AP104" s="6">
        <v>32</v>
      </c>
      <c r="AQ104" s="6">
        <v>35</v>
      </c>
      <c r="AR104" s="6">
        <v>34</v>
      </c>
      <c r="AS104" s="6">
        <v>3162</v>
      </c>
      <c r="AT104" s="7">
        <v>0</v>
      </c>
      <c r="AU104" s="7">
        <v>0</v>
      </c>
      <c r="AV104" s="7">
        <v>0</v>
      </c>
      <c r="AW104" s="8" t="s">
        <v>65</v>
      </c>
      <c r="AX104" s="12" t="s">
        <v>71</v>
      </c>
      <c r="AY104" s="12">
        <v>3</v>
      </c>
      <c r="AZ104" s="9" t="s">
        <v>77</v>
      </c>
      <c r="BA104" s="11" t="s">
        <v>335</v>
      </c>
      <c r="BB104" s="2" t="s">
        <v>228</v>
      </c>
      <c r="BC104" s="11"/>
      <c r="BD104" s="4">
        <v>3.7789999999999999</v>
      </c>
      <c r="BE104" s="6">
        <v>0.12437810945273632</v>
      </c>
      <c r="BF104" s="6">
        <v>4.0999999999999996</v>
      </c>
      <c r="BG104" s="6">
        <v>16</v>
      </c>
      <c r="BH104" s="6">
        <v>26</v>
      </c>
      <c r="BI104" s="7">
        <v>0</v>
      </c>
      <c r="BK104">
        <v>3.64</v>
      </c>
      <c r="BL104">
        <v>0.33574879227053139</v>
      </c>
      <c r="BM104">
        <v>3.6</v>
      </c>
      <c r="BN104">
        <v>0</v>
      </c>
      <c r="BO104">
        <v>26</v>
      </c>
      <c r="BP104" s="123">
        <v>0</v>
      </c>
      <c r="BQ104">
        <v>1</v>
      </c>
      <c r="BR104" s="125">
        <f t="shared" si="14"/>
        <v>1</v>
      </c>
      <c r="BS104">
        <f t="shared" si="15"/>
        <v>0</v>
      </c>
      <c r="BT104">
        <f t="shared" si="16"/>
        <v>0.1453758218916037</v>
      </c>
      <c r="BU104" s="123">
        <f t="shared" si="17"/>
        <v>0.1453758218916037</v>
      </c>
      <c r="BV104" s="125">
        <f t="shared" si="18"/>
        <v>0.8546241781083963</v>
      </c>
      <c r="BW104" s="123">
        <f t="shared" si="19"/>
        <v>-0.15709346444716854</v>
      </c>
      <c r="BX104" s="125">
        <f t="shared" si="20"/>
        <v>100</v>
      </c>
      <c r="BY104">
        <f t="shared" si="21"/>
        <v>-1.0564741522804137</v>
      </c>
      <c r="BZ104">
        <f t="shared" si="22"/>
        <v>0.22831994858933491</v>
      </c>
      <c r="CA104">
        <f t="shared" si="23"/>
        <v>0.35361940699467437</v>
      </c>
      <c r="CV104">
        <v>0.40513501044140932</v>
      </c>
      <c r="CW104">
        <v>1</v>
      </c>
      <c r="CX104">
        <v>0</v>
      </c>
      <c r="CY104">
        <f t="shared" si="26"/>
        <v>90</v>
      </c>
      <c r="CZ104">
        <f t="shared" si="26"/>
        <v>7</v>
      </c>
      <c r="DA104">
        <f t="shared" si="24"/>
        <v>3.2258064516129004E-2</v>
      </c>
      <c r="DB104">
        <f t="shared" si="24"/>
        <v>0.82051282051282048</v>
      </c>
      <c r="DC104">
        <f t="shared" si="25"/>
        <v>0</v>
      </c>
    </row>
    <row r="105" spans="1:107" x14ac:dyDescent="0.25">
      <c r="A105" s="2">
        <v>73</v>
      </c>
      <c r="B105" s="2">
        <v>2016</v>
      </c>
      <c r="C105" s="2" t="s">
        <v>194</v>
      </c>
      <c r="D105" s="2" t="s">
        <v>124</v>
      </c>
      <c r="E105" s="2" t="s">
        <v>74</v>
      </c>
      <c r="F105" s="2" t="s">
        <v>64</v>
      </c>
      <c r="G105" s="1" t="s">
        <v>65</v>
      </c>
      <c r="H105" s="1" t="s">
        <v>66</v>
      </c>
      <c r="I105" s="3">
        <v>1</v>
      </c>
      <c r="J105" s="4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" t="s">
        <v>67</v>
      </c>
      <c r="R105">
        <v>1</v>
      </c>
      <c r="S105" s="4">
        <v>1</v>
      </c>
      <c r="T105" s="5">
        <v>0</v>
      </c>
      <c r="U105" s="5">
        <v>0</v>
      </c>
      <c r="V105" s="5">
        <v>0</v>
      </c>
      <c r="W105" s="3" t="s">
        <v>68</v>
      </c>
      <c r="X105" s="3">
        <v>0</v>
      </c>
      <c r="Y105" s="4">
        <v>1</v>
      </c>
      <c r="Z105" s="5">
        <v>0</v>
      </c>
      <c r="AA105" s="5">
        <v>0</v>
      </c>
      <c r="AB105" s="5">
        <v>0</v>
      </c>
      <c r="AC105" s="3" t="s">
        <v>83</v>
      </c>
      <c r="AD105" s="3">
        <v>2</v>
      </c>
      <c r="AE105" s="4">
        <v>0</v>
      </c>
      <c r="AF105" s="5">
        <v>1</v>
      </c>
      <c r="AG105" s="5">
        <v>0</v>
      </c>
      <c r="AH105" s="5">
        <v>0</v>
      </c>
      <c r="AI105" s="5">
        <v>0</v>
      </c>
      <c r="AJ105" s="5">
        <v>0</v>
      </c>
      <c r="AK105" s="6">
        <v>1</v>
      </c>
      <c r="AL105" s="6">
        <v>-1</v>
      </c>
      <c r="AM105" s="6">
        <v>139</v>
      </c>
      <c r="AN105" s="6">
        <v>8</v>
      </c>
      <c r="AO105" s="6">
        <v>30</v>
      </c>
      <c r="AP105" s="6">
        <v>27</v>
      </c>
      <c r="AQ105" s="6">
        <v>35</v>
      </c>
      <c r="AR105" s="6">
        <v>30</v>
      </c>
      <c r="AS105" s="6">
        <v>10286</v>
      </c>
      <c r="AT105" s="7">
        <v>0</v>
      </c>
      <c r="AU105" s="7">
        <v>1</v>
      </c>
      <c r="AV105" s="7">
        <v>1</v>
      </c>
      <c r="AW105" s="8" t="s">
        <v>65</v>
      </c>
      <c r="AX105" s="12" t="s">
        <v>71</v>
      </c>
      <c r="AY105" s="12">
        <v>3</v>
      </c>
      <c r="AZ105" s="9" t="s">
        <v>77</v>
      </c>
      <c r="BA105" s="11" t="s">
        <v>314</v>
      </c>
      <c r="BB105" s="2" t="s">
        <v>124</v>
      </c>
      <c r="BC105" s="11"/>
      <c r="BD105" s="4">
        <v>3.9550000000000001</v>
      </c>
      <c r="BE105" s="6">
        <v>7.1942446043165471E-3</v>
      </c>
      <c r="BF105" s="6">
        <v>4.49</v>
      </c>
      <c r="BG105" s="6">
        <v>17</v>
      </c>
      <c r="BH105" s="6">
        <v>26</v>
      </c>
      <c r="BI105" s="7">
        <v>0</v>
      </c>
      <c r="BK105">
        <v>3.649</v>
      </c>
      <c r="BL105">
        <v>0.17460317460317459</v>
      </c>
      <c r="BM105">
        <v>3.98</v>
      </c>
      <c r="BN105">
        <v>0</v>
      </c>
      <c r="BO105">
        <v>23</v>
      </c>
      <c r="BP105" s="123">
        <v>0</v>
      </c>
      <c r="BQ105">
        <v>1</v>
      </c>
      <c r="BR105" s="125">
        <f t="shared" si="14"/>
        <v>1</v>
      </c>
      <c r="BS105">
        <f t="shared" si="15"/>
        <v>0</v>
      </c>
      <c r="BT105">
        <f t="shared" si="16"/>
        <v>6.2238466259298332E-2</v>
      </c>
      <c r="BU105" s="123">
        <f t="shared" si="17"/>
        <v>6.2238466259298332E-2</v>
      </c>
      <c r="BV105" s="125">
        <f t="shared" si="18"/>
        <v>0.9377615337407017</v>
      </c>
      <c r="BW105" s="123">
        <f t="shared" si="19"/>
        <v>-6.4259590718862419E-2</v>
      </c>
      <c r="BX105" s="125">
        <f t="shared" si="20"/>
        <v>100</v>
      </c>
      <c r="BY105">
        <f t="shared" si="21"/>
        <v>-1.536250590539912</v>
      </c>
      <c r="BZ105">
        <f t="shared" si="22"/>
        <v>0.12258244295214689</v>
      </c>
      <c r="CA105">
        <f t="shared" si="23"/>
        <v>0.21790305093203455</v>
      </c>
      <c r="CV105">
        <v>0.50365240552430235</v>
      </c>
      <c r="CW105">
        <v>0</v>
      </c>
      <c r="CX105">
        <v>1</v>
      </c>
      <c r="CY105">
        <f t="shared" si="26"/>
        <v>90</v>
      </c>
      <c r="CZ105">
        <f t="shared" si="26"/>
        <v>8</v>
      </c>
      <c r="DA105">
        <f t="shared" si="24"/>
        <v>3.2258064516129004E-2</v>
      </c>
      <c r="DB105">
        <f t="shared" si="24"/>
        <v>0.79487179487179493</v>
      </c>
      <c r="DC105">
        <f t="shared" si="25"/>
        <v>8.5470085470085409E-3</v>
      </c>
    </row>
    <row r="106" spans="1:107" x14ac:dyDescent="0.25">
      <c r="A106" s="2">
        <v>78</v>
      </c>
      <c r="B106" s="2">
        <v>2015</v>
      </c>
      <c r="C106" s="2" t="s">
        <v>164</v>
      </c>
      <c r="D106" s="2" t="s">
        <v>93</v>
      </c>
      <c r="E106" s="2" t="s">
        <v>63</v>
      </c>
      <c r="F106" s="2" t="s">
        <v>141</v>
      </c>
      <c r="G106" s="1" t="s">
        <v>65</v>
      </c>
      <c r="H106" s="1" t="s">
        <v>66</v>
      </c>
      <c r="I106" s="3">
        <v>1</v>
      </c>
      <c r="J106" s="4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3" t="s">
        <v>67</v>
      </c>
      <c r="R106">
        <v>1</v>
      </c>
      <c r="S106" s="4">
        <v>1</v>
      </c>
      <c r="T106" s="5">
        <v>0</v>
      </c>
      <c r="U106" s="5">
        <v>0</v>
      </c>
      <c r="V106" s="5">
        <v>0</v>
      </c>
      <c r="W106" s="3" t="s">
        <v>68</v>
      </c>
      <c r="X106" s="3">
        <v>0</v>
      </c>
      <c r="Y106" s="4">
        <v>1</v>
      </c>
      <c r="Z106" s="5">
        <v>0</v>
      </c>
      <c r="AA106" s="5">
        <v>0</v>
      </c>
      <c r="AB106" s="5">
        <v>0</v>
      </c>
      <c r="AC106" s="3" t="s">
        <v>128</v>
      </c>
      <c r="AD106" s="3">
        <v>3</v>
      </c>
      <c r="AE106" s="4">
        <v>0</v>
      </c>
      <c r="AF106" s="5">
        <v>0</v>
      </c>
      <c r="AG106" s="5">
        <v>1</v>
      </c>
      <c r="AH106" s="5">
        <v>0</v>
      </c>
      <c r="AI106" s="5">
        <v>0</v>
      </c>
      <c r="AJ106" s="5">
        <v>0</v>
      </c>
      <c r="AK106" s="6">
        <v>122</v>
      </c>
      <c r="AL106" s="6">
        <v>-122</v>
      </c>
      <c r="AM106" s="6">
        <v>291</v>
      </c>
      <c r="AN106" s="6">
        <v>8</v>
      </c>
      <c r="AO106" s="6">
        <v>28</v>
      </c>
      <c r="AP106" s="6">
        <v>24</v>
      </c>
      <c r="AQ106" s="6">
        <v>32</v>
      </c>
      <c r="AR106" s="6">
        <v>33</v>
      </c>
      <c r="AS106" s="6">
        <v>8</v>
      </c>
      <c r="AT106" s="7">
        <v>0</v>
      </c>
      <c r="AU106" s="7">
        <v>0</v>
      </c>
      <c r="AV106" s="7">
        <v>0</v>
      </c>
      <c r="AW106" s="8" t="s">
        <v>65</v>
      </c>
      <c r="AX106" s="12" t="s">
        <v>71</v>
      </c>
      <c r="AY106" s="12">
        <v>3</v>
      </c>
      <c r="AZ106" s="9" t="s">
        <v>77</v>
      </c>
      <c r="BA106" s="11" t="s">
        <v>129</v>
      </c>
      <c r="BB106" s="2" t="s">
        <v>93</v>
      </c>
      <c r="BC106" s="11"/>
      <c r="BD106" s="4">
        <v>3.4079999999999999</v>
      </c>
      <c r="BE106" s="6">
        <v>0.41924398625429554</v>
      </c>
      <c r="BF106" s="6">
        <v>3.55</v>
      </c>
      <c r="BG106" s="6">
        <v>18</v>
      </c>
      <c r="BH106" s="6">
        <v>26</v>
      </c>
      <c r="BI106" s="7">
        <v>0</v>
      </c>
      <c r="BK106">
        <v>3.6560000000000001</v>
      </c>
      <c r="BL106">
        <v>8.3333333333333329E-2</v>
      </c>
      <c r="BM106">
        <v>4</v>
      </c>
      <c r="BN106">
        <v>34</v>
      </c>
      <c r="BO106">
        <v>27</v>
      </c>
      <c r="BP106" s="123">
        <v>0</v>
      </c>
      <c r="BQ106">
        <v>1</v>
      </c>
      <c r="BR106" s="125">
        <f t="shared" si="14"/>
        <v>1</v>
      </c>
      <c r="BS106">
        <f t="shared" si="15"/>
        <v>0</v>
      </c>
      <c r="BT106">
        <f t="shared" si="16"/>
        <v>5.5898531496198282E-5</v>
      </c>
      <c r="BU106" s="123">
        <f t="shared" si="17"/>
        <v>5.5898531496198282E-5</v>
      </c>
      <c r="BV106" s="125">
        <f t="shared" si="18"/>
        <v>0.99994410146850377</v>
      </c>
      <c r="BW106" s="123">
        <f t="shared" si="19"/>
        <v>-5.5900093877369776E-5</v>
      </c>
      <c r="BX106" s="125">
        <f t="shared" si="20"/>
        <v>100</v>
      </c>
      <c r="BY106">
        <f t="shared" si="21"/>
        <v>-3.8634493925932327</v>
      </c>
      <c r="BZ106">
        <f t="shared" si="22"/>
        <v>2.2893804479315718E-4</v>
      </c>
      <c r="CA106">
        <f t="shared" si="23"/>
        <v>8.8459241307277533E-4</v>
      </c>
      <c r="CV106">
        <v>0.54776159994672335</v>
      </c>
      <c r="CW106">
        <v>1</v>
      </c>
      <c r="CX106">
        <v>0</v>
      </c>
      <c r="CY106">
        <f t="shared" si="26"/>
        <v>91</v>
      </c>
      <c r="CZ106">
        <f t="shared" si="26"/>
        <v>8</v>
      </c>
      <c r="DA106">
        <f t="shared" si="24"/>
        <v>2.1505376344086002E-2</v>
      </c>
      <c r="DB106">
        <f t="shared" si="24"/>
        <v>0.79487179487179493</v>
      </c>
      <c r="DC106">
        <f t="shared" si="25"/>
        <v>0</v>
      </c>
    </row>
    <row r="107" spans="1:107" x14ac:dyDescent="0.25">
      <c r="A107" s="2">
        <v>52</v>
      </c>
      <c r="B107" s="2">
        <v>2015</v>
      </c>
      <c r="C107" s="2" t="s">
        <v>220</v>
      </c>
      <c r="D107" s="2" t="s">
        <v>104</v>
      </c>
      <c r="E107" s="2" t="s">
        <v>63</v>
      </c>
      <c r="F107" s="2" t="s">
        <v>94</v>
      </c>
      <c r="G107" s="1" t="s">
        <v>65</v>
      </c>
      <c r="H107" s="1" t="s">
        <v>66</v>
      </c>
      <c r="I107" s="3">
        <v>1</v>
      </c>
      <c r="J107" s="4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3" t="s">
        <v>67</v>
      </c>
      <c r="R107">
        <v>1</v>
      </c>
      <c r="S107" s="4">
        <v>1</v>
      </c>
      <c r="T107" s="5">
        <v>0</v>
      </c>
      <c r="U107" s="5">
        <v>0</v>
      </c>
      <c r="V107" s="5">
        <v>0</v>
      </c>
      <c r="W107" s="3" t="s">
        <v>68</v>
      </c>
      <c r="X107" s="3">
        <v>0</v>
      </c>
      <c r="Y107" s="4">
        <v>1</v>
      </c>
      <c r="Z107" s="5">
        <v>0</v>
      </c>
      <c r="AA107" s="5">
        <v>0</v>
      </c>
      <c r="AB107" s="5">
        <v>0</v>
      </c>
      <c r="AC107" s="3" t="s">
        <v>104</v>
      </c>
      <c r="AD107" s="3">
        <v>4</v>
      </c>
      <c r="AE107" s="4">
        <v>0</v>
      </c>
      <c r="AF107" s="5">
        <v>0</v>
      </c>
      <c r="AG107" s="5">
        <v>0</v>
      </c>
      <c r="AH107" s="5">
        <v>1</v>
      </c>
      <c r="AI107" s="5">
        <v>0</v>
      </c>
      <c r="AJ107" s="5">
        <v>0</v>
      </c>
      <c r="AK107" s="6">
        <v>18</v>
      </c>
      <c r="AL107" s="6">
        <v>-18</v>
      </c>
      <c r="AM107" s="6">
        <v>115</v>
      </c>
      <c r="AN107" s="6">
        <v>8</v>
      </c>
      <c r="AO107" s="6">
        <v>25</v>
      </c>
      <c r="AP107" s="6">
        <v>25</v>
      </c>
      <c r="AQ107" s="6">
        <v>20</v>
      </c>
      <c r="AR107" s="6">
        <v>28</v>
      </c>
      <c r="AS107" s="6">
        <v>1644</v>
      </c>
      <c r="AT107" s="7">
        <v>0</v>
      </c>
      <c r="AU107" s="7">
        <v>0</v>
      </c>
      <c r="AV107" s="7">
        <v>0</v>
      </c>
      <c r="AW107" s="8" t="s">
        <v>65</v>
      </c>
      <c r="AX107" s="12" t="s">
        <v>71</v>
      </c>
      <c r="AY107" s="12">
        <v>3</v>
      </c>
      <c r="AZ107" s="9" t="s">
        <v>77</v>
      </c>
      <c r="BA107" s="11" t="s">
        <v>126</v>
      </c>
      <c r="BB107" s="2" t="s">
        <v>104</v>
      </c>
      <c r="BC107" s="11"/>
      <c r="BD107" s="4">
        <v>3.1179999999999999</v>
      </c>
      <c r="BE107" s="6">
        <v>0.15652173913043479</v>
      </c>
      <c r="BF107" s="6">
        <v>3.92</v>
      </c>
      <c r="BG107" s="6">
        <v>20</v>
      </c>
      <c r="BH107" s="6">
        <v>26</v>
      </c>
      <c r="BI107" s="7">
        <v>0</v>
      </c>
      <c r="BK107">
        <v>3.6589999999999998</v>
      </c>
      <c r="BL107">
        <v>0</v>
      </c>
      <c r="BM107">
        <v>3.98</v>
      </c>
      <c r="BN107">
        <v>7</v>
      </c>
      <c r="BO107">
        <v>23</v>
      </c>
      <c r="BP107" s="123">
        <v>0</v>
      </c>
      <c r="BQ107">
        <v>1</v>
      </c>
      <c r="BR107" s="125">
        <f t="shared" si="14"/>
        <v>1</v>
      </c>
      <c r="BS107">
        <f t="shared" si="15"/>
        <v>0</v>
      </c>
      <c r="BT107">
        <f t="shared" si="16"/>
        <v>1.7641001018198432E-2</v>
      </c>
      <c r="BU107" s="123">
        <f t="shared" si="17"/>
        <v>1.7641001018198432E-2</v>
      </c>
      <c r="BV107" s="125">
        <f t="shared" si="18"/>
        <v>0.98235899898180157</v>
      </c>
      <c r="BW107" s="123">
        <f t="shared" si="19"/>
        <v>-1.7798458024338992E-2</v>
      </c>
      <c r="BX107" s="125">
        <f t="shared" si="20"/>
        <v>100</v>
      </c>
      <c r="BY107">
        <f t="shared" si="21"/>
        <v>-2.1051069197441228</v>
      </c>
      <c r="BZ107">
        <f t="shared" si="22"/>
        <v>4.3513845464835797E-2</v>
      </c>
      <c r="CA107">
        <f t="shared" si="23"/>
        <v>9.5208324358003818E-2</v>
      </c>
      <c r="CV107">
        <v>0.55667214579190016</v>
      </c>
      <c r="CW107">
        <v>0</v>
      </c>
      <c r="CX107">
        <v>1</v>
      </c>
      <c r="CY107">
        <f t="shared" si="26"/>
        <v>91</v>
      </c>
      <c r="CZ107">
        <f t="shared" si="26"/>
        <v>9</v>
      </c>
      <c r="DA107">
        <f t="shared" si="24"/>
        <v>2.1505376344086002E-2</v>
      </c>
      <c r="DB107">
        <f t="shared" si="24"/>
        <v>0.76923076923076916</v>
      </c>
      <c r="DC107">
        <f t="shared" si="25"/>
        <v>8.2712985938792304E-3</v>
      </c>
    </row>
    <row r="108" spans="1:107" x14ac:dyDescent="0.25">
      <c r="A108" s="2">
        <v>156</v>
      </c>
      <c r="B108" s="2">
        <v>2016</v>
      </c>
      <c r="C108" s="2" t="s">
        <v>178</v>
      </c>
      <c r="D108" s="2" t="s">
        <v>143</v>
      </c>
      <c r="E108" s="2" t="s">
        <v>63</v>
      </c>
      <c r="F108" s="2" t="s">
        <v>90</v>
      </c>
      <c r="G108" s="1" t="s">
        <v>65</v>
      </c>
      <c r="H108" s="1" t="s">
        <v>66</v>
      </c>
      <c r="I108" s="3">
        <v>1</v>
      </c>
      <c r="J108" s="4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3" t="s">
        <v>67</v>
      </c>
      <c r="R108">
        <v>1</v>
      </c>
      <c r="S108" s="4">
        <v>1</v>
      </c>
      <c r="T108" s="5">
        <v>0</v>
      </c>
      <c r="U108" s="5">
        <v>0</v>
      </c>
      <c r="V108" s="5">
        <v>0</v>
      </c>
      <c r="W108" s="3" t="s">
        <v>110</v>
      </c>
      <c r="X108" s="3">
        <v>1</v>
      </c>
      <c r="Y108" s="4">
        <v>0</v>
      </c>
      <c r="Z108" s="5">
        <v>1</v>
      </c>
      <c r="AA108" s="5">
        <v>0</v>
      </c>
      <c r="AB108" s="5">
        <v>0</v>
      </c>
      <c r="AC108" s="3" t="s">
        <v>128</v>
      </c>
      <c r="AD108" s="3">
        <v>3</v>
      </c>
      <c r="AE108" s="4">
        <v>0</v>
      </c>
      <c r="AF108" s="5">
        <v>0</v>
      </c>
      <c r="AG108" s="5">
        <v>1</v>
      </c>
      <c r="AH108" s="5">
        <v>0</v>
      </c>
      <c r="AI108" s="5">
        <v>0</v>
      </c>
      <c r="AJ108" s="5">
        <v>0</v>
      </c>
      <c r="AK108" s="6">
        <v>57</v>
      </c>
      <c r="AL108" s="6">
        <v>-57</v>
      </c>
      <c r="AM108" s="6">
        <v>390</v>
      </c>
      <c r="AN108" s="6">
        <v>7</v>
      </c>
      <c r="AO108" s="6">
        <v>28</v>
      </c>
      <c r="AP108" s="6">
        <v>31</v>
      </c>
      <c r="AQ108" s="6">
        <v>34</v>
      </c>
      <c r="AR108" s="6">
        <v>26</v>
      </c>
      <c r="AS108" s="6">
        <v>0</v>
      </c>
      <c r="AT108" s="7">
        <v>0</v>
      </c>
      <c r="AU108" s="7">
        <v>0</v>
      </c>
      <c r="AV108" s="7">
        <v>1</v>
      </c>
      <c r="AW108" s="8" t="s">
        <v>65</v>
      </c>
      <c r="AX108" s="12" t="s">
        <v>71</v>
      </c>
      <c r="AY108" s="12">
        <v>3</v>
      </c>
      <c r="AZ108" s="9" t="s">
        <v>77</v>
      </c>
      <c r="BA108" s="11" t="s">
        <v>286</v>
      </c>
      <c r="BB108" s="2" t="s">
        <v>143</v>
      </c>
      <c r="BC108" s="11"/>
      <c r="BD108" s="4">
        <v>3.7890000000000001</v>
      </c>
      <c r="BE108" s="6">
        <v>0.14615384615384616</v>
      </c>
      <c r="BF108" s="6">
        <v>3.88</v>
      </c>
      <c r="BG108" s="6">
        <v>21</v>
      </c>
      <c r="BH108" s="6">
        <v>26</v>
      </c>
      <c r="BI108" s="7">
        <v>0</v>
      </c>
      <c r="BK108">
        <v>3.681</v>
      </c>
      <c r="BL108">
        <v>0.11864406779661017</v>
      </c>
      <c r="BM108">
        <v>3.92</v>
      </c>
      <c r="BN108">
        <v>34</v>
      </c>
      <c r="BO108">
        <v>26</v>
      </c>
      <c r="BP108" s="123">
        <v>0</v>
      </c>
      <c r="BQ108">
        <v>1</v>
      </c>
      <c r="BR108" s="125">
        <f t="shared" si="14"/>
        <v>1</v>
      </c>
      <c r="BS108">
        <f t="shared" si="15"/>
        <v>0</v>
      </c>
      <c r="BT108">
        <f t="shared" si="16"/>
        <v>3.5058263215577496E-5</v>
      </c>
      <c r="BU108" s="123">
        <f t="shared" si="17"/>
        <v>3.5058263215577496E-5</v>
      </c>
      <c r="BV108" s="125">
        <f t="shared" si="18"/>
        <v>0.99996494173678441</v>
      </c>
      <c r="BW108" s="123">
        <f t="shared" si="19"/>
        <v>-3.5058877770866072E-5</v>
      </c>
      <c r="BX108" s="125">
        <f t="shared" si="20"/>
        <v>100</v>
      </c>
      <c r="BY108">
        <f t="shared" si="21"/>
        <v>-3.9758900190321169</v>
      </c>
      <c r="BZ108">
        <f t="shared" si="22"/>
        <v>1.4733682659362544E-4</v>
      </c>
      <c r="CA108">
        <f t="shared" si="23"/>
        <v>5.8583726562806812E-4</v>
      </c>
      <c r="CV108">
        <v>0.56121383329478602</v>
      </c>
      <c r="CW108">
        <v>1</v>
      </c>
      <c r="CX108">
        <v>0</v>
      </c>
      <c r="CY108">
        <f t="shared" si="26"/>
        <v>92</v>
      </c>
      <c r="CZ108">
        <f t="shared" si="26"/>
        <v>9</v>
      </c>
      <c r="DA108">
        <f t="shared" si="24"/>
        <v>1.0752688172043001E-2</v>
      </c>
      <c r="DB108">
        <f t="shared" si="24"/>
        <v>0.76923076923076916</v>
      </c>
      <c r="DC108">
        <f t="shared" si="25"/>
        <v>0</v>
      </c>
    </row>
    <row r="109" spans="1:107" x14ac:dyDescent="0.25">
      <c r="A109" s="2">
        <v>106</v>
      </c>
      <c r="B109" s="2">
        <v>2016</v>
      </c>
      <c r="C109" s="2" t="s">
        <v>319</v>
      </c>
      <c r="D109" s="2" t="s">
        <v>214</v>
      </c>
      <c r="E109" s="2" t="s">
        <v>63</v>
      </c>
      <c r="F109" s="2" t="s">
        <v>75</v>
      </c>
      <c r="G109" s="1" t="s">
        <v>65</v>
      </c>
      <c r="H109" s="1" t="s">
        <v>66</v>
      </c>
      <c r="I109" s="3">
        <v>1</v>
      </c>
      <c r="J109" s="4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3" t="s">
        <v>67</v>
      </c>
      <c r="R109">
        <v>1</v>
      </c>
      <c r="S109" s="4">
        <v>1</v>
      </c>
      <c r="T109" s="5">
        <v>0</v>
      </c>
      <c r="U109" s="5">
        <v>0</v>
      </c>
      <c r="V109" s="5">
        <v>0</v>
      </c>
      <c r="W109" s="3" t="s">
        <v>68</v>
      </c>
      <c r="X109" s="3">
        <v>0</v>
      </c>
      <c r="Y109" s="4">
        <v>1</v>
      </c>
      <c r="Z109" s="5">
        <v>0</v>
      </c>
      <c r="AA109" s="5">
        <v>0</v>
      </c>
      <c r="AB109" s="5">
        <v>0</v>
      </c>
      <c r="AC109" s="3" t="s">
        <v>69</v>
      </c>
      <c r="AD109" s="3">
        <v>1</v>
      </c>
      <c r="AE109" s="4">
        <v>1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6">
        <v>37</v>
      </c>
      <c r="AL109" s="6">
        <v>-37</v>
      </c>
      <c r="AM109" s="6">
        <v>485</v>
      </c>
      <c r="AN109" s="6">
        <v>8</v>
      </c>
      <c r="AO109" s="6">
        <v>30</v>
      </c>
      <c r="AP109" s="6">
        <v>28</v>
      </c>
      <c r="AQ109" s="6">
        <v>31</v>
      </c>
      <c r="AR109" s="6">
        <v>35</v>
      </c>
      <c r="AS109" s="6">
        <v>1994</v>
      </c>
      <c r="AT109" s="7">
        <v>0</v>
      </c>
      <c r="AU109" s="7">
        <v>0</v>
      </c>
      <c r="AV109" s="7">
        <v>1</v>
      </c>
      <c r="AW109" s="8" t="s">
        <v>65</v>
      </c>
      <c r="AX109" s="12" t="s">
        <v>71</v>
      </c>
      <c r="AY109" s="12">
        <v>3</v>
      </c>
      <c r="AZ109" s="9" t="s">
        <v>77</v>
      </c>
      <c r="BA109" s="11" t="s">
        <v>320</v>
      </c>
      <c r="BB109" s="2" t="s">
        <v>214</v>
      </c>
      <c r="BC109" s="11" t="s">
        <v>131</v>
      </c>
      <c r="BD109" s="4">
        <v>3.8109999999999999</v>
      </c>
      <c r="BE109" s="6">
        <v>7.628865979381444E-2</v>
      </c>
      <c r="BF109" s="6">
        <v>4.18</v>
      </c>
      <c r="BG109" s="6">
        <v>21</v>
      </c>
      <c r="BH109" s="6">
        <v>26</v>
      </c>
      <c r="BI109" s="7">
        <v>0</v>
      </c>
      <c r="BK109">
        <v>3.6869999999999998</v>
      </c>
      <c r="BL109">
        <v>2.7972027972027972E-2</v>
      </c>
      <c r="BM109">
        <v>3.79</v>
      </c>
      <c r="BN109">
        <v>11</v>
      </c>
      <c r="BO109">
        <v>23</v>
      </c>
      <c r="BP109" s="123">
        <v>0</v>
      </c>
      <c r="BQ109">
        <v>1</v>
      </c>
      <c r="BR109" s="125">
        <f t="shared" si="14"/>
        <v>1</v>
      </c>
      <c r="BS109">
        <f t="shared" si="15"/>
        <v>0</v>
      </c>
      <c r="BT109">
        <f t="shared" si="16"/>
        <v>8.3658302079386449E-3</v>
      </c>
      <c r="BU109" s="123">
        <f t="shared" si="17"/>
        <v>8.3658302079386449E-3</v>
      </c>
      <c r="BV109" s="125">
        <f t="shared" si="18"/>
        <v>0.99163416979206132</v>
      </c>
      <c r="BW109" s="123">
        <f t="shared" si="19"/>
        <v>-8.4010201650486279E-3</v>
      </c>
      <c r="BX109" s="125">
        <f t="shared" si="20"/>
        <v>100</v>
      </c>
      <c r="BY109">
        <f t="shared" si="21"/>
        <v>-2.3925519245475106</v>
      </c>
      <c r="BZ109">
        <f t="shared" si="22"/>
        <v>2.2797807976329663E-2</v>
      </c>
      <c r="CA109">
        <f t="shared" si="23"/>
        <v>5.55336492169137E-2</v>
      </c>
      <c r="CV109">
        <v>0.63632981317936699</v>
      </c>
      <c r="CW109">
        <v>0</v>
      </c>
      <c r="CX109">
        <v>1</v>
      </c>
      <c r="CY109">
        <f t="shared" si="26"/>
        <v>92</v>
      </c>
      <c r="CZ109">
        <f t="shared" si="26"/>
        <v>10</v>
      </c>
      <c r="DA109">
        <f t="shared" si="24"/>
        <v>1.0752688172043001E-2</v>
      </c>
      <c r="DB109">
        <f t="shared" si="24"/>
        <v>0.74358974358974361</v>
      </c>
      <c r="DC109">
        <f t="shared" si="25"/>
        <v>0</v>
      </c>
    </row>
    <row r="110" spans="1:107" x14ac:dyDescent="0.25">
      <c r="A110" s="2">
        <v>36</v>
      </c>
      <c r="B110" s="2">
        <v>2016</v>
      </c>
      <c r="C110" s="2" t="s">
        <v>225</v>
      </c>
      <c r="D110" s="2" t="s">
        <v>104</v>
      </c>
      <c r="E110" s="2" t="s">
        <v>63</v>
      </c>
      <c r="F110" s="2" t="s">
        <v>75</v>
      </c>
      <c r="G110" s="1" t="s">
        <v>65</v>
      </c>
      <c r="H110" s="1" t="s">
        <v>66</v>
      </c>
      <c r="I110" s="3">
        <v>1</v>
      </c>
      <c r="J110" s="4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3" t="s">
        <v>67</v>
      </c>
      <c r="R110">
        <v>1</v>
      </c>
      <c r="S110" s="4">
        <v>1</v>
      </c>
      <c r="T110" s="5">
        <v>0</v>
      </c>
      <c r="U110" s="5">
        <v>0</v>
      </c>
      <c r="V110" s="5">
        <v>0</v>
      </c>
      <c r="W110" s="3" t="s">
        <v>123</v>
      </c>
      <c r="X110" s="3">
        <v>2</v>
      </c>
      <c r="Y110" s="4">
        <v>0</v>
      </c>
      <c r="Z110" s="5">
        <v>0</v>
      </c>
      <c r="AA110" s="5">
        <v>1</v>
      </c>
      <c r="AB110" s="5">
        <v>0</v>
      </c>
      <c r="AC110" s="3" t="s">
        <v>128</v>
      </c>
      <c r="AD110" s="3">
        <v>3</v>
      </c>
      <c r="AE110" s="4">
        <v>0</v>
      </c>
      <c r="AF110" s="5">
        <v>0</v>
      </c>
      <c r="AG110" s="5">
        <v>1</v>
      </c>
      <c r="AH110" s="5">
        <v>0</v>
      </c>
      <c r="AI110" s="5">
        <v>0</v>
      </c>
      <c r="AJ110" s="5">
        <v>0</v>
      </c>
      <c r="AK110" s="6">
        <v>158</v>
      </c>
      <c r="AL110" s="6">
        <v>-158</v>
      </c>
      <c r="AM110" s="6">
        <v>451</v>
      </c>
      <c r="AN110" s="6">
        <v>6</v>
      </c>
      <c r="AO110" s="6">
        <v>25</v>
      </c>
      <c r="AP110" s="6">
        <v>24</v>
      </c>
      <c r="AQ110" s="6">
        <v>23</v>
      </c>
      <c r="AR110" s="6">
        <v>28</v>
      </c>
      <c r="AS110" s="6">
        <v>946</v>
      </c>
      <c r="AT110" s="7">
        <v>0</v>
      </c>
      <c r="AU110" s="7">
        <v>0</v>
      </c>
      <c r="AV110" s="7">
        <v>1</v>
      </c>
      <c r="AW110" s="8" t="s">
        <v>65</v>
      </c>
      <c r="AX110" s="12" t="s">
        <v>71</v>
      </c>
      <c r="AY110" s="12">
        <v>3</v>
      </c>
      <c r="AZ110" s="9" t="s">
        <v>77</v>
      </c>
      <c r="BA110" s="11" t="s">
        <v>226</v>
      </c>
      <c r="BB110" s="2" t="s">
        <v>104</v>
      </c>
      <c r="BC110" s="11"/>
      <c r="BD110" s="4">
        <v>3.26</v>
      </c>
      <c r="BE110" s="6">
        <v>0.35033259423503327</v>
      </c>
      <c r="BF110" s="6">
        <v>3.6970000000000001</v>
      </c>
      <c r="BG110" s="6">
        <v>22</v>
      </c>
      <c r="BH110" s="6">
        <v>26</v>
      </c>
      <c r="BI110" s="7">
        <v>0</v>
      </c>
      <c r="BK110">
        <v>3.6989999999999998</v>
      </c>
      <c r="BL110">
        <v>5.6338028169014086E-2</v>
      </c>
      <c r="BM110">
        <v>3.93</v>
      </c>
      <c r="BN110">
        <v>26</v>
      </c>
      <c r="BO110">
        <v>22</v>
      </c>
      <c r="BP110" s="123">
        <v>0</v>
      </c>
      <c r="BQ110">
        <v>1</v>
      </c>
      <c r="BR110" s="125">
        <f t="shared" si="14"/>
        <v>1</v>
      </c>
      <c r="BS110">
        <f t="shared" si="15"/>
        <v>0</v>
      </c>
      <c r="BT110">
        <f t="shared" si="16"/>
        <v>8.4000623315152092E-5</v>
      </c>
      <c r="BU110" s="123">
        <f t="shared" si="17"/>
        <v>8.4000623315152092E-5</v>
      </c>
      <c r="BV110" s="125">
        <f t="shared" si="18"/>
        <v>0.99991599937668485</v>
      </c>
      <c r="BW110" s="123">
        <f t="shared" si="19"/>
        <v>-8.4004151565093745E-5</v>
      </c>
      <c r="BX110" s="125">
        <f t="shared" si="20"/>
        <v>100</v>
      </c>
      <c r="BY110">
        <f t="shared" si="21"/>
        <v>-3.7628302387471164</v>
      </c>
      <c r="BZ110">
        <f t="shared" si="22"/>
        <v>3.3600509446442397E-4</v>
      </c>
      <c r="CA110">
        <f t="shared" si="23"/>
        <v>1.2645492616579325E-3</v>
      </c>
      <c r="CV110">
        <v>0.71541759033052343</v>
      </c>
      <c r="CW110">
        <v>0</v>
      </c>
      <c r="CX110">
        <v>1</v>
      </c>
      <c r="CY110">
        <f t="shared" si="26"/>
        <v>92</v>
      </c>
      <c r="CZ110">
        <f t="shared" si="26"/>
        <v>11</v>
      </c>
      <c r="DA110">
        <f t="shared" si="24"/>
        <v>1.0752688172043001E-2</v>
      </c>
      <c r="DB110">
        <f t="shared" si="24"/>
        <v>0.71794871794871795</v>
      </c>
      <c r="DC110">
        <f t="shared" si="25"/>
        <v>7.7198786876206162E-3</v>
      </c>
    </row>
    <row r="111" spans="1:107" x14ac:dyDescent="0.25">
      <c r="A111" s="2">
        <v>86</v>
      </c>
      <c r="B111" s="2">
        <v>2015</v>
      </c>
      <c r="C111" s="2" t="s">
        <v>121</v>
      </c>
      <c r="D111" s="2" t="s">
        <v>104</v>
      </c>
      <c r="E111" s="2" t="s">
        <v>63</v>
      </c>
      <c r="F111" s="2" t="s">
        <v>94</v>
      </c>
      <c r="G111" s="1" t="s">
        <v>65</v>
      </c>
      <c r="H111" s="1" t="s">
        <v>66</v>
      </c>
      <c r="I111" s="3">
        <v>1</v>
      </c>
      <c r="J111" s="4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3" t="s">
        <v>67</v>
      </c>
      <c r="R111">
        <v>1</v>
      </c>
      <c r="S111" s="4">
        <v>1</v>
      </c>
      <c r="T111" s="5">
        <v>0</v>
      </c>
      <c r="U111" s="5">
        <v>0</v>
      </c>
      <c r="V111" s="5">
        <v>0</v>
      </c>
      <c r="W111" s="3" t="s">
        <v>110</v>
      </c>
      <c r="X111" s="3">
        <v>1</v>
      </c>
      <c r="Y111" s="4">
        <v>0</v>
      </c>
      <c r="Z111" s="5">
        <v>1</v>
      </c>
      <c r="AA111" s="5">
        <v>0</v>
      </c>
      <c r="AB111" s="5">
        <v>0</v>
      </c>
      <c r="AC111" s="3" t="s">
        <v>104</v>
      </c>
      <c r="AD111" s="3">
        <v>4</v>
      </c>
      <c r="AE111" s="4">
        <v>0</v>
      </c>
      <c r="AF111" s="5">
        <v>0</v>
      </c>
      <c r="AG111" s="5">
        <v>0</v>
      </c>
      <c r="AH111" s="5">
        <v>1</v>
      </c>
      <c r="AI111" s="5">
        <v>0</v>
      </c>
      <c r="AJ111" s="5">
        <v>0</v>
      </c>
      <c r="AK111" s="6">
        <v>16</v>
      </c>
      <c r="AL111" s="6">
        <v>-16</v>
      </c>
      <c r="AM111" s="6">
        <v>179</v>
      </c>
      <c r="AN111" s="6">
        <v>8</v>
      </c>
      <c r="AO111" s="6">
        <v>25</v>
      </c>
      <c r="AP111" s="6">
        <v>26</v>
      </c>
      <c r="AQ111" s="6">
        <v>26</v>
      </c>
      <c r="AR111" s="6">
        <v>23</v>
      </c>
      <c r="AS111" s="6">
        <v>1272</v>
      </c>
      <c r="AT111" s="7">
        <v>0</v>
      </c>
      <c r="AU111" s="7">
        <v>0</v>
      </c>
      <c r="AV111" s="7">
        <v>0</v>
      </c>
      <c r="AW111" s="8" t="s">
        <v>65</v>
      </c>
      <c r="AX111" s="12" t="s">
        <v>71</v>
      </c>
      <c r="AY111" s="12">
        <v>3</v>
      </c>
      <c r="AZ111" s="9" t="s">
        <v>77</v>
      </c>
      <c r="BA111" s="11" t="s">
        <v>105</v>
      </c>
      <c r="BB111" s="2" t="s">
        <v>104</v>
      </c>
      <c r="BC111" s="11"/>
      <c r="BD111" s="4">
        <v>3.7189999999999999</v>
      </c>
      <c r="BE111" s="6">
        <v>8.9385474860335198E-2</v>
      </c>
      <c r="BF111" s="6">
        <v>3.86</v>
      </c>
      <c r="BG111" s="6">
        <v>23</v>
      </c>
      <c r="BH111" s="6">
        <v>26</v>
      </c>
      <c r="BI111" s="7">
        <v>0</v>
      </c>
      <c r="BK111">
        <v>3.7010000000000001</v>
      </c>
      <c r="BL111">
        <v>0</v>
      </c>
      <c r="BM111">
        <v>3.96</v>
      </c>
      <c r="BN111">
        <v>0</v>
      </c>
      <c r="BO111">
        <v>22</v>
      </c>
      <c r="BP111" s="123">
        <v>0</v>
      </c>
      <c r="BQ111">
        <v>1</v>
      </c>
      <c r="BR111" s="125">
        <f t="shared" si="14"/>
        <v>1</v>
      </c>
      <c r="BS111">
        <f t="shared" si="15"/>
        <v>0</v>
      </c>
      <c r="BT111">
        <f t="shared" si="16"/>
        <v>4.1516532289327425E-2</v>
      </c>
      <c r="BU111" s="123">
        <f t="shared" si="17"/>
        <v>4.1516532289327425E-2</v>
      </c>
      <c r="BV111" s="125">
        <f t="shared" si="18"/>
        <v>0.95848346771067261</v>
      </c>
      <c r="BW111" s="123">
        <f t="shared" si="19"/>
        <v>-4.2402964730036401E-2</v>
      </c>
      <c r="BX111" s="125">
        <f t="shared" si="20"/>
        <v>100</v>
      </c>
      <c r="BY111">
        <f t="shared" si="21"/>
        <v>-1.7333523319425757</v>
      </c>
      <c r="BZ111">
        <f t="shared" si="22"/>
        <v>8.8815536248846555E-2</v>
      </c>
      <c r="CA111">
        <f t="shared" si="23"/>
        <v>0.16920322331959467</v>
      </c>
      <c r="CV111">
        <v>0.72035984282446996</v>
      </c>
      <c r="CW111">
        <v>1</v>
      </c>
      <c r="CX111">
        <v>0</v>
      </c>
      <c r="CY111">
        <f t="shared" si="26"/>
        <v>93</v>
      </c>
      <c r="CZ111">
        <f t="shared" si="26"/>
        <v>11</v>
      </c>
      <c r="DA111">
        <f t="shared" si="24"/>
        <v>0</v>
      </c>
      <c r="DB111">
        <f t="shared" si="24"/>
        <v>0.71794871794871795</v>
      </c>
      <c r="DC111">
        <f t="shared" si="25"/>
        <v>0</v>
      </c>
    </row>
    <row r="112" spans="1:107" x14ac:dyDescent="0.25">
      <c r="A112" s="2">
        <v>180</v>
      </c>
      <c r="B112" s="2">
        <v>2016</v>
      </c>
      <c r="C112" s="2" t="s">
        <v>176</v>
      </c>
      <c r="D112" s="2" t="s">
        <v>104</v>
      </c>
      <c r="E112" s="2" t="s">
        <v>63</v>
      </c>
      <c r="F112" s="2" t="s">
        <v>100</v>
      </c>
      <c r="G112" s="1" t="s">
        <v>65</v>
      </c>
      <c r="H112" s="1" t="s">
        <v>86</v>
      </c>
      <c r="I112" s="3">
        <v>3</v>
      </c>
      <c r="J112" s="4">
        <v>0</v>
      </c>
      <c r="K112" s="5">
        <v>0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3" t="s">
        <v>67</v>
      </c>
      <c r="R112">
        <v>1</v>
      </c>
      <c r="S112" s="4">
        <v>1</v>
      </c>
      <c r="T112" s="5">
        <v>0</v>
      </c>
      <c r="U112" s="5">
        <v>0</v>
      </c>
      <c r="V112" s="5">
        <v>0</v>
      </c>
      <c r="W112" s="3" t="s">
        <v>68</v>
      </c>
      <c r="X112" s="3">
        <v>0</v>
      </c>
      <c r="Y112" s="4">
        <v>1</v>
      </c>
      <c r="Z112" s="5">
        <v>0</v>
      </c>
      <c r="AA112" s="5">
        <v>0</v>
      </c>
      <c r="AB112" s="5">
        <v>0</v>
      </c>
      <c r="AC112" s="3" t="s">
        <v>104</v>
      </c>
      <c r="AD112" s="3">
        <v>4</v>
      </c>
      <c r="AE112" s="4">
        <v>0</v>
      </c>
      <c r="AF112" s="5">
        <v>0</v>
      </c>
      <c r="AG112" s="5">
        <v>0</v>
      </c>
      <c r="AH112" s="5">
        <v>1</v>
      </c>
      <c r="AI112" s="5">
        <v>0</v>
      </c>
      <c r="AJ112" s="5">
        <v>0</v>
      </c>
      <c r="AK112" s="6">
        <v>56</v>
      </c>
      <c r="AL112" s="6">
        <v>-56</v>
      </c>
      <c r="AM112" s="6">
        <v>695</v>
      </c>
      <c r="AN112" s="6">
        <v>8</v>
      </c>
      <c r="AO112" s="6">
        <v>23</v>
      </c>
      <c r="AP112" s="6">
        <v>24</v>
      </c>
      <c r="AQ112" s="6">
        <v>20</v>
      </c>
      <c r="AR112" s="6">
        <v>22</v>
      </c>
      <c r="AS112" s="6">
        <v>14452</v>
      </c>
      <c r="AT112" s="7">
        <v>0</v>
      </c>
      <c r="AU112" s="7">
        <v>0</v>
      </c>
      <c r="AV112" s="7">
        <v>1</v>
      </c>
      <c r="AW112" s="8" t="s">
        <v>70</v>
      </c>
      <c r="AX112" s="12" t="s">
        <v>112</v>
      </c>
      <c r="AY112" s="12">
        <v>1</v>
      </c>
      <c r="AZ112" s="9" t="s">
        <v>113</v>
      </c>
      <c r="BA112" s="11"/>
      <c r="BB112" s="2" t="s">
        <v>104</v>
      </c>
      <c r="BC112" s="11"/>
      <c r="BD112" s="4"/>
      <c r="BE112" s="6">
        <v>8.0575539568345317E-2</v>
      </c>
      <c r="BF112" s="6">
        <v>4.05</v>
      </c>
      <c r="BG112" s="6">
        <v>23</v>
      </c>
      <c r="BH112" s="6">
        <v>26</v>
      </c>
      <c r="BI112" s="7">
        <v>1</v>
      </c>
      <c r="BK112">
        <v>3.702</v>
      </c>
      <c r="BL112">
        <v>5.5248618784530384E-3</v>
      </c>
      <c r="BM112">
        <v>4</v>
      </c>
      <c r="BN112">
        <v>20</v>
      </c>
      <c r="BO112">
        <v>22</v>
      </c>
      <c r="BP112" s="123">
        <v>0</v>
      </c>
      <c r="BQ112">
        <v>1</v>
      </c>
      <c r="BR112" s="125">
        <f t="shared" si="14"/>
        <v>1</v>
      </c>
      <c r="BS112">
        <f t="shared" si="15"/>
        <v>0</v>
      </c>
      <c r="BT112">
        <f t="shared" si="16"/>
        <v>4.3454158877474699E-4</v>
      </c>
      <c r="BU112" s="123">
        <f t="shared" si="17"/>
        <v>4.3454158877474699E-4</v>
      </c>
      <c r="BV112" s="125">
        <f t="shared" si="18"/>
        <v>0.99956545841122524</v>
      </c>
      <c r="BW112" s="123">
        <f t="shared" si="19"/>
        <v>-4.3463602933083959E-4</v>
      </c>
      <c r="BX112" s="125">
        <f t="shared" si="20"/>
        <v>100</v>
      </c>
      <c r="BY112">
        <f t="shared" si="21"/>
        <v>-3.3298002152811987</v>
      </c>
      <c r="BZ112">
        <f t="shared" si="22"/>
        <v>1.5605401462599438E-3</v>
      </c>
      <c r="CA112">
        <f t="shared" si="23"/>
        <v>5.2009833027598729E-3</v>
      </c>
      <c r="CV112">
        <v>0.73374655121233123</v>
      </c>
      <c r="CW112">
        <v>0</v>
      </c>
      <c r="CX112">
        <v>1</v>
      </c>
      <c r="CY112">
        <f t="shared" si="26"/>
        <v>93</v>
      </c>
      <c r="CZ112">
        <f t="shared" si="26"/>
        <v>12</v>
      </c>
      <c r="DA112">
        <f t="shared" si="24"/>
        <v>0</v>
      </c>
      <c r="DB112">
        <f t="shared" si="24"/>
        <v>0.69230769230769229</v>
      </c>
      <c r="DC112">
        <f t="shared" si="25"/>
        <v>0</v>
      </c>
    </row>
    <row r="113" spans="1:107" x14ac:dyDescent="0.25">
      <c r="A113" s="2">
        <v>131</v>
      </c>
      <c r="B113" s="2">
        <v>2016</v>
      </c>
      <c r="C113" s="2" t="s">
        <v>362</v>
      </c>
      <c r="D113" s="2" t="s">
        <v>104</v>
      </c>
      <c r="E113" s="2" t="s">
        <v>63</v>
      </c>
      <c r="F113" s="2" t="s">
        <v>64</v>
      </c>
      <c r="G113" s="1" t="s">
        <v>65</v>
      </c>
      <c r="H113" s="1" t="s">
        <v>109</v>
      </c>
      <c r="I113" s="3">
        <v>7</v>
      </c>
      <c r="J113" s="4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3" t="s">
        <v>101</v>
      </c>
      <c r="R113">
        <v>2</v>
      </c>
      <c r="S113" s="4">
        <v>0</v>
      </c>
      <c r="T113" s="5">
        <v>1</v>
      </c>
      <c r="U113" s="5">
        <v>0</v>
      </c>
      <c r="V113" s="5">
        <v>0</v>
      </c>
      <c r="W113" s="3" t="s">
        <v>68</v>
      </c>
      <c r="X113" s="3">
        <v>0</v>
      </c>
      <c r="Y113" s="4">
        <v>1</v>
      </c>
      <c r="Z113" s="5">
        <v>0</v>
      </c>
      <c r="AA113" s="5">
        <v>0</v>
      </c>
      <c r="AB113" s="5">
        <v>0</v>
      </c>
      <c r="AC113" s="3" t="s">
        <v>104</v>
      </c>
      <c r="AD113" s="3">
        <v>4</v>
      </c>
      <c r="AE113" s="4">
        <v>0</v>
      </c>
      <c r="AF113" s="5">
        <v>0</v>
      </c>
      <c r="AG113" s="5">
        <v>0</v>
      </c>
      <c r="AH113" s="5">
        <v>1</v>
      </c>
      <c r="AI113" s="5">
        <v>0</v>
      </c>
      <c r="AJ113" s="5">
        <v>0</v>
      </c>
      <c r="AK113" s="6"/>
      <c r="AL113" s="6"/>
      <c r="AM113" s="6">
        <v>161</v>
      </c>
      <c r="AN113" s="6">
        <v>8</v>
      </c>
      <c r="AO113" s="6">
        <v>32</v>
      </c>
      <c r="AP113" s="6">
        <v>32</v>
      </c>
      <c r="AQ113" s="6">
        <v>35</v>
      </c>
      <c r="AR113" s="6">
        <v>35</v>
      </c>
      <c r="AS113" s="6">
        <v>929</v>
      </c>
      <c r="AT113" s="7">
        <v>0</v>
      </c>
      <c r="AU113" s="7">
        <v>0</v>
      </c>
      <c r="AV113" s="7">
        <v>1</v>
      </c>
      <c r="AW113" s="8" t="s">
        <v>65</v>
      </c>
      <c r="AX113" s="12" t="s">
        <v>71</v>
      </c>
      <c r="AY113" s="12">
        <v>3</v>
      </c>
      <c r="AZ113" s="9" t="s">
        <v>77</v>
      </c>
      <c r="BA113" s="11" t="s">
        <v>105</v>
      </c>
      <c r="BB113" s="2" t="s">
        <v>104</v>
      </c>
      <c r="BC113" s="11" t="s">
        <v>62</v>
      </c>
      <c r="BD113" s="4">
        <v>3.5310000000000001</v>
      </c>
      <c r="BE113" s="6"/>
      <c r="BF113" s="6">
        <v>3.64</v>
      </c>
      <c r="BG113" s="6">
        <v>27</v>
      </c>
      <c r="BH113" s="6">
        <v>26</v>
      </c>
      <c r="BI113" s="7">
        <v>0</v>
      </c>
      <c r="BK113">
        <v>3.702</v>
      </c>
      <c r="BL113">
        <v>9.3896713615023469E-2</v>
      </c>
      <c r="BM113">
        <v>3.85</v>
      </c>
      <c r="BN113">
        <v>28</v>
      </c>
      <c r="BO113">
        <v>18</v>
      </c>
      <c r="BP113" s="123">
        <v>0</v>
      </c>
      <c r="BQ113">
        <v>1</v>
      </c>
      <c r="BR113" s="125">
        <f t="shared" si="14"/>
        <v>1</v>
      </c>
      <c r="BS113">
        <f t="shared" si="15"/>
        <v>0</v>
      </c>
      <c r="BT113">
        <f t="shared" si="16"/>
        <v>1.0128509830362046E-5</v>
      </c>
      <c r="BU113" s="123">
        <f t="shared" si="17"/>
        <v>1.0128509830362046E-5</v>
      </c>
      <c r="BV113" s="125">
        <f t="shared" si="18"/>
        <v>0.9999898714901696</v>
      </c>
      <c r="BW113" s="123">
        <f t="shared" si="19"/>
        <v>-1.0128561124100303E-5</v>
      </c>
      <c r="BX113" s="125">
        <f t="shared" si="20"/>
        <v>100</v>
      </c>
      <c r="BY113">
        <f t="shared" si="21"/>
        <v>-4.2620388702386505</v>
      </c>
      <c r="BZ113">
        <f t="shared" si="22"/>
        <v>4.533522658258444E-5</v>
      </c>
      <c r="CA113">
        <f t="shared" si="23"/>
        <v>1.932245102659896E-4</v>
      </c>
      <c r="CV113">
        <v>0.75481157748022398</v>
      </c>
      <c r="CW113">
        <v>0</v>
      </c>
      <c r="CX113">
        <v>1</v>
      </c>
      <c r="CY113">
        <f t="shared" si="26"/>
        <v>93</v>
      </c>
      <c r="CZ113">
        <f t="shared" si="26"/>
        <v>13</v>
      </c>
      <c r="DA113">
        <f t="shared" si="24"/>
        <v>0</v>
      </c>
      <c r="DB113">
        <f t="shared" si="24"/>
        <v>0.66666666666666674</v>
      </c>
      <c r="DC113">
        <f t="shared" si="25"/>
        <v>0</v>
      </c>
    </row>
    <row r="114" spans="1:107" x14ac:dyDescent="0.25">
      <c r="A114" s="2">
        <v>18</v>
      </c>
      <c r="B114" s="2">
        <v>2015</v>
      </c>
      <c r="C114" s="2" t="s">
        <v>305</v>
      </c>
      <c r="D114" s="2" t="s">
        <v>189</v>
      </c>
      <c r="E114" s="2" t="s">
        <v>74</v>
      </c>
      <c r="F114" s="2" t="s">
        <v>64</v>
      </c>
      <c r="G114" s="1" t="s">
        <v>65</v>
      </c>
      <c r="H114" s="1" t="s">
        <v>66</v>
      </c>
      <c r="I114" s="3">
        <v>1</v>
      </c>
      <c r="J114" s="4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3" t="s">
        <v>67</v>
      </c>
      <c r="R114">
        <v>1</v>
      </c>
      <c r="S114" s="4">
        <v>1</v>
      </c>
      <c r="T114" s="5">
        <v>0</v>
      </c>
      <c r="U114" s="5">
        <v>0</v>
      </c>
      <c r="V114" s="5">
        <v>0</v>
      </c>
      <c r="W114" s="3" t="s">
        <v>68</v>
      </c>
      <c r="X114" s="3">
        <v>0</v>
      </c>
      <c r="Y114" s="4">
        <v>1</v>
      </c>
      <c r="Z114" s="5">
        <v>0</v>
      </c>
      <c r="AA114" s="5">
        <v>0</v>
      </c>
      <c r="AB114" s="5">
        <v>0</v>
      </c>
      <c r="AC114" s="3" t="s">
        <v>83</v>
      </c>
      <c r="AD114" s="3">
        <v>2</v>
      </c>
      <c r="AE114" s="4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0</v>
      </c>
      <c r="AK114" s="6">
        <v>14</v>
      </c>
      <c r="AL114" s="6">
        <v>-14</v>
      </c>
      <c r="AM114" s="6">
        <v>118</v>
      </c>
      <c r="AN114" s="6">
        <v>9</v>
      </c>
      <c r="AO114" s="6">
        <v>29</v>
      </c>
      <c r="AP114" s="6">
        <v>29</v>
      </c>
      <c r="AQ114" s="6">
        <v>30</v>
      </c>
      <c r="AR114" s="6">
        <v>34</v>
      </c>
      <c r="AS114" s="6">
        <v>981</v>
      </c>
      <c r="AT114" s="7">
        <v>0</v>
      </c>
      <c r="AU114" s="7">
        <v>1</v>
      </c>
      <c r="AV114" s="7">
        <v>0</v>
      </c>
      <c r="AW114" s="8" t="s">
        <v>65</v>
      </c>
      <c r="AX114" s="12" t="s">
        <v>71</v>
      </c>
      <c r="AY114" s="12">
        <v>3</v>
      </c>
      <c r="AZ114" s="9" t="s">
        <v>77</v>
      </c>
      <c r="BA114" s="11" t="s">
        <v>306</v>
      </c>
      <c r="BB114" s="2" t="s">
        <v>189</v>
      </c>
      <c r="BC114" s="11"/>
      <c r="BD114" s="4">
        <v>3.681</v>
      </c>
      <c r="BE114" s="6">
        <v>0.11864406779661017</v>
      </c>
      <c r="BF114" s="6">
        <v>3.92</v>
      </c>
      <c r="BG114" s="6">
        <v>34</v>
      </c>
      <c r="BH114" s="6">
        <v>26</v>
      </c>
      <c r="BI114" s="7">
        <v>0</v>
      </c>
      <c r="BK114">
        <v>3.7029999999999998</v>
      </c>
      <c r="BL114">
        <v>5.9829059829059832E-2</v>
      </c>
      <c r="BM114">
        <v>3.94</v>
      </c>
      <c r="BN114">
        <v>26</v>
      </c>
      <c r="BO114">
        <v>25</v>
      </c>
      <c r="BP114" s="123">
        <v>0</v>
      </c>
      <c r="BQ114">
        <v>1</v>
      </c>
      <c r="BR114" s="125">
        <f t="shared" si="14"/>
        <v>1</v>
      </c>
      <c r="BS114">
        <f t="shared" si="15"/>
        <v>0</v>
      </c>
      <c r="BT114">
        <f t="shared" si="16"/>
        <v>2.3487148540761408E-4</v>
      </c>
      <c r="BU114" s="123">
        <f t="shared" si="17"/>
        <v>2.3487148540761408E-4</v>
      </c>
      <c r="BV114" s="125">
        <f t="shared" si="18"/>
        <v>0.99976512851459243</v>
      </c>
      <c r="BW114" s="123">
        <f t="shared" si="19"/>
        <v>-2.3489907203452757E-4</v>
      </c>
      <c r="BX114" s="125">
        <f t="shared" si="20"/>
        <v>100</v>
      </c>
      <c r="BY114">
        <f t="shared" si="21"/>
        <v>-3.4974419277605877</v>
      </c>
      <c r="BZ114">
        <f t="shared" si="22"/>
        <v>8.8052824495106594E-4</v>
      </c>
      <c r="CA114">
        <f t="shared" si="23"/>
        <v>3.0810955760997884E-3</v>
      </c>
      <c r="CV114">
        <v>0.76666261671464031</v>
      </c>
      <c r="CW114">
        <v>0</v>
      </c>
      <c r="CX114">
        <v>1</v>
      </c>
      <c r="CY114">
        <f t="shared" si="26"/>
        <v>93</v>
      </c>
      <c r="CZ114">
        <f t="shared" si="26"/>
        <v>14</v>
      </c>
      <c r="DA114">
        <f t="shared" si="24"/>
        <v>0</v>
      </c>
      <c r="DB114">
        <f t="shared" si="24"/>
        <v>0.64102564102564097</v>
      </c>
      <c r="DC114">
        <f t="shared" si="25"/>
        <v>0</v>
      </c>
    </row>
    <row r="115" spans="1:107" x14ac:dyDescent="0.25">
      <c r="A115" s="2">
        <v>69</v>
      </c>
      <c r="B115" s="2">
        <v>2016</v>
      </c>
      <c r="C115" s="2" t="s">
        <v>197</v>
      </c>
      <c r="D115" s="2" t="s">
        <v>228</v>
      </c>
      <c r="E115" s="2" t="s">
        <v>74</v>
      </c>
      <c r="F115" s="2" t="s">
        <v>64</v>
      </c>
      <c r="G115" s="1" t="s">
        <v>65</v>
      </c>
      <c r="H115" s="1" t="s">
        <v>86</v>
      </c>
      <c r="I115" s="3">
        <v>3</v>
      </c>
      <c r="J115" s="4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3" t="s">
        <v>67</v>
      </c>
      <c r="R115">
        <v>1</v>
      </c>
      <c r="S115" s="4">
        <v>1</v>
      </c>
      <c r="T115" s="5">
        <v>0</v>
      </c>
      <c r="U115" s="5">
        <v>0</v>
      </c>
      <c r="V115" s="5">
        <v>0</v>
      </c>
      <c r="W115" s="3" t="s">
        <v>68</v>
      </c>
      <c r="X115" s="3">
        <v>0</v>
      </c>
      <c r="Y115" s="4">
        <v>1</v>
      </c>
      <c r="Z115" s="5">
        <v>0</v>
      </c>
      <c r="AA115" s="5">
        <v>0</v>
      </c>
      <c r="AB115" s="5">
        <v>0</v>
      </c>
      <c r="AC115" s="3" t="s">
        <v>69</v>
      </c>
      <c r="AD115" s="3">
        <v>1</v>
      </c>
      <c r="AE115" s="4">
        <v>1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6">
        <v>219</v>
      </c>
      <c r="AL115" s="6">
        <v>-219</v>
      </c>
      <c r="AM115" s="6">
        <v>445</v>
      </c>
      <c r="AN115" s="6">
        <v>8</v>
      </c>
      <c r="AO115" s="6">
        <v>27</v>
      </c>
      <c r="AP115" s="6">
        <v>27</v>
      </c>
      <c r="AQ115" s="6">
        <v>28</v>
      </c>
      <c r="AR115" s="6">
        <v>25</v>
      </c>
      <c r="AS115" s="6">
        <v>5</v>
      </c>
      <c r="AT115" s="7">
        <v>0</v>
      </c>
      <c r="AU115" s="7">
        <v>1</v>
      </c>
      <c r="AV115" s="7">
        <v>1</v>
      </c>
      <c r="AW115" s="8" t="s">
        <v>65</v>
      </c>
      <c r="AX115" s="12" t="s">
        <v>71</v>
      </c>
      <c r="AY115" s="12">
        <v>3</v>
      </c>
      <c r="AZ115" s="9" t="s">
        <v>77</v>
      </c>
      <c r="BA115" s="11" t="s">
        <v>265</v>
      </c>
      <c r="BB115" s="2" t="s">
        <v>228</v>
      </c>
      <c r="BC115" s="11" t="s">
        <v>150</v>
      </c>
      <c r="BD115" s="4">
        <v>3.4510000000000001</v>
      </c>
      <c r="BE115" s="6">
        <v>0.49213483146067416</v>
      </c>
      <c r="BF115" s="6">
        <v>3.09</v>
      </c>
      <c r="BG115" s="6">
        <v>0</v>
      </c>
      <c r="BH115" s="6">
        <v>27</v>
      </c>
      <c r="BI115" s="7">
        <v>0</v>
      </c>
      <c r="BK115">
        <v>3.7109999999999999</v>
      </c>
      <c r="BL115">
        <v>0</v>
      </c>
      <c r="BM115">
        <v>3.89</v>
      </c>
      <c r="BN115">
        <v>3</v>
      </c>
      <c r="BO115">
        <v>24</v>
      </c>
      <c r="BP115" s="123">
        <v>0</v>
      </c>
      <c r="BQ115">
        <v>1</v>
      </c>
      <c r="BR115" s="125">
        <f t="shared" si="14"/>
        <v>1</v>
      </c>
      <c r="BS115">
        <f t="shared" si="15"/>
        <v>0</v>
      </c>
      <c r="BT115">
        <f t="shared" si="16"/>
        <v>3.8190633810351537E-2</v>
      </c>
      <c r="BU115" s="123">
        <f t="shared" si="17"/>
        <v>3.8190633810351537E-2</v>
      </c>
      <c r="BV115" s="125">
        <f t="shared" si="18"/>
        <v>0.96180936618964852</v>
      </c>
      <c r="BW115" s="123">
        <f t="shared" si="19"/>
        <v>-3.8939011997543432E-2</v>
      </c>
      <c r="BX115" s="125">
        <f t="shared" si="20"/>
        <v>100</v>
      </c>
      <c r="BY115">
        <f t="shared" si="21"/>
        <v>-1.7720800647977901</v>
      </c>
      <c r="BZ115">
        <f t="shared" si="22"/>
        <v>8.2986908608727164E-2</v>
      </c>
      <c r="CA115">
        <f t="shared" si="23"/>
        <v>0.16034334301825692</v>
      </c>
      <c r="CV115">
        <v>0.80563091158334432</v>
      </c>
      <c r="CW115">
        <v>0</v>
      </c>
      <c r="CX115">
        <v>1</v>
      </c>
      <c r="CY115">
        <f t="shared" si="26"/>
        <v>93</v>
      </c>
      <c r="CZ115">
        <f t="shared" si="26"/>
        <v>15</v>
      </c>
      <c r="DA115">
        <f t="shared" si="24"/>
        <v>0</v>
      </c>
      <c r="DB115">
        <f t="shared" si="24"/>
        <v>0.61538461538461542</v>
      </c>
      <c r="DC115">
        <f t="shared" si="25"/>
        <v>0</v>
      </c>
    </row>
    <row r="116" spans="1:107" x14ac:dyDescent="0.25">
      <c r="A116" s="2">
        <v>127</v>
      </c>
      <c r="B116" s="2">
        <v>2015</v>
      </c>
      <c r="C116" s="2" t="s">
        <v>92</v>
      </c>
      <c r="D116" s="2" t="s">
        <v>282</v>
      </c>
      <c r="E116" s="2" t="s">
        <v>63</v>
      </c>
      <c r="F116" s="2" t="s">
        <v>64</v>
      </c>
      <c r="G116" s="1" t="s">
        <v>65</v>
      </c>
      <c r="H116" s="1" t="s">
        <v>115</v>
      </c>
      <c r="I116" s="3">
        <v>5</v>
      </c>
      <c r="J116" s="4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3" t="s">
        <v>95</v>
      </c>
      <c r="R116">
        <v>4</v>
      </c>
      <c r="S116" s="4">
        <v>0</v>
      </c>
      <c r="T116" s="5">
        <v>0</v>
      </c>
      <c r="U116" s="5">
        <v>0</v>
      </c>
      <c r="V116" s="5">
        <v>1</v>
      </c>
      <c r="W116" s="3" t="s">
        <v>68</v>
      </c>
      <c r="X116" s="3">
        <v>0</v>
      </c>
      <c r="Y116" s="4">
        <v>1</v>
      </c>
      <c r="Z116" s="5">
        <v>0</v>
      </c>
      <c r="AA116" s="5">
        <v>0</v>
      </c>
      <c r="AB116" s="5">
        <v>0</v>
      </c>
      <c r="AC116" s="3" t="s">
        <v>69</v>
      </c>
      <c r="AD116" s="3">
        <v>1</v>
      </c>
      <c r="AE116" s="4">
        <v>1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13</v>
      </c>
      <c r="AL116" s="6">
        <v>-13</v>
      </c>
      <c r="AM116" s="6">
        <v>280</v>
      </c>
      <c r="AN116" s="6"/>
      <c r="AO116" s="6">
        <v>28</v>
      </c>
      <c r="AP116" s="6">
        <v>26</v>
      </c>
      <c r="AQ116" s="6">
        <v>27</v>
      </c>
      <c r="AR116" s="6">
        <v>33</v>
      </c>
      <c r="AS116" s="6">
        <v>70</v>
      </c>
      <c r="AT116" s="7">
        <v>0</v>
      </c>
      <c r="AU116" s="7">
        <v>0</v>
      </c>
      <c r="AV116" s="7">
        <v>0</v>
      </c>
      <c r="AW116" s="8" t="s">
        <v>65</v>
      </c>
      <c r="AX116" s="12" t="s">
        <v>71</v>
      </c>
      <c r="AY116" s="12">
        <v>3</v>
      </c>
      <c r="AZ116" s="9" t="s">
        <v>77</v>
      </c>
      <c r="BA116" s="11" t="s">
        <v>283</v>
      </c>
      <c r="BB116" s="2" t="s">
        <v>282</v>
      </c>
      <c r="BC116" s="11"/>
      <c r="BD116" s="4">
        <v>3.5329999999999999</v>
      </c>
      <c r="BE116" s="6">
        <v>4.642857142857143E-2</v>
      </c>
      <c r="BF116" s="6">
        <v>3.93</v>
      </c>
      <c r="BG116" s="6">
        <v>0</v>
      </c>
      <c r="BH116" s="6">
        <v>27</v>
      </c>
      <c r="BI116" s="7">
        <v>0</v>
      </c>
      <c r="BK116">
        <v>3.7189999999999999</v>
      </c>
      <c r="BL116">
        <v>8.9385474860335198E-2</v>
      </c>
      <c r="BM116">
        <v>3.86</v>
      </c>
      <c r="BN116">
        <v>23</v>
      </c>
      <c r="BO116">
        <v>26</v>
      </c>
      <c r="BP116" s="123">
        <v>0</v>
      </c>
      <c r="BQ116">
        <v>1</v>
      </c>
      <c r="BR116" s="125">
        <f t="shared" si="14"/>
        <v>1</v>
      </c>
      <c r="BS116">
        <f t="shared" si="15"/>
        <v>0</v>
      </c>
      <c r="BT116">
        <f t="shared" si="16"/>
        <v>7.7100583045330319E-4</v>
      </c>
      <c r="BU116" s="123">
        <f t="shared" si="17"/>
        <v>7.7100583045330319E-4</v>
      </c>
      <c r="BV116" s="125">
        <f t="shared" si="18"/>
        <v>0.99922899416954669</v>
      </c>
      <c r="BW116" s="123">
        <f t="shared" si="19"/>
        <v>-7.7130320831180507E-4</v>
      </c>
      <c r="BX116" s="125">
        <f t="shared" si="20"/>
        <v>100</v>
      </c>
      <c r="BY116">
        <f t="shared" si="21"/>
        <v>-3.1666587278097529</v>
      </c>
      <c r="BZ116">
        <f t="shared" si="22"/>
        <v>2.6510425999604348E-3</v>
      </c>
      <c r="CA116">
        <f t="shared" si="23"/>
        <v>8.4084636111270341E-3</v>
      </c>
      <c r="CV116">
        <v>0.81607989893536437</v>
      </c>
      <c r="CW116">
        <v>0</v>
      </c>
      <c r="CX116">
        <v>1</v>
      </c>
      <c r="CY116">
        <f t="shared" si="26"/>
        <v>93</v>
      </c>
      <c r="CZ116">
        <f t="shared" si="26"/>
        <v>16</v>
      </c>
      <c r="DA116">
        <f t="shared" si="24"/>
        <v>0</v>
      </c>
      <c r="DB116">
        <f t="shared" si="24"/>
        <v>0.58974358974358976</v>
      </c>
      <c r="DC116">
        <f t="shared" si="25"/>
        <v>0</v>
      </c>
    </row>
    <row r="117" spans="1:107" x14ac:dyDescent="0.25">
      <c r="A117" s="2">
        <v>222</v>
      </c>
      <c r="B117" s="2">
        <v>2016</v>
      </c>
      <c r="C117" s="2" t="s">
        <v>379</v>
      </c>
      <c r="D117" s="2" t="s">
        <v>165</v>
      </c>
      <c r="E117" s="2" t="s">
        <v>63</v>
      </c>
      <c r="F117" s="2" t="s">
        <v>253</v>
      </c>
      <c r="G117" s="1" t="s">
        <v>65</v>
      </c>
      <c r="H117" s="1" t="s">
        <v>66</v>
      </c>
      <c r="I117" s="3">
        <v>1</v>
      </c>
      <c r="J117" s="4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 t="s">
        <v>67</v>
      </c>
      <c r="R117">
        <v>1</v>
      </c>
      <c r="S117" s="4">
        <v>1</v>
      </c>
      <c r="T117" s="5">
        <v>0</v>
      </c>
      <c r="U117" s="5">
        <v>0</v>
      </c>
      <c r="V117" s="5">
        <v>0</v>
      </c>
      <c r="W117" s="3" t="s">
        <v>68</v>
      </c>
      <c r="X117" s="3">
        <v>0</v>
      </c>
      <c r="Y117" s="4">
        <v>1</v>
      </c>
      <c r="Z117" s="5">
        <v>0</v>
      </c>
      <c r="AA117" s="5">
        <v>0</v>
      </c>
      <c r="AB117" s="5">
        <v>0</v>
      </c>
      <c r="AC117" s="3" t="s">
        <v>69</v>
      </c>
      <c r="AD117" s="3">
        <v>1</v>
      </c>
      <c r="AE117" s="4">
        <v>1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6">
        <v>4</v>
      </c>
      <c r="AL117" s="6">
        <v>-4</v>
      </c>
      <c r="AM117" s="6">
        <v>179</v>
      </c>
      <c r="AN117" s="6">
        <v>8</v>
      </c>
      <c r="AO117" s="6">
        <v>34</v>
      </c>
      <c r="AP117" s="6">
        <v>28</v>
      </c>
      <c r="AQ117" s="6">
        <v>29</v>
      </c>
      <c r="AR117" s="6">
        <v>28</v>
      </c>
      <c r="AS117" s="6">
        <v>44</v>
      </c>
      <c r="AT117" s="7">
        <v>0</v>
      </c>
      <c r="AU117" s="7">
        <v>0</v>
      </c>
      <c r="AV117" s="7">
        <v>1</v>
      </c>
      <c r="AW117" s="8" t="s">
        <v>70</v>
      </c>
      <c r="AX117" s="12" t="s">
        <v>71</v>
      </c>
      <c r="AY117" s="12">
        <v>2</v>
      </c>
      <c r="AZ117" s="9" t="s">
        <v>72</v>
      </c>
      <c r="BA117" s="11"/>
      <c r="BB117" s="2" t="s">
        <v>165</v>
      </c>
      <c r="BC117" s="11"/>
      <c r="BD117" s="4">
        <v>2.6520000000000001</v>
      </c>
      <c r="BE117" s="6">
        <v>2.23463687150838E-2</v>
      </c>
      <c r="BF117" s="6">
        <v>3.94</v>
      </c>
      <c r="BG117" s="6">
        <v>3</v>
      </c>
      <c r="BH117" s="6">
        <v>27</v>
      </c>
      <c r="BI117" s="7">
        <v>1</v>
      </c>
      <c r="BK117">
        <v>3.7349999999999999</v>
      </c>
      <c r="BL117">
        <v>2.3364485981308409E-3</v>
      </c>
      <c r="BM117">
        <v>4</v>
      </c>
      <c r="BN117">
        <v>12</v>
      </c>
      <c r="BO117">
        <v>27</v>
      </c>
      <c r="BP117" s="123">
        <v>0</v>
      </c>
      <c r="BQ117">
        <v>1</v>
      </c>
      <c r="BR117" s="125">
        <f t="shared" si="14"/>
        <v>1</v>
      </c>
      <c r="BS117">
        <f t="shared" si="15"/>
        <v>0</v>
      </c>
      <c r="BT117">
        <f t="shared" si="16"/>
        <v>1.0459953760973275E-2</v>
      </c>
      <c r="BU117" s="123">
        <f t="shared" si="17"/>
        <v>1.0459953760973275E-2</v>
      </c>
      <c r="BV117" s="125">
        <f t="shared" si="18"/>
        <v>0.98954004623902669</v>
      </c>
      <c r="BW117" s="123">
        <f t="shared" si="19"/>
        <v>-1.0515043571968223E-2</v>
      </c>
      <c r="BX117" s="125">
        <f t="shared" si="20"/>
        <v>100</v>
      </c>
      <c r="BY117">
        <f t="shared" si="21"/>
        <v>-2.3094268318840063</v>
      </c>
      <c r="BZ117">
        <f t="shared" si="22"/>
        <v>2.7718237772065092E-2</v>
      </c>
      <c r="CA117">
        <f t="shared" si="23"/>
        <v>6.5474524586915314E-2</v>
      </c>
      <c r="CV117">
        <v>0.93586692760184753</v>
      </c>
      <c r="CW117">
        <v>0</v>
      </c>
      <c r="CX117">
        <v>1</v>
      </c>
      <c r="CY117">
        <f t="shared" si="26"/>
        <v>93</v>
      </c>
      <c r="CZ117">
        <f t="shared" si="26"/>
        <v>17</v>
      </c>
      <c r="DA117">
        <f t="shared" si="24"/>
        <v>0</v>
      </c>
      <c r="DB117">
        <f t="shared" si="24"/>
        <v>0.5641025641025641</v>
      </c>
      <c r="DC117">
        <f t="shared" si="25"/>
        <v>0</v>
      </c>
    </row>
    <row r="118" spans="1:107" x14ac:dyDescent="0.25">
      <c r="A118" s="2">
        <v>245</v>
      </c>
      <c r="B118" s="2">
        <v>2016</v>
      </c>
      <c r="C118" s="2" t="s">
        <v>178</v>
      </c>
      <c r="D118" s="2" t="s">
        <v>214</v>
      </c>
      <c r="E118" s="2" t="s">
        <v>74</v>
      </c>
      <c r="F118" s="2" t="s">
        <v>157</v>
      </c>
      <c r="G118" s="1" t="s">
        <v>65</v>
      </c>
      <c r="H118" s="1" t="s">
        <v>66</v>
      </c>
      <c r="I118" s="3">
        <v>1</v>
      </c>
      <c r="J118" s="4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3" t="s">
        <v>67</v>
      </c>
      <c r="R118">
        <v>1</v>
      </c>
      <c r="S118" s="4">
        <v>1</v>
      </c>
      <c r="T118" s="5">
        <v>0</v>
      </c>
      <c r="U118" s="5">
        <v>0</v>
      </c>
      <c r="V118" s="5">
        <v>0</v>
      </c>
      <c r="W118" s="3" t="s">
        <v>68</v>
      </c>
      <c r="X118" s="3">
        <v>0</v>
      </c>
      <c r="Y118" s="4">
        <v>1</v>
      </c>
      <c r="Z118" s="5">
        <v>0</v>
      </c>
      <c r="AA118" s="5">
        <v>0</v>
      </c>
      <c r="AB118" s="5">
        <v>0</v>
      </c>
      <c r="AC118" s="3" t="s">
        <v>69</v>
      </c>
      <c r="AD118" s="3">
        <v>1</v>
      </c>
      <c r="AE118" s="4">
        <v>1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6">
        <v>29</v>
      </c>
      <c r="AL118" s="6">
        <v>-29</v>
      </c>
      <c r="AM118" s="6">
        <v>390</v>
      </c>
      <c r="AN118" s="6">
        <v>8</v>
      </c>
      <c r="AO118" s="6">
        <v>32</v>
      </c>
      <c r="AP118" s="6">
        <v>31</v>
      </c>
      <c r="AQ118" s="6">
        <v>36</v>
      </c>
      <c r="AR118" s="6">
        <v>35</v>
      </c>
      <c r="AS118" s="6">
        <v>0</v>
      </c>
      <c r="AT118" s="7">
        <v>0</v>
      </c>
      <c r="AU118" s="7">
        <v>1</v>
      </c>
      <c r="AV118" s="7">
        <v>1</v>
      </c>
      <c r="AW118" s="8" t="s">
        <v>65</v>
      </c>
      <c r="AX118" s="12" t="s">
        <v>71</v>
      </c>
      <c r="AY118" s="12">
        <v>3</v>
      </c>
      <c r="AZ118" s="9" t="s">
        <v>77</v>
      </c>
      <c r="BA118" s="11" t="s">
        <v>324</v>
      </c>
      <c r="BB118" s="2" t="s">
        <v>214</v>
      </c>
      <c r="BC118" s="11"/>
      <c r="BD118" s="4">
        <v>3.8759999999999999</v>
      </c>
      <c r="BE118" s="6">
        <v>7.4358974358974358E-2</v>
      </c>
      <c r="BF118" s="6">
        <v>3.96</v>
      </c>
      <c r="BG118" s="6">
        <v>3</v>
      </c>
      <c r="BH118" s="6">
        <v>27</v>
      </c>
      <c r="BI118" s="7">
        <v>0</v>
      </c>
      <c r="BK118">
        <v>3.7360000000000002</v>
      </c>
      <c r="BL118">
        <v>5.7823129251700682E-2</v>
      </c>
      <c r="BM118">
        <v>3.93</v>
      </c>
      <c r="BN118">
        <v>12</v>
      </c>
      <c r="BO118">
        <v>25</v>
      </c>
      <c r="BP118" s="123">
        <v>0</v>
      </c>
      <c r="BQ118">
        <v>1</v>
      </c>
      <c r="BR118" s="125">
        <f t="shared" si="14"/>
        <v>1</v>
      </c>
      <c r="BS118">
        <f t="shared" si="15"/>
        <v>0</v>
      </c>
      <c r="BT118">
        <f t="shared" si="16"/>
        <v>6.8379097733631084E-3</v>
      </c>
      <c r="BU118" s="123">
        <f t="shared" si="17"/>
        <v>6.8379097733631084E-3</v>
      </c>
      <c r="BV118" s="125">
        <f t="shared" si="18"/>
        <v>0.99316209022663693</v>
      </c>
      <c r="BW118" s="123">
        <f t="shared" si="19"/>
        <v>-6.8613954013642398E-3</v>
      </c>
      <c r="BX118" s="125">
        <f t="shared" si="20"/>
        <v>100</v>
      </c>
      <c r="BY118">
        <f t="shared" si="21"/>
        <v>-2.4656675570886177</v>
      </c>
      <c r="BZ118">
        <f t="shared" si="22"/>
        <v>1.9087973837665896E-2</v>
      </c>
      <c r="CA118">
        <f t="shared" si="23"/>
        <v>4.7758022164597846E-2</v>
      </c>
      <c r="CV118">
        <v>0.99838242838643732</v>
      </c>
      <c r="CW118">
        <v>0</v>
      </c>
      <c r="CX118">
        <v>1</v>
      </c>
      <c r="CY118">
        <f t="shared" si="26"/>
        <v>93</v>
      </c>
      <c r="CZ118">
        <f t="shared" si="26"/>
        <v>18</v>
      </c>
      <c r="DA118">
        <f t="shared" si="24"/>
        <v>0</v>
      </c>
      <c r="DB118">
        <f t="shared" si="24"/>
        <v>0.53846153846153844</v>
      </c>
      <c r="DC118">
        <f t="shared" si="25"/>
        <v>0</v>
      </c>
    </row>
    <row r="119" spans="1:107" x14ac:dyDescent="0.25">
      <c r="A119" s="2">
        <v>189</v>
      </c>
      <c r="B119" s="2">
        <v>2016</v>
      </c>
      <c r="C119" s="2" t="s">
        <v>295</v>
      </c>
      <c r="D119" s="2" t="s">
        <v>93</v>
      </c>
      <c r="E119" s="2" t="s">
        <v>63</v>
      </c>
      <c r="F119" s="2" t="s">
        <v>94</v>
      </c>
      <c r="G119" s="1" t="s">
        <v>65</v>
      </c>
      <c r="H119" s="1" t="s">
        <v>66</v>
      </c>
      <c r="I119" s="3">
        <v>1</v>
      </c>
      <c r="J119" s="4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3" t="s">
        <v>67</v>
      </c>
      <c r="R119">
        <v>1</v>
      </c>
      <c r="S119" s="4">
        <v>1</v>
      </c>
      <c r="T119" s="5">
        <v>0</v>
      </c>
      <c r="U119" s="5">
        <v>0</v>
      </c>
      <c r="V119" s="5">
        <v>0</v>
      </c>
      <c r="W119" s="3" t="s">
        <v>68</v>
      </c>
      <c r="X119" s="3">
        <v>0</v>
      </c>
      <c r="Y119" s="4">
        <v>1</v>
      </c>
      <c r="Z119" s="5">
        <v>0</v>
      </c>
      <c r="AA119" s="5">
        <v>0</v>
      </c>
      <c r="AB119" s="5">
        <v>0</v>
      </c>
      <c r="AC119" s="3" t="s">
        <v>128</v>
      </c>
      <c r="AD119" s="3">
        <v>3</v>
      </c>
      <c r="AE119" s="4">
        <v>0</v>
      </c>
      <c r="AF119" s="5">
        <v>0</v>
      </c>
      <c r="AG119" s="5">
        <v>1</v>
      </c>
      <c r="AH119" s="5">
        <v>0</v>
      </c>
      <c r="AI119" s="5">
        <v>0</v>
      </c>
      <c r="AJ119" s="5">
        <v>0</v>
      </c>
      <c r="AK119" s="6"/>
      <c r="AL119" s="6"/>
      <c r="AM119" s="6"/>
      <c r="AN119" s="6">
        <v>8</v>
      </c>
      <c r="AO119" s="6">
        <v>28</v>
      </c>
      <c r="AP119" s="6">
        <v>29</v>
      </c>
      <c r="AQ119" s="6">
        <v>32</v>
      </c>
      <c r="AR119" s="6">
        <v>27</v>
      </c>
      <c r="AS119" s="6">
        <v>1741</v>
      </c>
      <c r="AT119" s="7">
        <v>0</v>
      </c>
      <c r="AU119" s="7">
        <v>0</v>
      </c>
      <c r="AV119" s="7">
        <v>1</v>
      </c>
      <c r="AW119" s="8" t="s">
        <v>70</v>
      </c>
      <c r="AX119" s="12" t="s">
        <v>112</v>
      </c>
      <c r="AY119" s="12">
        <v>1</v>
      </c>
      <c r="AZ119" s="9" t="s">
        <v>113</v>
      </c>
      <c r="BA119" s="11"/>
      <c r="BB119" s="2" t="s">
        <v>93</v>
      </c>
      <c r="BC119" s="11"/>
      <c r="BD119" s="4"/>
      <c r="BE119" s="6"/>
      <c r="BF119" s="6">
        <v>3.28</v>
      </c>
      <c r="BG119" s="6">
        <v>6</v>
      </c>
      <c r="BH119" s="6">
        <v>27</v>
      </c>
      <c r="BI119" s="7">
        <v>1</v>
      </c>
      <c r="BK119">
        <v>3.7429999999999999</v>
      </c>
      <c r="BL119">
        <v>0.1043956043956044</v>
      </c>
      <c r="BM119">
        <v>3.98</v>
      </c>
      <c r="BN119">
        <v>10</v>
      </c>
      <c r="BO119">
        <v>23</v>
      </c>
      <c r="BP119" s="123">
        <v>0</v>
      </c>
      <c r="BQ119">
        <v>1</v>
      </c>
      <c r="BR119" s="125">
        <f t="shared" si="14"/>
        <v>1</v>
      </c>
      <c r="BS119">
        <f t="shared" si="15"/>
        <v>0</v>
      </c>
      <c r="BT119">
        <f t="shared" si="16"/>
        <v>5.6041864839342275E-3</v>
      </c>
      <c r="BU119" s="123">
        <f t="shared" si="17"/>
        <v>5.6041864839342275E-3</v>
      </c>
      <c r="BV119" s="125">
        <f t="shared" si="18"/>
        <v>0.99439581351606576</v>
      </c>
      <c r="BW119" s="123">
        <f t="shared" si="19"/>
        <v>-5.6199488547697823E-3</v>
      </c>
      <c r="BX119" s="125">
        <f t="shared" si="20"/>
        <v>100</v>
      </c>
      <c r="BY119">
        <f t="shared" si="21"/>
        <v>-2.536134333771094</v>
      </c>
      <c r="BZ119">
        <f t="shared" si="22"/>
        <v>1.6003829963463764E-2</v>
      </c>
      <c r="CA119">
        <f t="shared" si="23"/>
        <v>4.1075624121210255E-2</v>
      </c>
      <c r="CV119">
        <v>0.99999962216789662</v>
      </c>
      <c r="CW119">
        <v>0</v>
      </c>
      <c r="CX119">
        <v>1</v>
      </c>
      <c r="CY119">
        <f t="shared" si="26"/>
        <v>93</v>
      </c>
      <c r="CZ119">
        <f t="shared" si="26"/>
        <v>19</v>
      </c>
      <c r="DA119">
        <f t="shared" si="24"/>
        <v>0</v>
      </c>
      <c r="DB119">
        <f t="shared" si="24"/>
        <v>0.51282051282051277</v>
      </c>
      <c r="DC119">
        <f t="shared" si="25"/>
        <v>0</v>
      </c>
    </row>
    <row r="120" spans="1:107" x14ac:dyDescent="0.25">
      <c r="A120" s="2">
        <v>110</v>
      </c>
      <c r="B120" s="2">
        <v>2016</v>
      </c>
      <c r="C120" s="2" t="s">
        <v>196</v>
      </c>
      <c r="D120" s="2" t="s">
        <v>189</v>
      </c>
      <c r="E120" s="2" t="s">
        <v>63</v>
      </c>
      <c r="F120" s="2" t="s">
        <v>81</v>
      </c>
      <c r="G120" s="1" t="s">
        <v>65</v>
      </c>
      <c r="H120" s="1" t="s">
        <v>66</v>
      </c>
      <c r="I120" s="3">
        <v>1</v>
      </c>
      <c r="J120" s="4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3" t="s">
        <v>67</v>
      </c>
      <c r="R120">
        <v>1</v>
      </c>
      <c r="S120" s="4">
        <v>1</v>
      </c>
      <c r="T120" s="5">
        <v>0</v>
      </c>
      <c r="U120" s="5">
        <v>0</v>
      </c>
      <c r="V120" s="5">
        <v>0</v>
      </c>
      <c r="W120" s="3" t="s">
        <v>68</v>
      </c>
      <c r="X120" s="3">
        <v>0</v>
      </c>
      <c r="Y120" s="4">
        <v>1</v>
      </c>
      <c r="Z120" s="5">
        <v>0</v>
      </c>
      <c r="AA120" s="5">
        <v>0</v>
      </c>
      <c r="AB120" s="5">
        <v>0</v>
      </c>
      <c r="AC120" s="3" t="s">
        <v>83</v>
      </c>
      <c r="AD120" s="3">
        <v>2</v>
      </c>
      <c r="AE120" s="4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6">
        <v>51</v>
      </c>
      <c r="AL120" s="6">
        <v>-51</v>
      </c>
      <c r="AM120" s="6">
        <v>141</v>
      </c>
      <c r="AN120" s="6">
        <v>8</v>
      </c>
      <c r="AO120" s="6">
        <v>24</v>
      </c>
      <c r="AP120" s="6">
        <v>23</v>
      </c>
      <c r="AQ120" s="6">
        <v>21</v>
      </c>
      <c r="AR120" s="6">
        <v>24</v>
      </c>
      <c r="AS120" s="6">
        <v>958</v>
      </c>
      <c r="AT120" s="7">
        <v>0</v>
      </c>
      <c r="AU120" s="7">
        <v>0</v>
      </c>
      <c r="AV120" s="7">
        <v>1</v>
      </c>
      <c r="AW120" s="8" t="s">
        <v>70</v>
      </c>
      <c r="AX120" s="12" t="s">
        <v>112</v>
      </c>
      <c r="AY120" s="12">
        <v>1</v>
      </c>
      <c r="AZ120" s="9" t="s">
        <v>113</v>
      </c>
      <c r="BA120" s="11"/>
      <c r="BB120" s="2" t="s">
        <v>189</v>
      </c>
      <c r="BC120" s="11"/>
      <c r="BD120" s="4"/>
      <c r="BE120" s="6">
        <v>0.36170212765957449</v>
      </c>
      <c r="BF120" s="6">
        <v>3.89</v>
      </c>
      <c r="BG120" s="6">
        <v>6</v>
      </c>
      <c r="BH120" s="6">
        <v>27</v>
      </c>
      <c r="BI120" s="7">
        <v>1</v>
      </c>
      <c r="BK120">
        <v>3.7530000000000001</v>
      </c>
      <c r="BL120">
        <v>6.0773480662983423E-2</v>
      </c>
      <c r="BM120">
        <v>4.05</v>
      </c>
      <c r="BN120">
        <v>21</v>
      </c>
      <c r="BO120">
        <v>25</v>
      </c>
      <c r="BP120" s="123">
        <v>0</v>
      </c>
      <c r="BQ120">
        <v>1</v>
      </c>
      <c r="BR120" s="125">
        <f t="shared" si="14"/>
        <v>1</v>
      </c>
      <c r="BS120">
        <f t="shared" si="15"/>
        <v>0</v>
      </c>
      <c r="BT120">
        <f t="shared" si="16"/>
        <v>5.3512083225887416E-4</v>
      </c>
      <c r="BU120" s="123">
        <f t="shared" si="17"/>
        <v>5.3512083225887416E-4</v>
      </c>
      <c r="BV120" s="125">
        <f t="shared" si="18"/>
        <v>0.99946487916774107</v>
      </c>
      <c r="BW120" s="123">
        <f t="shared" si="19"/>
        <v>-5.3526406051004709E-4</v>
      </c>
      <c r="BX120" s="125">
        <f t="shared" si="20"/>
        <v>100</v>
      </c>
      <c r="BY120">
        <f t="shared" si="21"/>
        <v>-3.2713795537437926</v>
      </c>
      <c r="BZ120">
        <f t="shared" si="22"/>
        <v>1.892416631763813E-3</v>
      </c>
      <c r="CA120">
        <f t="shared" si="23"/>
        <v>6.1977127596576208E-3</v>
      </c>
      <c r="CV120">
        <v>0.99999991664972709</v>
      </c>
      <c r="CW120">
        <v>0</v>
      </c>
      <c r="CX120">
        <v>1</v>
      </c>
      <c r="CY120">
        <f t="shared" si="26"/>
        <v>93</v>
      </c>
      <c r="CZ120">
        <f t="shared" si="26"/>
        <v>20</v>
      </c>
      <c r="DA120">
        <f t="shared" si="24"/>
        <v>0</v>
      </c>
      <c r="DB120">
        <f t="shared" si="24"/>
        <v>0.48717948717948723</v>
      </c>
      <c r="DC120">
        <f t="shared" si="25"/>
        <v>0</v>
      </c>
    </row>
    <row r="121" spans="1:107" x14ac:dyDescent="0.25">
      <c r="A121" s="2">
        <v>68</v>
      </c>
      <c r="B121" s="2">
        <v>2015</v>
      </c>
      <c r="C121" s="2" t="s">
        <v>209</v>
      </c>
      <c r="D121" s="2" t="s">
        <v>93</v>
      </c>
      <c r="E121" s="2" t="s">
        <v>63</v>
      </c>
      <c r="F121" s="2" t="s">
        <v>119</v>
      </c>
      <c r="G121" s="1" t="s">
        <v>65</v>
      </c>
      <c r="H121" s="1" t="s">
        <v>66</v>
      </c>
      <c r="I121" s="3">
        <v>1</v>
      </c>
      <c r="J121" s="4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3" t="s">
        <v>67</v>
      </c>
      <c r="R121">
        <v>1</v>
      </c>
      <c r="S121" s="4">
        <v>1</v>
      </c>
      <c r="T121" s="5">
        <v>0</v>
      </c>
      <c r="U121" s="5">
        <v>0</v>
      </c>
      <c r="V121" s="5">
        <v>0</v>
      </c>
      <c r="W121" s="3" t="s">
        <v>68</v>
      </c>
      <c r="X121" s="3">
        <v>0</v>
      </c>
      <c r="Y121" s="4">
        <v>1</v>
      </c>
      <c r="Z121" s="5">
        <v>0</v>
      </c>
      <c r="AA121" s="5">
        <v>0</v>
      </c>
      <c r="AB121" s="5">
        <v>0</v>
      </c>
      <c r="AC121" s="3" t="s">
        <v>128</v>
      </c>
      <c r="AD121" s="3">
        <v>3</v>
      </c>
      <c r="AE121" s="4">
        <v>0</v>
      </c>
      <c r="AF121" s="5">
        <v>0</v>
      </c>
      <c r="AG121" s="5">
        <v>1</v>
      </c>
      <c r="AH121" s="5">
        <v>0</v>
      </c>
      <c r="AI121" s="5">
        <v>0</v>
      </c>
      <c r="AJ121" s="5">
        <v>0</v>
      </c>
      <c r="AK121" s="6">
        <v>34</v>
      </c>
      <c r="AL121" s="6">
        <v>-34</v>
      </c>
      <c r="AM121" s="6">
        <v>310</v>
      </c>
      <c r="AN121" s="6">
        <v>8</v>
      </c>
      <c r="AO121" s="6">
        <v>30</v>
      </c>
      <c r="AP121" s="6">
        <v>28</v>
      </c>
      <c r="AQ121" s="6">
        <v>34</v>
      </c>
      <c r="AR121" s="6">
        <v>32</v>
      </c>
      <c r="AS121" s="6">
        <v>2153</v>
      </c>
      <c r="AT121" s="7">
        <v>0</v>
      </c>
      <c r="AU121" s="7">
        <v>0</v>
      </c>
      <c r="AV121" s="7">
        <v>0</v>
      </c>
      <c r="AW121" s="8" t="s">
        <v>70</v>
      </c>
      <c r="AX121" s="12" t="s">
        <v>71</v>
      </c>
      <c r="AY121" s="12">
        <v>2</v>
      </c>
      <c r="AZ121" s="9" t="s">
        <v>72</v>
      </c>
      <c r="BA121" s="11"/>
      <c r="BB121" s="2" t="s">
        <v>93</v>
      </c>
      <c r="BC121" s="11"/>
      <c r="BD121" s="4">
        <v>3.79</v>
      </c>
      <c r="BE121" s="6">
        <v>0.10967741935483871</v>
      </c>
      <c r="BF121" s="6">
        <v>4.2699999999999996</v>
      </c>
      <c r="BG121" s="6">
        <v>8</v>
      </c>
      <c r="BH121" s="6">
        <v>27</v>
      </c>
      <c r="BI121" s="7">
        <v>1</v>
      </c>
      <c r="BK121">
        <v>3.7789999999999999</v>
      </c>
      <c r="BL121">
        <v>0.12437810945273632</v>
      </c>
      <c r="BM121">
        <v>4.0999999999999996</v>
      </c>
      <c r="BN121">
        <v>16</v>
      </c>
      <c r="BO121">
        <v>26</v>
      </c>
      <c r="BP121" s="123">
        <v>0</v>
      </c>
      <c r="BQ121">
        <v>1</v>
      </c>
      <c r="BR121" s="125">
        <f t="shared" si="14"/>
        <v>1</v>
      </c>
      <c r="BS121">
        <f t="shared" si="15"/>
        <v>0</v>
      </c>
      <c r="BT121">
        <f t="shared" si="16"/>
        <v>2.0519684624333732E-3</v>
      </c>
      <c r="BU121" s="123">
        <f t="shared" si="17"/>
        <v>2.0519684624333732E-3</v>
      </c>
      <c r="BV121" s="125">
        <f t="shared" si="18"/>
        <v>0.99794803153756662</v>
      </c>
      <c r="BW121" s="123">
        <f t="shared" si="19"/>
        <v>-2.0540766341470605E-3</v>
      </c>
      <c r="BX121" s="125">
        <f t="shared" si="20"/>
        <v>100</v>
      </c>
      <c r="BY121">
        <f t="shared" si="21"/>
        <v>-2.8700601734250943</v>
      </c>
      <c r="BZ121">
        <f t="shared" si="22"/>
        <v>6.4895555509505562E-3</v>
      </c>
      <c r="CA121">
        <f t="shared" si="23"/>
        <v>1.8705999978245135E-2</v>
      </c>
      <c r="CV121">
        <v>0.99999992152052153</v>
      </c>
      <c r="CW121">
        <v>0</v>
      </c>
      <c r="CX121">
        <v>1</v>
      </c>
      <c r="CY121">
        <f t="shared" si="26"/>
        <v>93</v>
      </c>
      <c r="CZ121">
        <f t="shared" si="26"/>
        <v>21</v>
      </c>
      <c r="DA121">
        <f t="shared" si="24"/>
        <v>0</v>
      </c>
      <c r="DB121">
        <f t="shared" si="24"/>
        <v>0.46153846153846156</v>
      </c>
      <c r="DC121">
        <f t="shared" si="25"/>
        <v>0</v>
      </c>
    </row>
    <row r="122" spans="1:107" x14ac:dyDescent="0.25">
      <c r="A122" s="2">
        <v>85</v>
      </c>
      <c r="B122" s="2">
        <v>2015</v>
      </c>
      <c r="C122" s="2" t="s">
        <v>88</v>
      </c>
      <c r="D122" s="2" t="s">
        <v>99</v>
      </c>
      <c r="E122" s="2" t="s">
        <v>63</v>
      </c>
      <c r="F122" s="2" t="s">
        <v>119</v>
      </c>
      <c r="G122" s="1" t="s">
        <v>65</v>
      </c>
      <c r="H122" s="1" t="s">
        <v>66</v>
      </c>
      <c r="I122" s="3">
        <v>1</v>
      </c>
      <c r="J122" s="4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 t="s">
        <v>67</v>
      </c>
      <c r="R122">
        <v>1</v>
      </c>
      <c r="S122" s="4">
        <v>1</v>
      </c>
      <c r="T122" s="5">
        <v>0</v>
      </c>
      <c r="U122" s="5">
        <v>0</v>
      </c>
      <c r="V122" s="5">
        <v>0</v>
      </c>
      <c r="W122" s="3" t="s">
        <v>68</v>
      </c>
      <c r="X122" s="3">
        <v>0</v>
      </c>
      <c r="Y122" s="4">
        <v>1</v>
      </c>
      <c r="Z122" s="5">
        <v>0</v>
      </c>
      <c r="AA122" s="5">
        <v>0</v>
      </c>
      <c r="AB122" s="5">
        <v>0</v>
      </c>
      <c r="AC122" s="3" t="s">
        <v>69</v>
      </c>
      <c r="AD122" s="3">
        <v>1</v>
      </c>
      <c r="AE122" s="4">
        <v>1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6">
        <v>1</v>
      </c>
      <c r="AL122" s="6">
        <v>-1</v>
      </c>
      <c r="AM122" s="6">
        <v>428</v>
      </c>
      <c r="AN122" s="6">
        <v>8</v>
      </c>
      <c r="AO122" s="6">
        <v>31</v>
      </c>
      <c r="AP122" s="6">
        <v>28</v>
      </c>
      <c r="AQ122" s="6">
        <v>35</v>
      </c>
      <c r="AR122" s="6">
        <v>36</v>
      </c>
      <c r="AS122" s="6">
        <v>90</v>
      </c>
      <c r="AT122" s="7">
        <v>0</v>
      </c>
      <c r="AU122" s="7">
        <v>0</v>
      </c>
      <c r="AV122" s="7">
        <v>0</v>
      </c>
      <c r="AW122" s="8" t="s">
        <v>65</v>
      </c>
      <c r="AX122" s="12" t="s">
        <v>71</v>
      </c>
      <c r="AY122" s="12">
        <v>3</v>
      </c>
      <c r="AZ122" s="9" t="s">
        <v>77</v>
      </c>
      <c r="BA122" s="11" t="s">
        <v>328</v>
      </c>
      <c r="BB122" s="2" t="s">
        <v>99</v>
      </c>
      <c r="BC122" s="11"/>
      <c r="BD122" s="4">
        <v>3.7349999999999999</v>
      </c>
      <c r="BE122" s="6">
        <v>2.3364485981308409E-3</v>
      </c>
      <c r="BF122" s="6">
        <v>4</v>
      </c>
      <c r="BG122" s="6">
        <v>12</v>
      </c>
      <c r="BH122" s="6">
        <v>27</v>
      </c>
      <c r="BI122" s="7">
        <v>0</v>
      </c>
      <c r="BK122">
        <v>3.7890000000000001</v>
      </c>
      <c r="BL122">
        <v>0.14615384615384616</v>
      </c>
      <c r="BM122">
        <v>3.88</v>
      </c>
      <c r="BN122">
        <v>21</v>
      </c>
      <c r="BO122">
        <v>26</v>
      </c>
      <c r="BP122" s="123">
        <v>0</v>
      </c>
      <c r="BQ122">
        <v>1</v>
      </c>
      <c r="BR122" s="125">
        <f t="shared" si="14"/>
        <v>1</v>
      </c>
      <c r="BS122">
        <f t="shared" si="15"/>
        <v>0</v>
      </c>
      <c r="BT122">
        <f t="shared" si="16"/>
        <v>7.3537684833138045E-4</v>
      </c>
      <c r="BU122" s="123">
        <f t="shared" si="17"/>
        <v>7.3537684833138045E-4</v>
      </c>
      <c r="BV122" s="125">
        <f t="shared" si="18"/>
        <v>0.99926462315166864</v>
      </c>
      <c r="BW122" s="123">
        <f t="shared" si="19"/>
        <v>-7.3564737051785617E-4</v>
      </c>
      <c r="BX122" s="125">
        <f t="shared" si="20"/>
        <v>100</v>
      </c>
      <c r="BY122">
        <f t="shared" si="21"/>
        <v>-3.1803931438418998</v>
      </c>
      <c r="BZ122">
        <f t="shared" si="22"/>
        <v>2.5379748784597031E-3</v>
      </c>
      <c r="CA122">
        <f t="shared" si="23"/>
        <v>8.0841488553675192E-3</v>
      </c>
      <c r="CV122">
        <v>0.99999999646741322</v>
      </c>
      <c r="CW122">
        <v>0</v>
      </c>
      <c r="CX122">
        <v>1</v>
      </c>
      <c r="CY122">
        <f t="shared" si="26"/>
        <v>93</v>
      </c>
      <c r="CZ122">
        <f t="shared" si="26"/>
        <v>22</v>
      </c>
      <c r="DA122">
        <f t="shared" si="24"/>
        <v>0</v>
      </c>
      <c r="DB122">
        <f t="shared" si="24"/>
        <v>0.4358974358974359</v>
      </c>
      <c r="DC122">
        <f t="shared" si="25"/>
        <v>0</v>
      </c>
    </row>
    <row r="123" spans="1:107" x14ac:dyDescent="0.25">
      <c r="A123" s="2">
        <v>132</v>
      </c>
      <c r="B123" s="2">
        <v>2016</v>
      </c>
      <c r="C123" s="2" t="s">
        <v>200</v>
      </c>
      <c r="D123" s="2" t="s">
        <v>124</v>
      </c>
      <c r="E123" s="2" t="s">
        <v>74</v>
      </c>
      <c r="F123" s="2" t="s">
        <v>136</v>
      </c>
      <c r="G123" s="1" t="s">
        <v>65</v>
      </c>
      <c r="H123" s="1" t="s">
        <v>66</v>
      </c>
      <c r="I123" s="3">
        <v>1</v>
      </c>
      <c r="J123" s="4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3" t="s">
        <v>67</v>
      </c>
      <c r="R123">
        <v>1</v>
      </c>
      <c r="S123" s="4">
        <v>1</v>
      </c>
      <c r="T123" s="5">
        <v>0</v>
      </c>
      <c r="U123" s="5">
        <v>0</v>
      </c>
      <c r="V123" s="5">
        <v>0</v>
      </c>
      <c r="W123" s="3" t="s">
        <v>68</v>
      </c>
      <c r="X123" s="3">
        <v>0</v>
      </c>
      <c r="Y123" s="4">
        <v>1</v>
      </c>
      <c r="Z123" s="5">
        <v>0</v>
      </c>
      <c r="AA123" s="5">
        <v>0</v>
      </c>
      <c r="AB123" s="5">
        <v>0</v>
      </c>
      <c r="AC123" s="3" t="s">
        <v>83</v>
      </c>
      <c r="AD123" s="3">
        <v>2</v>
      </c>
      <c r="AE123" s="4">
        <v>0</v>
      </c>
      <c r="AF123" s="5">
        <v>1</v>
      </c>
      <c r="AG123" s="5">
        <v>0</v>
      </c>
      <c r="AH123" s="5">
        <v>0</v>
      </c>
      <c r="AI123" s="5">
        <v>0</v>
      </c>
      <c r="AJ123" s="5">
        <v>0</v>
      </c>
      <c r="AK123" s="6">
        <v>130</v>
      </c>
      <c r="AL123" s="6">
        <v>-130</v>
      </c>
      <c r="AM123" s="6">
        <v>556</v>
      </c>
      <c r="AN123" s="6">
        <v>8</v>
      </c>
      <c r="AO123" s="6">
        <v>24</v>
      </c>
      <c r="AP123" s="6">
        <v>22</v>
      </c>
      <c r="AQ123" s="6">
        <v>24</v>
      </c>
      <c r="AR123" s="6">
        <v>21</v>
      </c>
      <c r="AS123" s="6">
        <v>1993</v>
      </c>
      <c r="AT123" s="7">
        <v>0</v>
      </c>
      <c r="AU123" s="7">
        <v>1</v>
      </c>
      <c r="AV123" s="7">
        <v>1</v>
      </c>
      <c r="AW123" s="8" t="s">
        <v>65</v>
      </c>
      <c r="AX123" s="12" t="s">
        <v>71</v>
      </c>
      <c r="AY123" s="12">
        <v>3</v>
      </c>
      <c r="AZ123" s="9" t="s">
        <v>77</v>
      </c>
      <c r="BA123" s="11" t="s">
        <v>120</v>
      </c>
      <c r="BB123" s="2" t="s">
        <v>124</v>
      </c>
      <c r="BC123" s="11" t="s">
        <v>201</v>
      </c>
      <c r="BD123" s="4">
        <v>3.206</v>
      </c>
      <c r="BE123" s="6">
        <v>0.23381294964028776</v>
      </c>
      <c r="BF123" s="6">
        <v>4</v>
      </c>
      <c r="BG123" s="6">
        <v>14</v>
      </c>
      <c r="BH123" s="6">
        <v>27</v>
      </c>
      <c r="BI123" s="7">
        <v>0</v>
      </c>
      <c r="BK123">
        <v>3.79</v>
      </c>
      <c r="BL123">
        <v>0.10967741935483871</v>
      </c>
      <c r="BM123">
        <v>4.2699999999999996</v>
      </c>
      <c r="BN123">
        <v>8</v>
      </c>
      <c r="BO123">
        <v>27</v>
      </c>
      <c r="BP123" s="123">
        <v>1</v>
      </c>
      <c r="BQ123">
        <v>0</v>
      </c>
      <c r="BR123" s="125">
        <f t="shared" si="14"/>
        <v>1</v>
      </c>
      <c r="BS123">
        <f t="shared" si="15"/>
        <v>1</v>
      </c>
      <c r="BT123">
        <f t="shared" si="16"/>
        <v>1.208967878957266E-2</v>
      </c>
      <c r="BU123" s="123">
        <f t="shared" si="17"/>
        <v>1.208967878957266E-2</v>
      </c>
      <c r="BV123" s="125">
        <f t="shared" si="18"/>
        <v>0.98791032121042732</v>
      </c>
      <c r="BW123" s="123">
        <f t="shared" si="19"/>
        <v>-4.4154031829819385</v>
      </c>
      <c r="BX123" s="125">
        <f t="shared" si="20"/>
        <v>0</v>
      </c>
      <c r="BY123">
        <f t="shared" si="21"/>
        <v>-2.2542672937122914</v>
      </c>
      <c r="BZ123">
        <f t="shared" si="22"/>
        <v>3.143607849651512E-2</v>
      </c>
      <c r="CA123">
        <f t="shared" si="23"/>
        <v>0.8996150235750946</v>
      </c>
      <c r="CV123">
        <v>0.99999999845970555</v>
      </c>
      <c r="CW123">
        <v>0</v>
      </c>
      <c r="CX123">
        <v>1</v>
      </c>
      <c r="CY123">
        <f t="shared" si="26"/>
        <v>93</v>
      </c>
      <c r="CZ123">
        <f t="shared" si="26"/>
        <v>23</v>
      </c>
      <c r="DA123">
        <f t="shared" si="24"/>
        <v>0</v>
      </c>
      <c r="DB123">
        <f t="shared" si="24"/>
        <v>0.41025641025641024</v>
      </c>
      <c r="DC123">
        <f t="shared" si="25"/>
        <v>0</v>
      </c>
    </row>
    <row r="124" spans="1:107" x14ac:dyDescent="0.25">
      <c r="A124" s="2">
        <v>214</v>
      </c>
      <c r="B124" s="2">
        <v>2015</v>
      </c>
      <c r="C124" s="2" t="s">
        <v>343</v>
      </c>
      <c r="D124" s="2" t="s">
        <v>93</v>
      </c>
      <c r="E124" s="2" t="s">
        <v>63</v>
      </c>
      <c r="F124" s="2" t="s">
        <v>64</v>
      </c>
      <c r="G124" s="1" t="s">
        <v>65</v>
      </c>
      <c r="H124" s="1" t="s">
        <v>66</v>
      </c>
      <c r="I124" s="3">
        <v>1</v>
      </c>
      <c r="J124" s="4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3" t="s">
        <v>67</v>
      </c>
      <c r="R124">
        <v>1</v>
      </c>
      <c r="S124" s="4">
        <v>1</v>
      </c>
      <c r="T124" s="5">
        <v>0</v>
      </c>
      <c r="U124" s="5">
        <v>0</v>
      </c>
      <c r="V124" s="5">
        <v>0</v>
      </c>
      <c r="W124" s="3" t="s">
        <v>68</v>
      </c>
      <c r="X124" s="3">
        <v>0</v>
      </c>
      <c r="Y124" s="4">
        <v>1</v>
      </c>
      <c r="Z124" s="5">
        <v>0</v>
      </c>
      <c r="AA124" s="5">
        <v>0</v>
      </c>
      <c r="AB124" s="5">
        <v>0</v>
      </c>
      <c r="AC124" s="3" t="s">
        <v>128</v>
      </c>
      <c r="AD124" s="3">
        <v>3</v>
      </c>
      <c r="AE124" s="4">
        <v>0</v>
      </c>
      <c r="AF124" s="5">
        <v>0</v>
      </c>
      <c r="AG124" s="5">
        <v>1</v>
      </c>
      <c r="AH124" s="5">
        <v>0</v>
      </c>
      <c r="AI124" s="5">
        <v>0</v>
      </c>
      <c r="AJ124" s="5">
        <v>0</v>
      </c>
      <c r="AK124" s="6">
        <v>100</v>
      </c>
      <c r="AL124" s="6">
        <v>-100</v>
      </c>
      <c r="AM124" s="6">
        <v>592</v>
      </c>
      <c r="AN124" s="6">
        <v>8</v>
      </c>
      <c r="AO124" s="6">
        <v>31</v>
      </c>
      <c r="AP124" s="6">
        <v>27</v>
      </c>
      <c r="AQ124" s="6">
        <v>35</v>
      </c>
      <c r="AR124" s="6">
        <v>36</v>
      </c>
      <c r="AS124" s="6">
        <v>4067</v>
      </c>
      <c r="AT124" s="7">
        <v>0</v>
      </c>
      <c r="AU124" s="7">
        <v>0</v>
      </c>
      <c r="AV124" s="7">
        <v>0</v>
      </c>
      <c r="AW124" s="8" t="s">
        <v>65</v>
      </c>
      <c r="AX124" s="12" t="s">
        <v>71</v>
      </c>
      <c r="AY124" s="12">
        <v>3</v>
      </c>
      <c r="AZ124" s="9" t="s">
        <v>77</v>
      </c>
      <c r="BA124" s="11" t="s">
        <v>344</v>
      </c>
      <c r="BB124" s="2" t="s">
        <v>93</v>
      </c>
      <c r="BC124" s="11" t="s">
        <v>201</v>
      </c>
      <c r="BD124" s="4">
        <v>2.8740000000000001</v>
      </c>
      <c r="BE124" s="6">
        <v>0.16891891891891891</v>
      </c>
      <c r="BF124" s="6">
        <v>3.65</v>
      </c>
      <c r="BG124" s="6">
        <v>18</v>
      </c>
      <c r="BH124" s="6">
        <v>27</v>
      </c>
      <c r="BI124" s="7">
        <v>0</v>
      </c>
      <c r="BK124">
        <v>3.8109999999999999</v>
      </c>
      <c r="BL124">
        <v>7.628865979381444E-2</v>
      </c>
      <c r="BM124">
        <v>4.18</v>
      </c>
      <c r="BN124">
        <v>21</v>
      </c>
      <c r="BO124">
        <v>26</v>
      </c>
      <c r="BP124" s="123">
        <v>0</v>
      </c>
      <c r="BQ124">
        <v>1</v>
      </c>
      <c r="BR124" s="125">
        <f t="shared" si="14"/>
        <v>1</v>
      </c>
      <c r="BS124">
        <f t="shared" si="15"/>
        <v>0</v>
      </c>
      <c r="BT124">
        <f t="shared" si="16"/>
        <v>3.7014787135540534E-4</v>
      </c>
      <c r="BU124" s="123">
        <f t="shared" si="17"/>
        <v>3.7014787135540534E-4</v>
      </c>
      <c r="BV124" s="125">
        <f t="shared" si="18"/>
        <v>0.99962985212864464</v>
      </c>
      <c r="BW124" s="123">
        <f t="shared" si="19"/>
        <v>-3.7021639298797786E-4</v>
      </c>
      <c r="BX124" s="125">
        <f t="shared" si="20"/>
        <v>100</v>
      </c>
      <c r="BY124">
        <f t="shared" si="21"/>
        <v>-3.3742036643746074</v>
      </c>
      <c r="BZ124">
        <f t="shared" si="22"/>
        <v>1.3447277301383458E-3</v>
      </c>
      <c r="CA124">
        <f t="shared" si="23"/>
        <v>4.5408749920830948E-3</v>
      </c>
      <c r="CV124">
        <v>0.99999999905315173</v>
      </c>
      <c r="CW124">
        <v>0</v>
      </c>
      <c r="CX124">
        <v>1</v>
      </c>
      <c r="CY124">
        <f t="shared" si="26"/>
        <v>93</v>
      </c>
      <c r="CZ124">
        <f t="shared" si="26"/>
        <v>24</v>
      </c>
      <c r="DA124">
        <f t="shared" si="24"/>
        <v>0</v>
      </c>
      <c r="DB124">
        <f t="shared" si="24"/>
        <v>0.38461538461538458</v>
      </c>
      <c r="DC124">
        <f t="shared" si="25"/>
        <v>0</v>
      </c>
    </row>
    <row r="125" spans="1:107" x14ac:dyDescent="0.25">
      <c r="A125" s="2">
        <v>182</v>
      </c>
      <c r="B125" s="2">
        <v>2015</v>
      </c>
      <c r="C125" s="2" t="s">
        <v>144</v>
      </c>
      <c r="D125" s="2" t="s">
        <v>93</v>
      </c>
      <c r="E125" s="2" t="s">
        <v>74</v>
      </c>
      <c r="F125" s="2" t="s">
        <v>64</v>
      </c>
      <c r="G125" s="1" t="s">
        <v>65</v>
      </c>
      <c r="H125" s="1" t="s">
        <v>66</v>
      </c>
      <c r="I125" s="3">
        <v>1</v>
      </c>
      <c r="J125" s="4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 t="s">
        <v>67</v>
      </c>
      <c r="R125">
        <v>1</v>
      </c>
      <c r="S125" s="4">
        <v>1</v>
      </c>
      <c r="T125" s="5">
        <v>0</v>
      </c>
      <c r="U125" s="5">
        <v>0</v>
      </c>
      <c r="V125" s="5">
        <v>0</v>
      </c>
      <c r="W125" s="3" t="s">
        <v>68</v>
      </c>
      <c r="X125" s="3">
        <v>0</v>
      </c>
      <c r="Y125" s="4">
        <v>1</v>
      </c>
      <c r="Z125" s="5">
        <v>0</v>
      </c>
      <c r="AA125" s="5">
        <v>0</v>
      </c>
      <c r="AB125" s="5">
        <v>0</v>
      </c>
      <c r="AC125" s="3" t="s">
        <v>128</v>
      </c>
      <c r="AD125" s="3">
        <v>3</v>
      </c>
      <c r="AE125" s="4">
        <v>0</v>
      </c>
      <c r="AF125" s="5">
        <v>0</v>
      </c>
      <c r="AG125" s="5">
        <v>1</v>
      </c>
      <c r="AH125" s="5">
        <v>0</v>
      </c>
      <c r="AI125" s="5">
        <v>0</v>
      </c>
      <c r="AJ125" s="5">
        <v>0</v>
      </c>
      <c r="AK125" s="6">
        <v>94</v>
      </c>
      <c r="AL125" s="6">
        <v>-94</v>
      </c>
      <c r="AM125" s="6">
        <v>307</v>
      </c>
      <c r="AN125" s="6">
        <v>8</v>
      </c>
      <c r="AO125" s="6">
        <v>26</v>
      </c>
      <c r="AP125" s="6">
        <v>26</v>
      </c>
      <c r="AQ125" s="6">
        <v>26</v>
      </c>
      <c r="AR125" s="6">
        <v>26</v>
      </c>
      <c r="AS125" s="6">
        <v>10</v>
      </c>
      <c r="AT125" s="7">
        <v>0</v>
      </c>
      <c r="AU125" s="7">
        <v>1</v>
      </c>
      <c r="AV125" s="7">
        <v>0</v>
      </c>
      <c r="AW125" s="8" t="s">
        <v>65</v>
      </c>
      <c r="AX125" s="12" t="s">
        <v>71</v>
      </c>
      <c r="AY125" s="12">
        <v>3</v>
      </c>
      <c r="AZ125" s="9" t="s">
        <v>77</v>
      </c>
      <c r="BA125" s="11" t="s">
        <v>246</v>
      </c>
      <c r="BB125" s="2" t="s">
        <v>93</v>
      </c>
      <c r="BC125" s="11"/>
      <c r="BD125" s="4">
        <v>3.2069999999999999</v>
      </c>
      <c r="BE125" s="6">
        <v>0.30618892508143325</v>
      </c>
      <c r="BF125" s="6">
        <v>3.71</v>
      </c>
      <c r="BG125" s="6">
        <v>19</v>
      </c>
      <c r="BH125" s="6">
        <v>27</v>
      </c>
      <c r="BI125" s="7">
        <v>0</v>
      </c>
      <c r="BK125">
        <v>3.8180000000000001</v>
      </c>
      <c r="BL125">
        <v>1.5151515151515152E-2</v>
      </c>
      <c r="BM125">
        <v>4</v>
      </c>
      <c r="BN125">
        <v>6</v>
      </c>
      <c r="BO125">
        <v>26</v>
      </c>
      <c r="BP125" s="123">
        <v>0</v>
      </c>
      <c r="BQ125">
        <v>1</v>
      </c>
      <c r="BR125" s="125">
        <f t="shared" si="14"/>
        <v>1</v>
      </c>
      <c r="BS125">
        <f t="shared" si="15"/>
        <v>0</v>
      </c>
      <c r="BT125">
        <f t="shared" si="16"/>
        <v>1.6998857710696376E-2</v>
      </c>
      <c r="BU125" s="123">
        <f t="shared" si="17"/>
        <v>1.6998857710696376E-2</v>
      </c>
      <c r="BV125" s="125">
        <f t="shared" si="18"/>
        <v>0.98300114228930358</v>
      </c>
      <c r="BW125" s="123">
        <f t="shared" si="19"/>
        <v>-1.7144996791593207E-2</v>
      </c>
      <c r="BX125" s="125">
        <f t="shared" si="20"/>
        <v>100</v>
      </c>
      <c r="BY125">
        <f t="shared" si="21"/>
        <v>-2.1200987848624697</v>
      </c>
      <c r="BZ125">
        <f t="shared" si="22"/>
        <v>4.2157277089755932E-2</v>
      </c>
      <c r="CA125">
        <f t="shared" si="23"/>
        <v>9.2762416476334958E-2</v>
      </c>
      <c r="CV125">
        <v>0.99999999906132708</v>
      </c>
      <c r="CW125">
        <v>0</v>
      </c>
      <c r="CX125">
        <v>1</v>
      </c>
      <c r="CY125">
        <f t="shared" si="26"/>
        <v>93</v>
      </c>
      <c r="CZ125">
        <f t="shared" si="26"/>
        <v>25</v>
      </c>
      <c r="DA125">
        <f t="shared" si="24"/>
        <v>0</v>
      </c>
      <c r="DB125">
        <f t="shared" si="24"/>
        <v>0.35897435897435892</v>
      </c>
      <c r="DC125">
        <f t="shared" si="25"/>
        <v>0</v>
      </c>
    </row>
    <row r="126" spans="1:107" x14ac:dyDescent="0.25">
      <c r="A126" s="2">
        <v>71</v>
      </c>
      <c r="B126" s="2">
        <v>2015</v>
      </c>
      <c r="C126" s="2" t="s">
        <v>88</v>
      </c>
      <c r="D126" s="2" t="s">
        <v>189</v>
      </c>
      <c r="E126" s="2" t="s">
        <v>63</v>
      </c>
      <c r="F126" s="2" t="s">
        <v>64</v>
      </c>
      <c r="G126" s="1" t="s">
        <v>65</v>
      </c>
      <c r="H126" s="1" t="s">
        <v>66</v>
      </c>
      <c r="I126" s="3">
        <v>1</v>
      </c>
      <c r="J126" s="4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 t="s">
        <v>67</v>
      </c>
      <c r="R126">
        <v>1</v>
      </c>
      <c r="S126" s="4">
        <v>1</v>
      </c>
      <c r="T126" s="5">
        <v>0</v>
      </c>
      <c r="U126" s="5">
        <v>0</v>
      </c>
      <c r="V126" s="5">
        <v>0</v>
      </c>
      <c r="W126" s="3" t="s">
        <v>68</v>
      </c>
      <c r="X126" s="3">
        <v>0</v>
      </c>
      <c r="Y126" s="4">
        <v>1</v>
      </c>
      <c r="Z126" s="5">
        <v>0</v>
      </c>
      <c r="AA126" s="5">
        <v>0</v>
      </c>
      <c r="AB126" s="5">
        <v>0</v>
      </c>
      <c r="AC126" s="3" t="s">
        <v>83</v>
      </c>
      <c r="AD126" s="3">
        <v>2</v>
      </c>
      <c r="AE126" s="4">
        <v>0</v>
      </c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6">
        <v>231</v>
      </c>
      <c r="AL126" s="6">
        <v>-231</v>
      </c>
      <c r="AM126" s="6">
        <v>419</v>
      </c>
      <c r="AN126" s="6">
        <v>8</v>
      </c>
      <c r="AO126" s="6">
        <v>32</v>
      </c>
      <c r="AP126" s="6">
        <v>32</v>
      </c>
      <c r="AQ126" s="6">
        <v>35</v>
      </c>
      <c r="AR126" s="6">
        <v>33</v>
      </c>
      <c r="AS126" s="6">
        <v>89</v>
      </c>
      <c r="AT126" s="7">
        <v>0</v>
      </c>
      <c r="AU126" s="7">
        <v>0</v>
      </c>
      <c r="AV126" s="7">
        <v>0</v>
      </c>
      <c r="AW126" s="8" t="s">
        <v>70</v>
      </c>
      <c r="AX126" s="12" t="s">
        <v>71</v>
      </c>
      <c r="AY126" s="12">
        <v>2</v>
      </c>
      <c r="AZ126" s="9" t="s">
        <v>72</v>
      </c>
      <c r="BA126" s="11"/>
      <c r="BB126" s="2" t="s">
        <v>189</v>
      </c>
      <c r="BC126" s="11"/>
      <c r="BD126" s="4">
        <v>2.2919999999999998</v>
      </c>
      <c r="BE126" s="6">
        <v>0.55131264916467781</v>
      </c>
      <c r="BF126" s="6">
        <v>3.2</v>
      </c>
      <c r="BG126" s="6">
        <v>20</v>
      </c>
      <c r="BH126" s="6">
        <v>27</v>
      </c>
      <c r="BI126" s="7">
        <v>1</v>
      </c>
      <c r="BK126">
        <v>3.85</v>
      </c>
      <c r="BL126">
        <v>0.11885245901639344</v>
      </c>
      <c r="BM126">
        <v>3.91</v>
      </c>
      <c r="BN126">
        <v>40</v>
      </c>
      <c r="BO126">
        <v>27</v>
      </c>
      <c r="BP126" s="123">
        <v>0</v>
      </c>
      <c r="BQ126">
        <v>1</v>
      </c>
      <c r="BR126" s="125">
        <f t="shared" si="14"/>
        <v>1</v>
      </c>
      <c r="BS126">
        <f t="shared" si="15"/>
        <v>0</v>
      </c>
      <c r="BT126">
        <f t="shared" si="16"/>
        <v>1.0891187658813863E-6</v>
      </c>
      <c r="BU126" s="123">
        <f t="shared" si="17"/>
        <v>1.0891187658813863E-6</v>
      </c>
      <c r="BV126" s="125">
        <f t="shared" si="18"/>
        <v>0.99999891088123416</v>
      </c>
      <c r="BW126" s="123">
        <f t="shared" si="19"/>
        <v>-1.0891193589304428E-6</v>
      </c>
      <c r="BX126" s="125">
        <f t="shared" si="20"/>
        <v>100</v>
      </c>
      <c r="BY126">
        <f t="shared" si="21"/>
        <v>-4.7361431545293184</v>
      </c>
      <c r="BZ126">
        <f t="shared" si="22"/>
        <v>5.3711714651380796E-6</v>
      </c>
      <c r="CA126">
        <f t="shared" si="23"/>
        <v>2.5438693521689745E-5</v>
      </c>
      <c r="CV126">
        <v>0.99999999959704844</v>
      </c>
      <c r="CW126">
        <v>0</v>
      </c>
      <c r="CX126">
        <v>1</v>
      </c>
      <c r="CY126">
        <f t="shared" si="26"/>
        <v>93</v>
      </c>
      <c r="CZ126">
        <f t="shared" si="26"/>
        <v>26</v>
      </c>
      <c r="DA126">
        <f t="shared" si="24"/>
        <v>0</v>
      </c>
      <c r="DB126">
        <f t="shared" si="24"/>
        <v>0.33333333333333337</v>
      </c>
      <c r="DC126">
        <f t="shared" si="25"/>
        <v>0</v>
      </c>
    </row>
    <row r="127" spans="1:107" x14ac:dyDescent="0.25">
      <c r="A127" s="2">
        <v>115</v>
      </c>
      <c r="B127" s="2">
        <v>2016</v>
      </c>
      <c r="C127" s="2" t="s">
        <v>130</v>
      </c>
      <c r="D127" s="2" t="s">
        <v>111</v>
      </c>
      <c r="E127" s="2" t="s">
        <v>63</v>
      </c>
      <c r="F127" s="2" t="s">
        <v>81</v>
      </c>
      <c r="G127" s="1" t="s">
        <v>65</v>
      </c>
      <c r="H127" s="1" t="s">
        <v>66</v>
      </c>
      <c r="I127" s="3">
        <v>1</v>
      </c>
      <c r="J127" s="4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 t="s">
        <v>67</v>
      </c>
      <c r="R127">
        <v>1</v>
      </c>
      <c r="S127" s="4">
        <v>1</v>
      </c>
      <c r="T127" s="5">
        <v>0</v>
      </c>
      <c r="U127" s="5">
        <v>0</v>
      </c>
      <c r="V127" s="5">
        <v>0</v>
      </c>
      <c r="W127" s="3" t="s">
        <v>68</v>
      </c>
      <c r="X127" s="3">
        <v>0</v>
      </c>
      <c r="Y127" s="4">
        <v>1</v>
      </c>
      <c r="Z127" s="5">
        <v>0</v>
      </c>
      <c r="AA127" s="5">
        <v>0</v>
      </c>
      <c r="AB127" s="5">
        <v>0</v>
      </c>
      <c r="AC127" s="3" t="s">
        <v>104</v>
      </c>
      <c r="AD127" s="3">
        <v>4</v>
      </c>
      <c r="AE127" s="4">
        <v>0</v>
      </c>
      <c r="AF127" s="5">
        <v>0</v>
      </c>
      <c r="AG127" s="5">
        <v>0</v>
      </c>
      <c r="AH127" s="5">
        <v>1</v>
      </c>
      <c r="AI127" s="5">
        <v>0</v>
      </c>
      <c r="AJ127" s="5">
        <v>0</v>
      </c>
      <c r="AK127" s="6">
        <v>45</v>
      </c>
      <c r="AL127" s="6">
        <v>-45</v>
      </c>
      <c r="AM127" s="6">
        <v>569</v>
      </c>
      <c r="AN127" s="6">
        <v>8</v>
      </c>
      <c r="AO127" s="6">
        <v>32</v>
      </c>
      <c r="AP127" s="6">
        <v>32</v>
      </c>
      <c r="AQ127" s="6">
        <v>36</v>
      </c>
      <c r="AR127" s="6">
        <v>35</v>
      </c>
      <c r="AS127" s="6">
        <v>4</v>
      </c>
      <c r="AT127" s="7">
        <v>0</v>
      </c>
      <c r="AU127" s="7">
        <v>0</v>
      </c>
      <c r="AV127" s="7">
        <v>1</v>
      </c>
      <c r="AW127" s="8" t="s">
        <v>65</v>
      </c>
      <c r="AX127" s="12" t="s">
        <v>71</v>
      </c>
      <c r="AY127" s="12">
        <v>3</v>
      </c>
      <c r="AZ127" s="9" t="s">
        <v>77</v>
      </c>
      <c r="BA127" s="11" t="s">
        <v>126</v>
      </c>
      <c r="BB127" s="2" t="s">
        <v>111</v>
      </c>
      <c r="BC127" s="11" t="s">
        <v>201</v>
      </c>
      <c r="BD127" s="4">
        <v>3.3530000000000002</v>
      </c>
      <c r="BE127" s="6">
        <v>7.9086115992970121E-2</v>
      </c>
      <c r="BF127" s="6">
        <v>4.05</v>
      </c>
      <c r="BG127" s="6">
        <v>33</v>
      </c>
      <c r="BH127" s="6">
        <v>27</v>
      </c>
      <c r="BI127" s="7">
        <v>0</v>
      </c>
      <c r="BK127">
        <v>3.851</v>
      </c>
      <c r="BL127">
        <v>8.0110497237569064E-2</v>
      </c>
      <c r="BM127">
        <v>3.96</v>
      </c>
      <c r="BN127">
        <v>35</v>
      </c>
      <c r="BO127">
        <v>27</v>
      </c>
      <c r="BP127" s="123">
        <v>0</v>
      </c>
      <c r="BQ127">
        <v>1</v>
      </c>
      <c r="BR127" s="125">
        <f t="shared" si="14"/>
        <v>1</v>
      </c>
      <c r="BS127">
        <f t="shared" si="15"/>
        <v>0</v>
      </c>
      <c r="BT127">
        <f t="shared" si="16"/>
        <v>6.271773230499599E-6</v>
      </c>
      <c r="BU127" s="123">
        <f t="shared" si="17"/>
        <v>6.271773230499599E-6</v>
      </c>
      <c r="BV127" s="125">
        <f t="shared" si="18"/>
        <v>0.99999372822676946</v>
      </c>
      <c r="BW127" s="123">
        <f t="shared" si="19"/>
        <v>-6.2717928981892535E-6</v>
      </c>
      <c r="BX127" s="125">
        <f t="shared" si="20"/>
        <v>100</v>
      </c>
      <c r="BY127">
        <f t="shared" si="21"/>
        <v>-4.3679199219616693</v>
      </c>
      <c r="BZ127">
        <f t="shared" si="22"/>
        <v>2.8708975309344483E-5</v>
      </c>
      <c r="CA127">
        <f t="shared" si="23"/>
        <v>1.254001158843139E-4</v>
      </c>
      <c r="CV127">
        <v>0.99999999980315923</v>
      </c>
      <c r="CW127">
        <v>0</v>
      </c>
      <c r="CX127">
        <v>1</v>
      </c>
      <c r="CY127">
        <f t="shared" si="26"/>
        <v>93</v>
      </c>
      <c r="CZ127">
        <f t="shared" si="26"/>
        <v>27</v>
      </c>
      <c r="DA127">
        <f t="shared" si="24"/>
        <v>0</v>
      </c>
      <c r="DB127">
        <f t="shared" si="24"/>
        <v>0.30769230769230771</v>
      </c>
      <c r="DC127">
        <f t="shared" si="25"/>
        <v>0</v>
      </c>
    </row>
    <row r="128" spans="1:107" x14ac:dyDescent="0.25">
      <c r="A128" s="2">
        <v>149</v>
      </c>
      <c r="B128" s="2">
        <v>2016</v>
      </c>
      <c r="C128" s="2" t="s">
        <v>280</v>
      </c>
      <c r="D128" s="2" t="s">
        <v>104</v>
      </c>
      <c r="E128" s="2" t="s">
        <v>63</v>
      </c>
      <c r="F128" s="2" t="s">
        <v>64</v>
      </c>
      <c r="G128" s="1" t="s">
        <v>65</v>
      </c>
      <c r="H128" s="1" t="s">
        <v>66</v>
      </c>
      <c r="I128" s="3">
        <v>1</v>
      </c>
      <c r="J128" s="4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3" t="s">
        <v>101</v>
      </c>
      <c r="R128">
        <v>2</v>
      </c>
      <c r="S128" s="4">
        <v>0</v>
      </c>
      <c r="T128" s="5">
        <v>1</v>
      </c>
      <c r="U128" s="5">
        <v>0</v>
      </c>
      <c r="V128" s="5">
        <v>0</v>
      </c>
      <c r="W128" s="3" t="s">
        <v>68</v>
      </c>
      <c r="X128" s="3">
        <v>0</v>
      </c>
      <c r="Y128" s="4">
        <v>1</v>
      </c>
      <c r="Z128" s="5">
        <v>0</v>
      </c>
      <c r="AA128" s="5">
        <v>0</v>
      </c>
      <c r="AB128" s="5">
        <v>0</v>
      </c>
      <c r="AC128" s="3" t="s">
        <v>104</v>
      </c>
      <c r="AD128" s="3">
        <v>4</v>
      </c>
      <c r="AE128" s="4">
        <v>0</v>
      </c>
      <c r="AF128" s="5">
        <v>0</v>
      </c>
      <c r="AG128" s="5">
        <v>0</v>
      </c>
      <c r="AH128" s="5">
        <v>1</v>
      </c>
      <c r="AI128" s="5">
        <v>0</v>
      </c>
      <c r="AJ128" s="5">
        <v>0</v>
      </c>
      <c r="AK128" s="6">
        <v>9</v>
      </c>
      <c r="AL128" s="6">
        <v>-9</v>
      </c>
      <c r="AM128" s="6">
        <v>108</v>
      </c>
      <c r="AN128" s="6">
        <v>8</v>
      </c>
      <c r="AO128" s="6">
        <v>28</v>
      </c>
      <c r="AP128" s="6">
        <v>26</v>
      </c>
      <c r="AQ128" s="6">
        <v>28</v>
      </c>
      <c r="AR128" s="6">
        <v>30</v>
      </c>
      <c r="AS128" s="6">
        <v>940</v>
      </c>
      <c r="AT128" s="7">
        <v>0</v>
      </c>
      <c r="AU128" s="7">
        <v>0</v>
      </c>
      <c r="AV128" s="7">
        <v>1</v>
      </c>
      <c r="AW128" s="8" t="s">
        <v>65</v>
      </c>
      <c r="AX128" s="12" t="s">
        <v>71</v>
      </c>
      <c r="AY128" s="12">
        <v>3</v>
      </c>
      <c r="AZ128" s="9" t="s">
        <v>77</v>
      </c>
      <c r="BA128" s="11" t="s">
        <v>126</v>
      </c>
      <c r="BB128" s="2" t="s">
        <v>104</v>
      </c>
      <c r="BC128" s="11"/>
      <c r="BD128" s="4">
        <v>3.6560000000000001</v>
      </c>
      <c r="BE128" s="6">
        <v>8.3333333333333329E-2</v>
      </c>
      <c r="BF128" s="6">
        <v>4</v>
      </c>
      <c r="BG128" s="6">
        <v>34</v>
      </c>
      <c r="BH128" s="6">
        <v>27</v>
      </c>
      <c r="BI128" s="7">
        <v>0</v>
      </c>
      <c r="BK128">
        <v>3.8540000000000001</v>
      </c>
      <c r="BL128">
        <v>0</v>
      </c>
      <c r="BM128">
        <v>3.83</v>
      </c>
      <c r="BN128">
        <v>18</v>
      </c>
      <c r="BO128">
        <v>25</v>
      </c>
      <c r="BP128" s="123">
        <v>0</v>
      </c>
      <c r="BQ128">
        <v>1</v>
      </c>
      <c r="BR128" s="125">
        <f t="shared" si="14"/>
        <v>1</v>
      </c>
      <c r="BS128">
        <f t="shared" si="15"/>
        <v>0</v>
      </c>
      <c r="BT128">
        <f t="shared" si="16"/>
        <v>7.9630463255102757E-4</v>
      </c>
      <c r="BU128" s="123">
        <f t="shared" si="17"/>
        <v>7.9630463255102757E-4</v>
      </c>
      <c r="BV128" s="125">
        <f t="shared" si="18"/>
        <v>0.99920369536744902</v>
      </c>
      <c r="BW128" s="123">
        <f t="shared" si="19"/>
        <v>-7.9662185149801691E-4</v>
      </c>
      <c r="BX128" s="125">
        <f t="shared" si="20"/>
        <v>100</v>
      </c>
      <c r="BY128">
        <f t="shared" si="21"/>
        <v>-3.1572569773399559</v>
      </c>
      <c r="BZ128">
        <f t="shared" si="22"/>
        <v>2.7310357566844752E-3</v>
      </c>
      <c r="CA128">
        <f t="shared" si="23"/>
        <v>8.6369238209270324E-3</v>
      </c>
      <c r="CV128">
        <v>0.99999999994969591</v>
      </c>
      <c r="CW128">
        <v>0</v>
      </c>
      <c r="CX128">
        <v>1</v>
      </c>
      <c r="CY128">
        <f t="shared" si="26"/>
        <v>93</v>
      </c>
      <c r="CZ128">
        <f t="shared" si="26"/>
        <v>28</v>
      </c>
      <c r="DA128">
        <f t="shared" si="24"/>
        <v>0</v>
      </c>
      <c r="DB128">
        <f t="shared" si="24"/>
        <v>0.28205128205128205</v>
      </c>
      <c r="DC128">
        <f t="shared" si="25"/>
        <v>0</v>
      </c>
    </row>
    <row r="129" spans="1:107" x14ac:dyDescent="0.25">
      <c r="A129" s="2">
        <v>65</v>
      </c>
      <c r="B129" s="2">
        <v>2015</v>
      </c>
      <c r="C129" s="2" t="s">
        <v>336</v>
      </c>
      <c r="D129" s="2" t="s">
        <v>228</v>
      </c>
      <c r="E129" s="2" t="s">
        <v>63</v>
      </c>
      <c r="F129" s="2" t="s">
        <v>119</v>
      </c>
      <c r="G129" s="1" t="s">
        <v>65</v>
      </c>
      <c r="H129" s="1" t="s">
        <v>66</v>
      </c>
      <c r="I129" s="3">
        <v>1</v>
      </c>
      <c r="J129" s="4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3" t="s">
        <v>67</v>
      </c>
      <c r="R129">
        <v>1</v>
      </c>
      <c r="S129" s="4">
        <v>1</v>
      </c>
      <c r="T129" s="5">
        <v>0</v>
      </c>
      <c r="U129" s="5">
        <v>0</v>
      </c>
      <c r="V129" s="5">
        <v>0</v>
      </c>
      <c r="W129" s="3" t="s">
        <v>68</v>
      </c>
      <c r="X129" s="3">
        <v>0</v>
      </c>
      <c r="Y129" s="4">
        <v>1</v>
      </c>
      <c r="Z129" s="5">
        <v>0</v>
      </c>
      <c r="AA129" s="5">
        <v>0</v>
      </c>
      <c r="AB129" s="5">
        <v>0</v>
      </c>
      <c r="AC129" s="3" t="s">
        <v>69</v>
      </c>
      <c r="AD129" s="3">
        <v>1</v>
      </c>
      <c r="AE129" s="4">
        <v>1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6">
        <v>29</v>
      </c>
      <c r="AL129" s="6">
        <v>-29</v>
      </c>
      <c r="AM129" s="6">
        <v>362</v>
      </c>
      <c r="AN129" s="6">
        <v>8</v>
      </c>
      <c r="AO129" s="6">
        <v>31</v>
      </c>
      <c r="AP129" s="6">
        <v>29</v>
      </c>
      <c r="AQ129" s="6">
        <v>33</v>
      </c>
      <c r="AR129" s="6">
        <v>34</v>
      </c>
      <c r="AS129" s="6">
        <v>1741</v>
      </c>
      <c r="AT129" s="7">
        <v>0</v>
      </c>
      <c r="AU129" s="7">
        <v>0</v>
      </c>
      <c r="AV129" s="7">
        <v>0</v>
      </c>
      <c r="AW129" s="8" t="s">
        <v>65</v>
      </c>
      <c r="AX129" s="12" t="s">
        <v>71</v>
      </c>
      <c r="AY129" s="12">
        <v>3</v>
      </c>
      <c r="AZ129" s="9" t="s">
        <v>77</v>
      </c>
      <c r="BA129" s="11" t="s">
        <v>337</v>
      </c>
      <c r="BB129" s="2" t="s">
        <v>228</v>
      </c>
      <c r="BC129" s="11"/>
      <c r="BD129" s="4">
        <v>3.851</v>
      </c>
      <c r="BE129" s="6">
        <v>8.0110497237569064E-2</v>
      </c>
      <c r="BF129" s="6">
        <v>3.96</v>
      </c>
      <c r="BG129" s="6">
        <v>35</v>
      </c>
      <c r="BH129" s="6">
        <v>27</v>
      </c>
      <c r="BI129" s="7">
        <v>0</v>
      </c>
      <c r="BK129">
        <v>3.87</v>
      </c>
      <c r="BL129">
        <v>8.7765957446808512E-2</v>
      </c>
      <c r="BM129">
        <v>3.88</v>
      </c>
      <c r="BN129">
        <v>21</v>
      </c>
      <c r="BO129">
        <v>17</v>
      </c>
      <c r="BP129" s="123">
        <v>0</v>
      </c>
      <c r="BQ129">
        <v>1</v>
      </c>
      <c r="BR129" s="125">
        <f t="shared" si="14"/>
        <v>1</v>
      </c>
      <c r="BS129">
        <f t="shared" si="15"/>
        <v>0</v>
      </c>
      <c r="BT129">
        <f t="shared" si="16"/>
        <v>1.3224023131439612E-5</v>
      </c>
      <c r="BU129" s="123">
        <f t="shared" si="17"/>
        <v>1.3224023131439612E-5</v>
      </c>
      <c r="BV129" s="125">
        <f t="shared" si="18"/>
        <v>0.99998677597686858</v>
      </c>
      <c r="BW129" s="123">
        <f t="shared" si="19"/>
        <v>-1.3224110569584319E-5</v>
      </c>
      <c r="BX129" s="125">
        <f t="shared" si="20"/>
        <v>100</v>
      </c>
      <c r="BY129">
        <f t="shared" si="21"/>
        <v>-4.2020741530844079</v>
      </c>
      <c r="BZ129">
        <f t="shared" si="22"/>
        <v>5.8431692986052667E-5</v>
      </c>
      <c r="CA129">
        <f t="shared" si="23"/>
        <v>2.4554096816499418E-4</v>
      </c>
      <c r="CV129">
        <v>0.99999999997547873</v>
      </c>
      <c r="CW129">
        <v>0</v>
      </c>
      <c r="CX129">
        <v>1</v>
      </c>
      <c r="CY129">
        <f t="shared" si="26"/>
        <v>93</v>
      </c>
      <c r="CZ129">
        <f t="shared" si="26"/>
        <v>29</v>
      </c>
      <c r="DA129">
        <f t="shared" si="24"/>
        <v>0</v>
      </c>
      <c r="DB129">
        <f t="shared" si="24"/>
        <v>0.25641025641025639</v>
      </c>
      <c r="DC129">
        <f t="shared" si="25"/>
        <v>0</v>
      </c>
    </row>
    <row r="130" spans="1:107" x14ac:dyDescent="0.25">
      <c r="A130" s="2">
        <v>210</v>
      </c>
      <c r="B130" s="2">
        <v>2016</v>
      </c>
      <c r="C130" s="2" t="s">
        <v>262</v>
      </c>
      <c r="D130" s="2" t="s">
        <v>93</v>
      </c>
      <c r="E130" s="2" t="s">
        <v>63</v>
      </c>
      <c r="F130" s="2" t="s">
        <v>136</v>
      </c>
      <c r="G130" s="1" t="s">
        <v>65</v>
      </c>
      <c r="H130" s="1" t="s">
        <v>66</v>
      </c>
      <c r="I130" s="3">
        <v>1</v>
      </c>
      <c r="J130" s="4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3" t="s">
        <v>67</v>
      </c>
      <c r="R130">
        <v>1</v>
      </c>
      <c r="S130" s="4">
        <v>1</v>
      </c>
      <c r="T130" s="5">
        <v>0</v>
      </c>
      <c r="U130" s="5">
        <v>0</v>
      </c>
      <c r="V130" s="5">
        <v>0</v>
      </c>
      <c r="W130" s="3" t="s">
        <v>68</v>
      </c>
      <c r="X130" s="3">
        <v>0</v>
      </c>
      <c r="Y130" s="4">
        <v>1</v>
      </c>
      <c r="Z130" s="5">
        <v>0</v>
      </c>
      <c r="AA130" s="5">
        <v>0</v>
      </c>
      <c r="AB130" s="5">
        <v>0</v>
      </c>
      <c r="AC130" s="3" t="s">
        <v>128</v>
      </c>
      <c r="AD130" s="3">
        <v>3</v>
      </c>
      <c r="AE130" s="4">
        <v>0</v>
      </c>
      <c r="AF130" s="5">
        <v>0</v>
      </c>
      <c r="AG130" s="5">
        <v>1</v>
      </c>
      <c r="AH130" s="5">
        <v>0</v>
      </c>
      <c r="AI130" s="5">
        <v>0</v>
      </c>
      <c r="AJ130" s="5">
        <v>0</v>
      </c>
      <c r="AK130" s="6">
        <v>29</v>
      </c>
      <c r="AL130" s="6">
        <v>-29</v>
      </c>
      <c r="AM130" s="6">
        <v>244</v>
      </c>
      <c r="AN130" s="6">
        <v>8</v>
      </c>
      <c r="AO130" s="6">
        <v>27</v>
      </c>
      <c r="AP130" s="6">
        <v>26</v>
      </c>
      <c r="AQ130" s="6">
        <v>27</v>
      </c>
      <c r="AR130" s="6">
        <v>28</v>
      </c>
      <c r="AS130" s="6">
        <v>766</v>
      </c>
      <c r="AT130" s="7">
        <v>0</v>
      </c>
      <c r="AU130" s="7">
        <v>0</v>
      </c>
      <c r="AV130" s="7">
        <v>1</v>
      </c>
      <c r="AW130" s="8" t="s">
        <v>65</v>
      </c>
      <c r="AX130" s="12" t="s">
        <v>71</v>
      </c>
      <c r="AY130" s="12">
        <v>3</v>
      </c>
      <c r="AZ130" s="9" t="s">
        <v>77</v>
      </c>
      <c r="BA130" s="11" t="s">
        <v>263</v>
      </c>
      <c r="BB130" s="2" t="s">
        <v>93</v>
      </c>
      <c r="BC130" s="11" t="s">
        <v>106</v>
      </c>
      <c r="BD130" s="4">
        <v>3.85</v>
      </c>
      <c r="BE130" s="6">
        <v>0.11885245901639344</v>
      </c>
      <c r="BF130" s="6">
        <v>3.91</v>
      </c>
      <c r="BG130" s="6">
        <v>40</v>
      </c>
      <c r="BH130" s="6">
        <v>27</v>
      </c>
      <c r="BI130" s="7">
        <v>0</v>
      </c>
      <c r="BK130">
        <v>3.8759999999999999</v>
      </c>
      <c r="BL130">
        <v>7.4358974358974358E-2</v>
      </c>
      <c r="BM130">
        <v>3.96</v>
      </c>
      <c r="BN130">
        <v>3</v>
      </c>
      <c r="BO130">
        <v>27</v>
      </c>
      <c r="BP130" s="123">
        <v>0</v>
      </c>
      <c r="BQ130">
        <v>1</v>
      </c>
      <c r="BR130" s="125">
        <f t="shared" si="14"/>
        <v>1</v>
      </c>
      <c r="BS130">
        <f t="shared" si="15"/>
        <v>0</v>
      </c>
      <c r="BT130">
        <f t="shared" si="16"/>
        <v>2.8357972044741775E-2</v>
      </c>
      <c r="BU130" s="123">
        <f t="shared" si="17"/>
        <v>2.8357972044741775E-2</v>
      </c>
      <c r="BV130" s="125">
        <f t="shared" si="18"/>
        <v>0.97164202795525823</v>
      </c>
      <c r="BW130" s="123">
        <f t="shared" si="19"/>
        <v>-2.8767826351552086E-2</v>
      </c>
      <c r="BX130" s="125">
        <f t="shared" si="20"/>
        <v>100</v>
      </c>
      <c r="BY130">
        <f t="shared" si="21"/>
        <v>-1.9054935576566381</v>
      </c>
      <c r="BZ130">
        <f t="shared" si="22"/>
        <v>6.4933514763921493E-2</v>
      </c>
      <c r="CA130">
        <f t="shared" si="23"/>
        <v>0.13180760899645574</v>
      </c>
      <c r="CV130">
        <v>0.9999999999812248</v>
      </c>
      <c r="CW130">
        <v>0</v>
      </c>
      <c r="CX130">
        <v>1</v>
      </c>
      <c r="CY130">
        <f t="shared" si="26"/>
        <v>93</v>
      </c>
      <c r="CZ130">
        <f t="shared" si="26"/>
        <v>30</v>
      </c>
      <c r="DA130">
        <f t="shared" si="24"/>
        <v>0</v>
      </c>
      <c r="DB130">
        <f t="shared" si="24"/>
        <v>0.23076923076923073</v>
      </c>
      <c r="DC130">
        <f t="shared" si="25"/>
        <v>0</v>
      </c>
    </row>
    <row r="131" spans="1:107" x14ac:dyDescent="0.25">
      <c r="A131" s="2">
        <v>22</v>
      </c>
      <c r="B131" s="2">
        <v>2015</v>
      </c>
      <c r="C131" s="2" t="s">
        <v>88</v>
      </c>
      <c r="D131" s="2" t="s">
        <v>93</v>
      </c>
      <c r="E131" s="2" t="s">
        <v>74</v>
      </c>
      <c r="F131" s="2" t="s">
        <v>195</v>
      </c>
      <c r="G131" s="1" t="s">
        <v>65</v>
      </c>
      <c r="H131" s="1" t="s">
        <v>66</v>
      </c>
      <c r="I131" s="3">
        <v>1</v>
      </c>
      <c r="J131" s="4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3" t="s">
        <v>67</v>
      </c>
      <c r="R131">
        <v>1</v>
      </c>
      <c r="S131" s="4">
        <v>1</v>
      </c>
      <c r="T131" s="5">
        <v>0</v>
      </c>
      <c r="U131" s="5">
        <v>0</v>
      </c>
      <c r="V131" s="5">
        <v>0</v>
      </c>
      <c r="W131" s="3" t="s">
        <v>123</v>
      </c>
      <c r="X131" s="3">
        <v>2</v>
      </c>
      <c r="Y131" s="4">
        <v>0</v>
      </c>
      <c r="Z131" s="5">
        <v>0</v>
      </c>
      <c r="AA131" s="5">
        <v>1</v>
      </c>
      <c r="AB131" s="5">
        <v>0</v>
      </c>
      <c r="AC131" s="3" t="s">
        <v>128</v>
      </c>
      <c r="AD131" s="3">
        <v>3</v>
      </c>
      <c r="AE131" s="4">
        <v>0</v>
      </c>
      <c r="AF131" s="5">
        <v>0</v>
      </c>
      <c r="AG131" s="5">
        <v>1</v>
      </c>
      <c r="AH131" s="5">
        <v>0</v>
      </c>
      <c r="AI131" s="5">
        <v>0</v>
      </c>
      <c r="AJ131" s="5">
        <v>0</v>
      </c>
      <c r="AK131" s="6">
        <v>50</v>
      </c>
      <c r="AL131" s="6">
        <v>-50</v>
      </c>
      <c r="AM131" s="6">
        <v>428</v>
      </c>
      <c r="AN131" s="6">
        <v>7</v>
      </c>
      <c r="AO131" s="6">
        <v>24</v>
      </c>
      <c r="AP131" s="6">
        <v>24</v>
      </c>
      <c r="AQ131" s="6">
        <v>24</v>
      </c>
      <c r="AR131" s="6">
        <v>20</v>
      </c>
      <c r="AS131" s="6">
        <v>90</v>
      </c>
      <c r="AT131" s="7">
        <v>0</v>
      </c>
      <c r="AU131" s="7">
        <v>1</v>
      </c>
      <c r="AV131" s="7">
        <v>0</v>
      </c>
      <c r="AW131" s="8" t="s">
        <v>65</v>
      </c>
      <c r="AX131" s="12" t="s">
        <v>71</v>
      </c>
      <c r="AY131" s="12">
        <v>3</v>
      </c>
      <c r="AZ131" s="9" t="s">
        <v>77</v>
      </c>
      <c r="BA131" s="11" t="s">
        <v>129</v>
      </c>
      <c r="BB131" s="2" t="s">
        <v>93</v>
      </c>
      <c r="BC131" s="11"/>
      <c r="BD131" s="4">
        <v>3.5640000000000001</v>
      </c>
      <c r="BE131" s="6">
        <v>0.11682242990654206</v>
      </c>
      <c r="BF131" s="6">
        <v>3.93</v>
      </c>
      <c r="BG131" s="6">
        <v>0</v>
      </c>
      <c r="BH131" s="6">
        <v>28</v>
      </c>
      <c r="BI131" s="7">
        <v>0</v>
      </c>
      <c r="BK131">
        <v>3.8769999999999998</v>
      </c>
      <c r="BL131">
        <v>6.5015479876160992E-2</v>
      </c>
      <c r="BM131">
        <v>3.95</v>
      </c>
      <c r="BN131">
        <v>13</v>
      </c>
      <c r="BO131">
        <v>26</v>
      </c>
      <c r="BP131" s="123">
        <v>0</v>
      </c>
      <c r="BQ131">
        <v>1</v>
      </c>
      <c r="BR131" s="125">
        <f t="shared" si="14"/>
        <v>1</v>
      </c>
      <c r="BS131">
        <f t="shared" si="15"/>
        <v>0</v>
      </c>
      <c r="BT131">
        <f t="shared" si="16"/>
        <v>2.6920721527231178E-3</v>
      </c>
      <c r="BU131" s="123">
        <f t="shared" si="17"/>
        <v>2.6920721527231178E-3</v>
      </c>
      <c r="BV131" s="125">
        <f t="shared" si="18"/>
        <v>0.99730792784727684</v>
      </c>
      <c r="BW131" s="123">
        <f t="shared" si="19"/>
        <v>-2.6957022954954249E-3</v>
      </c>
      <c r="BX131" s="125">
        <f t="shared" si="20"/>
        <v>100</v>
      </c>
      <c r="BY131">
        <f t="shared" si="21"/>
        <v>-2.783104610377662</v>
      </c>
      <c r="BZ131">
        <f t="shared" si="22"/>
        <v>8.2977227494833265E-3</v>
      </c>
      <c r="CA131">
        <f t="shared" si="23"/>
        <v>2.3224991851795513E-2</v>
      </c>
      <c r="CV131">
        <v>0.99999999998278821</v>
      </c>
      <c r="CW131">
        <v>0</v>
      </c>
      <c r="CX131">
        <v>1</v>
      </c>
      <c r="CY131">
        <f t="shared" si="26"/>
        <v>93</v>
      </c>
      <c r="CZ131">
        <f t="shared" si="26"/>
        <v>31</v>
      </c>
      <c r="DA131">
        <f t="shared" si="24"/>
        <v>0</v>
      </c>
      <c r="DB131">
        <f t="shared" si="24"/>
        <v>0.20512820512820518</v>
      </c>
      <c r="DC131">
        <f t="shared" si="25"/>
        <v>0</v>
      </c>
    </row>
    <row r="132" spans="1:107" x14ac:dyDescent="0.25">
      <c r="A132" s="2">
        <v>57</v>
      </c>
      <c r="B132" s="2">
        <v>2016</v>
      </c>
      <c r="C132" s="2" t="s">
        <v>251</v>
      </c>
      <c r="D132" s="2" t="s">
        <v>104</v>
      </c>
      <c r="E132" s="2" t="s">
        <v>63</v>
      </c>
      <c r="F132" s="2" t="s">
        <v>136</v>
      </c>
      <c r="G132" s="1" t="s">
        <v>65</v>
      </c>
      <c r="H132" s="1" t="s">
        <v>66</v>
      </c>
      <c r="I132" s="3">
        <v>1</v>
      </c>
      <c r="J132" s="4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3" t="s">
        <v>67</v>
      </c>
      <c r="R132">
        <v>1</v>
      </c>
      <c r="S132" s="4">
        <v>1</v>
      </c>
      <c r="T132" s="5">
        <v>0</v>
      </c>
      <c r="U132" s="5">
        <v>0</v>
      </c>
      <c r="V132" s="5">
        <v>0</v>
      </c>
      <c r="W132" s="3" t="s">
        <v>68</v>
      </c>
      <c r="X132" s="3">
        <v>0</v>
      </c>
      <c r="Y132" s="4">
        <v>1</v>
      </c>
      <c r="Z132" s="5">
        <v>0</v>
      </c>
      <c r="AA132" s="5">
        <v>0</v>
      </c>
      <c r="AB132" s="5">
        <v>0</v>
      </c>
      <c r="AC132" s="3" t="s">
        <v>104</v>
      </c>
      <c r="AD132" s="3">
        <v>4</v>
      </c>
      <c r="AE132" s="4">
        <v>0</v>
      </c>
      <c r="AF132" s="5">
        <v>0</v>
      </c>
      <c r="AG132" s="5">
        <v>0</v>
      </c>
      <c r="AH132" s="5">
        <v>1</v>
      </c>
      <c r="AI132" s="5">
        <v>0</v>
      </c>
      <c r="AJ132" s="5">
        <v>0</v>
      </c>
      <c r="AK132" s="6"/>
      <c r="AL132" s="6"/>
      <c r="AM132" s="6"/>
      <c r="AN132" s="6">
        <v>8</v>
      </c>
      <c r="AO132" s="6">
        <v>31</v>
      </c>
      <c r="AP132" s="6">
        <v>28</v>
      </c>
      <c r="AQ132" s="6">
        <v>35</v>
      </c>
      <c r="AR132" s="6">
        <v>32</v>
      </c>
      <c r="AS132" s="6">
        <v>2148</v>
      </c>
      <c r="AT132" s="7">
        <v>0</v>
      </c>
      <c r="AU132" s="7">
        <v>0</v>
      </c>
      <c r="AV132" s="7">
        <v>1</v>
      </c>
      <c r="AW132" s="8" t="s">
        <v>70</v>
      </c>
      <c r="AX132" s="12" t="s">
        <v>71</v>
      </c>
      <c r="AY132" s="12">
        <v>2</v>
      </c>
      <c r="AZ132" s="9" t="s">
        <v>72</v>
      </c>
      <c r="BA132" s="11" t="s">
        <v>104</v>
      </c>
      <c r="BB132" s="2" t="s">
        <v>104</v>
      </c>
      <c r="BC132" s="11"/>
      <c r="BD132" s="4">
        <v>3.266</v>
      </c>
      <c r="BE132" s="6"/>
      <c r="BF132" s="6">
        <v>4.78</v>
      </c>
      <c r="BG132" s="6">
        <v>4</v>
      </c>
      <c r="BH132" s="6">
        <v>28</v>
      </c>
      <c r="BI132" s="7">
        <v>1</v>
      </c>
      <c r="BK132">
        <v>3.895</v>
      </c>
      <c r="BL132">
        <v>0.1111111111111111</v>
      </c>
      <c r="BM132">
        <v>3.98</v>
      </c>
      <c r="BN132">
        <v>19</v>
      </c>
      <c r="BO132">
        <v>24</v>
      </c>
      <c r="BP132" s="123">
        <v>0</v>
      </c>
      <c r="BQ132">
        <v>1</v>
      </c>
      <c r="BR132" s="125">
        <f t="shared" si="14"/>
        <v>1</v>
      </c>
      <c r="BS132">
        <f t="shared" si="15"/>
        <v>0</v>
      </c>
      <c r="BT132">
        <f t="shared" si="16"/>
        <v>2.3367648301502147E-4</v>
      </c>
      <c r="BU132" s="123">
        <f t="shared" si="17"/>
        <v>2.3367648301502147E-4</v>
      </c>
      <c r="BV132" s="125">
        <f t="shared" si="18"/>
        <v>0.99976632351698502</v>
      </c>
      <c r="BW132" s="123">
        <f t="shared" si="19"/>
        <v>-2.3370378961835801E-4</v>
      </c>
      <c r="BX132" s="125">
        <f t="shared" si="20"/>
        <v>100</v>
      </c>
      <c r="BY132">
        <f t="shared" si="21"/>
        <v>-3.4988023018672996</v>
      </c>
      <c r="BZ132">
        <f t="shared" si="22"/>
        <v>8.7634798129895375E-4</v>
      </c>
      <c r="CA132">
        <f t="shared" si="23"/>
        <v>3.0676533379351478E-3</v>
      </c>
      <c r="CV132">
        <v>0.99999999999175393</v>
      </c>
      <c r="CW132">
        <v>0</v>
      </c>
      <c r="CX132">
        <v>1</v>
      </c>
      <c r="CY132">
        <f t="shared" si="26"/>
        <v>93</v>
      </c>
      <c r="CZ132">
        <f t="shared" si="26"/>
        <v>32</v>
      </c>
      <c r="DA132">
        <f t="shared" si="24"/>
        <v>0</v>
      </c>
      <c r="DB132">
        <f t="shared" si="24"/>
        <v>0.17948717948717952</v>
      </c>
      <c r="DC132">
        <f t="shared" si="25"/>
        <v>0</v>
      </c>
    </row>
    <row r="133" spans="1:107" x14ac:dyDescent="0.25">
      <c r="A133" s="2">
        <v>63</v>
      </c>
      <c r="B133" s="2">
        <v>2015</v>
      </c>
      <c r="C133" s="2" t="s">
        <v>288</v>
      </c>
      <c r="D133" s="2" t="s">
        <v>214</v>
      </c>
      <c r="E133" s="2" t="s">
        <v>63</v>
      </c>
      <c r="F133" s="2" t="s">
        <v>75</v>
      </c>
      <c r="G133" s="1" t="s">
        <v>65</v>
      </c>
      <c r="H133" s="1" t="s">
        <v>66</v>
      </c>
      <c r="I133" s="3">
        <v>1</v>
      </c>
      <c r="J133" s="4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3" t="s">
        <v>67</v>
      </c>
      <c r="R133">
        <v>1</v>
      </c>
      <c r="S133" s="4">
        <v>1</v>
      </c>
      <c r="T133" s="5">
        <v>0</v>
      </c>
      <c r="U133" s="5">
        <v>0</v>
      </c>
      <c r="V133" s="5">
        <v>0</v>
      </c>
      <c r="W133" s="3" t="s">
        <v>68</v>
      </c>
      <c r="X133" s="3">
        <v>0</v>
      </c>
      <c r="Y133" s="4">
        <v>1</v>
      </c>
      <c r="Z133" s="5">
        <v>0</v>
      </c>
      <c r="AA133" s="5">
        <v>0</v>
      </c>
      <c r="AB133" s="5">
        <v>0</v>
      </c>
      <c r="AC133" s="3" t="s">
        <v>83</v>
      </c>
      <c r="AD133" s="3">
        <v>2</v>
      </c>
      <c r="AE133" s="4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6">
        <v>107</v>
      </c>
      <c r="AL133" s="6">
        <v>-107</v>
      </c>
      <c r="AM133" s="6">
        <v>397</v>
      </c>
      <c r="AN133" s="6">
        <v>9</v>
      </c>
      <c r="AO133" s="6">
        <v>28</v>
      </c>
      <c r="AP133" s="6">
        <v>27</v>
      </c>
      <c r="AQ133" s="6">
        <v>31</v>
      </c>
      <c r="AR133" s="6">
        <v>29</v>
      </c>
      <c r="AS133" s="6">
        <v>2434</v>
      </c>
      <c r="AT133" s="7">
        <v>0</v>
      </c>
      <c r="AU133" s="7">
        <v>0</v>
      </c>
      <c r="AV133" s="7">
        <v>0</v>
      </c>
      <c r="AW133" s="8" t="s">
        <v>65</v>
      </c>
      <c r="AX133" s="12" t="s">
        <v>71</v>
      </c>
      <c r="AY133" s="12">
        <v>3</v>
      </c>
      <c r="AZ133" s="9" t="s">
        <v>77</v>
      </c>
      <c r="BA133" s="11" t="s">
        <v>289</v>
      </c>
      <c r="BB133" s="2" t="s">
        <v>214</v>
      </c>
      <c r="BC133" s="11"/>
      <c r="BD133" s="4">
        <v>3.4620000000000002</v>
      </c>
      <c r="BE133" s="6">
        <v>0.26952141057934509</v>
      </c>
      <c r="BF133" s="6">
        <v>3.82</v>
      </c>
      <c r="BG133" s="6">
        <v>9</v>
      </c>
      <c r="BH133" s="6">
        <v>28</v>
      </c>
      <c r="BI133" s="7">
        <v>0</v>
      </c>
      <c r="BK133">
        <v>3.899</v>
      </c>
      <c r="BL133">
        <v>3.0959752321981426E-3</v>
      </c>
      <c r="BM133">
        <v>4</v>
      </c>
      <c r="BN133">
        <v>16</v>
      </c>
      <c r="BO133">
        <v>26</v>
      </c>
      <c r="BP133" s="123">
        <v>0</v>
      </c>
      <c r="BQ133">
        <v>1</v>
      </c>
      <c r="BR133" s="125">
        <f t="shared" si="14"/>
        <v>1</v>
      </c>
      <c r="BS133">
        <f t="shared" si="15"/>
        <v>0</v>
      </c>
      <c r="BT133">
        <f t="shared" si="16"/>
        <v>9.9409052488338805E-4</v>
      </c>
      <c r="BU133" s="123">
        <f t="shared" si="17"/>
        <v>9.9409052488338805E-4</v>
      </c>
      <c r="BV133" s="125">
        <f t="shared" si="18"/>
        <v>0.99900590947511658</v>
      </c>
      <c r="BW133" s="123">
        <f t="shared" si="19"/>
        <v>-9.9458496057229745E-4</v>
      </c>
      <c r="BX133" s="125">
        <f t="shared" si="20"/>
        <v>100</v>
      </c>
      <c r="BY133">
        <f t="shared" si="21"/>
        <v>-3.0919921526379239</v>
      </c>
      <c r="BZ133">
        <f t="shared" si="22"/>
        <v>3.34882323097614E-3</v>
      </c>
      <c r="CA133">
        <f t="shared" si="23"/>
        <v>1.0376075685744824E-2</v>
      </c>
      <c r="CV133">
        <v>0.99999999999211175</v>
      </c>
      <c r="CW133">
        <v>0</v>
      </c>
      <c r="CX133">
        <v>1</v>
      </c>
      <c r="CY133">
        <f t="shared" si="26"/>
        <v>93</v>
      </c>
      <c r="CZ133">
        <f t="shared" si="26"/>
        <v>33</v>
      </c>
      <c r="DA133">
        <f t="shared" si="24"/>
        <v>0</v>
      </c>
      <c r="DB133">
        <f t="shared" si="24"/>
        <v>0.15384615384615385</v>
      </c>
      <c r="DC133">
        <f t="shared" si="25"/>
        <v>0</v>
      </c>
    </row>
    <row r="134" spans="1:107" x14ac:dyDescent="0.25">
      <c r="A134" s="2">
        <v>169</v>
      </c>
      <c r="B134" s="2">
        <v>2016</v>
      </c>
      <c r="C134" s="2" t="s">
        <v>349</v>
      </c>
      <c r="D134" s="2" t="s">
        <v>214</v>
      </c>
      <c r="E134" s="2" t="s">
        <v>63</v>
      </c>
      <c r="F134" s="2" t="s">
        <v>136</v>
      </c>
      <c r="G134" s="1" t="s">
        <v>65</v>
      </c>
      <c r="H134" s="1" t="s">
        <v>66</v>
      </c>
      <c r="I134" s="3">
        <v>1</v>
      </c>
      <c r="J134" s="4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3" t="s">
        <v>101</v>
      </c>
      <c r="R134">
        <v>2</v>
      </c>
      <c r="S134" s="4">
        <v>0</v>
      </c>
      <c r="T134" s="5">
        <v>1</v>
      </c>
      <c r="U134" s="5">
        <v>0</v>
      </c>
      <c r="V134" s="5">
        <v>0</v>
      </c>
      <c r="W134" s="3" t="s">
        <v>68</v>
      </c>
      <c r="X134" s="3">
        <v>0</v>
      </c>
      <c r="Y134" s="4">
        <v>1</v>
      </c>
      <c r="Z134" s="5">
        <v>0</v>
      </c>
      <c r="AA134" s="5">
        <v>0</v>
      </c>
      <c r="AB134" s="5">
        <v>0</v>
      </c>
      <c r="AC134" s="3" t="s">
        <v>69</v>
      </c>
      <c r="AD134" s="3">
        <v>1</v>
      </c>
      <c r="AE134" s="4">
        <v>1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6">
        <v>2</v>
      </c>
      <c r="AL134" s="6">
        <v>-2</v>
      </c>
      <c r="AM134" s="6">
        <v>19</v>
      </c>
      <c r="AN134" s="6">
        <v>8</v>
      </c>
      <c r="AO134" s="6">
        <v>34</v>
      </c>
      <c r="AP134" s="6">
        <v>33</v>
      </c>
      <c r="AQ134" s="6">
        <v>35</v>
      </c>
      <c r="AR134" s="6">
        <v>30</v>
      </c>
      <c r="AS134" s="6">
        <v>2155</v>
      </c>
      <c r="AT134" s="7">
        <v>0</v>
      </c>
      <c r="AU134" s="7">
        <v>0</v>
      </c>
      <c r="AV134" s="7">
        <v>1</v>
      </c>
      <c r="AW134" s="8" t="s">
        <v>65</v>
      </c>
      <c r="AX134" s="12" t="s">
        <v>71</v>
      </c>
      <c r="AY134" s="12">
        <v>3</v>
      </c>
      <c r="AZ134" s="9" t="s">
        <v>77</v>
      </c>
      <c r="BA134" s="11" t="s">
        <v>378</v>
      </c>
      <c r="BB134" s="2" t="s">
        <v>214</v>
      </c>
      <c r="BC134" s="11"/>
      <c r="BD134" s="4">
        <v>3.98</v>
      </c>
      <c r="BE134" s="6">
        <v>0.10526315789473684</v>
      </c>
      <c r="BF134" s="6">
        <v>3.96</v>
      </c>
      <c r="BG134" s="6">
        <v>9</v>
      </c>
      <c r="BH134" s="6">
        <v>28</v>
      </c>
      <c r="BI134" s="7">
        <v>0</v>
      </c>
      <c r="BK134">
        <v>3.94</v>
      </c>
      <c r="BL134">
        <v>0.18226600985221675</v>
      </c>
      <c r="BM134">
        <v>3.81</v>
      </c>
      <c r="BN134">
        <v>17</v>
      </c>
      <c r="BO134">
        <v>25</v>
      </c>
      <c r="BP134" s="123">
        <v>0</v>
      </c>
      <c r="BQ134">
        <v>1</v>
      </c>
      <c r="BR134" s="125">
        <f t="shared" si="14"/>
        <v>1</v>
      </c>
      <c r="BS134">
        <f t="shared" si="15"/>
        <v>0</v>
      </c>
      <c r="BT134">
        <f t="shared" si="16"/>
        <v>5.3680127273404287E-4</v>
      </c>
      <c r="BU134" s="123">
        <f t="shared" si="17"/>
        <v>5.3680127273404287E-4</v>
      </c>
      <c r="BV134" s="125">
        <f t="shared" si="18"/>
        <v>0.99946319872726597</v>
      </c>
      <c r="BW134" s="123">
        <f t="shared" si="19"/>
        <v>-5.369454021187704E-4</v>
      </c>
      <c r="BX134" s="125">
        <f t="shared" si="20"/>
        <v>100</v>
      </c>
      <c r="BY134">
        <f t="shared" si="21"/>
        <v>-3.2704928543811045</v>
      </c>
      <c r="BZ134">
        <f t="shared" si="22"/>
        <v>1.8979132449926783E-3</v>
      </c>
      <c r="CA134">
        <f t="shared" si="23"/>
        <v>6.214051426020442E-3</v>
      </c>
      <c r="CV134">
        <v>0.99999999999593692</v>
      </c>
      <c r="CW134">
        <v>0</v>
      </c>
      <c r="CX134">
        <v>1</v>
      </c>
      <c r="CY134">
        <f t="shared" si="26"/>
        <v>93</v>
      </c>
      <c r="CZ134">
        <f t="shared" si="26"/>
        <v>34</v>
      </c>
      <c r="DA134">
        <f t="shared" si="24"/>
        <v>0</v>
      </c>
      <c r="DB134">
        <f t="shared" si="24"/>
        <v>0.12820512820512819</v>
      </c>
      <c r="DC134">
        <f t="shared" si="25"/>
        <v>0</v>
      </c>
    </row>
    <row r="135" spans="1:107" x14ac:dyDescent="0.25">
      <c r="A135" s="2">
        <v>157</v>
      </c>
      <c r="B135" s="2">
        <v>2016</v>
      </c>
      <c r="C135" s="2" t="s">
        <v>260</v>
      </c>
      <c r="D135" s="2" t="s">
        <v>99</v>
      </c>
      <c r="E135" s="2" t="s">
        <v>63</v>
      </c>
      <c r="F135" s="2" t="s">
        <v>136</v>
      </c>
      <c r="G135" s="1" t="s">
        <v>65</v>
      </c>
      <c r="H135" s="1" t="s">
        <v>66</v>
      </c>
      <c r="I135" s="3">
        <v>1</v>
      </c>
      <c r="J135" s="4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3" t="s">
        <v>67</v>
      </c>
      <c r="R135">
        <v>1</v>
      </c>
      <c r="S135" s="4">
        <v>1</v>
      </c>
      <c r="T135" s="5">
        <v>0</v>
      </c>
      <c r="U135" s="5">
        <v>0</v>
      </c>
      <c r="V135" s="5">
        <v>0</v>
      </c>
      <c r="W135" s="3" t="s">
        <v>68</v>
      </c>
      <c r="X135" s="3">
        <v>0</v>
      </c>
      <c r="Y135" s="4">
        <v>1</v>
      </c>
      <c r="Z135" s="5">
        <v>0</v>
      </c>
      <c r="AA135" s="5">
        <v>0</v>
      </c>
      <c r="AB135" s="5">
        <v>0</v>
      </c>
      <c r="AC135" s="3" t="s">
        <v>91</v>
      </c>
      <c r="AD135" s="3">
        <v>5</v>
      </c>
      <c r="AE135" s="4">
        <v>0</v>
      </c>
      <c r="AF135" s="5">
        <v>0</v>
      </c>
      <c r="AG135" s="5">
        <v>0</v>
      </c>
      <c r="AH135" s="5">
        <v>0</v>
      </c>
      <c r="AI135" s="5">
        <v>1</v>
      </c>
      <c r="AJ135" s="5">
        <v>0</v>
      </c>
      <c r="AK135" s="6">
        <v>2</v>
      </c>
      <c r="AL135" s="6">
        <v>-2</v>
      </c>
      <c r="AM135" s="6">
        <v>362</v>
      </c>
      <c r="AN135" s="6">
        <v>8</v>
      </c>
      <c r="AO135" s="6">
        <v>29</v>
      </c>
      <c r="AP135" s="6">
        <v>28</v>
      </c>
      <c r="AQ135" s="6">
        <v>29</v>
      </c>
      <c r="AR135" s="6">
        <v>33</v>
      </c>
      <c r="AS135" s="6">
        <v>1654</v>
      </c>
      <c r="AT135" s="7">
        <v>0</v>
      </c>
      <c r="AU135" s="7">
        <v>0</v>
      </c>
      <c r="AV135" s="7">
        <v>1</v>
      </c>
      <c r="AW135" s="8" t="s">
        <v>65</v>
      </c>
      <c r="AX135" s="12" t="s">
        <v>71</v>
      </c>
      <c r="AY135" s="12">
        <v>3</v>
      </c>
      <c r="AZ135" s="9" t="s">
        <v>77</v>
      </c>
      <c r="BA135" s="11" t="s">
        <v>279</v>
      </c>
      <c r="BB135" s="2" t="s">
        <v>99</v>
      </c>
      <c r="BC135" s="11" t="s">
        <v>300</v>
      </c>
      <c r="BD135" s="4">
        <v>4</v>
      </c>
      <c r="BE135" s="6">
        <v>5.5248618784530384E-3</v>
      </c>
      <c r="BF135" s="6">
        <v>4.18</v>
      </c>
      <c r="BG135" s="6">
        <v>10</v>
      </c>
      <c r="BH135" s="6">
        <v>28</v>
      </c>
      <c r="BI135" s="7">
        <v>0</v>
      </c>
      <c r="BK135">
        <v>3.9550000000000001</v>
      </c>
      <c r="BL135">
        <v>7.1942446043165471E-3</v>
      </c>
      <c r="BM135">
        <v>4.49</v>
      </c>
      <c r="BN135">
        <v>17</v>
      </c>
      <c r="BO135">
        <v>26</v>
      </c>
      <c r="BP135" s="123">
        <v>0</v>
      </c>
      <c r="BQ135">
        <v>1</v>
      </c>
      <c r="BR135" s="125">
        <f t="shared" si="14"/>
        <v>1</v>
      </c>
      <c r="BS135">
        <f t="shared" si="15"/>
        <v>0</v>
      </c>
      <c r="BT135">
        <f t="shared" si="16"/>
        <v>2.0270328227272656E-4</v>
      </c>
      <c r="BU135" s="123">
        <f t="shared" si="17"/>
        <v>2.0270328227272656E-4</v>
      </c>
      <c r="BV135" s="125">
        <f t="shared" si="18"/>
        <v>0.99979729671772732</v>
      </c>
      <c r="BW135" s="123">
        <f t="shared" si="19"/>
        <v>-2.0272382935968626E-4</v>
      </c>
      <c r="BX135" s="125">
        <f t="shared" si="20"/>
        <v>100</v>
      </c>
      <c r="BY135">
        <f t="shared" si="21"/>
        <v>-3.5365390486916359</v>
      </c>
      <c r="BZ135">
        <f t="shared" si="22"/>
        <v>7.6740738663379725E-4</v>
      </c>
      <c r="CA135">
        <f t="shared" si="23"/>
        <v>2.7151055833943777E-3</v>
      </c>
      <c r="CV135">
        <v>0.99999999999643607</v>
      </c>
      <c r="CW135">
        <v>0</v>
      </c>
      <c r="CX135">
        <v>1</v>
      </c>
      <c r="CY135">
        <f t="shared" si="26"/>
        <v>93</v>
      </c>
      <c r="CZ135">
        <f t="shared" si="26"/>
        <v>35</v>
      </c>
      <c r="DA135">
        <f t="shared" si="24"/>
        <v>0</v>
      </c>
      <c r="DB135">
        <f t="shared" si="24"/>
        <v>0.10256410256410253</v>
      </c>
      <c r="DC135">
        <f t="shared" si="25"/>
        <v>0</v>
      </c>
    </row>
    <row r="136" spans="1:107" x14ac:dyDescent="0.25">
      <c r="A136" s="2">
        <v>195</v>
      </c>
      <c r="B136" s="2">
        <v>2016</v>
      </c>
      <c r="C136" s="2" t="s">
        <v>209</v>
      </c>
      <c r="D136" s="2" t="s">
        <v>214</v>
      </c>
      <c r="E136" s="2" t="s">
        <v>63</v>
      </c>
      <c r="F136" s="2" t="s">
        <v>81</v>
      </c>
      <c r="G136" s="1" t="s">
        <v>65</v>
      </c>
      <c r="H136" s="1" t="s">
        <v>66</v>
      </c>
      <c r="I136" s="3">
        <v>1</v>
      </c>
      <c r="J136" s="4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3" t="s">
        <v>67</v>
      </c>
      <c r="R136">
        <v>1</v>
      </c>
      <c r="S136" s="4">
        <v>1</v>
      </c>
      <c r="T136" s="5">
        <v>0</v>
      </c>
      <c r="U136" s="5">
        <v>0</v>
      </c>
      <c r="V136" s="5">
        <v>0</v>
      </c>
      <c r="W136" s="3" t="s">
        <v>68</v>
      </c>
      <c r="X136" s="3">
        <v>0</v>
      </c>
      <c r="Y136" s="4">
        <v>1</v>
      </c>
      <c r="Z136" s="5">
        <v>0</v>
      </c>
      <c r="AA136" s="5">
        <v>0</v>
      </c>
      <c r="AB136" s="5">
        <v>0</v>
      </c>
      <c r="AC136" s="3" t="s">
        <v>69</v>
      </c>
      <c r="AD136" s="3">
        <v>1</v>
      </c>
      <c r="AE136" s="4">
        <v>1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6">
        <v>90</v>
      </c>
      <c r="AL136" s="6">
        <v>-90</v>
      </c>
      <c r="AM136" s="6">
        <v>307</v>
      </c>
      <c r="AN136" s="6">
        <v>8</v>
      </c>
      <c r="AO136" s="6">
        <v>31</v>
      </c>
      <c r="AP136" s="6">
        <v>31</v>
      </c>
      <c r="AQ136" s="6">
        <v>33</v>
      </c>
      <c r="AR136" s="6">
        <v>35</v>
      </c>
      <c r="AS136" s="6">
        <v>2153</v>
      </c>
      <c r="AT136" s="7">
        <v>0</v>
      </c>
      <c r="AU136" s="7">
        <v>0</v>
      </c>
      <c r="AV136" s="7">
        <v>1</v>
      </c>
      <c r="AW136" s="8" t="s">
        <v>65</v>
      </c>
      <c r="AX136" s="12" t="s">
        <v>71</v>
      </c>
      <c r="AY136" s="12">
        <v>3</v>
      </c>
      <c r="AZ136" s="9" t="s">
        <v>77</v>
      </c>
      <c r="BA136" s="11" t="s">
        <v>342</v>
      </c>
      <c r="BB136" s="2" t="s">
        <v>214</v>
      </c>
      <c r="BC136" s="11"/>
      <c r="BD136" s="4">
        <v>3.3010000000000002</v>
      </c>
      <c r="BE136" s="6">
        <v>0.29315960912052119</v>
      </c>
      <c r="BF136" s="6">
        <v>3.93</v>
      </c>
      <c r="BG136" s="6">
        <v>16</v>
      </c>
      <c r="BH136" s="6">
        <v>28</v>
      </c>
      <c r="BI136" s="7">
        <v>0</v>
      </c>
      <c r="BK136">
        <v>3.98</v>
      </c>
      <c r="BL136">
        <v>0.10526315789473684</v>
      </c>
      <c r="BM136">
        <v>3.96</v>
      </c>
      <c r="BN136">
        <v>9</v>
      </c>
      <c r="BO136">
        <v>28</v>
      </c>
      <c r="BP136" s="123">
        <v>0</v>
      </c>
      <c r="BQ136">
        <v>1</v>
      </c>
      <c r="BR136" s="125">
        <f t="shared" ref="BR136:BR138" si="27">BP136+BQ136</f>
        <v>1</v>
      </c>
      <c r="BS136">
        <f t="shared" ref="BS136:BS138" si="28">IF(BR136=0,"",BP136/BR136)</f>
        <v>0</v>
      </c>
      <c r="BT136">
        <f t="shared" ref="BT136:BT138" si="29">_xlfn.NORM.S.DIST(BY136,TRUE)</f>
        <v>5.8166388541037789E-3</v>
      </c>
      <c r="BU136" s="123">
        <f t="shared" ref="BU136:BU138" si="30">BR136*BT136</f>
        <v>5.8166388541037789E-3</v>
      </c>
      <c r="BV136" s="125">
        <f t="shared" ref="BV136:BV138" si="31">BR136-BU136</f>
        <v>0.99418336114589623</v>
      </c>
      <c r="BW136" s="123">
        <f t="shared" ref="BW136:BW138" si="32">IFERROR(BR136*(BS136*LN(BT136)+(1-BS136)*LN(1-BT136)),0)</f>
        <v>-5.833621384065942E-3</v>
      </c>
      <c r="BX136" s="125">
        <f t="shared" ref="BX136:BX138" si="33">100*IF(BT136&gt;=$CR$13,BP136/BR136,BQ136/BR136)</f>
        <v>100</v>
      </c>
      <c r="BY136">
        <f t="shared" ref="BY136:BY138" si="34">$CC$8+MMULT(BK136:BO136,$CC$9:$CC$13)</f>
        <v>-2.5230774471177329</v>
      </c>
      <c r="BZ136">
        <f t="shared" ref="BZ136:BZ138" si="35">_xlfn.NORM.S.DIST(BY136,FALSE)</f>
        <v>1.6541243095605521E-2</v>
      </c>
      <c r="CA136">
        <f t="shared" ref="CA136:CA138" si="36">(BP136*(BY136*BZ136/BT136+(BZ136/BT136)^2)-BQ136*(BY136*BZ136/(1-BT136)-(BZ136/(1-BT136))^2))</f>
        <v>4.2255837891228255E-2</v>
      </c>
      <c r="CV136">
        <v>0.99999999999825862</v>
      </c>
      <c r="CW136">
        <v>0</v>
      </c>
      <c r="CX136">
        <v>1</v>
      </c>
      <c r="CY136">
        <f t="shared" si="26"/>
        <v>93</v>
      </c>
      <c r="CZ136">
        <f t="shared" si="26"/>
        <v>36</v>
      </c>
      <c r="DA136">
        <f t="shared" ref="DA136:DB139" si="37">1-CY136/CY$139</f>
        <v>0</v>
      </c>
      <c r="DB136">
        <f t="shared" si="37"/>
        <v>7.6923076923076872E-2</v>
      </c>
      <c r="DC136">
        <f t="shared" ref="DC136:DC139" si="38">(DA136-DA137)*DB136</f>
        <v>0</v>
      </c>
    </row>
    <row r="137" spans="1:107" x14ac:dyDescent="0.25">
      <c r="A137" s="2">
        <v>212</v>
      </c>
      <c r="B137" s="2">
        <v>2015</v>
      </c>
      <c r="C137" s="2" t="s">
        <v>130</v>
      </c>
      <c r="D137" s="2" t="s">
        <v>143</v>
      </c>
      <c r="E137" s="2" t="s">
        <v>63</v>
      </c>
      <c r="F137" s="2" t="s">
        <v>64</v>
      </c>
      <c r="G137" s="1" t="s">
        <v>65</v>
      </c>
      <c r="H137" s="1" t="s">
        <v>66</v>
      </c>
      <c r="I137" s="3">
        <v>1</v>
      </c>
      <c r="J137" s="4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3" t="s">
        <v>67</v>
      </c>
      <c r="R137">
        <v>1</v>
      </c>
      <c r="S137" s="4">
        <v>1</v>
      </c>
      <c r="T137" s="5">
        <v>0</v>
      </c>
      <c r="U137" s="5">
        <v>0</v>
      </c>
      <c r="V137" s="5">
        <v>0</v>
      </c>
      <c r="W137" s="3" t="s">
        <v>68</v>
      </c>
      <c r="X137" s="3">
        <v>0</v>
      </c>
      <c r="Y137" s="4">
        <v>1</v>
      </c>
      <c r="Z137" s="5">
        <v>0</v>
      </c>
      <c r="AA137" s="5">
        <v>0</v>
      </c>
      <c r="AB137" s="5">
        <v>0</v>
      </c>
      <c r="AC137" s="3" t="s">
        <v>128</v>
      </c>
      <c r="AD137" s="3">
        <v>3</v>
      </c>
      <c r="AE137" s="4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6">
        <v>28</v>
      </c>
      <c r="AL137" s="6">
        <v>-28</v>
      </c>
      <c r="AM137" s="6">
        <v>591</v>
      </c>
      <c r="AN137" s="6">
        <v>8</v>
      </c>
      <c r="AO137" s="6">
        <v>29</v>
      </c>
      <c r="AP137" s="6">
        <v>26</v>
      </c>
      <c r="AQ137" s="6">
        <v>29</v>
      </c>
      <c r="AR137" s="6">
        <v>32</v>
      </c>
      <c r="AS137" s="6">
        <v>54</v>
      </c>
      <c r="AT137" s="7">
        <v>0</v>
      </c>
      <c r="AU137" s="7">
        <v>0</v>
      </c>
      <c r="AV137" s="7">
        <v>0</v>
      </c>
      <c r="AW137" s="8" t="s">
        <v>65</v>
      </c>
      <c r="AX137" s="12" t="s">
        <v>71</v>
      </c>
      <c r="AY137" s="12">
        <v>3</v>
      </c>
      <c r="AZ137" s="9" t="s">
        <v>77</v>
      </c>
      <c r="BA137" s="11" t="s">
        <v>286</v>
      </c>
      <c r="BB137" s="2" t="s">
        <v>143</v>
      </c>
      <c r="BC137" s="11" t="s">
        <v>309</v>
      </c>
      <c r="BD137" s="4">
        <v>2.8620000000000001</v>
      </c>
      <c r="BE137" s="6">
        <v>4.7377326565143825E-2</v>
      </c>
      <c r="BF137" s="6">
        <v>4.04</v>
      </c>
      <c r="BG137" s="6">
        <v>20</v>
      </c>
      <c r="BH137" s="6">
        <v>28</v>
      </c>
      <c r="BI137" s="7">
        <v>0</v>
      </c>
      <c r="BK137">
        <v>3.9809999999999999</v>
      </c>
      <c r="BL137">
        <v>4.8387096774193547E-2</v>
      </c>
      <c r="BM137">
        <v>3.96</v>
      </c>
      <c r="BN137">
        <v>12</v>
      </c>
      <c r="BO137">
        <v>25</v>
      </c>
      <c r="BP137" s="123">
        <v>0</v>
      </c>
      <c r="BQ137">
        <v>1</v>
      </c>
      <c r="BR137" s="125">
        <f t="shared" si="27"/>
        <v>1</v>
      </c>
      <c r="BS137">
        <f t="shared" si="28"/>
        <v>0</v>
      </c>
      <c r="BT137">
        <f t="shared" si="29"/>
        <v>1.1853663121177943E-3</v>
      </c>
      <c r="BU137" s="123">
        <f t="shared" si="30"/>
        <v>1.1853663121177943E-3</v>
      </c>
      <c r="BV137" s="125">
        <f t="shared" si="31"/>
        <v>0.99881463368788226</v>
      </c>
      <c r="BW137" s="123">
        <f t="shared" si="32"/>
        <v>-1.1860694144421524E-3</v>
      </c>
      <c r="BX137" s="125">
        <f t="shared" si="33"/>
        <v>100</v>
      </c>
      <c r="BY137">
        <f t="shared" si="34"/>
        <v>-3.0393702949287364</v>
      </c>
      <c r="BZ137">
        <f t="shared" si="35"/>
        <v>3.9350785790376406E-3</v>
      </c>
      <c r="CA137">
        <f t="shared" si="36"/>
        <v>1.1989876557513528E-2</v>
      </c>
      <c r="CV137">
        <v>0.99999999999833444</v>
      </c>
      <c r="CW137">
        <v>0</v>
      </c>
      <c r="CX137">
        <v>1</v>
      </c>
      <c r="CY137">
        <f t="shared" ref="CY137:CZ139" si="39">CY136+CW137</f>
        <v>93</v>
      </c>
      <c r="CZ137">
        <f t="shared" si="39"/>
        <v>37</v>
      </c>
      <c r="DA137">
        <f t="shared" si="37"/>
        <v>0</v>
      </c>
      <c r="DB137">
        <f t="shared" si="37"/>
        <v>5.1282051282051322E-2</v>
      </c>
      <c r="DC137">
        <f t="shared" si="38"/>
        <v>0</v>
      </c>
    </row>
    <row r="138" spans="1:107" x14ac:dyDescent="0.25">
      <c r="A138" s="2">
        <v>225</v>
      </c>
      <c r="B138" s="2">
        <v>2016</v>
      </c>
      <c r="C138" s="2" t="s">
        <v>188</v>
      </c>
      <c r="D138" s="2" t="s">
        <v>346</v>
      </c>
      <c r="E138" s="2" t="s">
        <v>74</v>
      </c>
      <c r="F138" s="2" t="s">
        <v>136</v>
      </c>
      <c r="G138" s="1" t="s">
        <v>65</v>
      </c>
      <c r="H138" s="1" t="s">
        <v>66</v>
      </c>
      <c r="I138" s="3">
        <v>1</v>
      </c>
      <c r="J138" s="4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3" t="s">
        <v>67</v>
      </c>
      <c r="R138">
        <v>1</v>
      </c>
      <c r="S138" s="4">
        <v>1</v>
      </c>
      <c r="T138" s="5">
        <v>0</v>
      </c>
      <c r="U138" s="5">
        <v>0</v>
      </c>
      <c r="V138" s="5">
        <v>0</v>
      </c>
      <c r="W138" s="3" t="s">
        <v>68</v>
      </c>
      <c r="X138" s="3">
        <v>0</v>
      </c>
      <c r="Y138" s="4">
        <v>1</v>
      </c>
      <c r="Z138" s="5">
        <v>0</v>
      </c>
      <c r="AA138" s="5">
        <v>0</v>
      </c>
      <c r="AB138" s="5">
        <v>0</v>
      </c>
      <c r="AC138" s="3" t="s">
        <v>69</v>
      </c>
      <c r="AD138" s="3">
        <v>1</v>
      </c>
      <c r="AE138" s="4">
        <v>1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6">
        <v>184</v>
      </c>
      <c r="AL138" s="6">
        <v>-184</v>
      </c>
      <c r="AM138" s="6">
        <v>424</v>
      </c>
      <c r="AN138" s="6">
        <v>8</v>
      </c>
      <c r="AO138" s="6">
        <v>31</v>
      </c>
      <c r="AP138" s="6">
        <v>30</v>
      </c>
      <c r="AQ138" s="6">
        <v>27</v>
      </c>
      <c r="AR138" s="6">
        <v>33</v>
      </c>
      <c r="AS138" s="6">
        <v>85</v>
      </c>
      <c r="AT138" s="7">
        <v>0</v>
      </c>
      <c r="AU138" s="7">
        <v>1</v>
      </c>
      <c r="AV138" s="7">
        <v>1</v>
      </c>
      <c r="AW138" s="8" t="s">
        <v>70</v>
      </c>
      <c r="AX138" s="12" t="s">
        <v>71</v>
      </c>
      <c r="AY138" s="12">
        <v>2</v>
      </c>
      <c r="AZ138" s="9" t="s">
        <v>72</v>
      </c>
      <c r="BA138" s="3"/>
      <c r="BB138" s="2" t="s">
        <v>346</v>
      </c>
      <c r="BC138" s="3"/>
      <c r="BD138" s="4">
        <v>2.88</v>
      </c>
      <c r="BE138" s="6">
        <v>0.43396226415094341</v>
      </c>
      <c r="BF138" s="6">
        <v>3.2</v>
      </c>
      <c r="BG138" s="6">
        <v>21</v>
      </c>
      <c r="BH138" s="6">
        <v>28</v>
      </c>
      <c r="BI138" s="7">
        <v>1</v>
      </c>
      <c r="BK138">
        <v>3.9910000000000001</v>
      </c>
      <c r="BL138">
        <v>0.24299065420560748</v>
      </c>
      <c r="BM138">
        <v>3.75</v>
      </c>
      <c r="BN138">
        <v>8</v>
      </c>
      <c r="BO138">
        <v>23</v>
      </c>
      <c r="BP138" s="96">
        <v>0</v>
      </c>
      <c r="BQ138" s="124">
        <v>1</v>
      </c>
      <c r="BR138" s="125">
        <f t="shared" si="27"/>
        <v>1</v>
      </c>
      <c r="BS138">
        <f t="shared" si="28"/>
        <v>0</v>
      </c>
      <c r="BT138">
        <f t="shared" si="29"/>
        <v>2.2745472644661677E-3</v>
      </c>
      <c r="BU138" s="123">
        <f t="shared" si="30"/>
        <v>2.2745472644661677E-3</v>
      </c>
      <c r="BV138" s="125">
        <f t="shared" si="31"/>
        <v>0.99772545273553381</v>
      </c>
      <c r="BW138" s="123">
        <f t="shared" si="32"/>
        <v>-2.277137976305211E-3</v>
      </c>
      <c r="BX138" s="125">
        <f t="shared" si="33"/>
        <v>100</v>
      </c>
      <c r="BY138">
        <f t="shared" si="34"/>
        <v>-2.8373413711322959</v>
      </c>
      <c r="BZ138">
        <f t="shared" si="35"/>
        <v>7.1246721966457104E-3</v>
      </c>
      <c r="CA138">
        <f t="shared" si="36"/>
        <v>2.0312204924758086E-2</v>
      </c>
      <c r="CV138">
        <v>0.99999999999904376</v>
      </c>
      <c r="CW138">
        <v>0</v>
      </c>
      <c r="CX138">
        <v>1</v>
      </c>
      <c r="CY138">
        <f t="shared" si="39"/>
        <v>93</v>
      </c>
      <c r="CZ138">
        <f t="shared" si="39"/>
        <v>38</v>
      </c>
      <c r="DA138">
        <f t="shared" si="37"/>
        <v>0</v>
      </c>
      <c r="DB138">
        <f t="shared" si="37"/>
        <v>2.5641025641025661E-2</v>
      </c>
      <c r="DC138">
        <f t="shared" si="38"/>
        <v>0</v>
      </c>
    </row>
    <row r="139" spans="1:107" x14ac:dyDescent="0.25">
      <c r="A139" s="2">
        <v>45</v>
      </c>
      <c r="B139" s="2">
        <v>2015</v>
      </c>
      <c r="C139" s="2" t="s">
        <v>276</v>
      </c>
      <c r="D139" s="2" t="s">
        <v>303</v>
      </c>
      <c r="E139" s="2"/>
      <c r="F139" s="2" t="s">
        <v>365</v>
      </c>
      <c r="G139" s="1" t="s">
        <v>70</v>
      </c>
      <c r="H139" s="1" t="s">
        <v>109</v>
      </c>
      <c r="I139" s="3">
        <v>7</v>
      </c>
      <c r="J139" s="4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3" t="s">
        <v>67</v>
      </c>
      <c r="R139">
        <v>1</v>
      </c>
      <c r="S139" s="4">
        <v>1</v>
      </c>
      <c r="T139" s="5">
        <v>0</v>
      </c>
      <c r="U139" s="5">
        <v>0</v>
      </c>
      <c r="V139" s="5">
        <v>0</v>
      </c>
      <c r="W139" s="3" t="s">
        <v>68</v>
      </c>
      <c r="X139" s="3">
        <v>0</v>
      </c>
      <c r="Y139" s="4">
        <v>1</v>
      </c>
      <c r="Z139" s="5">
        <v>0</v>
      </c>
      <c r="AA139" s="5">
        <v>0</v>
      </c>
      <c r="AB139" s="5">
        <v>0</v>
      </c>
      <c r="AC139" s="3" t="s">
        <v>69</v>
      </c>
      <c r="AD139" s="3">
        <v>1</v>
      </c>
      <c r="AE139" s="4">
        <v>1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6">
        <v>3</v>
      </c>
      <c r="AL139" s="6">
        <v>-3</v>
      </c>
      <c r="AM139" s="6">
        <v>110</v>
      </c>
      <c r="AN139" s="6">
        <v>8</v>
      </c>
      <c r="AO139" s="6">
        <v>33</v>
      </c>
      <c r="AP139" s="6">
        <v>36</v>
      </c>
      <c r="AQ139" s="6">
        <v>35</v>
      </c>
      <c r="AR139" s="6">
        <v>34</v>
      </c>
      <c r="AS139" s="6">
        <v>42</v>
      </c>
      <c r="AT139" s="7">
        <v>1</v>
      </c>
      <c r="AU139" s="7">
        <v>0</v>
      </c>
      <c r="AV139" s="7">
        <v>0</v>
      </c>
      <c r="AW139" s="8" t="s">
        <v>65</v>
      </c>
      <c r="AX139" s="12" t="s">
        <v>71</v>
      </c>
      <c r="AY139" s="12">
        <v>3</v>
      </c>
      <c r="AZ139" s="9" t="s">
        <v>77</v>
      </c>
      <c r="BA139" s="11" t="s">
        <v>366</v>
      </c>
      <c r="BB139" s="2" t="s">
        <v>303</v>
      </c>
      <c r="BC139" s="11"/>
      <c r="BD139" s="4">
        <v>3.7810000000000001</v>
      </c>
      <c r="BE139" s="6">
        <v>2.7272727272727271E-2</v>
      </c>
      <c r="BF139" s="6">
        <v>4.1500000000000004</v>
      </c>
      <c r="BG139" s="6">
        <v>24</v>
      </c>
      <c r="BH139" s="6">
        <v>28</v>
      </c>
      <c r="BI139" s="7">
        <v>0</v>
      </c>
      <c r="BK139" s="139"/>
      <c r="BL139" s="139"/>
      <c r="BM139" s="139"/>
      <c r="BN139" s="139"/>
      <c r="BO139" s="139"/>
      <c r="BP139" s="139">
        <f>SUM(BP7:BP138)</f>
        <v>39</v>
      </c>
      <c r="BQ139" s="139">
        <f t="shared" ref="BQ139:BR139" si="40">SUM(BQ7:BQ138)</f>
        <v>93</v>
      </c>
      <c r="BR139" s="140">
        <f t="shared" si="40"/>
        <v>132</v>
      </c>
      <c r="BS139" s="140"/>
      <c r="BT139" s="140"/>
      <c r="BU139" s="140">
        <f>SUM(BU7:BU138)</f>
        <v>39.000837464707637</v>
      </c>
      <c r="BV139" s="140">
        <f t="shared" ref="BV139:BW139" si="41">SUM(BV7:BV138)</f>
        <v>92.999162535292385</v>
      </c>
      <c r="BW139" s="140">
        <f t="shared" si="41"/>
        <v>-27.912277185484939</v>
      </c>
      <c r="BX139" s="140">
        <f>SUMPRODUCT(BX7:BX138,BR7:BR138)/BR139</f>
        <v>92.424242424242422</v>
      </c>
      <c r="BY139" s="140"/>
      <c r="BZ139" s="140"/>
      <c r="CA139" s="140"/>
      <c r="CV139" s="18">
        <v>0.9999999999996948</v>
      </c>
      <c r="CW139" s="18">
        <v>0</v>
      </c>
      <c r="CX139" s="18">
        <v>1</v>
      </c>
      <c r="CY139" s="18">
        <f t="shared" si="39"/>
        <v>93</v>
      </c>
      <c r="CZ139" s="18">
        <f t="shared" si="39"/>
        <v>39</v>
      </c>
      <c r="DA139" s="18">
        <f t="shared" si="37"/>
        <v>0</v>
      </c>
      <c r="DB139" s="18">
        <f t="shared" si="37"/>
        <v>0</v>
      </c>
      <c r="DC139" s="18">
        <f t="shared" si="38"/>
        <v>0</v>
      </c>
    </row>
    <row r="140" spans="1:107" ht="15.75" thickBot="1" x14ac:dyDescent="0.3">
      <c r="A140" s="2">
        <v>186</v>
      </c>
      <c r="B140" s="2">
        <v>2016</v>
      </c>
      <c r="C140" s="2" t="s">
        <v>88</v>
      </c>
      <c r="D140" s="2" t="s">
        <v>99</v>
      </c>
      <c r="E140" s="2" t="s">
        <v>63</v>
      </c>
      <c r="F140" s="2" t="s">
        <v>64</v>
      </c>
      <c r="G140" s="1" t="s">
        <v>65</v>
      </c>
      <c r="H140" s="1" t="s">
        <v>66</v>
      </c>
      <c r="I140" s="3">
        <v>1</v>
      </c>
      <c r="J140" s="4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3" t="s">
        <v>67</v>
      </c>
      <c r="R140">
        <v>1</v>
      </c>
      <c r="S140" s="4">
        <v>1</v>
      </c>
      <c r="T140" s="5">
        <v>0</v>
      </c>
      <c r="U140" s="5">
        <v>0</v>
      </c>
      <c r="V140" s="5">
        <v>0</v>
      </c>
      <c r="W140" s="3" t="s">
        <v>68</v>
      </c>
      <c r="X140" s="3">
        <v>0</v>
      </c>
      <c r="Y140" s="4">
        <v>1</v>
      </c>
      <c r="Z140" s="5">
        <v>0</v>
      </c>
      <c r="AA140" s="5">
        <v>0</v>
      </c>
      <c r="AB140" s="5">
        <v>0</v>
      </c>
      <c r="AC140" s="3" t="s">
        <v>91</v>
      </c>
      <c r="AD140" s="3">
        <v>5</v>
      </c>
      <c r="AE140" s="4">
        <v>0</v>
      </c>
      <c r="AF140" s="5">
        <v>0</v>
      </c>
      <c r="AG140" s="5">
        <v>0</v>
      </c>
      <c r="AH140" s="5">
        <v>0</v>
      </c>
      <c r="AI140" s="5">
        <v>1</v>
      </c>
      <c r="AJ140" s="5">
        <v>0</v>
      </c>
      <c r="AK140" s="6">
        <v>1</v>
      </c>
      <c r="AL140" s="6">
        <v>-1</v>
      </c>
      <c r="AM140" s="6">
        <v>422</v>
      </c>
      <c r="AN140" s="6">
        <v>8</v>
      </c>
      <c r="AO140" s="6">
        <v>31</v>
      </c>
      <c r="AP140" s="6">
        <v>32</v>
      </c>
      <c r="AQ140" s="6">
        <v>32</v>
      </c>
      <c r="AR140" s="6">
        <v>33</v>
      </c>
      <c r="AS140" s="6">
        <v>90</v>
      </c>
      <c r="AT140" s="7">
        <v>0</v>
      </c>
      <c r="AU140" s="7">
        <v>0</v>
      </c>
      <c r="AV140" s="7">
        <v>1</v>
      </c>
      <c r="AW140" s="8" t="s">
        <v>65</v>
      </c>
      <c r="AX140" s="12" t="s">
        <v>71</v>
      </c>
      <c r="AY140" s="12">
        <v>3</v>
      </c>
      <c r="AZ140" s="9" t="s">
        <v>77</v>
      </c>
      <c r="BA140" s="11" t="s">
        <v>331</v>
      </c>
      <c r="BB140" s="2" t="s">
        <v>99</v>
      </c>
      <c r="BC140" s="11"/>
      <c r="BD140" s="4">
        <v>3.9649999999999999</v>
      </c>
      <c r="BE140" s="6">
        <v>2.3696682464454978E-3</v>
      </c>
      <c r="BF140" s="6">
        <v>4</v>
      </c>
      <c r="BG140" s="6">
        <v>25</v>
      </c>
      <c r="BH140" s="6">
        <v>28</v>
      </c>
      <c r="BI140" s="7">
        <v>0</v>
      </c>
      <c r="DC140">
        <f>SUM(DC7:DC139)</f>
        <v>0.95781637717121548</v>
      </c>
    </row>
    <row r="141" spans="1:107" ht="15.75" thickTop="1" x14ac:dyDescent="0.25">
      <c r="A141" s="2">
        <v>193</v>
      </c>
      <c r="B141" s="2">
        <v>2016</v>
      </c>
      <c r="C141" s="2" t="s">
        <v>360</v>
      </c>
      <c r="D141" s="2" t="s">
        <v>204</v>
      </c>
      <c r="E141" s="2" t="s">
        <v>63</v>
      </c>
      <c r="F141" s="2" t="s">
        <v>136</v>
      </c>
      <c r="G141" s="1" t="s">
        <v>65</v>
      </c>
      <c r="H141" s="1" t="s">
        <v>66</v>
      </c>
      <c r="I141" s="3">
        <v>1</v>
      </c>
      <c r="J141" s="4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3" t="s">
        <v>67</v>
      </c>
      <c r="R141">
        <v>1</v>
      </c>
      <c r="S141" s="4">
        <v>1</v>
      </c>
      <c r="T141" s="5">
        <v>0</v>
      </c>
      <c r="U141" s="5">
        <v>0</v>
      </c>
      <c r="V141" s="5">
        <v>0</v>
      </c>
      <c r="W141" s="3" t="s">
        <v>123</v>
      </c>
      <c r="X141" s="3">
        <v>2</v>
      </c>
      <c r="Y141" s="4">
        <v>0</v>
      </c>
      <c r="Z141" s="5">
        <v>0</v>
      </c>
      <c r="AA141" s="5">
        <v>1</v>
      </c>
      <c r="AB141" s="5">
        <v>0</v>
      </c>
      <c r="AC141" s="3" t="s">
        <v>69</v>
      </c>
      <c r="AD141" s="3">
        <v>1</v>
      </c>
      <c r="AE141" s="4">
        <v>1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6">
        <v>43</v>
      </c>
      <c r="AL141" s="6">
        <v>-43</v>
      </c>
      <c r="AM141" s="6">
        <v>484</v>
      </c>
      <c r="AN141" s="6">
        <v>4</v>
      </c>
      <c r="AO141" s="6">
        <v>32</v>
      </c>
      <c r="AP141" s="6">
        <v>33</v>
      </c>
      <c r="AQ141" s="6">
        <v>35</v>
      </c>
      <c r="AR141" s="6">
        <v>32</v>
      </c>
      <c r="AS141" s="6">
        <v>13746</v>
      </c>
      <c r="AT141" s="7">
        <v>0</v>
      </c>
      <c r="AU141" s="7">
        <v>0</v>
      </c>
      <c r="AV141" s="7">
        <v>1</v>
      </c>
      <c r="AW141" s="8" t="s">
        <v>65</v>
      </c>
      <c r="AX141" s="12" t="s">
        <v>71</v>
      </c>
      <c r="AY141" s="12">
        <v>3</v>
      </c>
      <c r="AZ141" s="9" t="s">
        <v>77</v>
      </c>
      <c r="BA141" s="11" t="s">
        <v>361</v>
      </c>
      <c r="BB141" s="2" t="s">
        <v>204</v>
      </c>
      <c r="BC141" s="11"/>
      <c r="BD141" s="4">
        <v>3.6909999999999998</v>
      </c>
      <c r="BE141" s="6">
        <v>8.8842975206611566E-2</v>
      </c>
      <c r="BF141" s="6">
        <v>4</v>
      </c>
      <c r="BG141" s="6">
        <v>30</v>
      </c>
      <c r="BH141" s="6">
        <v>28</v>
      </c>
      <c r="BI141" s="7">
        <v>0</v>
      </c>
      <c r="BK141" s="74"/>
      <c r="BL141" s="74" t="s">
        <v>613</v>
      </c>
      <c r="BM141" s="74" t="s">
        <v>614</v>
      </c>
      <c r="BN141" s="74" t="s">
        <v>615</v>
      </c>
      <c r="BO141" s="74" t="s">
        <v>541</v>
      </c>
      <c r="BP141" s="74" t="s">
        <v>550</v>
      </c>
      <c r="BQ141" s="74" t="s">
        <v>551</v>
      </c>
    </row>
    <row r="142" spans="1:107" x14ac:dyDescent="0.25">
      <c r="A142" s="2">
        <v>1</v>
      </c>
      <c r="B142" s="2">
        <v>2015</v>
      </c>
      <c r="C142" s="2" t="s">
        <v>301</v>
      </c>
      <c r="D142" s="2" t="s">
        <v>124</v>
      </c>
      <c r="E142" s="2" t="s">
        <v>63</v>
      </c>
      <c r="F142" s="2" t="s">
        <v>64</v>
      </c>
      <c r="G142" s="1" t="s">
        <v>65</v>
      </c>
      <c r="H142" s="1" t="s">
        <v>66</v>
      </c>
      <c r="I142" s="3">
        <v>1</v>
      </c>
      <c r="J142" s="4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3" t="s">
        <v>67</v>
      </c>
      <c r="R142">
        <v>1</v>
      </c>
      <c r="S142" s="4">
        <v>1</v>
      </c>
      <c r="T142" s="5">
        <v>0</v>
      </c>
      <c r="U142" s="5">
        <v>0</v>
      </c>
      <c r="V142" s="5">
        <v>0</v>
      </c>
      <c r="W142" s="3" t="s">
        <v>68</v>
      </c>
      <c r="X142" s="3">
        <v>0</v>
      </c>
      <c r="Y142" s="4">
        <v>1</v>
      </c>
      <c r="Z142" s="5">
        <v>0</v>
      </c>
      <c r="AA142" s="5">
        <v>0</v>
      </c>
      <c r="AB142" s="5">
        <v>0</v>
      </c>
      <c r="AC142" s="3" t="s">
        <v>83</v>
      </c>
      <c r="AD142" s="3">
        <v>2</v>
      </c>
      <c r="AE142" s="4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6">
        <v>4</v>
      </c>
      <c r="AL142" s="6">
        <v>-4</v>
      </c>
      <c r="AM142" s="6">
        <v>309</v>
      </c>
      <c r="AN142" s="6">
        <v>4</v>
      </c>
      <c r="AO142" s="6">
        <v>29</v>
      </c>
      <c r="AP142" s="6">
        <v>30</v>
      </c>
      <c r="AQ142" s="6">
        <v>26</v>
      </c>
      <c r="AR142" s="6">
        <v>32</v>
      </c>
      <c r="AS142" s="6">
        <v>12</v>
      </c>
      <c r="AT142" s="7">
        <v>0</v>
      </c>
      <c r="AU142" s="7">
        <v>0</v>
      </c>
      <c r="AV142" s="7">
        <v>0</v>
      </c>
      <c r="AW142" s="8" t="s">
        <v>65</v>
      </c>
      <c r="AX142" s="12" t="s">
        <v>71</v>
      </c>
      <c r="AY142" s="12">
        <v>3</v>
      </c>
      <c r="AZ142" s="9" t="s">
        <v>77</v>
      </c>
      <c r="BA142" s="11" t="s">
        <v>302</v>
      </c>
      <c r="BB142" s="2" t="s">
        <v>124</v>
      </c>
      <c r="BC142" s="11" t="s">
        <v>183</v>
      </c>
      <c r="BD142" s="4">
        <v>3.681</v>
      </c>
      <c r="BE142" s="6">
        <v>1.2944983818770227E-2</v>
      </c>
      <c r="BF142" s="6">
        <v>4.16</v>
      </c>
      <c r="BG142" s="6">
        <v>44</v>
      </c>
      <c r="BH142" s="6">
        <v>28</v>
      </c>
      <c r="BI142" s="7">
        <v>0</v>
      </c>
      <c r="BK142" t="s">
        <v>553</v>
      </c>
      <c r="BL142">
        <f t="array" ref="BL142:BL147">CC8:CC13</f>
        <v>6.589828621677996</v>
      </c>
      <c r="BM142">
        <f t="array" ref="BM142:BM147">SQRT([2]!DIAG(CH7:CM12))</f>
        <v>2.305530687137991</v>
      </c>
      <c r="BN142">
        <f>(BL142/BM142)^2</f>
        <v>8.1697059660827964</v>
      </c>
      <c r="BO142">
        <f>_xlfn.CHISQ.DIST.RT(BN142,1)</f>
        <v>4.2595811475336304E-3</v>
      </c>
      <c r="BP142">
        <f>BL142-BM142*_xlfn.NORM.S.INV(1-$CF$12/2)</f>
        <v>2.0710715096356518</v>
      </c>
      <c r="BQ142">
        <f>BL142+BM142*_xlfn.NORM.S.INV(1-$CF$12/2)</f>
        <v>11.108585733720339</v>
      </c>
    </row>
    <row r="143" spans="1:107" x14ac:dyDescent="0.25">
      <c r="A143" s="2">
        <v>142</v>
      </c>
      <c r="B143" s="2">
        <v>2016</v>
      </c>
      <c r="C143" s="2" t="s">
        <v>188</v>
      </c>
      <c r="D143" s="2" t="s">
        <v>161</v>
      </c>
      <c r="E143" s="2" t="s">
        <v>74</v>
      </c>
      <c r="F143" s="2" t="s">
        <v>64</v>
      </c>
      <c r="G143" s="1" t="s">
        <v>65</v>
      </c>
      <c r="H143" s="1" t="s">
        <v>66</v>
      </c>
      <c r="I143" s="3">
        <v>1</v>
      </c>
      <c r="J143" s="4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3" t="s">
        <v>67</v>
      </c>
      <c r="R143">
        <v>1</v>
      </c>
      <c r="S143" s="4">
        <v>1</v>
      </c>
      <c r="T143" s="5">
        <v>0</v>
      </c>
      <c r="U143" s="5">
        <v>0</v>
      </c>
      <c r="V143" s="5">
        <v>0</v>
      </c>
      <c r="W143" s="3" t="s">
        <v>68</v>
      </c>
      <c r="X143" s="3">
        <v>0</v>
      </c>
      <c r="Y143" s="4">
        <v>1</v>
      </c>
      <c r="Z143" s="5">
        <v>0</v>
      </c>
      <c r="AA143" s="5">
        <v>0</v>
      </c>
      <c r="AB143" s="5">
        <v>0</v>
      </c>
      <c r="AC143" s="3" t="s">
        <v>91</v>
      </c>
      <c r="AD143" s="3">
        <v>5</v>
      </c>
      <c r="AE143" s="4">
        <v>0</v>
      </c>
      <c r="AF143" s="5">
        <v>0</v>
      </c>
      <c r="AG143" s="5">
        <v>0</v>
      </c>
      <c r="AH143" s="5">
        <v>0</v>
      </c>
      <c r="AI143" s="5">
        <v>1</v>
      </c>
      <c r="AJ143" s="5">
        <v>0</v>
      </c>
      <c r="AK143" s="6">
        <v>5</v>
      </c>
      <c r="AL143" s="6">
        <v>-5</v>
      </c>
      <c r="AM143" s="6">
        <v>443</v>
      </c>
      <c r="AN143" s="6">
        <v>6</v>
      </c>
      <c r="AO143" s="6">
        <v>32</v>
      </c>
      <c r="AP143" s="6">
        <v>36</v>
      </c>
      <c r="AQ143" s="6">
        <v>29</v>
      </c>
      <c r="AR143" s="6">
        <v>34</v>
      </c>
      <c r="AS143" s="6">
        <v>84</v>
      </c>
      <c r="AT143" s="7">
        <v>0</v>
      </c>
      <c r="AU143" s="7">
        <v>1</v>
      </c>
      <c r="AV143" s="7">
        <v>1</v>
      </c>
      <c r="AW143" s="8" t="s">
        <v>65</v>
      </c>
      <c r="AX143" s="12" t="s">
        <v>71</v>
      </c>
      <c r="AY143" s="12">
        <v>3</v>
      </c>
      <c r="AZ143" s="9" t="s">
        <v>77</v>
      </c>
      <c r="BA143" s="11" t="s">
        <v>355</v>
      </c>
      <c r="BB143" s="2" t="s">
        <v>161</v>
      </c>
      <c r="BC143" s="11" t="s">
        <v>356</v>
      </c>
      <c r="BD143" s="4">
        <v>3.524</v>
      </c>
      <c r="BE143" s="6">
        <v>1.1286681715575621E-2</v>
      </c>
      <c r="BF143" s="6">
        <v>4.28</v>
      </c>
      <c r="BG143" s="6">
        <v>57</v>
      </c>
      <c r="BH143" s="6">
        <v>28</v>
      </c>
      <c r="BI143" s="7">
        <v>0</v>
      </c>
      <c r="BK143" t="str">
        <f t="array" ref="BK143:BK147">TRANSPOSE(BK6:BO6)</f>
        <v>wgpa</v>
      </c>
      <c r="BL143">
        <v>-2.28333194724059</v>
      </c>
      <c r="BM143">
        <v>0.56491156297377243</v>
      </c>
      <c r="BN143">
        <f t="shared" ref="BN143:BN147" si="42">(BL143/BM143)^2</f>
        <v>16.337183149676996</v>
      </c>
      <c r="BO143">
        <f t="shared" ref="BO143:BO147" si="43">_xlfn.CHISQ.DIST.RT(BN143,1)</f>
        <v>5.3013478582384201E-5</v>
      </c>
      <c r="BP143">
        <f t="shared" ref="BP143:BP147" si="44">BL143-BM143*_xlfn.NORM.S.INV(1-$CF$12/2)</f>
        <v>-3.3905382651194147</v>
      </c>
      <c r="BQ143">
        <f t="shared" ref="BQ143:BQ147" si="45">BL143+BM143*_xlfn.NORM.S.INV(1-$CF$12/2)</f>
        <v>-1.1761256293617655</v>
      </c>
    </row>
    <row r="144" spans="1:107" x14ac:dyDescent="0.25">
      <c r="A144" s="2">
        <v>163</v>
      </c>
      <c r="B144" s="2">
        <v>2016</v>
      </c>
      <c r="C144" s="2" t="s">
        <v>266</v>
      </c>
      <c r="D144" s="2" t="s">
        <v>189</v>
      </c>
      <c r="E144" s="2" t="s">
        <v>63</v>
      </c>
      <c r="F144" s="2" t="s">
        <v>90</v>
      </c>
      <c r="G144" s="1" t="s">
        <v>65</v>
      </c>
      <c r="H144" s="1" t="s">
        <v>66</v>
      </c>
      <c r="I144" s="3">
        <v>1</v>
      </c>
      <c r="J144" s="4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3" t="s">
        <v>67</v>
      </c>
      <c r="R144">
        <v>1</v>
      </c>
      <c r="S144" s="4">
        <v>1</v>
      </c>
      <c r="T144" s="5">
        <v>0</v>
      </c>
      <c r="U144" s="5">
        <v>0</v>
      </c>
      <c r="V144" s="5">
        <v>0</v>
      </c>
      <c r="W144" s="3" t="s">
        <v>110</v>
      </c>
      <c r="X144" s="3">
        <v>1</v>
      </c>
      <c r="Y144" s="4">
        <v>0</v>
      </c>
      <c r="Z144" s="5">
        <v>1</v>
      </c>
      <c r="AA144" s="5">
        <v>0</v>
      </c>
      <c r="AB144" s="5">
        <v>0</v>
      </c>
      <c r="AC144" s="3" t="s">
        <v>83</v>
      </c>
      <c r="AD144" s="3">
        <v>2</v>
      </c>
      <c r="AE144" s="4">
        <v>0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6">
        <v>240</v>
      </c>
      <c r="AL144" s="6">
        <v>-240</v>
      </c>
      <c r="AM144" s="6">
        <v>392</v>
      </c>
      <c r="AN144" s="6">
        <v>8</v>
      </c>
      <c r="AO144" s="6">
        <v>27</v>
      </c>
      <c r="AP144" s="6">
        <v>30</v>
      </c>
      <c r="AQ144" s="6">
        <v>29</v>
      </c>
      <c r="AR144" s="6">
        <v>25</v>
      </c>
      <c r="AS144" s="6">
        <v>2153</v>
      </c>
      <c r="AT144" s="7">
        <v>0</v>
      </c>
      <c r="AU144" s="7">
        <v>0</v>
      </c>
      <c r="AV144" s="7">
        <v>1</v>
      </c>
      <c r="AW144" s="8" t="s">
        <v>65</v>
      </c>
      <c r="AX144" s="12" t="s">
        <v>71</v>
      </c>
      <c r="AY144" s="12">
        <v>3</v>
      </c>
      <c r="AZ144" s="9" t="s">
        <v>77</v>
      </c>
      <c r="BA144" s="11" t="s">
        <v>267</v>
      </c>
      <c r="BB144" s="2" t="s">
        <v>189</v>
      </c>
      <c r="BC144" s="11"/>
      <c r="BD144" s="4">
        <v>3.5760000000000001</v>
      </c>
      <c r="BE144" s="6">
        <v>0.61224489795918369</v>
      </c>
      <c r="BF144" s="6">
        <v>3.44</v>
      </c>
      <c r="BG144" s="6">
        <v>8</v>
      </c>
      <c r="BH144" s="6">
        <v>29</v>
      </c>
      <c r="BI144" s="7">
        <v>0</v>
      </c>
      <c r="BK144" t="str">
        <v>prnk</v>
      </c>
      <c r="BL144">
        <v>-2.9112308719244605E-2</v>
      </c>
      <c r="BM144">
        <v>0.98063576434206112</v>
      </c>
      <c r="BN144">
        <f t="shared" si="42"/>
        <v>8.8132855153282518E-4</v>
      </c>
      <c r="BO144">
        <f t="shared" si="43"/>
        <v>0.97631653770248583</v>
      </c>
      <c r="BP144">
        <f t="shared" si="44"/>
        <v>-1.9511230887815918</v>
      </c>
      <c r="BQ144">
        <f t="shared" si="45"/>
        <v>1.8928984713431025</v>
      </c>
    </row>
    <row r="145" spans="1:103" x14ac:dyDescent="0.25">
      <c r="A145" s="2">
        <v>136</v>
      </c>
      <c r="B145" s="2">
        <v>2015</v>
      </c>
      <c r="C145" s="2" t="s">
        <v>315</v>
      </c>
      <c r="D145" s="2" t="s">
        <v>214</v>
      </c>
      <c r="E145" s="2" t="s">
        <v>63</v>
      </c>
      <c r="F145" s="2" t="s">
        <v>145</v>
      </c>
      <c r="G145" s="1" t="s">
        <v>70</v>
      </c>
      <c r="H145" s="1" t="s">
        <v>66</v>
      </c>
      <c r="I145" s="3">
        <v>1</v>
      </c>
      <c r="J145" s="4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3" t="s">
        <v>101</v>
      </c>
      <c r="R145">
        <v>2</v>
      </c>
      <c r="S145" s="4">
        <v>0</v>
      </c>
      <c r="T145" s="5">
        <v>1</v>
      </c>
      <c r="U145" s="5">
        <v>0</v>
      </c>
      <c r="V145" s="5">
        <v>0</v>
      </c>
      <c r="W145" s="3" t="s">
        <v>68</v>
      </c>
      <c r="X145" s="3">
        <v>0</v>
      </c>
      <c r="Y145" s="4">
        <v>1</v>
      </c>
      <c r="Z145" s="5">
        <v>0</v>
      </c>
      <c r="AA145" s="5">
        <v>0</v>
      </c>
      <c r="AB145" s="5">
        <v>0</v>
      </c>
      <c r="AC145" s="3" t="s">
        <v>69</v>
      </c>
      <c r="AD145" s="3">
        <v>1</v>
      </c>
      <c r="AE145" s="4">
        <v>1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6">
        <v>1</v>
      </c>
      <c r="AL145" s="6">
        <v>-1</v>
      </c>
      <c r="AM145" s="6">
        <v>66</v>
      </c>
      <c r="AN145" s="6">
        <v>8</v>
      </c>
      <c r="AO145" s="6">
        <v>33</v>
      </c>
      <c r="AP145" s="6">
        <v>30</v>
      </c>
      <c r="AQ145" s="6">
        <v>35</v>
      </c>
      <c r="AR145" s="6">
        <v>36</v>
      </c>
      <c r="AS145" s="6">
        <v>8966</v>
      </c>
      <c r="AT145" s="7">
        <v>1</v>
      </c>
      <c r="AU145" s="7">
        <v>0</v>
      </c>
      <c r="AV145" s="7">
        <v>0</v>
      </c>
      <c r="AW145" s="8" t="s">
        <v>65</v>
      </c>
      <c r="AX145" s="12" t="s">
        <v>71</v>
      </c>
      <c r="AY145" s="12">
        <v>3</v>
      </c>
      <c r="AZ145" s="9" t="s">
        <v>77</v>
      </c>
      <c r="BA145" s="11" t="s">
        <v>363</v>
      </c>
      <c r="BB145" s="2" t="s">
        <v>214</v>
      </c>
      <c r="BC145" s="11"/>
      <c r="BD145" s="4">
        <v>3.64</v>
      </c>
      <c r="BE145" s="6">
        <v>1.5151515151515152E-2</v>
      </c>
      <c r="BF145" s="6">
        <v>4</v>
      </c>
      <c r="BG145" s="6">
        <v>9</v>
      </c>
      <c r="BH145" s="6">
        <v>29</v>
      </c>
      <c r="BI145" s="7">
        <v>0</v>
      </c>
      <c r="BK145" t="str">
        <v>hsgpa</v>
      </c>
      <c r="BL145">
        <v>-0.48537051522485647</v>
      </c>
      <c r="BM145">
        <v>0.44581698327091784</v>
      </c>
      <c r="BN145">
        <f t="shared" si="42"/>
        <v>1.1853144091875705</v>
      </c>
      <c r="BO145">
        <f t="shared" si="43"/>
        <v>0.27627673703945427</v>
      </c>
      <c r="BP145">
        <f t="shared" si="44"/>
        <v>-1.3591557461321511</v>
      </c>
      <c r="BQ145">
        <f t="shared" si="45"/>
        <v>0.38841471568243807</v>
      </c>
    </row>
    <row r="146" spans="1:103" x14ac:dyDescent="0.25">
      <c r="A146" s="2">
        <v>178</v>
      </c>
      <c r="B146" s="2">
        <v>2015</v>
      </c>
      <c r="C146" s="2" t="s">
        <v>321</v>
      </c>
      <c r="D146" s="2" t="s">
        <v>104</v>
      </c>
      <c r="E146" s="2" t="s">
        <v>74</v>
      </c>
      <c r="F146" s="2" t="s">
        <v>136</v>
      </c>
      <c r="G146" s="1" t="s">
        <v>65</v>
      </c>
      <c r="H146" s="1" t="s">
        <v>109</v>
      </c>
      <c r="I146" s="3">
        <v>7</v>
      </c>
      <c r="J146" s="4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</v>
      </c>
      <c r="Q146" s="3" t="s">
        <v>67</v>
      </c>
      <c r="R146">
        <v>1</v>
      </c>
      <c r="S146" s="4">
        <v>1</v>
      </c>
      <c r="T146" s="5">
        <v>0</v>
      </c>
      <c r="U146" s="5">
        <v>0</v>
      </c>
      <c r="V146" s="5">
        <v>0</v>
      </c>
      <c r="W146" s="3" t="s">
        <v>68</v>
      </c>
      <c r="X146" s="3">
        <v>0</v>
      </c>
      <c r="Y146" s="4">
        <v>1</v>
      </c>
      <c r="Z146" s="5">
        <v>0</v>
      </c>
      <c r="AA146" s="5">
        <v>0</v>
      </c>
      <c r="AB146" s="5">
        <v>0</v>
      </c>
      <c r="AC146" s="3" t="s">
        <v>104</v>
      </c>
      <c r="AD146" s="3">
        <v>4</v>
      </c>
      <c r="AE146" s="4">
        <v>0</v>
      </c>
      <c r="AF146" s="5">
        <v>0</v>
      </c>
      <c r="AG146" s="5">
        <v>0</v>
      </c>
      <c r="AH146" s="5">
        <v>1</v>
      </c>
      <c r="AI146" s="5">
        <v>0</v>
      </c>
      <c r="AJ146" s="5">
        <v>0</v>
      </c>
      <c r="AK146" s="6">
        <v>168</v>
      </c>
      <c r="AL146" s="6">
        <v>-168</v>
      </c>
      <c r="AM146" s="6">
        <v>374</v>
      </c>
      <c r="AN146" s="6">
        <v>8</v>
      </c>
      <c r="AO146" s="6">
        <v>30</v>
      </c>
      <c r="AP146" s="6">
        <v>34</v>
      </c>
      <c r="AQ146" s="6">
        <v>28</v>
      </c>
      <c r="AR146" s="6">
        <v>28</v>
      </c>
      <c r="AS146" s="6">
        <v>2140</v>
      </c>
      <c r="AT146" s="7">
        <v>0</v>
      </c>
      <c r="AU146" s="7">
        <v>1</v>
      </c>
      <c r="AV146" s="7">
        <v>0</v>
      </c>
      <c r="AW146" s="8" t="s">
        <v>65</v>
      </c>
      <c r="AX146" s="12" t="s">
        <v>71</v>
      </c>
      <c r="AY146" s="12">
        <v>3</v>
      </c>
      <c r="AZ146" s="9" t="s">
        <v>77</v>
      </c>
      <c r="BA146" s="11" t="s">
        <v>126</v>
      </c>
      <c r="BB146" s="2" t="s">
        <v>104</v>
      </c>
      <c r="BC146" s="11"/>
      <c r="BD146" s="4">
        <v>3.3090000000000002</v>
      </c>
      <c r="BE146" s="6">
        <v>0.44919786096256686</v>
      </c>
      <c r="BF146" s="6">
        <v>3.62</v>
      </c>
      <c r="BG146" s="6">
        <v>11</v>
      </c>
      <c r="BH146" s="6">
        <v>29</v>
      </c>
      <c r="BI146" s="7">
        <v>0</v>
      </c>
      <c r="BK146" t="str">
        <v>tcr</v>
      </c>
      <c r="BL146">
        <v>-7.8729444464887485E-2</v>
      </c>
      <c r="BM146">
        <v>3.0339888422536317E-2</v>
      </c>
      <c r="BN146">
        <f t="shared" si="42"/>
        <v>6.7335860636673948</v>
      </c>
      <c r="BO146">
        <f t="shared" si="43"/>
        <v>9.4614197443997575E-3</v>
      </c>
      <c r="BP146">
        <f t="shared" si="44"/>
        <v>-0.1381945330680224</v>
      </c>
      <c r="BQ146">
        <f t="shared" si="45"/>
        <v>-1.9264355861752562E-2</v>
      </c>
    </row>
    <row r="147" spans="1:103" x14ac:dyDescent="0.25">
      <c r="A147" s="2">
        <v>165</v>
      </c>
      <c r="B147" s="2">
        <v>2015</v>
      </c>
      <c r="C147" s="2" t="s">
        <v>372</v>
      </c>
      <c r="D147" s="2" t="s">
        <v>161</v>
      </c>
      <c r="E147" s="2" t="s">
        <v>63</v>
      </c>
      <c r="F147" s="2" t="s">
        <v>215</v>
      </c>
      <c r="G147" s="1" t="s">
        <v>65</v>
      </c>
      <c r="H147" s="1" t="s">
        <v>66</v>
      </c>
      <c r="I147" s="3">
        <v>1</v>
      </c>
      <c r="J147" s="4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3" t="s">
        <v>67</v>
      </c>
      <c r="R147">
        <v>1</v>
      </c>
      <c r="S147" s="4">
        <v>1</v>
      </c>
      <c r="T147" s="5">
        <v>0</v>
      </c>
      <c r="U147" s="5">
        <v>0</v>
      </c>
      <c r="V147" s="5">
        <v>0</v>
      </c>
      <c r="W147" s="3" t="s">
        <v>68</v>
      </c>
      <c r="X147" s="3">
        <v>0</v>
      </c>
      <c r="Y147" s="4">
        <v>1</v>
      </c>
      <c r="Z147" s="5">
        <v>0</v>
      </c>
      <c r="AA147" s="5">
        <v>0</v>
      </c>
      <c r="AB147" s="5">
        <v>0</v>
      </c>
      <c r="AC147" s="3" t="s">
        <v>128</v>
      </c>
      <c r="AD147" s="3">
        <v>3</v>
      </c>
      <c r="AE147" s="4">
        <v>0</v>
      </c>
      <c r="AF147" s="5">
        <v>0</v>
      </c>
      <c r="AG147" s="5">
        <v>1</v>
      </c>
      <c r="AH147" s="5">
        <v>0</v>
      </c>
      <c r="AI147" s="5">
        <v>0</v>
      </c>
      <c r="AJ147" s="5">
        <v>0</v>
      </c>
      <c r="AK147" s="6">
        <v>50</v>
      </c>
      <c r="AL147" s="6">
        <v>-50</v>
      </c>
      <c r="AM147" s="6">
        <v>710</v>
      </c>
      <c r="AN147" s="6">
        <v>8</v>
      </c>
      <c r="AO147" s="6">
        <v>33</v>
      </c>
      <c r="AP147" s="6">
        <v>28</v>
      </c>
      <c r="AQ147" s="6">
        <v>29</v>
      </c>
      <c r="AR147" s="6">
        <v>32</v>
      </c>
      <c r="AS147" s="6">
        <v>11010</v>
      </c>
      <c r="AT147" s="7">
        <v>0</v>
      </c>
      <c r="AU147" s="7">
        <v>0</v>
      </c>
      <c r="AV147" s="7">
        <v>0</v>
      </c>
      <c r="AW147" s="8" t="s">
        <v>65</v>
      </c>
      <c r="AX147" s="12" t="s">
        <v>71</v>
      </c>
      <c r="AY147" s="12">
        <v>3</v>
      </c>
      <c r="AZ147" s="9" t="s">
        <v>77</v>
      </c>
      <c r="BA147" s="11" t="s">
        <v>373</v>
      </c>
      <c r="BB147" s="2" t="s">
        <v>161</v>
      </c>
      <c r="BC147" s="11"/>
      <c r="BD147" s="4">
        <v>3.625</v>
      </c>
      <c r="BE147" s="6">
        <v>7.0422535211267609E-2</v>
      </c>
      <c r="BF147" s="6">
        <v>4.13</v>
      </c>
      <c r="BG147" s="6">
        <v>12</v>
      </c>
      <c r="BH147" s="6">
        <v>29</v>
      </c>
      <c r="BI147" s="7">
        <v>0</v>
      </c>
      <c r="BK147" s="18" t="str">
        <v>mat</v>
      </c>
      <c r="BL147" s="18">
        <v>9.3158991973058256E-2</v>
      </c>
      <c r="BM147" s="18">
        <v>6.0985222920116017E-2</v>
      </c>
      <c r="BN147" s="18">
        <f t="shared" si="42"/>
        <v>2.3334598349982483</v>
      </c>
      <c r="BO147" s="18">
        <f t="shared" si="43"/>
        <v>0.12662017017401933</v>
      </c>
      <c r="BP147" s="18">
        <f t="shared" si="44"/>
        <v>-2.6369848539515739E-2</v>
      </c>
      <c r="BQ147" s="18">
        <f t="shared" si="45"/>
        <v>0.21268783248563225</v>
      </c>
    </row>
    <row r="148" spans="1:103" x14ac:dyDescent="0.25">
      <c r="A148" s="2">
        <v>171</v>
      </c>
      <c r="B148" s="2">
        <v>2015</v>
      </c>
      <c r="C148" s="2" t="s">
        <v>122</v>
      </c>
      <c r="D148" s="2" t="s">
        <v>124</v>
      </c>
      <c r="E148" s="2" t="s">
        <v>74</v>
      </c>
      <c r="F148" s="2" t="s">
        <v>119</v>
      </c>
      <c r="G148" s="1" t="s">
        <v>65</v>
      </c>
      <c r="H148" s="1" t="s">
        <v>66</v>
      </c>
      <c r="I148" s="3">
        <v>1</v>
      </c>
      <c r="J148" s="4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3" t="s">
        <v>67</v>
      </c>
      <c r="R148">
        <v>1</v>
      </c>
      <c r="S148" s="4">
        <v>1</v>
      </c>
      <c r="T148" s="5">
        <v>0</v>
      </c>
      <c r="U148" s="5">
        <v>0</v>
      </c>
      <c r="V148" s="5">
        <v>0</v>
      </c>
      <c r="W148" s="3" t="s">
        <v>123</v>
      </c>
      <c r="X148" s="3">
        <v>2</v>
      </c>
      <c r="Y148" s="4">
        <v>0</v>
      </c>
      <c r="Z148" s="5">
        <v>0</v>
      </c>
      <c r="AA148" s="5">
        <v>1</v>
      </c>
      <c r="AB148" s="5">
        <v>0</v>
      </c>
      <c r="AC148" s="3" t="s">
        <v>83</v>
      </c>
      <c r="AD148" s="3">
        <v>2</v>
      </c>
      <c r="AE148" s="4">
        <v>0</v>
      </c>
      <c r="AF148" s="5">
        <v>1</v>
      </c>
      <c r="AG148" s="5">
        <v>0</v>
      </c>
      <c r="AH148" s="5">
        <v>0</v>
      </c>
      <c r="AI148" s="5">
        <v>0</v>
      </c>
      <c r="AJ148" s="5">
        <v>0</v>
      </c>
      <c r="AK148" s="6">
        <v>16</v>
      </c>
      <c r="AL148" s="6">
        <v>-16</v>
      </c>
      <c r="AM148" s="6">
        <v>103</v>
      </c>
      <c r="AN148" s="6">
        <v>8</v>
      </c>
      <c r="AO148" s="6">
        <v>27</v>
      </c>
      <c r="AP148" s="6">
        <v>27</v>
      </c>
      <c r="AQ148" s="6">
        <v>25</v>
      </c>
      <c r="AR148" s="6">
        <v>28</v>
      </c>
      <c r="AS148" s="6">
        <v>6</v>
      </c>
      <c r="AT148" s="7">
        <v>0</v>
      </c>
      <c r="AU148" s="7">
        <v>1</v>
      </c>
      <c r="AV148" s="7">
        <v>0</v>
      </c>
      <c r="AW148" s="8" t="s">
        <v>65</v>
      </c>
      <c r="AX148" s="12" t="s">
        <v>71</v>
      </c>
      <c r="AY148" s="12">
        <v>3</v>
      </c>
      <c r="AZ148" s="9" t="s">
        <v>77</v>
      </c>
      <c r="BA148" s="11" t="s">
        <v>166</v>
      </c>
      <c r="BB148" s="2" t="s">
        <v>124</v>
      </c>
      <c r="BC148" s="11" t="s">
        <v>259</v>
      </c>
      <c r="BD148" s="4">
        <v>3.6360000000000001</v>
      </c>
      <c r="BE148" s="6">
        <v>0.1553398058252427</v>
      </c>
      <c r="BF148" s="6">
        <v>4.08</v>
      </c>
      <c r="BG148" s="6">
        <v>15</v>
      </c>
      <c r="BH148" s="6">
        <v>29</v>
      </c>
      <c r="BI148" s="7">
        <v>0</v>
      </c>
    </row>
    <row r="149" spans="1:103" x14ac:dyDescent="0.25">
      <c r="A149" s="2">
        <v>138</v>
      </c>
      <c r="B149" s="2">
        <v>2016</v>
      </c>
      <c r="C149" s="2" t="s">
        <v>197</v>
      </c>
      <c r="D149" s="2" t="s">
        <v>303</v>
      </c>
      <c r="E149" s="2" t="s">
        <v>63</v>
      </c>
      <c r="F149" s="2" t="s">
        <v>136</v>
      </c>
      <c r="G149" s="1" t="s">
        <v>65</v>
      </c>
      <c r="H149" s="1" t="s">
        <v>66</v>
      </c>
      <c r="I149" s="3">
        <v>1</v>
      </c>
      <c r="J149" s="4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3" t="s">
        <v>67</v>
      </c>
      <c r="R149">
        <v>1</v>
      </c>
      <c r="S149" s="4">
        <v>1</v>
      </c>
      <c r="T149" s="5">
        <v>0</v>
      </c>
      <c r="U149" s="5">
        <v>0</v>
      </c>
      <c r="V149" s="5">
        <v>0</v>
      </c>
      <c r="W149" s="3" t="s">
        <v>68</v>
      </c>
      <c r="X149" s="3">
        <v>0</v>
      </c>
      <c r="Y149" s="4">
        <v>1</v>
      </c>
      <c r="Z149" s="5">
        <v>0</v>
      </c>
      <c r="AA149" s="5">
        <v>0</v>
      </c>
      <c r="AB149" s="5">
        <v>0</v>
      </c>
      <c r="AC149" s="3" t="s">
        <v>69</v>
      </c>
      <c r="AD149" s="3">
        <v>1</v>
      </c>
      <c r="AE149" s="4">
        <v>1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6">
        <v>12</v>
      </c>
      <c r="AL149" s="6">
        <v>-12</v>
      </c>
      <c r="AM149" s="6">
        <v>445</v>
      </c>
      <c r="AN149" s="6">
        <v>8</v>
      </c>
      <c r="AO149" s="6">
        <v>29</v>
      </c>
      <c r="AP149" s="6">
        <v>26</v>
      </c>
      <c r="AQ149" s="6">
        <v>33</v>
      </c>
      <c r="AR149" s="6">
        <v>33</v>
      </c>
      <c r="AS149" s="6">
        <v>5</v>
      </c>
      <c r="AT149" s="7">
        <v>0</v>
      </c>
      <c r="AU149" s="7">
        <v>0</v>
      </c>
      <c r="AV149" s="7">
        <v>1</v>
      </c>
      <c r="AW149" s="8" t="s">
        <v>65</v>
      </c>
      <c r="AX149" s="12" t="s">
        <v>71</v>
      </c>
      <c r="AY149" s="12">
        <v>3</v>
      </c>
      <c r="AZ149" s="9" t="s">
        <v>77</v>
      </c>
      <c r="BA149" s="11" t="s">
        <v>304</v>
      </c>
      <c r="BB149" s="2" t="s">
        <v>303</v>
      </c>
      <c r="BC149" s="11"/>
      <c r="BD149" s="4">
        <v>3.9529999999999998</v>
      </c>
      <c r="BE149" s="6">
        <v>2.6966292134831461E-2</v>
      </c>
      <c r="BF149" s="6">
        <v>4.34</v>
      </c>
      <c r="BG149" s="6">
        <v>17</v>
      </c>
      <c r="BH149" s="6">
        <v>29</v>
      </c>
      <c r="BI149" s="7">
        <v>0</v>
      </c>
      <c r="CK149" s="26"/>
      <c r="CL149" s="26"/>
      <c r="CM149" s="26"/>
      <c r="CN149" s="26"/>
      <c r="CO149" s="26"/>
      <c r="CP149" s="26"/>
      <c r="CQ149" s="26"/>
    </row>
    <row r="150" spans="1:103" x14ac:dyDescent="0.25">
      <c r="A150" s="2">
        <v>42</v>
      </c>
      <c r="B150" s="2">
        <v>2016</v>
      </c>
      <c r="C150" s="2" t="s">
        <v>336</v>
      </c>
      <c r="D150" s="2" t="s">
        <v>204</v>
      </c>
      <c r="E150" s="2" t="s">
        <v>74</v>
      </c>
      <c r="F150" s="2" t="s">
        <v>338</v>
      </c>
      <c r="G150" s="1" t="s">
        <v>65</v>
      </c>
      <c r="H150" s="1" t="s">
        <v>66</v>
      </c>
      <c r="I150" s="3">
        <v>1</v>
      </c>
      <c r="J150" s="4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3" t="s">
        <v>67</v>
      </c>
      <c r="R150">
        <v>1</v>
      </c>
      <c r="S150" s="4">
        <v>1</v>
      </c>
      <c r="T150" s="5">
        <v>0</v>
      </c>
      <c r="U150" s="5">
        <v>0</v>
      </c>
      <c r="V150" s="5">
        <v>0</v>
      </c>
      <c r="W150" s="3" t="s">
        <v>68</v>
      </c>
      <c r="X150" s="3">
        <v>0</v>
      </c>
      <c r="Y150" s="4">
        <v>1</v>
      </c>
      <c r="Z150" s="5">
        <v>0</v>
      </c>
      <c r="AA150" s="5">
        <v>0</v>
      </c>
      <c r="AB150" s="5">
        <v>0</v>
      </c>
      <c r="AC150" s="3" t="s">
        <v>69</v>
      </c>
      <c r="AD150" s="3">
        <v>1</v>
      </c>
      <c r="AE150" s="4">
        <v>1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6">
        <v>45</v>
      </c>
      <c r="AL150" s="6">
        <v>-45</v>
      </c>
      <c r="AM150" s="6">
        <v>388</v>
      </c>
      <c r="AN150" s="6">
        <v>8</v>
      </c>
      <c r="AO150" s="6">
        <v>31</v>
      </c>
      <c r="AP150" s="6">
        <v>31</v>
      </c>
      <c r="AQ150" s="6">
        <v>32</v>
      </c>
      <c r="AR150" s="6">
        <v>31</v>
      </c>
      <c r="AS150" s="6">
        <v>435</v>
      </c>
      <c r="AT150" s="7">
        <v>0</v>
      </c>
      <c r="AU150" s="7">
        <v>1</v>
      </c>
      <c r="AV150" s="7">
        <v>1</v>
      </c>
      <c r="AW150" s="8" t="s">
        <v>65</v>
      </c>
      <c r="AX150" s="12" t="s">
        <v>71</v>
      </c>
      <c r="AY150" s="12">
        <v>3</v>
      </c>
      <c r="AZ150" s="9" t="s">
        <v>77</v>
      </c>
      <c r="BA150" s="11" t="s">
        <v>339</v>
      </c>
      <c r="BB150" s="2" t="s">
        <v>204</v>
      </c>
      <c r="BC150" s="11"/>
      <c r="BD150" s="4">
        <v>3.8119999999999998</v>
      </c>
      <c r="BE150" s="6">
        <v>0.11597938144329897</v>
      </c>
      <c r="BF150" s="6">
        <v>4.3600000000000003</v>
      </c>
      <c r="BG150" s="6">
        <v>21</v>
      </c>
      <c r="BH150" s="6">
        <v>29</v>
      </c>
      <c r="BI150" s="7">
        <v>0</v>
      </c>
      <c r="CK150" s="26"/>
      <c r="CL150" s="119" t="s">
        <v>807</v>
      </c>
      <c r="CM150" s="26"/>
      <c r="CN150" s="26"/>
      <c r="CO150" s="26"/>
      <c r="CP150" s="26"/>
      <c r="CQ150" s="26"/>
    </row>
    <row r="151" spans="1:103" x14ac:dyDescent="0.25">
      <c r="A151" s="2">
        <v>66</v>
      </c>
      <c r="B151" s="2">
        <v>2015</v>
      </c>
      <c r="C151" s="2" t="s">
        <v>209</v>
      </c>
      <c r="D151" s="2" t="s">
        <v>124</v>
      </c>
      <c r="E151" s="2" t="s">
        <v>63</v>
      </c>
      <c r="F151" s="2" t="s">
        <v>145</v>
      </c>
      <c r="G151" s="1" t="s">
        <v>65</v>
      </c>
      <c r="H151" s="1" t="s">
        <v>109</v>
      </c>
      <c r="I151" s="3">
        <v>7</v>
      </c>
      <c r="J151" s="4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</v>
      </c>
      <c r="Q151" s="3" t="s">
        <v>67</v>
      </c>
      <c r="R151">
        <v>1</v>
      </c>
      <c r="S151" s="4">
        <v>1</v>
      </c>
      <c r="T151" s="5">
        <v>0</v>
      </c>
      <c r="U151" s="5">
        <v>0</v>
      </c>
      <c r="V151" s="5">
        <v>0</v>
      </c>
      <c r="W151" s="3" t="s">
        <v>68</v>
      </c>
      <c r="X151" s="3">
        <v>0</v>
      </c>
      <c r="Y151" s="4">
        <v>1</v>
      </c>
      <c r="Z151" s="5">
        <v>0</v>
      </c>
      <c r="AA151" s="5">
        <v>0</v>
      </c>
      <c r="AB151" s="5">
        <v>0</v>
      </c>
      <c r="AC151" s="3" t="s">
        <v>83</v>
      </c>
      <c r="AD151" s="3">
        <v>2</v>
      </c>
      <c r="AE151" s="4">
        <v>0</v>
      </c>
      <c r="AF151" s="5">
        <v>1</v>
      </c>
      <c r="AG151" s="5">
        <v>0</v>
      </c>
      <c r="AH151" s="5">
        <v>0</v>
      </c>
      <c r="AI151" s="5">
        <v>0</v>
      </c>
      <c r="AJ151" s="5">
        <v>0</v>
      </c>
      <c r="AK151" s="6">
        <v>22</v>
      </c>
      <c r="AL151" s="6">
        <v>-22</v>
      </c>
      <c r="AM151" s="6">
        <v>310</v>
      </c>
      <c r="AN151" s="6">
        <v>8</v>
      </c>
      <c r="AO151" s="6">
        <v>29</v>
      </c>
      <c r="AP151" s="6">
        <v>29</v>
      </c>
      <c r="AQ151" s="6">
        <v>28</v>
      </c>
      <c r="AR151" s="6">
        <v>29</v>
      </c>
      <c r="AS151" s="6">
        <v>2155</v>
      </c>
      <c r="AT151" s="7">
        <v>0</v>
      </c>
      <c r="AU151" s="7">
        <v>0</v>
      </c>
      <c r="AV151" s="7">
        <v>0</v>
      </c>
      <c r="AW151" s="8" t="s">
        <v>65</v>
      </c>
      <c r="AX151" s="12" t="s">
        <v>71</v>
      </c>
      <c r="AY151" s="12">
        <v>3</v>
      </c>
      <c r="AZ151" s="9" t="s">
        <v>77</v>
      </c>
      <c r="BA151" s="11" t="s">
        <v>308</v>
      </c>
      <c r="BB151" s="2" t="s">
        <v>124</v>
      </c>
      <c r="BC151" s="11" t="s">
        <v>201</v>
      </c>
      <c r="BD151" s="4">
        <v>3.992</v>
      </c>
      <c r="BE151" s="6">
        <v>7.0967741935483872E-2</v>
      </c>
      <c r="BF151" s="6">
        <v>4.3600000000000003</v>
      </c>
      <c r="BG151" s="6">
        <v>24</v>
      </c>
      <c r="BH151" s="6">
        <v>29</v>
      </c>
      <c r="BI151" s="7">
        <v>0</v>
      </c>
      <c r="BK151" t="s">
        <v>789</v>
      </c>
      <c r="BN151" t="s">
        <v>808</v>
      </c>
      <c r="CK151" s="26"/>
      <c r="CL151" s="26"/>
      <c r="CM151" s="26" t="s">
        <v>809</v>
      </c>
      <c r="CN151" s="26"/>
      <c r="CO151" s="26"/>
      <c r="CP151" s="26"/>
      <c r="CQ151" s="26"/>
      <c r="CR151" t="s">
        <v>791</v>
      </c>
    </row>
    <row r="152" spans="1:103" ht="15.75" thickBot="1" x14ac:dyDescent="0.3">
      <c r="A152" s="2">
        <v>190</v>
      </c>
      <c r="B152" s="2">
        <v>2016</v>
      </c>
      <c r="C152" s="2" t="s">
        <v>168</v>
      </c>
      <c r="D152" s="2" t="s">
        <v>228</v>
      </c>
      <c r="E152" s="2" t="s">
        <v>74</v>
      </c>
      <c r="F152" s="2" t="s">
        <v>64</v>
      </c>
      <c r="G152" s="1" t="s">
        <v>65</v>
      </c>
      <c r="H152" s="1" t="s">
        <v>66</v>
      </c>
      <c r="I152" s="3">
        <v>1</v>
      </c>
      <c r="J152" s="4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3" t="s">
        <v>67</v>
      </c>
      <c r="R152">
        <v>1</v>
      </c>
      <c r="S152" s="4">
        <v>1</v>
      </c>
      <c r="T152" s="5">
        <v>0</v>
      </c>
      <c r="U152" s="5">
        <v>0</v>
      </c>
      <c r="V152" s="5">
        <v>0</v>
      </c>
      <c r="W152" s="3" t="s">
        <v>68</v>
      </c>
      <c r="X152" s="3">
        <v>0</v>
      </c>
      <c r="Y152" s="4">
        <v>1</v>
      </c>
      <c r="Z152" s="5">
        <v>0</v>
      </c>
      <c r="AA152" s="5">
        <v>0</v>
      </c>
      <c r="AB152" s="5">
        <v>0</v>
      </c>
      <c r="AC152" s="3" t="s">
        <v>69</v>
      </c>
      <c r="AD152" s="3">
        <v>1</v>
      </c>
      <c r="AE152" s="4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6"/>
      <c r="AL152" s="6"/>
      <c r="AM152" s="6"/>
      <c r="AN152" s="6">
        <v>7</v>
      </c>
      <c r="AO152" s="6">
        <v>25</v>
      </c>
      <c r="AP152" s="6">
        <v>23</v>
      </c>
      <c r="AQ152" s="6">
        <v>27</v>
      </c>
      <c r="AR152" s="6">
        <v>21</v>
      </c>
      <c r="AS152" s="6">
        <v>11</v>
      </c>
      <c r="AT152" s="7">
        <v>0</v>
      </c>
      <c r="AU152" s="7">
        <v>1</v>
      </c>
      <c r="AV152" s="7">
        <v>1</v>
      </c>
      <c r="AW152" s="8" t="s">
        <v>65</v>
      </c>
      <c r="AX152" s="12" t="s">
        <v>71</v>
      </c>
      <c r="AY152" s="12">
        <v>3</v>
      </c>
      <c r="AZ152" s="9" t="s">
        <v>77</v>
      </c>
      <c r="BA152" s="11" t="s">
        <v>229</v>
      </c>
      <c r="BB152" s="2" t="s">
        <v>228</v>
      </c>
      <c r="BC152" s="11" t="s">
        <v>62</v>
      </c>
      <c r="BD152" s="4">
        <v>3.5329999999999999</v>
      </c>
      <c r="BE152" s="6"/>
      <c r="BF152" s="6">
        <v>4.1900000000000004</v>
      </c>
      <c r="BG152" s="6">
        <v>36</v>
      </c>
      <c r="BH152" s="6">
        <v>29</v>
      </c>
      <c r="BI152" s="7">
        <v>0</v>
      </c>
      <c r="CK152" s="26"/>
      <c r="CL152" s="26"/>
      <c r="CM152" s="26"/>
      <c r="CN152" s="121" t="s">
        <v>725</v>
      </c>
      <c r="CO152" s="121" t="s">
        <v>724</v>
      </c>
      <c r="CP152" s="26"/>
      <c r="CQ152" s="26"/>
    </row>
    <row r="153" spans="1:103" ht="15.75" thickTop="1" x14ac:dyDescent="0.25">
      <c r="A153" s="2">
        <v>208</v>
      </c>
      <c r="B153" s="2">
        <v>2015</v>
      </c>
      <c r="C153" s="2" t="s">
        <v>61</v>
      </c>
      <c r="D153" s="2" t="s">
        <v>269</v>
      </c>
      <c r="E153" s="2" t="s">
        <v>63</v>
      </c>
      <c r="F153" s="2" t="s">
        <v>94</v>
      </c>
      <c r="G153" s="1" t="s">
        <v>65</v>
      </c>
      <c r="H153" s="1" t="s">
        <v>109</v>
      </c>
      <c r="I153" s="3">
        <v>7</v>
      </c>
      <c r="J153" s="4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3" t="s">
        <v>67</v>
      </c>
      <c r="R153">
        <v>1</v>
      </c>
      <c r="S153" s="4">
        <v>1</v>
      </c>
      <c r="T153" s="5">
        <v>0</v>
      </c>
      <c r="U153" s="5">
        <v>0</v>
      </c>
      <c r="V153" s="5">
        <v>0</v>
      </c>
      <c r="W153" s="3" t="s">
        <v>68</v>
      </c>
      <c r="X153" s="3">
        <v>0</v>
      </c>
      <c r="Y153" s="4">
        <v>1</v>
      </c>
      <c r="Z153" s="5">
        <v>0</v>
      </c>
      <c r="AA153" s="5">
        <v>0</v>
      </c>
      <c r="AB153" s="5">
        <v>0</v>
      </c>
      <c r="AC153" s="3" t="s">
        <v>83</v>
      </c>
      <c r="AD153" s="3">
        <v>2</v>
      </c>
      <c r="AE153" s="4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6">
        <v>31</v>
      </c>
      <c r="AL153" s="6">
        <v>-31</v>
      </c>
      <c r="AM153" s="6">
        <v>475</v>
      </c>
      <c r="AN153" s="6">
        <v>8</v>
      </c>
      <c r="AO153" s="6">
        <v>30</v>
      </c>
      <c r="AP153" s="6">
        <v>32</v>
      </c>
      <c r="AQ153" s="6">
        <v>32</v>
      </c>
      <c r="AR153" s="6">
        <v>32</v>
      </c>
      <c r="AS153" s="6">
        <v>2142</v>
      </c>
      <c r="AT153" s="7">
        <v>0</v>
      </c>
      <c r="AU153" s="7">
        <v>0</v>
      </c>
      <c r="AV153" s="7">
        <v>0</v>
      </c>
      <c r="AW153" s="8" t="s">
        <v>65</v>
      </c>
      <c r="AX153" s="12" t="s">
        <v>71</v>
      </c>
      <c r="AY153" s="12">
        <v>3</v>
      </c>
      <c r="AZ153" s="9" t="s">
        <v>77</v>
      </c>
      <c r="BA153" s="11" t="s">
        <v>318</v>
      </c>
      <c r="BB153" s="2" t="s">
        <v>269</v>
      </c>
      <c r="BC153" s="11" t="s">
        <v>219</v>
      </c>
      <c r="BD153" s="4">
        <v>3.95</v>
      </c>
      <c r="BE153" s="6">
        <v>6.5263157894736842E-2</v>
      </c>
      <c r="BF153" s="6">
        <v>4.4000000000000004</v>
      </c>
      <c r="BG153" s="6">
        <v>36</v>
      </c>
      <c r="BH153" s="6">
        <v>29</v>
      </c>
      <c r="BI153" s="7">
        <v>0</v>
      </c>
      <c r="BK153" s="122" t="str">
        <f>BF2</f>
        <v>hsgpa</v>
      </c>
      <c r="BL153" s="122" t="str">
        <f>BG2</f>
        <v>tcr</v>
      </c>
      <c r="BM153" s="122" t="str">
        <f>BH2</f>
        <v>mat</v>
      </c>
      <c r="BN153" s="122" t="s">
        <v>792</v>
      </c>
      <c r="BO153" s="122" t="s">
        <v>793</v>
      </c>
      <c r="BP153" s="122" t="s">
        <v>546</v>
      </c>
      <c r="BQ153" s="122" t="s">
        <v>794</v>
      </c>
      <c r="BR153" s="122" t="s">
        <v>795</v>
      </c>
      <c r="BS153" s="122" t="s">
        <v>629</v>
      </c>
      <c r="BT153" s="122" t="s">
        <v>631</v>
      </c>
      <c r="BU153" s="122" t="s">
        <v>796</v>
      </c>
      <c r="BV153" s="122" t="s">
        <v>797</v>
      </c>
      <c r="BW153" s="122" t="s">
        <v>798</v>
      </c>
      <c r="BX153" s="122" t="s">
        <v>799</v>
      </c>
      <c r="BY153" s="122" t="s">
        <v>650</v>
      </c>
      <c r="CA153" t="s">
        <v>611</v>
      </c>
      <c r="CC153" t="s">
        <v>612</v>
      </c>
      <c r="CD153" s="82">
        <f>BN331*LN(BN331/BP331)+BO331*LN(BO331/BP331)</f>
        <v>-96.324595958924277</v>
      </c>
      <c r="CF153" t="s">
        <v>800</v>
      </c>
      <c r="CK153" s="26" t="s">
        <v>801</v>
      </c>
      <c r="CL153" s="26"/>
      <c r="CM153" s="26"/>
      <c r="CN153" s="121" t="s">
        <v>624</v>
      </c>
      <c r="CO153" s="121" t="s">
        <v>625</v>
      </c>
      <c r="CP153" s="26"/>
      <c r="CQ153" s="26"/>
      <c r="CR153" s="74" t="s">
        <v>795</v>
      </c>
      <c r="CS153" s="74" t="s">
        <v>793</v>
      </c>
      <c r="CT153" s="74" t="s">
        <v>792</v>
      </c>
      <c r="CU153" s="74" t="s">
        <v>802</v>
      </c>
      <c r="CV153" s="74" t="s">
        <v>803</v>
      </c>
      <c r="CW153" s="74" t="s">
        <v>804</v>
      </c>
      <c r="CX153" s="74" t="s">
        <v>805</v>
      </c>
      <c r="CY153" s="74" t="s">
        <v>806</v>
      </c>
    </row>
    <row r="154" spans="1:103" x14ac:dyDescent="0.25">
      <c r="A154" s="2">
        <v>134</v>
      </c>
      <c r="B154" s="2">
        <v>2015</v>
      </c>
      <c r="C154" s="2" t="s">
        <v>358</v>
      </c>
      <c r="D154" s="2" t="s">
        <v>99</v>
      </c>
      <c r="E154" s="2" t="s">
        <v>63</v>
      </c>
      <c r="F154" s="2" t="s">
        <v>136</v>
      </c>
      <c r="G154" s="1" t="s">
        <v>65</v>
      </c>
      <c r="H154" s="1" t="s">
        <v>66</v>
      </c>
      <c r="I154" s="3">
        <v>1</v>
      </c>
      <c r="J154" s="4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3" t="s">
        <v>67</v>
      </c>
      <c r="R154">
        <v>1</v>
      </c>
      <c r="S154" s="4">
        <v>1</v>
      </c>
      <c r="T154" s="5">
        <v>0</v>
      </c>
      <c r="U154" s="5">
        <v>0</v>
      </c>
      <c r="V154" s="5">
        <v>0</v>
      </c>
      <c r="W154" s="3" t="s">
        <v>68</v>
      </c>
      <c r="X154" s="3">
        <v>0</v>
      </c>
      <c r="Y154" s="4">
        <v>1</v>
      </c>
      <c r="Z154" s="5">
        <v>0</v>
      </c>
      <c r="AA154" s="5">
        <v>0</v>
      </c>
      <c r="AB154" s="5">
        <v>0</v>
      </c>
      <c r="AC154" s="3" t="s">
        <v>69</v>
      </c>
      <c r="AD154" s="3">
        <v>1</v>
      </c>
      <c r="AE154" s="4">
        <v>1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6">
        <v>33</v>
      </c>
      <c r="AL154" s="6">
        <v>-33</v>
      </c>
      <c r="AM154" s="6">
        <v>519</v>
      </c>
      <c r="AN154" s="6">
        <v>8</v>
      </c>
      <c r="AO154" s="6">
        <v>32</v>
      </c>
      <c r="AP154" s="6">
        <v>33</v>
      </c>
      <c r="AQ154" s="6">
        <v>32</v>
      </c>
      <c r="AR154" s="6">
        <v>32</v>
      </c>
      <c r="AS154" s="6">
        <v>3151</v>
      </c>
      <c r="AT154" s="7">
        <v>0</v>
      </c>
      <c r="AU154" s="7">
        <v>0</v>
      </c>
      <c r="AV154" s="7">
        <v>0</v>
      </c>
      <c r="AW154" s="8" t="s">
        <v>65</v>
      </c>
      <c r="AX154" s="12" t="s">
        <v>71</v>
      </c>
      <c r="AY154" s="12">
        <v>3</v>
      </c>
      <c r="AZ154" s="9" t="s">
        <v>77</v>
      </c>
      <c r="BA154" s="11" t="s">
        <v>359</v>
      </c>
      <c r="BB154" s="2" t="s">
        <v>99</v>
      </c>
      <c r="BC154" s="11"/>
      <c r="BD154" s="4">
        <v>3.8220000000000001</v>
      </c>
      <c r="BE154" s="6">
        <v>6.358381502890173E-2</v>
      </c>
      <c r="BF154" s="6">
        <v>3.86</v>
      </c>
      <c r="BG154" s="6">
        <v>38</v>
      </c>
      <c r="BH154" s="6">
        <v>29</v>
      </c>
      <c r="BI154" s="7">
        <v>0</v>
      </c>
      <c r="BK154">
        <f t="array" ref="BK154:BO330">[2]!LogitSummary(BF3:BI181)</f>
        <v>1.79</v>
      </c>
      <c r="BL154">
        <v>9</v>
      </c>
      <c r="BM154">
        <v>24</v>
      </c>
      <c r="BN154" s="123">
        <v>1</v>
      </c>
      <c r="BO154">
        <v>0</v>
      </c>
      <c r="BP154" s="125">
        <f>BN154+BO154</f>
        <v>1</v>
      </c>
      <c r="BQ154">
        <f>IF(BP154=0,"",BN154/BP154)</f>
        <v>1</v>
      </c>
      <c r="BR154">
        <f>_xlfn.NORM.S.DIST(BW154,TRUE)</f>
        <v>0.89690815387129808</v>
      </c>
      <c r="BS154" s="94">
        <f>BP154*BR154</f>
        <v>0.89690815387129808</v>
      </c>
      <c r="BT154" s="95">
        <f>BP154-BS154</f>
        <v>0.10309184612870192</v>
      </c>
      <c r="BU154" s="94">
        <f>IFERROR(BP154*(BQ154*LN(BR154)+(1-BQ154)*LN(1-BR154)),0)</f>
        <v>-0.10880181472847268</v>
      </c>
      <c r="BV154" s="95">
        <f>100*IF(BR154&gt;=$CN$160,BN154/BP154,BO154/BP154)</f>
        <v>100</v>
      </c>
      <c r="BW154">
        <f>$CA$155+MMULT(BK154:BM154,$CA$156:$CA$158)</f>
        <v>1.2641291031841662</v>
      </c>
      <c r="BX154">
        <f>_xlfn.NORM.S.DIST(BW154,FALSE)</f>
        <v>0.17943365884723811</v>
      </c>
      <c r="BY154">
        <f>(BN154*(BW154*BX154/BR154+(BX154/BR154)^2)-BO154*(BW154*BX154/(1-BR154)-(BX154/(1-BR154))^2))</f>
        <v>0.2929223572198823</v>
      </c>
      <c r="CC154" t="s">
        <v>616</v>
      </c>
      <c r="CD154" s="83">
        <f>BU331</f>
        <v>-77.077198651988127</v>
      </c>
      <c r="CF154" s="94">
        <f t="array" ref="CF154:CI157">MINVERSE(MMULT(TRANSPOSE([2]!DESIGN(BK154:BM330)),BY154:BY330*[2]!DESIGN(BK154:BM330)))</f>
        <v>1.1559563538328137</v>
      </c>
      <c r="CG154" s="126">
        <v>-0.26624715656570153</v>
      </c>
      <c r="CH154" s="126">
        <v>1.7850350508069256E-3</v>
      </c>
      <c r="CI154" s="95">
        <v>-7.3401601875179709E-3</v>
      </c>
      <c r="CK154" s="127">
        <f t="array" ref="CK154:CK157">MMULT(CF154:CI157,MMULT(TRANSPOSE([2]!DESIGN(BK154:BM330)),BP154:BP330*(BQ154:BQ330-BR154:BR330)))</f>
        <v>5.3738411269193463E-6</v>
      </c>
      <c r="CL154" s="121" t="s">
        <v>725</v>
      </c>
      <c r="CM154" s="26" t="s">
        <v>628</v>
      </c>
      <c r="CN154" s="130">
        <f>SUMIF(BR154:BR330,"&gt;="&amp;CN160,BN154:BN330)</f>
        <v>15</v>
      </c>
      <c r="CO154" s="131">
        <f>SUMIF(BR154:BR330,"&gt;="&amp;CN160,BO154:BO330)</f>
        <v>7</v>
      </c>
      <c r="CP154" s="26">
        <f>CN154+CO154</f>
        <v>22</v>
      </c>
      <c r="CQ154" s="26"/>
      <c r="CU154">
        <v>0</v>
      </c>
      <c r="CV154">
        <v>0</v>
      </c>
      <c r="CW154">
        <f>1-CU154/CU$331</f>
        <v>1</v>
      </c>
      <c r="CX154">
        <f>1-CV154/CV$331</f>
        <v>1</v>
      </c>
      <c r="CY154">
        <f>(CW154-CW155)*CX154</f>
        <v>7.2463768115942351E-3</v>
      </c>
    </row>
    <row r="155" spans="1:103" x14ac:dyDescent="0.25">
      <c r="A155" s="2">
        <v>67</v>
      </c>
      <c r="B155" s="2">
        <v>2016</v>
      </c>
      <c r="C155" s="2" t="s">
        <v>349</v>
      </c>
      <c r="D155" s="2" t="s">
        <v>254</v>
      </c>
      <c r="E155" s="2" t="s">
        <v>63</v>
      </c>
      <c r="F155" s="2" t="s">
        <v>94</v>
      </c>
      <c r="G155" s="1" t="s">
        <v>65</v>
      </c>
      <c r="H155" s="1" t="s">
        <v>66</v>
      </c>
      <c r="I155" s="3">
        <v>1</v>
      </c>
      <c r="J155" s="4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3" t="s">
        <v>101</v>
      </c>
      <c r="R155">
        <v>2</v>
      </c>
      <c r="S155" s="4">
        <v>0</v>
      </c>
      <c r="T155" s="5">
        <v>1</v>
      </c>
      <c r="U155" s="5">
        <v>0</v>
      </c>
      <c r="V155" s="5">
        <v>0</v>
      </c>
      <c r="W155" s="3" t="s">
        <v>68</v>
      </c>
      <c r="X155" s="3">
        <v>0</v>
      </c>
      <c r="Y155" s="4">
        <v>1</v>
      </c>
      <c r="Z155" s="5">
        <v>0</v>
      </c>
      <c r="AA155" s="5">
        <v>0</v>
      </c>
      <c r="AB155" s="5">
        <v>0</v>
      </c>
      <c r="AC155" s="3" t="s">
        <v>69</v>
      </c>
      <c r="AD155" s="3">
        <v>1</v>
      </c>
      <c r="AE155" s="4">
        <v>1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6">
        <v>1</v>
      </c>
      <c r="AL155" s="6">
        <v>-1</v>
      </c>
      <c r="AM155" s="6">
        <v>19</v>
      </c>
      <c r="AN155" s="6">
        <v>8</v>
      </c>
      <c r="AO155" s="6">
        <v>32</v>
      </c>
      <c r="AP155" s="6">
        <v>33</v>
      </c>
      <c r="AQ155" s="6">
        <v>33</v>
      </c>
      <c r="AR155" s="6">
        <v>32</v>
      </c>
      <c r="AS155" s="6">
        <v>56</v>
      </c>
      <c r="AT155" s="7">
        <v>0</v>
      </c>
      <c r="AU155" s="7">
        <v>0</v>
      </c>
      <c r="AV155" s="7">
        <v>1</v>
      </c>
      <c r="AW155" s="8" t="s">
        <v>65</v>
      </c>
      <c r="AX155" s="12" t="s">
        <v>71</v>
      </c>
      <c r="AY155" s="12">
        <v>3</v>
      </c>
      <c r="AZ155" s="9" t="s">
        <v>77</v>
      </c>
      <c r="BA155" s="11" t="s">
        <v>350</v>
      </c>
      <c r="BB155" s="2" t="s">
        <v>254</v>
      </c>
      <c r="BC155" s="11"/>
      <c r="BD155" s="4">
        <v>3.9169999999999998</v>
      </c>
      <c r="BE155" s="6">
        <v>5.2631578947368418E-2</v>
      </c>
      <c r="BF155" s="6">
        <v>4</v>
      </c>
      <c r="BG155" s="6">
        <v>0</v>
      </c>
      <c r="BH155" s="6">
        <v>30</v>
      </c>
      <c r="BI155" s="7">
        <v>0</v>
      </c>
      <c r="BK155">
        <v>2.69</v>
      </c>
      <c r="BL155">
        <v>0</v>
      </c>
      <c r="BM155">
        <v>26</v>
      </c>
      <c r="BN155" s="123">
        <v>0</v>
      </c>
      <c r="BO155">
        <v>1</v>
      </c>
      <c r="BP155" s="125">
        <f t="shared" ref="BP155:BP218" si="46">BN155+BO155</f>
        <v>1</v>
      </c>
      <c r="BQ155">
        <f t="shared" ref="BQ155:BQ218" si="47">IF(BP155=0,"",BN155/BP155)</f>
        <v>0</v>
      </c>
      <c r="BR155">
        <f t="shared" ref="BR155:BR218" si="48">_xlfn.NORM.S.DIST(BW155,TRUE)</f>
        <v>0.76531433504471424</v>
      </c>
      <c r="BS155" s="123">
        <f t="shared" ref="BS155:BS218" si="49">BP155*BR155</f>
        <v>0.76531433504471424</v>
      </c>
      <c r="BT155" s="125">
        <f t="shared" ref="BT155:BT218" si="50">BP155-BS155</f>
        <v>0.23468566495528576</v>
      </c>
      <c r="BU155" s="123">
        <f t="shared" ref="BU155:BU218" si="51">IFERROR(BP155*(BQ155*LN(BR155)+(1-BQ155)*LN(1-BR155)),0)</f>
        <v>-1.4495082561529018</v>
      </c>
      <c r="BV155" s="125">
        <f t="shared" ref="BV155:BV218" si="52">100*IF(BR155&gt;=$CN$160,BN155/BP155,BO155/BP155)</f>
        <v>0</v>
      </c>
      <c r="BW155">
        <f t="shared" ref="BW155:BW218" si="53">$CA$155+MMULT(BK155:BM155,$CA$156:$CA$158)</f>
        <v>0.72350231895784933</v>
      </c>
      <c r="BX155">
        <f t="shared" ref="BX155:BX218" si="54">_xlfn.NORM.S.DIST(BW155,FALSE)</f>
        <v>0.30707405592503939</v>
      </c>
      <c r="BY155">
        <f t="shared" ref="BY155:BY218" si="55">(BN155*(BW155*BX155/BR155+(BX155/BR155)^2)-BO155*(BW155*BX155/(1-BR155)-(BX155/(1-BR155))^2))</f>
        <v>0.76537154689400289</v>
      </c>
      <c r="CA155" s="82">
        <f t="array" ref="CA155:CA158">[2]!ProbitCoeff(BK154:BO330,,,,,20)</f>
        <v>3.8155192282322226</v>
      </c>
      <c r="CF155" s="123">
        <v>-0.26624715656570219</v>
      </c>
      <c r="CG155">
        <v>0.10639782866735165</v>
      </c>
      <c r="CH155">
        <v>-6.9684106093016198E-4</v>
      </c>
      <c r="CI155" s="125">
        <v>-4.9268757508243157E-3</v>
      </c>
      <c r="CK155" s="128">
        <v>-1.3173843950751197E-6</v>
      </c>
      <c r="CL155" s="121" t="s">
        <v>724</v>
      </c>
      <c r="CM155" s="26" t="s">
        <v>630</v>
      </c>
      <c r="CN155" s="132">
        <f>CN156-CN154</f>
        <v>26</v>
      </c>
      <c r="CO155" s="133">
        <f>CO156-CO154</f>
        <v>131</v>
      </c>
      <c r="CP155" s="26">
        <f t="shared" ref="CP155:CP156" si="56">CN155+CO155</f>
        <v>157</v>
      </c>
      <c r="CQ155" s="26"/>
      <c r="CR155">
        <f t="array" ref="CR155:CT331">[2]!SelectCols(BN154:BR330,"5,2,1",1)</f>
        <v>6.7038367346827657E-4</v>
      </c>
      <c r="CS155">
        <v>1</v>
      </c>
      <c r="CT155">
        <v>0</v>
      </c>
      <c r="CU155">
        <f>CU154+CS155</f>
        <v>1</v>
      </c>
      <c r="CV155">
        <f>CV154+CT155</f>
        <v>0</v>
      </c>
      <c r="CW155">
        <f t="shared" ref="CW155:CX218" si="57">1-CU155/CU$331</f>
        <v>0.99275362318840576</v>
      </c>
      <c r="CX155">
        <f t="shared" si="57"/>
        <v>1</v>
      </c>
      <c r="CY155">
        <f t="shared" ref="CY155:CY218" si="58">(CW155-CW156)*CX155</f>
        <v>7.2463768115941241E-3</v>
      </c>
    </row>
    <row r="156" spans="1:103" x14ac:dyDescent="0.25">
      <c r="A156" s="2">
        <v>16</v>
      </c>
      <c r="B156" s="2">
        <v>2016</v>
      </c>
      <c r="C156" s="2" t="s">
        <v>173</v>
      </c>
      <c r="D156" s="2" t="s">
        <v>89</v>
      </c>
      <c r="E156" s="2" t="s">
        <v>63</v>
      </c>
      <c r="F156" s="2" t="s">
        <v>64</v>
      </c>
      <c r="G156" s="1" t="s">
        <v>65</v>
      </c>
      <c r="H156" s="1" t="s">
        <v>66</v>
      </c>
      <c r="I156" s="3">
        <v>1</v>
      </c>
      <c r="J156" s="4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3" t="s">
        <v>67</v>
      </c>
      <c r="R156">
        <v>1</v>
      </c>
      <c r="S156" s="4">
        <v>1</v>
      </c>
      <c r="T156" s="5">
        <v>0</v>
      </c>
      <c r="U156" s="5">
        <v>0</v>
      </c>
      <c r="V156" s="5">
        <v>0</v>
      </c>
      <c r="W156" s="3" t="s">
        <v>68</v>
      </c>
      <c r="X156" s="3">
        <v>0</v>
      </c>
      <c r="Y156" s="4">
        <v>1</v>
      </c>
      <c r="Z156" s="5">
        <v>0</v>
      </c>
      <c r="AA156" s="5">
        <v>0</v>
      </c>
      <c r="AB156" s="5">
        <v>0</v>
      </c>
      <c r="AC156" s="3" t="s">
        <v>83</v>
      </c>
      <c r="AD156" s="3">
        <v>2</v>
      </c>
      <c r="AE156" s="4">
        <v>0</v>
      </c>
      <c r="AF156" s="5">
        <v>1</v>
      </c>
      <c r="AG156" s="5">
        <v>0</v>
      </c>
      <c r="AH156" s="5">
        <v>0</v>
      </c>
      <c r="AI156" s="5">
        <v>0</v>
      </c>
      <c r="AJ156" s="5">
        <v>0</v>
      </c>
      <c r="AK156" s="6">
        <v>5</v>
      </c>
      <c r="AL156" s="6">
        <v>-5</v>
      </c>
      <c r="AM156" s="6">
        <v>280</v>
      </c>
      <c r="AN156" s="6">
        <v>8</v>
      </c>
      <c r="AO156" s="6">
        <v>28</v>
      </c>
      <c r="AP156" s="6">
        <v>30</v>
      </c>
      <c r="AQ156" s="6">
        <v>25</v>
      </c>
      <c r="AR156" s="6">
        <v>27</v>
      </c>
      <c r="AS156" s="6">
        <v>997</v>
      </c>
      <c r="AT156" s="7">
        <v>0</v>
      </c>
      <c r="AU156" s="7">
        <v>0</v>
      </c>
      <c r="AV156" s="7">
        <v>1</v>
      </c>
      <c r="AW156" s="8" t="s">
        <v>65</v>
      </c>
      <c r="AX156" s="12" t="s">
        <v>71</v>
      </c>
      <c r="AY156" s="12">
        <v>3</v>
      </c>
      <c r="AZ156" s="9" t="s">
        <v>77</v>
      </c>
      <c r="BA156" s="11" t="s">
        <v>277</v>
      </c>
      <c r="BB156" s="2" t="s">
        <v>89</v>
      </c>
      <c r="BC156" s="11"/>
      <c r="BD156" s="4">
        <v>3.6640000000000001</v>
      </c>
      <c r="BE156" s="6">
        <v>1.7857142857142856E-2</v>
      </c>
      <c r="BF156" s="6">
        <v>4.3600000000000003</v>
      </c>
      <c r="BG156" s="6">
        <v>4</v>
      </c>
      <c r="BH156" s="6">
        <v>30</v>
      </c>
      <c r="BI156" s="7">
        <v>0</v>
      </c>
      <c r="BK156">
        <v>2.77</v>
      </c>
      <c r="BL156">
        <v>3</v>
      </c>
      <c r="BM156">
        <v>17</v>
      </c>
      <c r="BN156" s="123">
        <v>1</v>
      </c>
      <c r="BO156">
        <v>0</v>
      </c>
      <c r="BP156" s="125">
        <f t="shared" si="46"/>
        <v>1</v>
      </c>
      <c r="BQ156">
        <f t="shared" si="47"/>
        <v>1</v>
      </c>
      <c r="BR156">
        <f t="shared" si="48"/>
        <v>0.75410540915826318</v>
      </c>
      <c r="BS156" s="123">
        <f t="shared" si="49"/>
        <v>0.75410540915826318</v>
      </c>
      <c r="BT156" s="125">
        <f t="shared" si="50"/>
        <v>0.24589459084173682</v>
      </c>
      <c r="BU156" s="123">
        <f t="shared" si="51"/>
        <v>-0.28222312080063644</v>
      </c>
      <c r="BV156" s="125">
        <f t="shared" si="52"/>
        <v>100</v>
      </c>
      <c r="BW156">
        <f t="shared" si="53"/>
        <v>0.68746590083173764</v>
      </c>
      <c r="BX156">
        <f t="shared" si="54"/>
        <v>0.31498091931073652</v>
      </c>
      <c r="BY156">
        <f t="shared" si="55"/>
        <v>0.46160980357128856</v>
      </c>
      <c r="CA156" s="85">
        <v>-0.97190174151698094</v>
      </c>
      <c r="CC156" t="s">
        <v>617</v>
      </c>
      <c r="CD156" s="82">
        <f>2*(CD154-CD153)</f>
        <v>38.494794613872301</v>
      </c>
      <c r="CF156" s="123">
        <v>1.7850350508069697E-3</v>
      </c>
      <c r="CG156">
        <v>-6.9684106093016989E-4</v>
      </c>
      <c r="CH156">
        <v>1.7789860860765129E-4</v>
      </c>
      <c r="CI156" s="125">
        <v>-4.3307854450894022E-5</v>
      </c>
      <c r="CK156" s="128">
        <v>-3.5867798591331193E-8</v>
      </c>
      <c r="CL156" s="26"/>
      <c r="CM156" s="26"/>
      <c r="CN156" s="26">
        <f>BN331</f>
        <v>41</v>
      </c>
      <c r="CO156" s="26">
        <f>BO331</f>
        <v>138</v>
      </c>
      <c r="CP156" s="26">
        <f t="shared" si="56"/>
        <v>179</v>
      </c>
      <c r="CQ156" s="26"/>
      <c r="CR156">
        <v>1.978186556684212E-3</v>
      </c>
      <c r="CS156">
        <v>1</v>
      </c>
      <c r="CT156">
        <v>0</v>
      </c>
      <c r="CU156">
        <f t="shared" ref="CU156:CV219" si="59">CU155+CS156</f>
        <v>2</v>
      </c>
      <c r="CV156">
        <f t="shared" si="59"/>
        <v>0</v>
      </c>
      <c r="CW156">
        <f t="shared" si="57"/>
        <v>0.98550724637681164</v>
      </c>
      <c r="CX156">
        <f t="shared" si="57"/>
        <v>1</v>
      </c>
      <c r="CY156">
        <f t="shared" si="58"/>
        <v>7.2463768115942351E-3</v>
      </c>
    </row>
    <row r="157" spans="1:103" x14ac:dyDescent="0.25">
      <c r="A157" s="2">
        <v>113</v>
      </c>
      <c r="B157" s="2">
        <v>2016</v>
      </c>
      <c r="C157" s="2" t="s">
        <v>240</v>
      </c>
      <c r="D157" s="2" t="s">
        <v>111</v>
      </c>
      <c r="E157" s="2" t="s">
        <v>63</v>
      </c>
      <c r="F157" s="2" t="s">
        <v>64</v>
      </c>
      <c r="G157" s="1" t="s">
        <v>65</v>
      </c>
      <c r="H157" s="1" t="s">
        <v>66</v>
      </c>
      <c r="I157" s="3">
        <v>1</v>
      </c>
      <c r="J157" s="4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3" t="s">
        <v>67</v>
      </c>
      <c r="R157">
        <v>1</v>
      </c>
      <c r="S157" s="4">
        <v>1</v>
      </c>
      <c r="T157" s="5">
        <v>0</v>
      </c>
      <c r="U157" s="5">
        <v>0</v>
      </c>
      <c r="V157" s="5">
        <v>0</v>
      </c>
      <c r="W157" s="3" t="s">
        <v>123</v>
      </c>
      <c r="X157" s="3">
        <v>2</v>
      </c>
      <c r="Y157" s="4">
        <v>0</v>
      </c>
      <c r="Z157" s="5">
        <v>0</v>
      </c>
      <c r="AA157" s="5">
        <v>1</v>
      </c>
      <c r="AB157" s="5">
        <v>0</v>
      </c>
      <c r="AC157" s="3" t="s">
        <v>91</v>
      </c>
      <c r="AD157" s="3">
        <v>5</v>
      </c>
      <c r="AE157" s="4">
        <v>0</v>
      </c>
      <c r="AF157" s="5">
        <v>0</v>
      </c>
      <c r="AG157" s="5">
        <v>0</v>
      </c>
      <c r="AH157" s="5">
        <v>0</v>
      </c>
      <c r="AI157" s="5">
        <v>1</v>
      </c>
      <c r="AJ157" s="5">
        <v>0</v>
      </c>
      <c r="AK157" s="6">
        <v>4</v>
      </c>
      <c r="AL157" s="6">
        <v>-4</v>
      </c>
      <c r="AM157" s="6">
        <v>118</v>
      </c>
      <c r="AN157" s="6">
        <v>8</v>
      </c>
      <c r="AO157" s="6">
        <v>31</v>
      </c>
      <c r="AP157" s="6">
        <v>31</v>
      </c>
      <c r="AQ157" s="6">
        <v>35</v>
      </c>
      <c r="AR157" s="6">
        <v>31</v>
      </c>
      <c r="AS157" s="6">
        <v>2041</v>
      </c>
      <c r="AT157" s="7">
        <v>0</v>
      </c>
      <c r="AU157" s="7">
        <v>0</v>
      </c>
      <c r="AV157" s="7">
        <v>1</v>
      </c>
      <c r="AW157" s="8" t="s">
        <v>65</v>
      </c>
      <c r="AX157" s="12" t="s">
        <v>71</v>
      </c>
      <c r="AY157" s="12">
        <v>3</v>
      </c>
      <c r="AZ157" s="9" t="s">
        <v>77</v>
      </c>
      <c r="BA157" s="11" t="s">
        <v>279</v>
      </c>
      <c r="BB157" s="2" t="s">
        <v>111</v>
      </c>
      <c r="BC157" s="11"/>
      <c r="BD157" s="4">
        <v>3.8170000000000002</v>
      </c>
      <c r="BE157" s="6">
        <v>3.3898305084745763E-2</v>
      </c>
      <c r="BF157" s="6">
        <v>4.22</v>
      </c>
      <c r="BG157" s="6">
        <v>19</v>
      </c>
      <c r="BH157" s="6">
        <v>30</v>
      </c>
      <c r="BI157" s="7">
        <v>0</v>
      </c>
      <c r="BK157">
        <v>2.95</v>
      </c>
      <c r="BL157">
        <v>9</v>
      </c>
      <c r="BM157">
        <v>23</v>
      </c>
      <c r="BN157" s="123">
        <v>1</v>
      </c>
      <c r="BO157">
        <v>0</v>
      </c>
      <c r="BP157" s="125">
        <f t="shared" si="46"/>
        <v>1</v>
      </c>
      <c r="BQ157">
        <f t="shared" si="47"/>
        <v>1</v>
      </c>
      <c r="BR157">
        <f t="shared" si="48"/>
        <v>0.56162574777936158</v>
      </c>
      <c r="BS157" s="123">
        <f t="shared" si="49"/>
        <v>0.56162574777936158</v>
      </c>
      <c r="BT157" s="125">
        <f t="shared" si="50"/>
        <v>0.43837425222063842</v>
      </c>
      <c r="BU157" s="123">
        <f t="shared" si="51"/>
        <v>-0.57691958013601286</v>
      </c>
      <c r="BV157" s="125">
        <f t="shared" si="52"/>
        <v>100</v>
      </c>
      <c r="BW157">
        <f t="shared" si="53"/>
        <v>0.15509236089345624</v>
      </c>
      <c r="BX157">
        <f t="shared" si="54"/>
        <v>0.39417301038706548</v>
      </c>
      <c r="BY157">
        <f t="shared" si="55"/>
        <v>0.6014338366133114</v>
      </c>
      <c r="CA157" s="85">
        <v>-4.1202593208549174E-2</v>
      </c>
      <c r="CC157" t="s">
        <v>537</v>
      </c>
      <c r="CD157" s="85">
        <f>COUNT(BK154:BM154)</f>
        <v>3</v>
      </c>
      <c r="CF157" s="96">
        <v>-7.3401601875178694E-3</v>
      </c>
      <c r="CG157" s="124">
        <v>-4.9268757508243444E-3</v>
      </c>
      <c r="CH157" s="124">
        <v>-4.3307854450893398E-5</v>
      </c>
      <c r="CI157" s="97">
        <v>1.0716675776024929E-3</v>
      </c>
      <c r="CK157" s="129">
        <v>-2.5981125267910463E-8</v>
      </c>
      <c r="CL157" s="26"/>
      <c r="CM157" s="26"/>
      <c r="CN157" s="26"/>
      <c r="CO157" s="26"/>
      <c r="CP157" s="26"/>
      <c r="CQ157" s="26"/>
      <c r="CR157">
        <v>3.946461971254066E-3</v>
      </c>
      <c r="CS157">
        <v>1</v>
      </c>
      <c r="CT157">
        <v>0</v>
      </c>
      <c r="CU157">
        <f t="shared" si="59"/>
        <v>3</v>
      </c>
      <c r="CV157">
        <f t="shared" si="59"/>
        <v>0</v>
      </c>
      <c r="CW157">
        <f t="shared" si="57"/>
        <v>0.97826086956521741</v>
      </c>
      <c r="CX157">
        <f t="shared" si="57"/>
        <v>1</v>
      </c>
      <c r="CY157">
        <f t="shared" si="58"/>
        <v>7.2463768115942351E-3</v>
      </c>
    </row>
    <row r="158" spans="1:103" x14ac:dyDescent="0.25">
      <c r="A158" s="2">
        <v>221</v>
      </c>
      <c r="B158" s="2">
        <v>2015</v>
      </c>
      <c r="C158" s="2" t="s">
        <v>336</v>
      </c>
      <c r="D158" s="2" t="s">
        <v>340</v>
      </c>
      <c r="E158" s="2" t="s">
        <v>63</v>
      </c>
      <c r="F158" s="2" t="s">
        <v>108</v>
      </c>
      <c r="G158" s="1" t="s">
        <v>65</v>
      </c>
      <c r="H158" s="1" t="s">
        <v>66</v>
      </c>
      <c r="I158" s="3">
        <v>1</v>
      </c>
      <c r="J158" s="4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3" t="s">
        <v>67</v>
      </c>
      <c r="R158">
        <v>1</v>
      </c>
      <c r="S158" s="4">
        <v>1</v>
      </c>
      <c r="T158" s="5">
        <v>0</v>
      </c>
      <c r="U158" s="5">
        <v>0</v>
      </c>
      <c r="V158" s="5">
        <v>0</v>
      </c>
      <c r="W158" s="3" t="s">
        <v>68</v>
      </c>
      <c r="X158" s="3">
        <v>0</v>
      </c>
      <c r="Y158" s="4">
        <v>1</v>
      </c>
      <c r="Z158" s="5">
        <v>0</v>
      </c>
      <c r="AA158" s="5">
        <v>0</v>
      </c>
      <c r="AB158" s="5">
        <v>0</v>
      </c>
      <c r="AC158" s="3" t="s">
        <v>69</v>
      </c>
      <c r="AD158" s="3">
        <v>1</v>
      </c>
      <c r="AE158" s="4">
        <v>1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6">
        <v>85</v>
      </c>
      <c r="AL158" s="6">
        <v>-85</v>
      </c>
      <c r="AM158" s="6">
        <v>362</v>
      </c>
      <c r="AN158" s="6">
        <v>8</v>
      </c>
      <c r="AO158" s="6">
        <v>31</v>
      </c>
      <c r="AP158" s="6">
        <v>28</v>
      </c>
      <c r="AQ158" s="6">
        <v>34</v>
      </c>
      <c r="AR158" s="6">
        <v>33</v>
      </c>
      <c r="AS158" s="6">
        <v>1736</v>
      </c>
      <c r="AT158" s="7">
        <v>0</v>
      </c>
      <c r="AU158" s="7">
        <v>0</v>
      </c>
      <c r="AV158" s="7">
        <v>0</v>
      </c>
      <c r="AW158" s="8" t="s">
        <v>65</v>
      </c>
      <c r="AX158" s="12" t="s">
        <v>71</v>
      </c>
      <c r="AY158" s="12">
        <v>3</v>
      </c>
      <c r="AZ158" s="9" t="s">
        <v>77</v>
      </c>
      <c r="BA158" s="11" t="s">
        <v>341</v>
      </c>
      <c r="BB158" s="2" t="s">
        <v>340</v>
      </c>
      <c r="BC158" s="11"/>
      <c r="BD158" s="4">
        <v>3.62</v>
      </c>
      <c r="BE158" s="6">
        <v>0.23480662983425415</v>
      </c>
      <c r="BF158" s="6">
        <v>4.51</v>
      </c>
      <c r="BG158" s="6">
        <v>20</v>
      </c>
      <c r="BH158" s="6">
        <v>30</v>
      </c>
      <c r="BI158" s="7">
        <v>0</v>
      </c>
      <c r="BK158">
        <v>2.98</v>
      </c>
      <c r="BL158">
        <v>3</v>
      </c>
      <c r="BM158">
        <v>18</v>
      </c>
      <c r="BN158" s="123">
        <v>0</v>
      </c>
      <c r="BO158">
        <v>1</v>
      </c>
      <c r="BP158" s="125">
        <f t="shared" si="46"/>
        <v>1</v>
      </c>
      <c r="BQ158">
        <f t="shared" si="47"/>
        <v>0</v>
      </c>
      <c r="BR158">
        <f t="shared" si="48"/>
        <v>0.67903328962749443</v>
      </c>
      <c r="BS158" s="123">
        <f t="shared" si="49"/>
        <v>0.67903328962749443</v>
      </c>
      <c r="BT158" s="125">
        <f t="shared" si="50"/>
        <v>0.32096671037250557</v>
      </c>
      <c r="BU158" s="123">
        <f t="shared" si="51"/>
        <v>-1.1364178672346164</v>
      </c>
      <c r="BV158" s="125">
        <f t="shared" si="52"/>
        <v>0</v>
      </c>
      <c r="BW158">
        <f t="shared" si="53"/>
        <v>0.46499725724418361</v>
      </c>
      <c r="BX158">
        <f t="shared" si="54"/>
        <v>0.35806177277091739</v>
      </c>
      <c r="BY158">
        <f t="shared" si="55"/>
        <v>0.72576460530607889</v>
      </c>
      <c r="CA158" s="83">
        <v>-1.8369277868988253E-2</v>
      </c>
      <c r="CC158" t="s">
        <v>541</v>
      </c>
      <c r="CD158" s="85">
        <f>_xlfn.CHISQ.DIST.RT(CD156,CD157)</f>
        <v>2.220621494547854E-8</v>
      </c>
      <c r="CK158" s="26"/>
      <c r="CL158" s="26"/>
      <c r="CM158" s="26" t="s">
        <v>632</v>
      </c>
      <c r="CN158" s="134">
        <f>CN154/CN156</f>
        <v>0.36585365853658536</v>
      </c>
      <c r="CO158" s="135">
        <f>CO155/CO156</f>
        <v>0.94927536231884058</v>
      </c>
      <c r="CP158" s="136">
        <f>(CN154+CO155)/CP156</f>
        <v>0.81564245810055869</v>
      </c>
      <c r="CQ158" s="26"/>
      <c r="CR158">
        <v>5.3117409456098904E-3</v>
      </c>
      <c r="CS158">
        <v>1</v>
      </c>
      <c r="CT158">
        <v>0</v>
      </c>
      <c r="CU158">
        <f t="shared" si="59"/>
        <v>4</v>
      </c>
      <c r="CV158">
        <f t="shared" si="59"/>
        <v>0</v>
      </c>
      <c r="CW158">
        <f t="shared" si="57"/>
        <v>0.97101449275362317</v>
      </c>
      <c r="CX158">
        <f t="shared" si="57"/>
        <v>1</v>
      </c>
      <c r="CY158">
        <f t="shared" si="58"/>
        <v>7.2463768115942351E-3</v>
      </c>
    </row>
    <row r="159" spans="1:103" x14ac:dyDescent="0.25">
      <c r="A159" s="2">
        <v>196</v>
      </c>
      <c r="B159" s="2">
        <v>2016</v>
      </c>
      <c r="C159" s="2" t="s">
        <v>178</v>
      </c>
      <c r="D159" s="2" t="s">
        <v>161</v>
      </c>
      <c r="E159" s="2" t="s">
        <v>74</v>
      </c>
      <c r="F159" s="2" t="s">
        <v>243</v>
      </c>
      <c r="G159" s="1" t="s">
        <v>65</v>
      </c>
      <c r="H159" s="1" t="s">
        <v>66</v>
      </c>
      <c r="I159" s="3">
        <v>1</v>
      </c>
      <c r="J159" s="4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3" t="s">
        <v>67</v>
      </c>
      <c r="R159">
        <v>1</v>
      </c>
      <c r="S159" s="4">
        <v>1</v>
      </c>
      <c r="T159" s="5">
        <v>0</v>
      </c>
      <c r="U159" s="5">
        <v>0</v>
      </c>
      <c r="V159" s="5">
        <v>0</v>
      </c>
      <c r="W159" s="3" t="s">
        <v>68</v>
      </c>
      <c r="X159" s="3">
        <v>0</v>
      </c>
      <c r="Y159" s="4">
        <v>1</v>
      </c>
      <c r="Z159" s="5">
        <v>0</v>
      </c>
      <c r="AA159" s="5">
        <v>0</v>
      </c>
      <c r="AB159" s="5">
        <v>0</v>
      </c>
      <c r="AC159" s="3" t="s">
        <v>91</v>
      </c>
      <c r="AD159" s="3">
        <v>5</v>
      </c>
      <c r="AE159" s="4">
        <v>0</v>
      </c>
      <c r="AF159" s="5">
        <v>0</v>
      </c>
      <c r="AG159" s="5">
        <v>0</v>
      </c>
      <c r="AH159" s="5">
        <v>0</v>
      </c>
      <c r="AI159" s="5">
        <v>1</v>
      </c>
      <c r="AJ159" s="5">
        <v>0</v>
      </c>
      <c r="AK159" s="6">
        <v>60</v>
      </c>
      <c r="AL159" s="6">
        <v>-60</v>
      </c>
      <c r="AM159" s="6">
        <v>390</v>
      </c>
      <c r="AN159" s="6">
        <v>8</v>
      </c>
      <c r="AO159" s="6">
        <v>26</v>
      </c>
      <c r="AP159" s="6">
        <v>28</v>
      </c>
      <c r="AQ159" s="6">
        <v>25</v>
      </c>
      <c r="AR159" s="6">
        <v>23</v>
      </c>
      <c r="AS159" s="6">
        <v>8</v>
      </c>
      <c r="AT159" s="7">
        <v>0</v>
      </c>
      <c r="AU159" s="7">
        <v>1</v>
      </c>
      <c r="AV159" s="7">
        <v>1</v>
      </c>
      <c r="AW159" s="8" t="s">
        <v>65</v>
      </c>
      <c r="AX159" s="12" t="s">
        <v>71</v>
      </c>
      <c r="AY159" s="12">
        <v>3</v>
      </c>
      <c r="AZ159" s="9" t="s">
        <v>77</v>
      </c>
      <c r="BA159" s="11" t="s">
        <v>102</v>
      </c>
      <c r="BB159" s="2" t="s">
        <v>161</v>
      </c>
      <c r="BC159" s="11"/>
      <c r="BD159" s="4">
        <v>3.6120000000000001</v>
      </c>
      <c r="BE159" s="6">
        <v>0.15384615384615385</v>
      </c>
      <c r="BF159" s="6">
        <v>3.83</v>
      </c>
      <c r="BG159" s="6">
        <v>22</v>
      </c>
      <c r="BH159" s="6">
        <v>30</v>
      </c>
      <c r="BI159" s="7">
        <v>0</v>
      </c>
      <c r="BK159">
        <v>3.02</v>
      </c>
      <c r="BL159">
        <v>0</v>
      </c>
      <c r="BM159">
        <v>18</v>
      </c>
      <c r="BN159" s="123">
        <v>1</v>
      </c>
      <c r="BO159">
        <v>0</v>
      </c>
      <c r="BP159" s="125">
        <f t="shared" si="46"/>
        <v>1</v>
      </c>
      <c r="BQ159">
        <f t="shared" si="47"/>
        <v>1</v>
      </c>
      <c r="BR159">
        <f t="shared" si="48"/>
        <v>0.7087473572544527</v>
      </c>
      <c r="BS159" s="123">
        <f t="shared" si="49"/>
        <v>0.7087473572544527</v>
      </c>
      <c r="BT159" s="125">
        <f t="shared" si="50"/>
        <v>0.2912526427455473</v>
      </c>
      <c r="BU159" s="123">
        <f t="shared" si="51"/>
        <v>-0.34425615268863996</v>
      </c>
      <c r="BV159" s="125">
        <f t="shared" si="52"/>
        <v>100</v>
      </c>
      <c r="BW159">
        <f t="shared" si="53"/>
        <v>0.54972896720915188</v>
      </c>
      <c r="BX159">
        <f t="shared" si="54"/>
        <v>0.34299496819847525</v>
      </c>
      <c r="BY159">
        <f t="shared" si="55"/>
        <v>0.50024183710985182</v>
      </c>
      <c r="CC159" t="s">
        <v>618</v>
      </c>
      <c r="CD159" s="85">
        <v>0.05</v>
      </c>
      <c r="CK159" s="26"/>
      <c r="CL159" s="26"/>
      <c r="CM159" s="26"/>
      <c r="CN159" s="26"/>
      <c r="CO159" s="26"/>
      <c r="CP159" s="26"/>
      <c r="CQ159" s="26"/>
      <c r="CR159">
        <v>6.6273639893454916E-3</v>
      </c>
      <c r="CS159">
        <v>1</v>
      </c>
      <c r="CT159">
        <v>0</v>
      </c>
      <c r="CU159">
        <f t="shared" si="59"/>
        <v>5</v>
      </c>
      <c r="CV159">
        <f t="shared" si="59"/>
        <v>0</v>
      </c>
      <c r="CW159">
        <f t="shared" si="57"/>
        <v>0.96376811594202894</v>
      </c>
      <c r="CX159">
        <f t="shared" si="57"/>
        <v>1</v>
      </c>
      <c r="CY159">
        <f t="shared" si="58"/>
        <v>7.2463768115941241E-3</v>
      </c>
    </row>
    <row r="160" spans="1:103" x14ac:dyDescent="0.25">
      <c r="A160" s="2">
        <v>3</v>
      </c>
      <c r="B160" s="2">
        <v>2015</v>
      </c>
      <c r="C160" s="2" t="s">
        <v>178</v>
      </c>
      <c r="D160" s="2" t="s">
        <v>307</v>
      </c>
      <c r="E160" s="2" t="s">
        <v>63</v>
      </c>
      <c r="F160" s="2" t="s">
        <v>141</v>
      </c>
      <c r="G160" s="1" t="s">
        <v>65</v>
      </c>
      <c r="H160" s="1" t="s">
        <v>76</v>
      </c>
      <c r="I160" s="3">
        <v>2</v>
      </c>
      <c r="J160" s="4">
        <v>0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3" t="s">
        <v>67</v>
      </c>
      <c r="R160">
        <v>1</v>
      </c>
      <c r="S160" s="4">
        <v>1</v>
      </c>
      <c r="T160" s="5">
        <v>0</v>
      </c>
      <c r="U160" s="5">
        <v>0</v>
      </c>
      <c r="V160" s="5">
        <v>0</v>
      </c>
      <c r="W160" s="3" t="s">
        <v>110</v>
      </c>
      <c r="X160" s="3">
        <v>1</v>
      </c>
      <c r="Y160" s="4">
        <v>0</v>
      </c>
      <c r="Z160" s="5">
        <v>1</v>
      </c>
      <c r="AA160" s="5">
        <v>0</v>
      </c>
      <c r="AB160" s="5">
        <v>0</v>
      </c>
      <c r="AC160" s="3" t="s">
        <v>104</v>
      </c>
      <c r="AD160" s="3">
        <v>4</v>
      </c>
      <c r="AE160" s="4">
        <v>0</v>
      </c>
      <c r="AF160" s="5">
        <v>0</v>
      </c>
      <c r="AG160" s="5">
        <v>0</v>
      </c>
      <c r="AH160" s="5">
        <v>1</v>
      </c>
      <c r="AI160" s="5">
        <v>0</v>
      </c>
      <c r="AJ160" s="5">
        <v>0</v>
      </c>
      <c r="AK160" s="6">
        <v>18</v>
      </c>
      <c r="AL160" s="6">
        <v>-18</v>
      </c>
      <c r="AM160" s="6">
        <v>323</v>
      </c>
      <c r="AN160" s="6">
        <v>5</v>
      </c>
      <c r="AO160" s="6">
        <v>29</v>
      </c>
      <c r="AP160" s="6">
        <v>31</v>
      </c>
      <c r="AQ160" s="6">
        <v>32</v>
      </c>
      <c r="AR160" s="6">
        <v>31</v>
      </c>
      <c r="AS160" s="6">
        <v>89</v>
      </c>
      <c r="AT160" s="7">
        <v>0</v>
      </c>
      <c r="AU160" s="7">
        <v>0</v>
      </c>
      <c r="AV160" s="7">
        <v>0</v>
      </c>
      <c r="AW160" s="8" t="s">
        <v>65</v>
      </c>
      <c r="AX160" s="12" t="s">
        <v>71</v>
      </c>
      <c r="AY160" s="12">
        <v>3</v>
      </c>
      <c r="AZ160" s="9" t="s">
        <v>77</v>
      </c>
      <c r="BA160" s="11" t="s">
        <v>105</v>
      </c>
      <c r="BB160" s="2" t="s">
        <v>307</v>
      </c>
      <c r="BC160" s="11"/>
      <c r="BD160" s="4">
        <v>3.3809999999999998</v>
      </c>
      <c r="BE160" s="6">
        <v>5.5727554179566562E-2</v>
      </c>
      <c r="BF160" s="6">
        <v>3.96</v>
      </c>
      <c r="BG160" s="6">
        <v>23</v>
      </c>
      <c r="BH160" s="6">
        <v>30</v>
      </c>
      <c r="BI160" s="7">
        <v>0</v>
      </c>
      <c r="BK160">
        <v>3.02</v>
      </c>
      <c r="BL160">
        <v>11</v>
      </c>
      <c r="BM160">
        <v>21</v>
      </c>
      <c r="BN160" s="123">
        <v>0</v>
      </c>
      <c r="BO160">
        <v>1</v>
      </c>
      <c r="BP160" s="125">
        <f t="shared" si="46"/>
        <v>1</v>
      </c>
      <c r="BQ160">
        <f t="shared" si="47"/>
        <v>0</v>
      </c>
      <c r="BR160">
        <f t="shared" si="48"/>
        <v>0.51650854726785655</v>
      </c>
      <c r="BS160" s="123">
        <f t="shared" si="49"/>
        <v>0.51650854726785655</v>
      </c>
      <c r="BT160" s="125">
        <f t="shared" si="50"/>
        <v>0.48349145273214345</v>
      </c>
      <c r="BU160" s="123">
        <f t="shared" si="51"/>
        <v>-0.72672164215167601</v>
      </c>
      <c r="BV160" s="125">
        <f t="shared" si="52"/>
        <v>0</v>
      </c>
      <c r="BW160">
        <f t="shared" si="53"/>
        <v>4.1392608308146173E-2</v>
      </c>
      <c r="BX160">
        <f t="shared" si="54"/>
        <v>0.39860066326596705</v>
      </c>
      <c r="BY160">
        <f t="shared" si="55"/>
        <v>0.64554556939646002</v>
      </c>
      <c r="CC160" t="s">
        <v>542</v>
      </c>
      <c r="CD160" s="137" t="str">
        <f>IF(CD158&lt;CD159,"yes","no")</f>
        <v>yes</v>
      </c>
      <c r="CK160" s="26"/>
      <c r="CL160" s="26"/>
      <c r="CM160" s="26" t="s">
        <v>633</v>
      </c>
      <c r="CN160" s="138">
        <v>0.5</v>
      </c>
      <c r="CO160" s="26"/>
      <c r="CP160" s="26"/>
      <c r="CQ160" s="26"/>
      <c r="CR160">
        <v>7.0014517252569505E-3</v>
      </c>
      <c r="CS160">
        <v>1</v>
      </c>
      <c r="CT160">
        <v>0</v>
      </c>
      <c r="CU160">
        <f t="shared" si="59"/>
        <v>6</v>
      </c>
      <c r="CV160">
        <f t="shared" si="59"/>
        <v>0</v>
      </c>
      <c r="CW160">
        <f t="shared" si="57"/>
        <v>0.95652173913043481</v>
      </c>
      <c r="CX160">
        <f t="shared" si="57"/>
        <v>1</v>
      </c>
      <c r="CY160">
        <f t="shared" si="58"/>
        <v>7.2463768115942351E-3</v>
      </c>
    </row>
    <row r="161" spans="1:103" x14ac:dyDescent="0.25">
      <c r="A161" s="2">
        <v>118</v>
      </c>
      <c r="B161" s="2">
        <v>2016</v>
      </c>
      <c r="C161" s="2" t="s">
        <v>132</v>
      </c>
      <c r="D161" s="2" t="s">
        <v>269</v>
      </c>
      <c r="E161" s="2" t="s">
        <v>63</v>
      </c>
      <c r="F161" s="2" t="s">
        <v>64</v>
      </c>
      <c r="G161" s="1" t="s">
        <v>65</v>
      </c>
      <c r="H161" s="1" t="s">
        <v>66</v>
      </c>
      <c r="I161" s="3">
        <v>1</v>
      </c>
      <c r="J161" s="4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3" t="s">
        <v>67</v>
      </c>
      <c r="R161">
        <v>1</v>
      </c>
      <c r="S161" s="4">
        <v>1</v>
      </c>
      <c r="T161" s="5">
        <v>0</v>
      </c>
      <c r="U161" s="5">
        <v>0</v>
      </c>
      <c r="V161" s="5">
        <v>0</v>
      </c>
      <c r="W161" s="3" t="s">
        <v>68</v>
      </c>
      <c r="X161" s="3">
        <v>0</v>
      </c>
      <c r="Y161" s="4">
        <v>1</v>
      </c>
      <c r="Z161" s="5">
        <v>0</v>
      </c>
      <c r="AA161" s="5">
        <v>0</v>
      </c>
      <c r="AB161" s="5">
        <v>0</v>
      </c>
      <c r="AC161" s="3" t="s">
        <v>83</v>
      </c>
      <c r="AD161" s="3">
        <v>2</v>
      </c>
      <c r="AE161" s="4">
        <v>0</v>
      </c>
      <c r="AF161" s="5">
        <v>1</v>
      </c>
      <c r="AG161" s="5">
        <v>0</v>
      </c>
      <c r="AH161" s="5">
        <v>0</v>
      </c>
      <c r="AI161" s="5">
        <v>0</v>
      </c>
      <c r="AJ161" s="5">
        <v>0</v>
      </c>
      <c r="AK161" s="6"/>
      <c r="AL161" s="6"/>
      <c r="AM161" s="6"/>
      <c r="AN161" s="6">
        <v>6</v>
      </c>
      <c r="AO161" s="6">
        <v>27</v>
      </c>
      <c r="AP161" s="6">
        <v>30</v>
      </c>
      <c r="AQ161" s="6">
        <v>27</v>
      </c>
      <c r="AR161" s="6">
        <v>28</v>
      </c>
      <c r="AS161" s="6">
        <v>1047</v>
      </c>
      <c r="AT161" s="7">
        <v>0</v>
      </c>
      <c r="AU161" s="7">
        <v>0</v>
      </c>
      <c r="AV161" s="7">
        <v>1</v>
      </c>
      <c r="AW161" s="8" t="s">
        <v>65</v>
      </c>
      <c r="AX161" s="12" t="s">
        <v>71</v>
      </c>
      <c r="AY161" s="12">
        <v>3</v>
      </c>
      <c r="AZ161" s="9" t="s">
        <v>77</v>
      </c>
      <c r="BA161" s="11" t="s">
        <v>270</v>
      </c>
      <c r="BB161" s="2" t="s">
        <v>269</v>
      </c>
      <c r="BC161" s="11"/>
      <c r="BD161" s="4">
        <v>3.7149999999999999</v>
      </c>
      <c r="BE161" s="6"/>
      <c r="BF161" s="6">
        <v>4.13</v>
      </c>
      <c r="BG161" s="6">
        <v>24</v>
      </c>
      <c r="BH161" s="6">
        <v>30</v>
      </c>
      <c r="BI161" s="7">
        <v>0</v>
      </c>
      <c r="BK161">
        <v>3.06</v>
      </c>
      <c r="BL161">
        <v>0</v>
      </c>
      <c r="BM161">
        <v>25</v>
      </c>
      <c r="BN161" s="123">
        <v>1</v>
      </c>
      <c r="BO161">
        <v>0</v>
      </c>
      <c r="BP161" s="125">
        <f t="shared" si="46"/>
        <v>1</v>
      </c>
      <c r="BQ161">
        <f t="shared" si="47"/>
        <v>1</v>
      </c>
      <c r="BR161">
        <f t="shared" si="48"/>
        <v>0.64886868843964896</v>
      </c>
      <c r="BS161" s="123">
        <f t="shared" si="49"/>
        <v>0.64886868843964896</v>
      </c>
      <c r="BT161" s="125">
        <f t="shared" si="50"/>
        <v>0.35113131156035104</v>
      </c>
      <c r="BU161" s="123">
        <f t="shared" si="51"/>
        <v>-0.43252491180996616</v>
      </c>
      <c r="BV161" s="125">
        <f t="shared" si="52"/>
        <v>100</v>
      </c>
      <c r="BW161">
        <f t="shared" si="53"/>
        <v>0.38226795246555456</v>
      </c>
      <c r="BX161">
        <f t="shared" si="54"/>
        <v>0.37083319488795369</v>
      </c>
      <c r="BY161">
        <f t="shared" si="55"/>
        <v>0.54508952569792668</v>
      </c>
      <c r="CK161" s="26"/>
      <c r="CL161" s="26"/>
      <c r="CM161" s="26"/>
      <c r="CN161" s="26"/>
      <c r="CO161" s="26"/>
      <c r="CP161" s="26"/>
      <c r="CQ161" s="26"/>
      <c r="CR161">
        <v>8.6708269147106054E-3</v>
      </c>
      <c r="CS161">
        <v>1</v>
      </c>
      <c r="CT161">
        <v>0</v>
      </c>
      <c r="CU161">
        <f t="shared" si="59"/>
        <v>7</v>
      </c>
      <c r="CV161">
        <f t="shared" si="59"/>
        <v>0</v>
      </c>
      <c r="CW161">
        <f t="shared" si="57"/>
        <v>0.94927536231884058</v>
      </c>
      <c r="CX161">
        <f t="shared" si="57"/>
        <v>1</v>
      </c>
      <c r="CY161">
        <f t="shared" si="58"/>
        <v>7.2463768115942351E-3</v>
      </c>
    </row>
    <row r="162" spans="1:103" x14ac:dyDescent="0.25">
      <c r="A162" s="2">
        <v>217</v>
      </c>
      <c r="B162" s="2">
        <v>2015</v>
      </c>
      <c r="C162" s="2" t="s">
        <v>326</v>
      </c>
      <c r="D162" s="2" t="s">
        <v>154</v>
      </c>
      <c r="E162" s="2" t="s">
        <v>74</v>
      </c>
      <c r="F162" s="2" t="s">
        <v>64</v>
      </c>
      <c r="G162" s="1" t="s">
        <v>65</v>
      </c>
      <c r="H162" s="1" t="s">
        <v>66</v>
      </c>
      <c r="I162" s="3">
        <v>1</v>
      </c>
      <c r="J162" s="4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3" t="s">
        <v>67</v>
      </c>
      <c r="R162">
        <v>1</v>
      </c>
      <c r="S162" s="4">
        <v>1</v>
      </c>
      <c r="T162" s="5">
        <v>0</v>
      </c>
      <c r="U162" s="5">
        <v>0</v>
      </c>
      <c r="V162" s="5">
        <v>0</v>
      </c>
      <c r="W162" s="3" t="s">
        <v>68</v>
      </c>
      <c r="X162" s="3">
        <v>0</v>
      </c>
      <c r="Y162" s="4">
        <v>1</v>
      </c>
      <c r="Z162" s="5">
        <v>0</v>
      </c>
      <c r="AA162" s="5">
        <v>0</v>
      </c>
      <c r="AB162" s="5">
        <v>0</v>
      </c>
      <c r="AC162" s="3" t="s">
        <v>69</v>
      </c>
      <c r="AD162" s="3">
        <v>1</v>
      </c>
      <c r="AE162" s="4">
        <v>1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6">
        <v>1</v>
      </c>
      <c r="AL162" s="6">
        <v>-1</v>
      </c>
      <c r="AM162" s="6">
        <v>227</v>
      </c>
      <c r="AN162" s="6">
        <v>8</v>
      </c>
      <c r="AO162" s="6">
        <v>31</v>
      </c>
      <c r="AP162" s="6">
        <v>28</v>
      </c>
      <c r="AQ162" s="6">
        <v>36</v>
      </c>
      <c r="AR162" s="6">
        <v>32</v>
      </c>
      <c r="AS162" s="6">
        <v>1735</v>
      </c>
      <c r="AT162" s="7">
        <v>0</v>
      </c>
      <c r="AU162" s="7">
        <v>1</v>
      </c>
      <c r="AV162" s="7">
        <v>0</v>
      </c>
      <c r="AW162" s="8" t="s">
        <v>65</v>
      </c>
      <c r="AX162" s="12" t="s">
        <v>71</v>
      </c>
      <c r="AY162" s="12">
        <v>3</v>
      </c>
      <c r="AZ162" s="9" t="s">
        <v>77</v>
      </c>
      <c r="BA162" s="11" t="s">
        <v>327</v>
      </c>
      <c r="BB162" s="2" t="s">
        <v>154</v>
      </c>
      <c r="BC162" s="11" t="s">
        <v>285</v>
      </c>
      <c r="BD162" s="4">
        <v>3.4750000000000001</v>
      </c>
      <c r="BE162" s="6">
        <v>4.4052863436123352E-3</v>
      </c>
      <c r="BF162" s="6">
        <v>4.99</v>
      </c>
      <c r="BG162" s="6">
        <v>26</v>
      </c>
      <c r="BH162" s="6">
        <v>30</v>
      </c>
      <c r="BI162" s="7">
        <v>0</v>
      </c>
      <c r="BK162">
        <v>3.09</v>
      </c>
      <c r="BL162">
        <v>0</v>
      </c>
      <c r="BM162">
        <v>27</v>
      </c>
      <c r="BN162" s="123">
        <v>0</v>
      </c>
      <c r="BO162">
        <v>1</v>
      </c>
      <c r="BP162" s="125">
        <f t="shared" si="46"/>
        <v>1</v>
      </c>
      <c r="BQ162">
        <f t="shared" si="47"/>
        <v>0</v>
      </c>
      <c r="BR162">
        <f t="shared" si="48"/>
        <v>0.62414004717348726</v>
      </c>
      <c r="BS162" s="123">
        <f t="shared" si="49"/>
        <v>0.62414004717348726</v>
      </c>
      <c r="BT162" s="125">
        <f t="shared" si="50"/>
        <v>0.37585995282651274</v>
      </c>
      <c r="BU162" s="123">
        <f t="shared" si="51"/>
        <v>-0.97853867086182422</v>
      </c>
      <c r="BV162" s="125">
        <f t="shared" si="52"/>
        <v>0</v>
      </c>
      <c r="BW162">
        <f t="shared" si="53"/>
        <v>0.31637234448206897</v>
      </c>
      <c r="BX162">
        <f t="shared" si="54"/>
        <v>0.37946828224693124</v>
      </c>
      <c r="BY162">
        <f t="shared" si="55"/>
        <v>0.69988297569270297</v>
      </c>
      <c r="CC162" t="s">
        <v>619</v>
      </c>
      <c r="CD162" s="82">
        <f>1-CD154/CD153</f>
        <v>0.19981809542335194</v>
      </c>
      <c r="CK162" s="26"/>
      <c r="CL162" s="26"/>
      <c r="CM162" s="26"/>
      <c r="CN162" s="26"/>
      <c r="CO162" s="26"/>
      <c r="CP162" s="26"/>
      <c r="CQ162" s="26"/>
      <c r="CR162">
        <v>1.1021123788814362E-2</v>
      </c>
      <c r="CS162">
        <v>1</v>
      </c>
      <c r="CT162">
        <v>0</v>
      </c>
      <c r="CU162">
        <f t="shared" si="59"/>
        <v>8</v>
      </c>
      <c r="CV162">
        <f t="shared" si="59"/>
        <v>0</v>
      </c>
      <c r="CW162">
        <f t="shared" si="57"/>
        <v>0.94202898550724634</v>
      </c>
      <c r="CX162">
        <f t="shared" si="57"/>
        <v>1</v>
      </c>
      <c r="CY162">
        <f t="shared" si="58"/>
        <v>7.2463768115941241E-3</v>
      </c>
    </row>
    <row r="163" spans="1:103" x14ac:dyDescent="0.25">
      <c r="A163" s="2">
        <v>116</v>
      </c>
      <c r="B163" s="2">
        <v>2015</v>
      </c>
      <c r="C163" s="2" t="s">
        <v>369</v>
      </c>
      <c r="D163" s="2" t="s">
        <v>165</v>
      </c>
      <c r="E163" s="2" t="s">
        <v>63</v>
      </c>
      <c r="F163" s="2" t="s">
        <v>136</v>
      </c>
      <c r="G163" s="1" t="s">
        <v>65</v>
      </c>
      <c r="H163" s="1" t="s">
        <v>66</v>
      </c>
      <c r="I163" s="3">
        <v>1</v>
      </c>
      <c r="J163" s="4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3" t="s">
        <v>67</v>
      </c>
      <c r="R163">
        <v>1</v>
      </c>
      <c r="S163" s="4">
        <v>1</v>
      </c>
      <c r="T163" s="5">
        <v>0</v>
      </c>
      <c r="U163" s="5">
        <v>0</v>
      </c>
      <c r="V163" s="5">
        <v>0</v>
      </c>
      <c r="W163" s="3" t="s">
        <v>68</v>
      </c>
      <c r="X163" s="3">
        <v>0</v>
      </c>
      <c r="Y163" s="4">
        <v>1</v>
      </c>
      <c r="Z163" s="5">
        <v>0</v>
      </c>
      <c r="AA163" s="5">
        <v>0</v>
      </c>
      <c r="AB163" s="5">
        <v>0</v>
      </c>
      <c r="AC163" s="3" t="s">
        <v>69</v>
      </c>
      <c r="AD163" s="3">
        <v>1</v>
      </c>
      <c r="AE163" s="4">
        <v>1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6">
        <v>18</v>
      </c>
      <c r="AL163" s="6">
        <v>-18</v>
      </c>
      <c r="AM163" s="6">
        <v>417</v>
      </c>
      <c r="AN163" s="6">
        <v>8</v>
      </c>
      <c r="AO163" s="6">
        <v>33</v>
      </c>
      <c r="AP163" s="6">
        <v>32</v>
      </c>
      <c r="AQ163" s="6">
        <v>33</v>
      </c>
      <c r="AR163" s="6">
        <v>36</v>
      </c>
      <c r="AS163" s="6">
        <v>14</v>
      </c>
      <c r="AT163" s="7">
        <v>0</v>
      </c>
      <c r="AU163" s="7">
        <v>0</v>
      </c>
      <c r="AV163" s="7">
        <v>0</v>
      </c>
      <c r="AW163" s="8" t="s">
        <v>65</v>
      </c>
      <c r="AX163" s="12" t="s">
        <v>71</v>
      </c>
      <c r="AY163" s="12">
        <v>3</v>
      </c>
      <c r="AZ163" s="9" t="s">
        <v>77</v>
      </c>
      <c r="BA163" s="11" t="s">
        <v>370</v>
      </c>
      <c r="BB163" s="2" t="s">
        <v>165</v>
      </c>
      <c r="BC163" s="11"/>
      <c r="BD163" s="4">
        <v>3.8780000000000001</v>
      </c>
      <c r="BE163" s="6">
        <v>4.3165467625899283E-2</v>
      </c>
      <c r="BF163" s="6">
        <v>4.1900000000000004</v>
      </c>
      <c r="BG163" s="6">
        <v>33</v>
      </c>
      <c r="BH163" s="6">
        <v>30</v>
      </c>
      <c r="BI163" s="7">
        <v>0</v>
      </c>
      <c r="BK163">
        <v>3.14</v>
      </c>
      <c r="BL163">
        <v>3</v>
      </c>
      <c r="BM163">
        <v>23</v>
      </c>
      <c r="BN163" s="123">
        <v>1</v>
      </c>
      <c r="BO163">
        <v>0</v>
      </c>
      <c r="BP163" s="125">
        <f t="shared" si="46"/>
        <v>1</v>
      </c>
      <c r="BQ163">
        <f t="shared" si="47"/>
        <v>1</v>
      </c>
      <c r="BR163">
        <f t="shared" si="48"/>
        <v>0.58614775922374585</v>
      </c>
      <c r="BS163" s="123">
        <f t="shared" si="49"/>
        <v>0.58614775922374585</v>
      </c>
      <c r="BT163" s="125">
        <f t="shared" si="50"/>
        <v>0.41385224077625415</v>
      </c>
      <c r="BU163" s="123">
        <f t="shared" si="51"/>
        <v>-0.53418337234331925</v>
      </c>
      <c r="BV163" s="125">
        <f t="shared" si="52"/>
        <v>100</v>
      </c>
      <c r="BW163">
        <f t="shared" si="53"/>
        <v>0.21764658925652514</v>
      </c>
      <c r="BX163">
        <f t="shared" si="54"/>
        <v>0.38960434605181782</v>
      </c>
      <c r="BY163">
        <f t="shared" si="55"/>
        <v>0.58647447985682111</v>
      </c>
      <c r="CC163" t="s">
        <v>620</v>
      </c>
      <c r="CD163" s="85">
        <f>1-EXP((-2/BP331)*(CD154-CD153))</f>
        <v>0.19350269136373943</v>
      </c>
      <c r="CR163">
        <v>1.1520580150699938E-2</v>
      </c>
      <c r="CS163">
        <v>1</v>
      </c>
      <c r="CT163">
        <v>0</v>
      </c>
      <c r="CU163">
        <f t="shared" si="59"/>
        <v>9</v>
      </c>
      <c r="CV163">
        <f t="shared" si="59"/>
        <v>0</v>
      </c>
      <c r="CW163">
        <f t="shared" si="57"/>
        <v>0.93478260869565222</v>
      </c>
      <c r="CX163">
        <f t="shared" si="57"/>
        <v>1</v>
      </c>
      <c r="CY163">
        <f t="shared" si="58"/>
        <v>7.2463768115942351E-3</v>
      </c>
    </row>
    <row r="164" spans="1:103" x14ac:dyDescent="0.25">
      <c r="A164" s="2">
        <v>76</v>
      </c>
      <c r="B164" s="2">
        <v>2016</v>
      </c>
      <c r="C164" s="2" t="s">
        <v>200</v>
      </c>
      <c r="D164" s="2" t="s">
        <v>99</v>
      </c>
      <c r="E164" s="2" t="s">
        <v>63</v>
      </c>
      <c r="F164" s="2" t="s">
        <v>119</v>
      </c>
      <c r="G164" s="1" t="s">
        <v>65</v>
      </c>
      <c r="H164" s="1" t="s">
        <v>66</v>
      </c>
      <c r="I164" s="3">
        <v>1</v>
      </c>
      <c r="J164" s="4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3" t="s">
        <v>67</v>
      </c>
      <c r="R164">
        <v>1</v>
      </c>
      <c r="S164" s="4">
        <v>1</v>
      </c>
      <c r="T164" s="5">
        <v>0</v>
      </c>
      <c r="U164" s="5">
        <v>0</v>
      </c>
      <c r="V164" s="5">
        <v>0</v>
      </c>
      <c r="W164" s="3" t="s">
        <v>68</v>
      </c>
      <c r="X164" s="3">
        <v>0</v>
      </c>
      <c r="Y164" s="4">
        <v>1</v>
      </c>
      <c r="Z164" s="5">
        <v>0</v>
      </c>
      <c r="AA164" s="5">
        <v>0</v>
      </c>
      <c r="AB164" s="5">
        <v>0</v>
      </c>
      <c r="AC164" s="3" t="s">
        <v>69</v>
      </c>
      <c r="AD164" s="3">
        <v>1</v>
      </c>
      <c r="AE164" s="4">
        <v>1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6">
        <v>30</v>
      </c>
      <c r="AL164" s="6">
        <v>-30</v>
      </c>
      <c r="AM164" s="6">
        <v>562</v>
      </c>
      <c r="AN164" s="6">
        <v>8</v>
      </c>
      <c r="AO164" s="6">
        <v>35</v>
      </c>
      <c r="AP164" s="6">
        <v>36</v>
      </c>
      <c r="AQ164" s="6">
        <v>35</v>
      </c>
      <c r="AR164" s="6">
        <v>36</v>
      </c>
      <c r="AS164" s="6">
        <v>1994</v>
      </c>
      <c r="AT164" s="7">
        <v>0</v>
      </c>
      <c r="AU164" s="7">
        <v>0</v>
      </c>
      <c r="AV164" s="7">
        <v>1</v>
      </c>
      <c r="AW164" s="8" t="s">
        <v>70</v>
      </c>
      <c r="AX164" s="12" t="s">
        <v>112</v>
      </c>
      <c r="AY164" s="12">
        <v>1</v>
      </c>
      <c r="AZ164" s="9" t="s">
        <v>113</v>
      </c>
      <c r="BA164" s="11" t="s">
        <v>389</v>
      </c>
      <c r="BB164" s="2" t="s">
        <v>99</v>
      </c>
      <c r="BC164" s="11"/>
      <c r="BD164" s="4"/>
      <c r="BE164" s="6">
        <v>5.3380782918149468E-2</v>
      </c>
      <c r="BF164" s="6">
        <v>4.58</v>
      </c>
      <c r="BG164" s="6">
        <v>13</v>
      </c>
      <c r="BH164" s="6">
        <v>31</v>
      </c>
      <c r="BI164" s="7">
        <v>1</v>
      </c>
      <c r="BK164">
        <v>3.15</v>
      </c>
      <c r="BL164">
        <v>17</v>
      </c>
      <c r="BM164">
        <v>20</v>
      </c>
      <c r="BN164" s="123">
        <v>0</v>
      </c>
      <c r="BO164">
        <v>1</v>
      </c>
      <c r="BP164" s="125">
        <f t="shared" si="46"/>
        <v>1</v>
      </c>
      <c r="BQ164">
        <f t="shared" si="47"/>
        <v>0</v>
      </c>
      <c r="BR164">
        <f t="shared" si="48"/>
        <v>0.37683613059513854</v>
      </c>
      <c r="BS164" s="123">
        <f t="shared" si="49"/>
        <v>0.37683613059513854</v>
      </c>
      <c r="BT164" s="125">
        <f t="shared" si="50"/>
        <v>0.62316386940486146</v>
      </c>
      <c r="BU164" s="123">
        <f t="shared" si="51"/>
        <v>-0.4729457620291469</v>
      </c>
      <c r="BV164" s="125">
        <f t="shared" si="52"/>
        <v>100</v>
      </c>
      <c r="BW164">
        <f t="shared" si="53"/>
        <v>-0.31380089947136813</v>
      </c>
      <c r="BX164">
        <f t="shared" si="54"/>
        <v>0.37977586263301105</v>
      </c>
      <c r="BY164">
        <f t="shared" si="55"/>
        <v>0.56264732652221083</v>
      </c>
      <c r="CC164" t="s">
        <v>621</v>
      </c>
      <c r="CD164" s="83">
        <f>CD163/(1-EXP(2*CD153/BP331))</f>
        <v>0.29357312700558336</v>
      </c>
      <c r="CR164">
        <v>1.249387593844804E-2</v>
      </c>
      <c r="CS164">
        <v>1</v>
      </c>
      <c r="CT164">
        <v>0</v>
      </c>
      <c r="CU164">
        <f t="shared" si="59"/>
        <v>10</v>
      </c>
      <c r="CV164">
        <f t="shared" si="59"/>
        <v>0</v>
      </c>
      <c r="CW164">
        <f t="shared" si="57"/>
        <v>0.92753623188405798</v>
      </c>
      <c r="CX164">
        <f t="shared" si="57"/>
        <v>1</v>
      </c>
      <c r="CY164">
        <f t="shared" si="58"/>
        <v>7.2463768115942351E-3</v>
      </c>
    </row>
    <row r="165" spans="1:103" x14ac:dyDescent="0.25">
      <c r="A165" s="2">
        <v>205</v>
      </c>
      <c r="B165" s="2">
        <v>2015</v>
      </c>
      <c r="C165" s="2" t="s">
        <v>202</v>
      </c>
      <c r="D165" s="2" t="s">
        <v>93</v>
      </c>
      <c r="E165" s="2" t="s">
        <v>63</v>
      </c>
      <c r="F165" s="2" t="s">
        <v>215</v>
      </c>
      <c r="G165" s="1" t="s">
        <v>65</v>
      </c>
      <c r="H165" s="1" t="s">
        <v>109</v>
      </c>
      <c r="I165" s="3">
        <v>7</v>
      </c>
      <c r="J165" s="4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</v>
      </c>
      <c r="Q165" s="3" t="s">
        <v>67</v>
      </c>
      <c r="R165">
        <v>1</v>
      </c>
      <c r="S165" s="4">
        <v>1</v>
      </c>
      <c r="T165" s="5">
        <v>0</v>
      </c>
      <c r="U165" s="5">
        <v>0</v>
      </c>
      <c r="V165" s="5">
        <v>0</v>
      </c>
      <c r="W165" s="3" t="s">
        <v>68</v>
      </c>
      <c r="X165" s="3">
        <v>0</v>
      </c>
      <c r="Y165" s="4">
        <v>1</v>
      </c>
      <c r="Z165" s="5">
        <v>0</v>
      </c>
      <c r="AA165" s="5">
        <v>0</v>
      </c>
      <c r="AB165" s="5">
        <v>0</v>
      </c>
      <c r="AC165" s="3" t="s">
        <v>128</v>
      </c>
      <c r="AD165" s="3">
        <v>3</v>
      </c>
      <c r="AE165" s="4">
        <v>0</v>
      </c>
      <c r="AF165" s="5">
        <v>0</v>
      </c>
      <c r="AG165" s="5">
        <v>1</v>
      </c>
      <c r="AH165" s="5">
        <v>0</v>
      </c>
      <c r="AI165" s="5">
        <v>0</v>
      </c>
      <c r="AJ165" s="5">
        <v>0</v>
      </c>
      <c r="AK165" s="6">
        <v>10</v>
      </c>
      <c r="AL165" s="6">
        <v>-10</v>
      </c>
      <c r="AM165" s="6">
        <v>212</v>
      </c>
      <c r="AN165" s="6">
        <v>8</v>
      </c>
      <c r="AO165" s="6">
        <v>29</v>
      </c>
      <c r="AP165" s="6">
        <v>25</v>
      </c>
      <c r="AQ165" s="6">
        <v>28</v>
      </c>
      <c r="AR165" s="6">
        <v>32</v>
      </c>
      <c r="AS165" s="6">
        <v>1980</v>
      </c>
      <c r="AT165" s="7">
        <v>0</v>
      </c>
      <c r="AU165" s="7">
        <v>0</v>
      </c>
      <c r="AV165" s="7">
        <v>0</v>
      </c>
      <c r="AW165" s="8" t="s">
        <v>65</v>
      </c>
      <c r="AX165" s="12" t="s">
        <v>71</v>
      </c>
      <c r="AY165" s="12">
        <v>3</v>
      </c>
      <c r="AZ165" s="9" t="s">
        <v>77</v>
      </c>
      <c r="BA165" s="11" t="s">
        <v>207</v>
      </c>
      <c r="BB165" s="2" t="s">
        <v>93</v>
      </c>
      <c r="BC165" s="11"/>
      <c r="BD165" s="4">
        <v>3.44</v>
      </c>
      <c r="BE165" s="6">
        <v>4.716981132075472E-2</v>
      </c>
      <c r="BF165" s="6">
        <v>4.0999999999999996</v>
      </c>
      <c r="BG165" s="6">
        <v>15</v>
      </c>
      <c r="BH165" s="6">
        <v>31</v>
      </c>
      <c r="BI165" s="7">
        <v>0</v>
      </c>
      <c r="BK165">
        <v>3.16</v>
      </c>
      <c r="BL165">
        <v>0</v>
      </c>
      <c r="BM165">
        <v>18</v>
      </c>
      <c r="BN165" s="123">
        <v>0</v>
      </c>
      <c r="BO165">
        <v>1</v>
      </c>
      <c r="BP165" s="125">
        <f t="shared" si="46"/>
        <v>1</v>
      </c>
      <c r="BQ165">
        <f t="shared" si="47"/>
        <v>0</v>
      </c>
      <c r="BR165">
        <f t="shared" si="48"/>
        <v>0.66043943479065936</v>
      </c>
      <c r="BS165" s="123">
        <f t="shared" si="49"/>
        <v>0.66043943479065936</v>
      </c>
      <c r="BT165" s="125">
        <f t="shared" si="50"/>
        <v>0.33956056520934064</v>
      </c>
      <c r="BU165" s="123">
        <f t="shared" si="51"/>
        <v>-1.0801029525792383</v>
      </c>
      <c r="BV165" s="125">
        <f t="shared" si="52"/>
        <v>0</v>
      </c>
      <c r="BW165">
        <f t="shared" si="53"/>
        <v>0.41366272339677446</v>
      </c>
      <c r="BX165">
        <f t="shared" si="54"/>
        <v>0.36622881710894811</v>
      </c>
      <c r="BY165">
        <f t="shared" si="55"/>
        <v>0.71709245129983745</v>
      </c>
      <c r="CR165">
        <v>1.3849895891244716E-2</v>
      </c>
      <c r="CS165">
        <v>1</v>
      </c>
      <c r="CT165">
        <v>0</v>
      </c>
      <c r="CU165">
        <f t="shared" si="59"/>
        <v>11</v>
      </c>
      <c r="CV165">
        <f t="shared" si="59"/>
        <v>0</v>
      </c>
      <c r="CW165">
        <f t="shared" si="57"/>
        <v>0.92028985507246375</v>
      </c>
      <c r="CX165">
        <f t="shared" si="57"/>
        <v>1</v>
      </c>
      <c r="CY165">
        <f t="shared" si="58"/>
        <v>7.2463768115941241E-3</v>
      </c>
    </row>
    <row r="166" spans="1:103" x14ac:dyDescent="0.25">
      <c r="A166" s="2">
        <v>60</v>
      </c>
      <c r="B166" s="2">
        <v>2015</v>
      </c>
      <c r="C166" s="2" t="s">
        <v>127</v>
      </c>
      <c r="D166" s="2" t="s">
        <v>228</v>
      </c>
      <c r="E166" s="2" t="s">
        <v>371</v>
      </c>
      <c r="F166" s="2" t="s">
        <v>108</v>
      </c>
      <c r="G166" s="1" t="s">
        <v>65</v>
      </c>
      <c r="H166" s="1" t="s">
        <v>66</v>
      </c>
      <c r="I166" s="3">
        <v>1</v>
      </c>
      <c r="J166" s="4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3" t="s">
        <v>67</v>
      </c>
      <c r="R166">
        <v>1</v>
      </c>
      <c r="S166" s="4">
        <v>1</v>
      </c>
      <c r="T166" s="5">
        <v>0</v>
      </c>
      <c r="U166" s="5">
        <v>0</v>
      </c>
      <c r="V166" s="5">
        <v>0</v>
      </c>
      <c r="W166" s="3" t="s">
        <v>68</v>
      </c>
      <c r="X166" s="3">
        <v>0</v>
      </c>
      <c r="Y166" s="4">
        <v>1</v>
      </c>
      <c r="Z166" s="5">
        <v>0</v>
      </c>
      <c r="AA166" s="5">
        <v>0</v>
      </c>
      <c r="AB166" s="5">
        <v>0</v>
      </c>
      <c r="AC166" s="3" t="s">
        <v>69</v>
      </c>
      <c r="AD166" s="3">
        <v>1</v>
      </c>
      <c r="AE166" s="4">
        <v>1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6">
        <v>21</v>
      </c>
      <c r="AL166" s="6">
        <v>-21</v>
      </c>
      <c r="AM166" s="6">
        <v>385</v>
      </c>
      <c r="AN166" s="6">
        <v>8</v>
      </c>
      <c r="AO166" s="6">
        <v>33</v>
      </c>
      <c r="AP166" s="6">
        <v>35</v>
      </c>
      <c r="AQ166" s="6">
        <v>32</v>
      </c>
      <c r="AR166" s="6">
        <v>33</v>
      </c>
      <c r="AS166" s="6">
        <v>87</v>
      </c>
      <c r="AT166" s="7">
        <v>0</v>
      </c>
      <c r="AU166" s="7">
        <v>1</v>
      </c>
      <c r="AV166" s="7">
        <v>0</v>
      </c>
      <c r="AW166" s="8" t="s">
        <v>65</v>
      </c>
      <c r="AX166" s="12" t="s">
        <v>71</v>
      </c>
      <c r="AY166" s="12">
        <v>3</v>
      </c>
      <c r="AZ166" s="9" t="s">
        <v>77</v>
      </c>
      <c r="BA166" s="11" t="s">
        <v>335</v>
      </c>
      <c r="BB166" s="2" t="s">
        <v>228</v>
      </c>
      <c r="BC166" s="11" t="s">
        <v>354</v>
      </c>
      <c r="BD166" s="4">
        <v>3.306</v>
      </c>
      <c r="BE166" s="6">
        <v>5.4545454545454543E-2</v>
      </c>
      <c r="BF166" s="6">
        <v>4.1399999999999997</v>
      </c>
      <c r="BG166" s="6">
        <v>20</v>
      </c>
      <c r="BH166" s="6">
        <v>31</v>
      </c>
      <c r="BI166" s="7">
        <v>0</v>
      </c>
      <c r="BK166">
        <v>3.18</v>
      </c>
      <c r="BL166">
        <v>16</v>
      </c>
      <c r="BM166">
        <v>16</v>
      </c>
      <c r="BN166" s="123">
        <v>0</v>
      </c>
      <c r="BO166">
        <v>1</v>
      </c>
      <c r="BP166" s="125">
        <f t="shared" si="46"/>
        <v>1</v>
      </c>
      <c r="BQ166">
        <f t="shared" si="47"/>
        <v>0</v>
      </c>
      <c r="BR166">
        <f t="shared" si="48"/>
        <v>0.40971496724285955</v>
      </c>
      <c r="BS166" s="123">
        <f t="shared" si="49"/>
        <v>0.40971496724285955</v>
      </c>
      <c r="BT166" s="125">
        <f t="shared" si="50"/>
        <v>0.5902850327571405</v>
      </c>
      <c r="BU166" s="123">
        <f t="shared" si="51"/>
        <v>-0.52714975237264783</v>
      </c>
      <c r="BV166" s="125">
        <f t="shared" si="52"/>
        <v>100</v>
      </c>
      <c r="BW166">
        <f t="shared" si="53"/>
        <v>-0.22827824703237543</v>
      </c>
      <c r="BX166">
        <f t="shared" si="54"/>
        <v>0.38868189822919025</v>
      </c>
      <c r="BY166">
        <f t="shared" si="55"/>
        <v>0.58388903649838653</v>
      </c>
      <c r="CR166">
        <v>1.5097880500187739E-2</v>
      </c>
      <c r="CS166">
        <v>1</v>
      </c>
      <c r="CT166">
        <v>0</v>
      </c>
      <c r="CU166">
        <f t="shared" si="59"/>
        <v>12</v>
      </c>
      <c r="CV166">
        <f t="shared" si="59"/>
        <v>0</v>
      </c>
      <c r="CW166">
        <f t="shared" si="57"/>
        <v>0.91304347826086962</v>
      </c>
      <c r="CX166">
        <f t="shared" si="57"/>
        <v>1</v>
      </c>
      <c r="CY166">
        <f t="shared" si="58"/>
        <v>7.2463768115942351E-3</v>
      </c>
    </row>
    <row r="167" spans="1:103" x14ac:dyDescent="0.25">
      <c r="A167" s="2">
        <v>152</v>
      </c>
      <c r="B167" s="2">
        <v>2016</v>
      </c>
      <c r="C167" s="2" t="s">
        <v>178</v>
      </c>
      <c r="D167" s="2" t="s">
        <v>89</v>
      </c>
      <c r="E167" s="2" t="s">
        <v>63</v>
      </c>
      <c r="F167" s="2" t="s">
        <v>64</v>
      </c>
      <c r="G167" s="1" t="s">
        <v>65</v>
      </c>
      <c r="H167" s="1" t="s">
        <v>109</v>
      </c>
      <c r="I167" s="3">
        <v>7</v>
      </c>
      <c r="J167" s="4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</v>
      </c>
      <c r="Q167" s="3" t="s">
        <v>67</v>
      </c>
      <c r="R167">
        <v>1</v>
      </c>
      <c r="S167" s="4">
        <v>1</v>
      </c>
      <c r="T167" s="5">
        <v>0</v>
      </c>
      <c r="U167" s="5">
        <v>0</v>
      </c>
      <c r="V167" s="5">
        <v>0</v>
      </c>
      <c r="W167" s="3" t="s">
        <v>68</v>
      </c>
      <c r="X167" s="3">
        <v>0</v>
      </c>
      <c r="Y167" s="4">
        <v>1</v>
      </c>
      <c r="Z167" s="5">
        <v>0</v>
      </c>
      <c r="AA167" s="5">
        <v>0</v>
      </c>
      <c r="AB167" s="5">
        <v>0</v>
      </c>
      <c r="AC167" s="3" t="s">
        <v>83</v>
      </c>
      <c r="AD167" s="3">
        <v>2</v>
      </c>
      <c r="AE167" s="4">
        <v>0</v>
      </c>
      <c r="AF167" s="5">
        <v>1</v>
      </c>
      <c r="AG167" s="5">
        <v>0</v>
      </c>
      <c r="AH167" s="5">
        <v>0</v>
      </c>
      <c r="AI167" s="5">
        <v>0</v>
      </c>
      <c r="AJ167" s="5">
        <v>0</v>
      </c>
      <c r="AK167" s="6">
        <v>1</v>
      </c>
      <c r="AL167" s="6">
        <v>-1</v>
      </c>
      <c r="AM167" s="6">
        <v>390</v>
      </c>
      <c r="AN167" s="6">
        <v>6</v>
      </c>
      <c r="AO167" s="6">
        <v>33</v>
      </c>
      <c r="AP167" s="6">
        <v>35</v>
      </c>
      <c r="AQ167" s="6">
        <v>34</v>
      </c>
      <c r="AR167" s="6">
        <v>33</v>
      </c>
      <c r="AS167" s="6">
        <v>0</v>
      </c>
      <c r="AT167" s="7">
        <v>0</v>
      </c>
      <c r="AU167" s="7">
        <v>0</v>
      </c>
      <c r="AV167" s="7">
        <v>1</v>
      </c>
      <c r="AW167" s="8" t="s">
        <v>65</v>
      </c>
      <c r="AX167" s="12" t="s">
        <v>71</v>
      </c>
      <c r="AY167" s="12">
        <v>3</v>
      </c>
      <c r="AZ167" s="9" t="s">
        <v>77</v>
      </c>
      <c r="BA167" s="11" t="s">
        <v>364</v>
      </c>
      <c r="BB167" s="2" t="s">
        <v>89</v>
      </c>
      <c r="BC167" s="11" t="s">
        <v>201</v>
      </c>
      <c r="BD167" s="4">
        <v>3.7160000000000002</v>
      </c>
      <c r="BE167" s="6">
        <v>2.5641025641025641E-3</v>
      </c>
      <c r="BF167" s="6">
        <v>4</v>
      </c>
      <c r="BG167" s="6">
        <v>24</v>
      </c>
      <c r="BH167" s="6">
        <v>31</v>
      </c>
      <c r="BI167" s="7">
        <v>0</v>
      </c>
      <c r="BK167">
        <v>3.2</v>
      </c>
      <c r="BL167">
        <v>0</v>
      </c>
      <c r="BM167">
        <v>17</v>
      </c>
      <c r="BN167" s="123">
        <v>1</v>
      </c>
      <c r="BO167">
        <v>0</v>
      </c>
      <c r="BP167" s="125">
        <f t="shared" si="46"/>
        <v>1</v>
      </c>
      <c r="BQ167">
        <f t="shared" si="47"/>
        <v>1</v>
      </c>
      <c r="BR167">
        <f t="shared" si="48"/>
        <v>0.65289784210071389</v>
      </c>
      <c r="BS167" s="123">
        <f t="shared" si="49"/>
        <v>0.65289784210071389</v>
      </c>
      <c r="BT167" s="125">
        <f t="shared" si="50"/>
        <v>0.34710215789928611</v>
      </c>
      <c r="BU167" s="123">
        <f t="shared" si="51"/>
        <v>-0.42633460589423933</v>
      </c>
      <c r="BV167" s="125">
        <f t="shared" si="52"/>
        <v>100</v>
      </c>
      <c r="BW167">
        <f t="shared" si="53"/>
        <v>0.393155931605083</v>
      </c>
      <c r="BX167">
        <f t="shared" si="54"/>
        <v>0.36927105932969922</v>
      </c>
      <c r="BY167">
        <f t="shared" si="55"/>
        <v>0.54225377004231212</v>
      </c>
      <c r="CR167">
        <v>1.663992475897531E-2</v>
      </c>
      <c r="CS167">
        <v>1</v>
      </c>
      <c r="CT167">
        <v>0</v>
      </c>
      <c r="CU167">
        <f t="shared" si="59"/>
        <v>13</v>
      </c>
      <c r="CV167">
        <f t="shared" si="59"/>
        <v>0</v>
      </c>
      <c r="CW167">
        <f t="shared" si="57"/>
        <v>0.90579710144927539</v>
      </c>
      <c r="CX167">
        <f t="shared" si="57"/>
        <v>1</v>
      </c>
      <c r="CY167">
        <f t="shared" si="58"/>
        <v>7.2463768115942351E-3</v>
      </c>
    </row>
    <row r="168" spans="1:103" x14ac:dyDescent="0.25">
      <c r="A168" s="2">
        <v>61</v>
      </c>
      <c r="B168" s="2">
        <v>2016</v>
      </c>
      <c r="C168" s="2" t="s">
        <v>178</v>
      </c>
      <c r="D168" s="2" t="s">
        <v>222</v>
      </c>
      <c r="E168" s="2" t="s">
        <v>74</v>
      </c>
      <c r="F168" s="2" t="s">
        <v>351</v>
      </c>
      <c r="G168" s="1" t="s">
        <v>65</v>
      </c>
      <c r="H168" s="1" t="s">
        <v>66</v>
      </c>
      <c r="I168" s="3">
        <v>1</v>
      </c>
      <c r="J168" s="4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3" t="s">
        <v>67</v>
      </c>
      <c r="R168">
        <v>1</v>
      </c>
      <c r="S168" s="4">
        <v>1</v>
      </c>
      <c r="T168" s="5">
        <v>0</v>
      </c>
      <c r="U168" s="5">
        <v>0</v>
      </c>
      <c r="V168" s="5">
        <v>0</v>
      </c>
      <c r="W168" s="3" t="s">
        <v>352</v>
      </c>
      <c r="X168" s="3">
        <v>3</v>
      </c>
      <c r="Y168" s="4">
        <v>0</v>
      </c>
      <c r="Z168" s="5">
        <v>0</v>
      </c>
      <c r="AA168" s="5">
        <v>0</v>
      </c>
      <c r="AB168" s="5">
        <v>1</v>
      </c>
      <c r="AC168" s="3" t="s">
        <v>83</v>
      </c>
      <c r="AD168" s="3">
        <v>2</v>
      </c>
      <c r="AE168" s="4">
        <v>0</v>
      </c>
      <c r="AF168" s="5">
        <v>1</v>
      </c>
      <c r="AG168" s="5">
        <v>0</v>
      </c>
      <c r="AH168" s="5">
        <v>0</v>
      </c>
      <c r="AI168" s="5">
        <v>0</v>
      </c>
      <c r="AJ168" s="5">
        <v>0</v>
      </c>
      <c r="AK168" s="6">
        <v>1</v>
      </c>
      <c r="AL168" s="6">
        <v>-1</v>
      </c>
      <c r="AM168" s="6">
        <v>390</v>
      </c>
      <c r="AN168" s="6">
        <v>8</v>
      </c>
      <c r="AO168" s="6">
        <v>32</v>
      </c>
      <c r="AP168" s="6">
        <v>34</v>
      </c>
      <c r="AQ168" s="6">
        <v>33</v>
      </c>
      <c r="AR168" s="6">
        <v>33</v>
      </c>
      <c r="AS168" s="6">
        <v>0</v>
      </c>
      <c r="AT168" s="7">
        <v>0</v>
      </c>
      <c r="AU168" s="7">
        <v>1</v>
      </c>
      <c r="AV168" s="7">
        <v>1</v>
      </c>
      <c r="AW168" s="8" t="s">
        <v>65</v>
      </c>
      <c r="AX168" s="12" t="s">
        <v>71</v>
      </c>
      <c r="AY168" s="12">
        <v>3</v>
      </c>
      <c r="AZ168" s="9" t="s">
        <v>77</v>
      </c>
      <c r="BA168" s="11" t="s">
        <v>353</v>
      </c>
      <c r="BB168" s="2" t="s">
        <v>222</v>
      </c>
      <c r="BC168" s="11" t="s">
        <v>354</v>
      </c>
      <c r="BD168" s="4">
        <v>3.8130000000000002</v>
      </c>
      <c r="BE168" s="6">
        <v>2.5641025641025641E-3</v>
      </c>
      <c r="BF168" s="6">
        <v>4</v>
      </c>
      <c r="BG168" s="6">
        <v>40</v>
      </c>
      <c r="BH168" s="6">
        <v>31</v>
      </c>
      <c r="BI168" s="7">
        <v>0</v>
      </c>
      <c r="BK168">
        <v>3.2</v>
      </c>
      <c r="BL168">
        <v>6</v>
      </c>
      <c r="BM168">
        <v>22</v>
      </c>
      <c r="BN168" s="123">
        <v>1</v>
      </c>
      <c r="BO168">
        <v>0</v>
      </c>
      <c r="BP168" s="125">
        <f t="shared" si="46"/>
        <v>1</v>
      </c>
      <c r="BQ168">
        <f t="shared" si="47"/>
        <v>1</v>
      </c>
      <c r="BR168">
        <f t="shared" si="48"/>
        <v>0.52156985695307734</v>
      </c>
      <c r="BS168" s="123">
        <f t="shared" si="49"/>
        <v>0.52156985695307734</v>
      </c>
      <c r="BT168" s="125">
        <f t="shared" si="50"/>
        <v>0.47843014304692266</v>
      </c>
      <c r="BU168" s="123">
        <f t="shared" si="51"/>
        <v>-0.65091205962340026</v>
      </c>
      <c r="BV168" s="125">
        <f t="shared" si="52"/>
        <v>100</v>
      </c>
      <c r="BW168">
        <f t="shared" si="53"/>
        <v>5.4093983008846713E-2</v>
      </c>
      <c r="BX168">
        <f t="shared" si="54"/>
        <v>0.39835902290982339</v>
      </c>
      <c r="BY168">
        <f t="shared" si="55"/>
        <v>0.62465880154836584</v>
      </c>
      <c r="CR168">
        <v>2.0954175464119797E-2</v>
      </c>
      <c r="CS168">
        <v>1</v>
      </c>
      <c r="CT168">
        <v>0</v>
      </c>
      <c r="CU168">
        <f t="shared" si="59"/>
        <v>14</v>
      </c>
      <c r="CV168">
        <f t="shared" si="59"/>
        <v>0</v>
      </c>
      <c r="CW168">
        <f t="shared" si="57"/>
        <v>0.89855072463768115</v>
      </c>
      <c r="CX168">
        <f t="shared" si="57"/>
        <v>1</v>
      </c>
      <c r="CY168">
        <f t="shared" si="58"/>
        <v>7.2463768115942351E-3</v>
      </c>
    </row>
    <row r="169" spans="1:103" x14ac:dyDescent="0.25">
      <c r="A169" s="2">
        <v>31</v>
      </c>
      <c r="B169" s="2">
        <v>2016</v>
      </c>
      <c r="C169" s="2" t="s">
        <v>329</v>
      </c>
      <c r="D169" s="2" t="s">
        <v>161</v>
      </c>
      <c r="E169" s="2" t="s">
        <v>63</v>
      </c>
      <c r="F169" s="2" t="s">
        <v>64</v>
      </c>
      <c r="G169" s="1" t="s">
        <v>65</v>
      </c>
      <c r="H169" s="1" t="s">
        <v>66</v>
      </c>
      <c r="I169" s="3">
        <v>1</v>
      </c>
      <c r="J169" s="4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3" t="s">
        <v>67</v>
      </c>
      <c r="R169">
        <v>1</v>
      </c>
      <c r="S169" s="4">
        <v>1</v>
      </c>
      <c r="T169" s="5">
        <v>0</v>
      </c>
      <c r="U169" s="5">
        <v>0</v>
      </c>
      <c r="V169" s="5">
        <v>0</v>
      </c>
      <c r="W169" s="3" t="s">
        <v>68</v>
      </c>
      <c r="X169" s="3">
        <v>0</v>
      </c>
      <c r="Y169" s="4">
        <v>1</v>
      </c>
      <c r="Z169" s="5">
        <v>0</v>
      </c>
      <c r="AA169" s="5">
        <v>0</v>
      </c>
      <c r="AB169" s="5">
        <v>0</v>
      </c>
      <c r="AC169" s="3" t="s">
        <v>91</v>
      </c>
      <c r="AD169" s="3">
        <v>5</v>
      </c>
      <c r="AE169" s="4">
        <v>0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  <c r="AK169" s="6">
        <v>1</v>
      </c>
      <c r="AL169" s="6">
        <v>-1</v>
      </c>
      <c r="AM169" s="6">
        <v>70</v>
      </c>
      <c r="AN169" s="6">
        <v>8</v>
      </c>
      <c r="AO169" s="6">
        <v>31</v>
      </c>
      <c r="AP169" s="6">
        <v>30</v>
      </c>
      <c r="AQ169" s="6">
        <v>34</v>
      </c>
      <c r="AR169" s="6">
        <v>30</v>
      </c>
      <c r="AS169" s="6">
        <v>991</v>
      </c>
      <c r="AT169" s="7">
        <v>0</v>
      </c>
      <c r="AU169" s="7">
        <v>0</v>
      </c>
      <c r="AV169" s="7">
        <v>1</v>
      </c>
      <c r="AW169" s="8" t="s">
        <v>65</v>
      </c>
      <c r="AX169" s="12" t="s">
        <v>71</v>
      </c>
      <c r="AY169" s="12">
        <v>3</v>
      </c>
      <c r="AZ169" s="9" t="s">
        <v>77</v>
      </c>
      <c r="BA169" s="11" t="s">
        <v>330</v>
      </c>
      <c r="BB169" s="2" t="s">
        <v>161</v>
      </c>
      <c r="BC169" s="11"/>
      <c r="BD169" s="4">
        <v>3.468</v>
      </c>
      <c r="BE169" s="6">
        <v>1.4285714285714285E-2</v>
      </c>
      <c r="BF169" s="6">
        <v>4.13</v>
      </c>
      <c r="BG169" s="6">
        <v>41</v>
      </c>
      <c r="BH169" s="6">
        <v>31</v>
      </c>
      <c r="BI169" s="7">
        <v>0</v>
      </c>
      <c r="BK169">
        <v>3.2</v>
      </c>
      <c r="BL169">
        <v>20</v>
      </c>
      <c r="BM169">
        <v>27</v>
      </c>
      <c r="BN169" s="123">
        <v>1</v>
      </c>
      <c r="BO169">
        <v>0</v>
      </c>
      <c r="BP169" s="125">
        <f t="shared" si="46"/>
        <v>1</v>
      </c>
      <c r="BQ169">
        <f t="shared" si="47"/>
        <v>1</v>
      </c>
      <c r="BR169">
        <f t="shared" si="48"/>
        <v>0.26941318570571254</v>
      </c>
      <c r="BS169" s="123">
        <f t="shared" si="49"/>
        <v>0.26941318570571254</v>
      </c>
      <c r="BT169" s="125">
        <f t="shared" si="50"/>
        <v>0.73058681429428751</v>
      </c>
      <c r="BU169" s="123">
        <f t="shared" si="51"/>
        <v>-1.3115090714905142</v>
      </c>
      <c r="BV169" s="125">
        <f t="shared" si="52"/>
        <v>0</v>
      </c>
      <c r="BW169">
        <f t="shared" si="53"/>
        <v>-0.61458871125578263</v>
      </c>
      <c r="BX169">
        <f t="shared" si="54"/>
        <v>0.33028539160960613</v>
      </c>
      <c r="BY169">
        <f t="shared" si="55"/>
        <v>0.74948675529268072</v>
      </c>
      <c r="CR169">
        <v>2.405820312950864E-2</v>
      </c>
      <c r="CS169">
        <v>1</v>
      </c>
      <c r="CT169">
        <v>0</v>
      </c>
      <c r="CU169">
        <f t="shared" si="59"/>
        <v>15</v>
      </c>
      <c r="CV169">
        <f t="shared" si="59"/>
        <v>0</v>
      </c>
      <c r="CW169">
        <f t="shared" si="57"/>
        <v>0.89130434782608692</v>
      </c>
      <c r="CX169">
        <f t="shared" si="57"/>
        <v>1</v>
      </c>
      <c r="CY169">
        <f t="shared" si="58"/>
        <v>7.2463768115941241E-3</v>
      </c>
    </row>
    <row r="170" spans="1:103" x14ac:dyDescent="0.25">
      <c r="A170" s="2">
        <v>135</v>
      </c>
      <c r="B170" s="2">
        <v>2016</v>
      </c>
      <c r="C170" s="2" t="s">
        <v>384</v>
      </c>
      <c r="D170" s="2" t="s">
        <v>99</v>
      </c>
      <c r="E170" s="2" t="s">
        <v>74</v>
      </c>
      <c r="F170" s="2" t="s">
        <v>136</v>
      </c>
      <c r="G170" s="1" t="s">
        <v>65</v>
      </c>
      <c r="H170" s="1" t="s">
        <v>66</v>
      </c>
      <c r="I170" s="3">
        <v>1</v>
      </c>
      <c r="J170" s="4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3" t="s">
        <v>67</v>
      </c>
      <c r="R170">
        <v>1</v>
      </c>
      <c r="S170" s="4">
        <v>1</v>
      </c>
      <c r="T170" s="5">
        <v>0</v>
      </c>
      <c r="U170" s="5">
        <v>0</v>
      </c>
      <c r="V170" s="5">
        <v>0</v>
      </c>
      <c r="W170" s="3" t="s">
        <v>68</v>
      </c>
      <c r="X170" s="3">
        <v>0</v>
      </c>
      <c r="Y170" s="4">
        <v>1</v>
      </c>
      <c r="Z170" s="5">
        <v>0</v>
      </c>
      <c r="AA170" s="5">
        <v>0</v>
      </c>
      <c r="AB170" s="5">
        <v>0</v>
      </c>
      <c r="AC170" s="3" t="s">
        <v>69</v>
      </c>
      <c r="AD170" s="3">
        <v>1</v>
      </c>
      <c r="AE170" s="4">
        <v>1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6">
        <v>9</v>
      </c>
      <c r="AL170" s="6">
        <v>-9</v>
      </c>
      <c r="AM170" s="6">
        <v>300</v>
      </c>
      <c r="AN170" s="6">
        <v>8</v>
      </c>
      <c r="AO170" s="6">
        <v>34</v>
      </c>
      <c r="AP170" s="6">
        <v>35</v>
      </c>
      <c r="AQ170" s="6">
        <v>35</v>
      </c>
      <c r="AR170" s="6">
        <v>34</v>
      </c>
      <c r="AS170" s="6">
        <v>1734</v>
      </c>
      <c r="AT170" s="7">
        <v>0</v>
      </c>
      <c r="AU170" s="7">
        <v>1</v>
      </c>
      <c r="AV170" s="7">
        <v>1</v>
      </c>
      <c r="AW170" s="8" t="s">
        <v>65</v>
      </c>
      <c r="AX170" s="12" t="s">
        <v>71</v>
      </c>
      <c r="AY170" s="12">
        <v>3</v>
      </c>
      <c r="AZ170" s="9" t="s">
        <v>77</v>
      </c>
      <c r="BA170" s="11" t="s">
        <v>385</v>
      </c>
      <c r="BB170" s="2" t="s">
        <v>99</v>
      </c>
      <c r="BC170" s="11"/>
      <c r="BD170" s="4">
        <v>3.919</v>
      </c>
      <c r="BE170" s="6">
        <v>0.03</v>
      </c>
      <c r="BF170" s="6">
        <v>4.38</v>
      </c>
      <c r="BG170" s="6">
        <v>14</v>
      </c>
      <c r="BH170" s="6">
        <v>32</v>
      </c>
      <c r="BI170" s="7">
        <v>0</v>
      </c>
      <c r="BK170">
        <v>3.2</v>
      </c>
      <c r="BL170">
        <v>21</v>
      </c>
      <c r="BM170">
        <v>28</v>
      </c>
      <c r="BN170" s="123">
        <v>1</v>
      </c>
      <c r="BO170">
        <v>0</v>
      </c>
      <c r="BP170" s="125">
        <f t="shared" si="46"/>
        <v>1</v>
      </c>
      <c r="BQ170">
        <f t="shared" si="47"/>
        <v>1</v>
      </c>
      <c r="BR170">
        <f t="shared" si="48"/>
        <v>0.25010461344610402</v>
      </c>
      <c r="BS170" s="123">
        <f t="shared" si="49"/>
        <v>0.25010461344610402</v>
      </c>
      <c r="BT170" s="125">
        <f t="shared" si="50"/>
        <v>0.74989538655389598</v>
      </c>
      <c r="BU170" s="123">
        <f t="shared" si="51"/>
        <v>-1.3858759948628427</v>
      </c>
      <c r="BV170" s="125">
        <f t="shared" si="52"/>
        <v>0</v>
      </c>
      <c r="BW170">
        <f t="shared" si="53"/>
        <v>-0.67416058233332077</v>
      </c>
      <c r="BX170">
        <f t="shared" si="54"/>
        <v>0.31784711616290767</v>
      </c>
      <c r="BY170">
        <f t="shared" si="55"/>
        <v>0.75831520272884512</v>
      </c>
      <c r="CR170">
        <v>2.4346332803033988E-2</v>
      </c>
      <c r="CS170">
        <v>1</v>
      </c>
      <c r="CT170">
        <v>0</v>
      </c>
      <c r="CU170">
        <f t="shared" si="59"/>
        <v>16</v>
      </c>
      <c r="CV170">
        <f t="shared" si="59"/>
        <v>0</v>
      </c>
      <c r="CW170">
        <f t="shared" si="57"/>
        <v>0.88405797101449279</v>
      </c>
      <c r="CX170">
        <f t="shared" si="57"/>
        <v>1</v>
      </c>
      <c r="CY170">
        <f t="shared" si="58"/>
        <v>7.2463768115942351E-3</v>
      </c>
    </row>
    <row r="171" spans="1:103" x14ac:dyDescent="0.25">
      <c r="A171" s="2">
        <v>54</v>
      </c>
      <c r="B171" s="2">
        <v>2015</v>
      </c>
      <c r="C171" s="2" t="s">
        <v>374</v>
      </c>
      <c r="D171" s="2" t="s">
        <v>161</v>
      </c>
      <c r="E171" s="2" t="s">
        <v>63</v>
      </c>
      <c r="F171" s="2" t="s">
        <v>365</v>
      </c>
      <c r="G171" s="1" t="s">
        <v>65</v>
      </c>
      <c r="H171" s="1" t="s">
        <v>66</v>
      </c>
      <c r="I171" s="3">
        <v>1</v>
      </c>
      <c r="J171" s="4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3" t="s">
        <v>67</v>
      </c>
      <c r="R171">
        <v>1</v>
      </c>
      <c r="S171" s="4">
        <v>1</v>
      </c>
      <c r="T171" s="5">
        <v>0</v>
      </c>
      <c r="U171" s="5">
        <v>0</v>
      </c>
      <c r="V171" s="5">
        <v>0</v>
      </c>
      <c r="W171" s="3" t="s">
        <v>68</v>
      </c>
      <c r="X171" s="3">
        <v>0</v>
      </c>
      <c r="Y171" s="4">
        <v>1</v>
      </c>
      <c r="Z171" s="5">
        <v>0</v>
      </c>
      <c r="AA171" s="5">
        <v>0</v>
      </c>
      <c r="AB171" s="5">
        <v>0</v>
      </c>
      <c r="AC171" s="3" t="s">
        <v>69</v>
      </c>
      <c r="AD171" s="3">
        <v>1</v>
      </c>
      <c r="AE171" s="4">
        <v>1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6"/>
      <c r="AL171" s="6"/>
      <c r="AM171" s="6">
        <v>93</v>
      </c>
      <c r="AN171" s="6">
        <v>8</v>
      </c>
      <c r="AO171" s="6">
        <v>33</v>
      </c>
      <c r="AP171" s="6">
        <v>35</v>
      </c>
      <c r="AQ171" s="6">
        <v>32</v>
      </c>
      <c r="AR171" s="6">
        <v>33</v>
      </c>
      <c r="AS171" s="6">
        <v>0</v>
      </c>
      <c r="AT171" s="7">
        <v>0</v>
      </c>
      <c r="AU171" s="7">
        <v>0</v>
      </c>
      <c r="AV171" s="7">
        <v>0</v>
      </c>
      <c r="AW171" s="8" t="s">
        <v>65</v>
      </c>
      <c r="AX171" s="12" t="s">
        <v>71</v>
      </c>
      <c r="AY171" s="12">
        <v>3</v>
      </c>
      <c r="AZ171" s="9" t="s">
        <v>77</v>
      </c>
      <c r="BA171" s="11" t="s">
        <v>375</v>
      </c>
      <c r="BB171" s="2" t="s">
        <v>161</v>
      </c>
      <c r="BC171" s="11"/>
      <c r="BD171" s="4">
        <v>3.93</v>
      </c>
      <c r="BE171" s="6"/>
      <c r="BF171" s="6">
        <v>4.16</v>
      </c>
      <c r="BG171" s="6">
        <v>25</v>
      </c>
      <c r="BH171" s="6">
        <v>32</v>
      </c>
      <c r="BI171" s="7">
        <v>0</v>
      </c>
      <c r="BK171">
        <v>3.21</v>
      </c>
      <c r="BL171">
        <v>0</v>
      </c>
      <c r="BM171">
        <v>23</v>
      </c>
      <c r="BN171" s="123">
        <v>0</v>
      </c>
      <c r="BO171">
        <v>1</v>
      </c>
      <c r="BP171" s="125">
        <f t="shared" si="46"/>
        <v>1</v>
      </c>
      <c r="BQ171">
        <f t="shared" si="47"/>
        <v>0</v>
      </c>
      <c r="BR171">
        <f t="shared" si="48"/>
        <v>0.60765842580470386</v>
      </c>
      <c r="BS171" s="123">
        <f t="shared" si="49"/>
        <v>0.60765842580470386</v>
      </c>
      <c r="BT171" s="125">
        <f t="shared" si="50"/>
        <v>0.39234157419529614</v>
      </c>
      <c r="BU171" s="123">
        <f t="shared" si="51"/>
        <v>-0.93562245586469706</v>
      </c>
      <c r="BV171" s="125">
        <f t="shared" si="52"/>
        <v>0</v>
      </c>
      <c r="BW171">
        <f t="shared" si="53"/>
        <v>0.27322124697598404</v>
      </c>
      <c r="BX171">
        <f t="shared" si="54"/>
        <v>0.38432625754391342</v>
      </c>
      <c r="BY171">
        <f t="shared" si="55"/>
        <v>0.69191900070072565</v>
      </c>
      <c r="CR171">
        <v>2.4479622702482662E-2</v>
      </c>
      <c r="CS171">
        <v>1</v>
      </c>
      <c r="CT171">
        <v>0</v>
      </c>
      <c r="CU171">
        <f t="shared" si="59"/>
        <v>17</v>
      </c>
      <c r="CV171">
        <f t="shared" si="59"/>
        <v>0</v>
      </c>
      <c r="CW171">
        <f t="shared" si="57"/>
        <v>0.87681159420289856</v>
      </c>
      <c r="CX171">
        <f t="shared" si="57"/>
        <v>1</v>
      </c>
      <c r="CY171">
        <f t="shared" si="58"/>
        <v>7.2463768115942351E-3</v>
      </c>
    </row>
    <row r="172" spans="1:103" x14ac:dyDescent="0.25">
      <c r="A172" s="2">
        <v>41</v>
      </c>
      <c r="B172" s="2">
        <v>2016</v>
      </c>
      <c r="C172" s="2" t="s">
        <v>191</v>
      </c>
      <c r="D172" s="2" t="s">
        <v>228</v>
      </c>
      <c r="E172" s="2" t="s">
        <v>74</v>
      </c>
      <c r="F172" s="2" t="s">
        <v>136</v>
      </c>
      <c r="G172" s="1" t="s">
        <v>70</v>
      </c>
      <c r="H172" s="1" t="s">
        <v>66</v>
      </c>
      <c r="I172" s="3">
        <v>1</v>
      </c>
      <c r="J172" s="4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3" t="s">
        <v>101</v>
      </c>
      <c r="R172">
        <v>2</v>
      </c>
      <c r="S172" s="4">
        <v>0</v>
      </c>
      <c r="T172" s="5">
        <v>1</v>
      </c>
      <c r="U172" s="5">
        <v>0</v>
      </c>
      <c r="V172" s="5">
        <v>0</v>
      </c>
      <c r="W172" s="3" t="s">
        <v>68</v>
      </c>
      <c r="X172" s="3">
        <v>0</v>
      </c>
      <c r="Y172" s="4">
        <v>1</v>
      </c>
      <c r="Z172" s="5">
        <v>0</v>
      </c>
      <c r="AA172" s="5">
        <v>0</v>
      </c>
      <c r="AB172" s="5">
        <v>0</v>
      </c>
      <c r="AC172" s="3" t="s">
        <v>69</v>
      </c>
      <c r="AD172" s="3">
        <v>1</v>
      </c>
      <c r="AE172" s="4">
        <v>1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6"/>
      <c r="AL172" s="6"/>
      <c r="AM172" s="6"/>
      <c r="AN172" s="6">
        <v>8</v>
      </c>
      <c r="AO172" s="6">
        <v>34</v>
      </c>
      <c r="AP172" s="6">
        <v>35</v>
      </c>
      <c r="AQ172" s="6">
        <v>36</v>
      </c>
      <c r="AR172" s="6">
        <v>34</v>
      </c>
      <c r="AS172" s="6">
        <v>1135</v>
      </c>
      <c r="AT172" s="7">
        <v>1</v>
      </c>
      <c r="AU172" s="7">
        <v>1</v>
      </c>
      <c r="AV172" s="7">
        <v>1</v>
      </c>
      <c r="AW172" s="8" t="s">
        <v>65</v>
      </c>
      <c r="AX172" s="12" t="s">
        <v>71</v>
      </c>
      <c r="AY172" s="12">
        <v>3</v>
      </c>
      <c r="AZ172" s="9" t="s">
        <v>77</v>
      </c>
      <c r="BA172" s="11" t="s">
        <v>387</v>
      </c>
      <c r="BB172" s="2" t="s">
        <v>228</v>
      </c>
      <c r="BC172" s="11" t="s">
        <v>388</v>
      </c>
      <c r="BD172" s="4">
        <v>4</v>
      </c>
      <c r="BE172" s="6"/>
      <c r="BF172" s="6">
        <v>4.0599999999999996</v>
      </c>
      <c r="BG172" s="6">
        <v>36</v>
      </c>
      <c r="BH172" s="6">
        <v>32</v>
      </c>
      <c r="BI172" s="7">
        <v>0</v>
      </c>
      <c r="BK172">
        <v>3.22</v>
      </c>
      <c r="BL172">
        <v>0</v>
      </c>
      <c r="BM172">
        <v>17</v>
      </c>
      <c r="BN172" s="123">
        <v>1</v>
      </c>
      <c r="BO172">
        <v>0</v>
      </c>
      <c r="BP172" s="125">
        <f t="shared" si="46"/>
        <v>1</v>
      </c>
      <c r="BQ172">
        <f t="shared" si="47"/>
        <v>1</v>
      </c>
      <c r="BR172">
        <f t="shared" si="48"/>
        <v>0.64569289556023812</v>
      </c>
      <c r="BS172" s="123">
        <f t="shared" si="49"/>
        <v>0.64569289556023812</v>
      </c>
      <c r="BT172" s="125">
        <f t="shared" si="50"/>
        <v>0.35430710443976188</v>
      </c>
      <c r="BU172" s="123">
        <f t="shared" si="51"/>
        <v>-0.43743128210462695</v>
      </c>
      <c r="BV172" s="125">
        <f t="shared" si="52"/>
        <v>100</v>
      </c>
      <c r="BW172">
        <f t="shared" si="53"/>
        <v>0.37371789677474343</v>
      </c>
      <c r="BX172">
        <f t="shared" si="54"/>
        <v>0.37203361481350117</v>
      </c>
      <c r="BY172">
        <f t="shared" si="55"/>
        <v>0.54730811031360815</v>
      </c>
      <c r="CR172">
        <v>2.5975252766093762E-2</v>
      </c>
      <c r="CS172">
        <v>1</v>
      </c>
      <c r="CT172">
        <v>0</v>
      </c>
      <c r="CU172">
        <f t="shared" si="59"/>
        <v>18</v>
      </c>
      <c r="CV172">
        <f t="shared" si="59"/>
        <v>0</v>
      </c>
      <c r="CW172">
        <f t="shared" si="57"/>
        <v>0.86956521739130432</v>
      </c>
      <c r="CX172">
        <f t="shared" si="57"/>
        <v>1</v>
      </c>
      <c r="CY172">
        <f t="shared" si="58"/>
        <v>7.2463768115941241E-3</v>
      </c>
    </row>
    <row r="173" spans="1:103" x14ac:dyDescent="0.25">
      <c r="A173" s="2">
        <v>122</v>
      </c>
      <c r="B173" s="2">
        <v>2016</v>
      </c>
      <c r="C173" s="2" t="s">
        <v>61</v>
      </c>
      <c r="D173" s="2" t="s">
        <v>204</v>
      </c>
      <c r="E173" s="2" t="s">
        <v>63</v>
      </c>
      <c r="F173" s="2" t="s">
        <v>136</v>
      </c>
      <c r="G173" s="1" t="s">
        <v>65</v>
      </c>
      <c r="H173" s="1" t="s">
        <v>76</v>
      </c>
      <c r="I173" s="3">
        <v>2</v>
      </c>
      <c r="J173" s="4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3" t="s">
        <v>67</v>
      </c>
      <c r="R173">
        <v>1</v>
      </c>
      <c r="S173" s="4">
        <v>1</v>
      </c>
      <c r="T173" s="5">
        <v>0</v>
      </c>
      <c r="U173" s="5">
        <v>0</v>
      </c>
      <c r="V173" s="5">
        <v>0</v>
      </c>
      <c r="W173" s="3" t="s">
        <v>68</v>
      </c>
      <c r="X173" s="3">
        <v>0</v>
      </c>
      <c r="Y173" s="4">
        <v>1</v>
      </c>
      <c r="Z173" s="5">
        <v>0</v>
      </c>
      <c r="AA173" s="5">
        <v>0</v>
      </c>
      <c r="AB173" s="5">
        <v>0</v>
      </c>
      <c r="AC173" s="3" t="s">
        <v>128</v>
      </c>
      <c r="AD173" s="3">
        <v>3</v>
      </c>
      <c r="AE173" s="4">
        <v>0</v>
      </c>
      <c r="AF173" s="5">
        <v>0</v>
      </c>
      <c r="AG173" s="5">
        <v>1</v>
      </c>
      <c r="AH173" s="5">
        <v>0</v>
      </c>
      <c r="AI173" s="5">
        <v>0</v>
      </c>
      <c r="AJ173" s="5">
        <v>0</v>
      </c>
      <c r="AK173" s="6">
        <v>158</v>
      </c>
      <c r="AL173" s="6">
        <v>-158</v>
      </c>
      <c r="AM173" s="6">
        <v>529</v>
      </c>
      <c r="AN173" s="6">
        <v>8</v>
      </c>
      <c r="AO173" s="6">
        <v>24</v>
      </c>
      <c r="AP173" s="6">
        <v>22</v>
      </c>
      <c r="AQ173" s="6">
        <v>23</v>
      </c>
      <c r="AR173" s="6">
        <v>28</v>
      </c>
      <c r="AS173" s="6">
        <v>2145</v>
      </c>
      <c r="AT173" s="7">
        <v>0</v>
      </c>
      <c r="AU173" s="7">
        <v>0</v>
      </c>
      <c r="AV173" s="7">
        <v>1</v>
      </c>
      <c r="AW173" s="8" t="s">
        <v>65</v>
      </c>
      <c r="AX173" s="12" t="s">
        <v>71</v>
      </c>
      <c r="AY173" s="12">
        <v>3</v>
      </c>
      <c r="AZ173" s="9" t="s">
        <v>77</v>
      </c>
      <c r="BA173" s="11" t="s">
        <v>205</v>
      </c>
      <c r="BB173" s="2" t="s">
        <v>204</v>
      </c>
      <c r="BC173" s="11"/>
      <c r="BD173" s="4">
        <v>3.4849999999999999</v>
      </c>
      <c r="BE173" s="6">
        <v>0.29867674858223064</v>
      </c>
      <c r="BF173" s="6">
        <v>3.87</v>
      </c>
      <c r="BG173" s="6">
        <v>3</v>
      </c>
      <c r="BH173" s="6">
        <v>33</v>
      </c>
      <c r="BI173" s="7">
        <v>0</v>
      </c>
      <c r="BK173">
        <v>3.23</v>
      </c>
      <c r="BL173">
        <v>0</v>
      </c>
      <c r="BM173">
        <v>25</v>
      </c>
      <c r="BN173" s="123">
        <v>1</v>
      </c>
      <c r="BO173">
        <v>0</v>
      </c>
      <c r="BP173" s="125">
        <f t="shared" si="46"/>
        <v>1</v>
      </c>
      <c r="BQ173">
        <f t="shared" si="47"/>
        <v>1</v>
      </c>
      <c r="BR173">
        <f t="shared" si="48"/>
        <v>0.58591322822150449</v>
      </c>
      <c r="BS173" s="123">
        <f t="shared" si="49"/>
        <v>0.58591322822150449</v>
      </c>
      <c r="BT173" s="125">
        <f t="shared" si="50"/>
        <v>0.41408677177849551</v>
      </c>
      <c r="BU173" s="123">
        <f t="shared" si="51"/>
        <v>-0.53458357507659648</v>
      </c>
      <c r="BV173" s="125">
        <f t="shared" si="52"/>
        <v>100</v>
      </c>
      <c r="BW173">
        <f t="shared" si="53"/>
        <v>0.21704465640766779</v>
      </c>
      <c r="BX173">
        <f t="shared" si="54"/>
        <v>0.38965532033703426</v>
      </c>
      <c r="BY173">
        <f t="shared" si="55"/>
        <v>0.58662048946392531</v>
      </c>
      <c r="CR173">
        <v>2.6014856567649281E-2</v>
      </c>
      <c r="CS173">
        <v>1</v>
      </c>
      <c r="CT173">
        <v>0</v>
      </c>
      <c r="CU173">
        <f t="shared" si="59"/>
        <v>19</v>
      </c>
      <c r="CV173">
        <f t="shared" si="59"/>
        <v>0</v>
      </c>
      <c r="CW173">
        <f t="shared" si="57"/>
        <v>0.8623188405797102</v>
      </c>
      <c r="CX173">
        <f t="shared" si="57"/>
        <v>1</v>
      </c>
      <c r="CY173">
        <f t="shared" si="58"/>
        <v>7.2463768115942351E-3</v>
      </c>
    </row>
    <row r="174" spans="1:103" x14ac:dyDescent="0.25">
      <c r="A174" s="13">
        <v>59</v>
      </c>
      <c r="B174" s="13">
        <v>2016</v>
      </c>
      <c r="C174" s="13" t="s">
        <v>382</v>
      </c>
      <c r="D174" s="13" t="s">
        <v>254</v>
      </c>
      <c r="E174" s="13" t="s">
        <v>74</v>
      </c>
      <c r="F174" s="13" t="s">
        <v>64</v>
      </c>
      <c r="G174" s="14" t="s">
        <v>65</v>
      </c>
      <c r="H174" s="14" t="s">
        <v>66</v>
      </c>
      <c r="I174" s="15">
        <v>1</v>
      </c>
      <c r="J174" s="16">
        <v>1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5" t="s">
        <v>67</v>
      </c>
      <c r="R174" s="18">
        <v>1</v>
      </c>
      <c r="S174" s="16">
        <v>1</v>
      </c>
      <c r="T174" s="17">
        <v>0</v>
      </c>
      <c r="U174" s="17">
        <v>0</v>
      </c>
      <c r="V174" s="17">
        <v>0</v>
      </c>
      <c r="W174" s="15" t="s">
        <v>68</v>
      </c>
      <c r="X174" s="3">
        <v>0</v>
      </c>
      <c r="Y174" s="16">
        <v>1</v>
      </c>
      <c r="Z174" s="17">
        <v>0</v>
      </c>
      <c r="AA174" s="17">
        <v>0</v>
      </c>
      <c r="AB174" s="17">
        <v>0</v>
      </c>
      <c r="AC174" s="15" t="s">
        <v>69</v>
      </c>
      <c r="AD174" s="15">
        <v>1</v>
      </c>
      <c r="AE174" s="16">
        <v>1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9">
        <v>6</v>
      </c>
      <c r="AL174" s="6">
        <v>-6</v>
      </c>
      <c r="AM174" s="19">
        <v>253</v>
      </c>
      <c r="AN174" s="19">
        <v>8</v>
      </c>
      <c r="AO174" s="19">
        <v>34</v>
      </c>
      <c r="AP174" s="19">
        <v>36</v>
      </c>
      <c r="AQ174" s="19">
        <v>32</v>
      </c>
      <c r="AR174" s="19">
        <v>35</v>
      </c>
      <c r="AS174" s="19">
        <v>633</v>
      </c>
      <c r="AT174" s="20">
        <v>0</v>
      </c>
      <c r="AU174" s="20">
        <v>1</v>
      </c>
      <c r="AV174" s="20">
        <v>1</v>
      </c>
      <c r="AW174" s="21" t="s">
        <v>65</v>
      </c>
      <c r="AX174" s="22" t="s">
        <v>71</v>
      </c>
      <c r="AY174" s="12">
        <v>3</v>
      </c>
      <c r="AZ174" s="23" t="s">
        <v>77</v>
      </c>
      <c r="BA174" s="11" t="s">
        <v>383</v>
      </c>
      <c r="BB174" s="2" t="s">
        <v>254</v>
      </c>
      <c r="BC174" s="11"/>
      <c r="BD174" s="16">
        <v>3.8660000000000001</v>
      </c>
      <c r="BE174" s="19">
        <v>2.3715415019762844E-2</v>
      </c>
      <c r="BF174" s="19">
        <v>4.16</v>
      </c>
      <c r="BG174" s="19">
        <v>17</v>
      </c>
      <c r="BH174" s="19">
        <v>33</v>
      </c>
      <c r="BI174" s="20">
        <v>0</v>
      </c>
      <c r="BK174">
        <v>3.23</v>
      </c>
      <c r="BL174">
        <v>9</v>
      </c>
      <c r="BM174">
        <v>21</v>
      </c>
      <c r="BN174" s="123">
        <v>1</v>
      </c>
      <c r="BO174">
        <v>0</v>
      </c>
      <c r="BP174" s="125">
        <f t="shared" si="46"/>
        <v>1</v>
      </c>
      <c r="BQ174">
        <f t="shared" si="47"/>
        <v>1</v>
      </c>
      <c r="BR174">
        <f t="shared" si="48"/>
        <v>0.46799870438949215</v>
      </c>
      <c r="BS174" s="123">
        <f t="shared" si="49"/>
        <v>0.46799870438949215</v>
      </c>
      <c r="BT174" s="125">
        <f t="shared" si="50"/>
        <v>0.5320012956105078</v>
      </c>
      <c r="BU174" s="123">
        <f t="shared" si="51"/>
        <v>-0.75928975146684341</v>
      </c>
      <c r="BV174" s="125">
        <f t="shared" si="52"/>
        <v>0</v>
      </c>
      <c r="BW174">
        <f t="shared" si="53"/>
        <v>-8.0301570993321914E-2</v>
      </c>
      <c r="BX174">
        <f t="shared" si="54"/>
        <v>0.39765809354122106</v>
      </c>
      <c r="BY174">
        <f t="shared" si="55"/>
        <v>0.6537564419794788</v>
      </c>
      <c r="CR174">
        <v>3.0546277815244733E-2</v>
      </c>
      <c r="CS174">
        <v>1</v>
      </c>
      <c r="CT174">
        <v>0</v>
      </c>
      <c r="CU174">
        <f t="shared" si="59"/>
        <v>20</v>
      </c>
      <c r="CV174">
        <f t="shared" si="59"/>
        <v>0</v>
      </c>
      <c r="CW174">
        <f t="shared" si="57"/>
        <v>0.85507246376811596</v>
      </c>
      <c r="CX174">
        <f t="shared" si="57"/>
        <v>1</v>
      </c>
      <c r="CY174">
        <f t="shared" si="58"/>
        <v>7.2463768115942351E-3</v>
      </c>
    </row>
    <row r="175" spans="1:103" x14ac:dyDescent="0.25">
      <c r="A175" s="2">
        <v>215</v>
      </c>
      <c r="B175" s="2">
        <v>2016</v>
      </c>
      <c r="C175" s="2" t="s">
        <v>367</v>
      </c>
      <c r="D175" s="2" t="s">
        <v>307</v>
      </c>
      <c r="E175" s="2" t="s">
        <v>74</v>
      </c>
      <c r="F175" s="2" t="s">
        <v>64</v>
      </c>
      <c r="G175" s="1" t="s">
        <v>65</v>
      </c>
      <c r="H175" s="1" t="s">
        <v>109</v>
      </c>
      <c r="I175" s="3">
        <v>7</v>
      </c>
      <c r="J175" s="4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</v>
      </c>
      <c r="Q175" s="3" t="s">
        <v>67</v>
      </c>
      <c r="R175">
        <v>1</v>
      </c>
      <c r="S175" s="4">
        <v>1</v>
      </c>
      <c r="T175" s="5">
        <v>0</v>
      </c>
      <c r="U175" s="5">
        <v>0</v>
      </c>
      <c r="V175" s="5">
        <v>0</v>
      </c>
      <c r="W175" s="3" t="s">
        <v>68</v>
      </c>
      <c r="X175" s="3">
        <v>0</v>
      </c>
      <c r="Y175" s="4">
        <v>1</v>
      </c>
      <c r="Z175" s="5">
        <v>0</v>
      </c>
      <c r="AA175" s="5">
        <v>0</v>
      </c>
      <c r="AB175" s="5">
        <v>0</v>
      </c>
      <c r="AC175" s="3" t="s">
        <v>83</v>
      </c>
      <c r="AD175" s="3">
        <v>2</v>
      </c>
      <c r="AE175" s="4">
        <v>0</v>
      </c>
      <c r="AF175" s="5">
        <v>1</v>
      </c>
      <c r="AG175" s="5">
        <v>0</v>
      </c>
      <c r="AH175" s="5">
        <v>0</v>
      </c>
      <c r="AI175" s="5">
        <v>0</v>
      </c>
      <c r="AJ175" s="5">
        <v>0</v>
      </c>
      <c r="AK175" s="6">
        <v>10</v>
      </c>
      <c r="AL175" s="6">
        <v>-10</v>
      </c>
      <c r="AM175" s="6">
        <v>65</v>
      </c>
      <c r="AN175" s="6">
        <v>8</v>
      </c>
      <c r="AO175" s="6">
        <v>33</v>
      </c>
      <c r="AP175" s="6">
        <v>32</v>
      </c>
      <c r="AQ175" s="6">
        <v>34</v>
      </c>
      <c r="AR175" s="6">
        <v>32</v>
      </c>
      <c r="AS175" s="6">
        <v>50</v>
      </c>
      <c r="AT175" s="7">
        <v>0</v>
      </c>
      <c r="AU175" s="7">
        <v>1</v>
      </c>
      <c r="AV175" s="7">
        <v>1</v>
      </c>
      <c r="AW175" s="8" t="s">
        <v>65</v>
      </c>
      <c r="AX175" s="12" t="s">
        <v>71</v>
      </c>
      <c r="AY175" s="12">
        <v>3</v>
      </c>
      <c r="AZ175" s="9" t="s">
        <v>77</v>
      </c>
      <c r="BA175" s="11" t="s">
        <v>368</v>
      </c>
      <c r="BB175" s="2" t="s">
        <v>307</v>
      </c>
      <c r="BC175" s="11"/>
      <c r="BD175" s="4">
        <v>3.6219999999999999</v>
      </c>
      <c r="BE175" s="6">
        <v>0.15384615384615385</v>
      </c>
      <c r="BF175" s="6">
        <v>4.04</v>
      </c>
      <c r="BG175" s="6">
        <v>23</v>
      </c>
      <c r="BH175" s="6">
        <v>33</v>
      </c>
      <c r="BI175" s="7">
        <v>0</v>
      </c>
      <c r="BK175">
        <v>3.24</v>
      </c>
      <c r="BL175">
        <v>24</v>
      </c>
      <c r="BM175">
        <v>23</v>
      </c>
      <c r="BN175" s="123">
        <v>0</v>
      </c>
      <c r="BO175">
        <v>1</v>
      </c>
      <c r="BP175" s="125">
        <f t="shared" si="46"/>
        <v>1</v>
      </c>
      <c r="BQ175">
        <f t="shared" si="47"/>
        <v>0</v>
      </c>
      <c r="BR175">
        <f t="shared" si="48"/>
        <v>0.22819690929391154</v>
      </c>
      <c r="BS175" s="123">
        <f t="shared" si="49"/>
        <v>0.22819690929391154</v>
      </c>
      <c r="BT175" s="125">
        <f t="shared" si="50"/>
        <v>0.77180309070608843</v>
      </c>
      <c r="BU175" s="123">
        <f t="shared" si="51"/>
        <v>-0.25902582534389462</v>
      </c>
      <c r="BV175" s="125">
        <f t="shared" si="52"/>
        <v>100</v>
      </c>
      <c r="BW175">
        <f t="shared" si="53"/>
        <v>-0.74479804227470581</v>
      </c>
      <c r="BX175">
        <f t="shared" si="54"/>
        <v>0.30231051481288207</v>
      </c>
      <c r="BY175">
        <f t="shared" si="55"/>
        <v>0.44515686650786201</v>
      </c>
      <c r="CR175">
        <v>3.2484327627377726E-2</v>
      </c>
      <c r="CS175">
        <v>1</v>
      </c>
      <c r="CT175">
        <v>0</v>
      </c>
      <c r="CU175">
        <f t="shared" si="59"/>
        <v>21</v>
      </c>
      <c r="CV175">
        <f t="shared" si="59"/>
        <v>0</v>
      </c>
      <c r="CW175">
        <f t="shared" si="57"/>
        <v>0.84782608695652173</v>
      </c>
      <c r="CX175">
        <f t="shared" si="57"/>
        <v>1</v>
      </c>
      <c r="CY175">
        <f t="shared" si="58"/>
        <v>7.2463768115942351E-3</v>
      </c>
    </row>
    <row r="176" spans="1:103" x14ac:dyDescent="0.25">
      <c r="A176" s="2">
        <v>34</v>
      </c>
      <c r="B176" s="2">
        <v>2015</v>
      </c>
      <c r="C176" s="2" t="s">
        <v>92</v>
      </c>
      <c r="D176" s="2" t="s">
        <v>204</v>
      </c>
      <c r="E176" s="2" t="s">
        <v>74</v>
      </c>
      <c r="F176" s="2" t="s">
        <v>64</v>
      </c>
      <c r="G176" s="1" t="s">
        <v>65</v>
      </c>
      <c r="H176" s="1" t="s">
        <v>109</v>
      </c>
      <c r="I176" s="3">
        <v>7</v>
      </c>
      <c r="J176" s="4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</v>
      </c>
      <c r="Q176" s="3" t="s">
        <v>95</v>
      </c>
      <c r="R176">
        <v>4</v>
      </c>
      <c r="S176" s="4">
        <v>0</v>
      </c>
      <c r="T176" s="5">
        <v>0</v>
      </c>
      <c r="U176" s="5">
        <v>0</v>
      </c>
      <c r="V176" s="5">
        <v>1</v>
      </c>
      <c r="W176" s="3" t="s">
        <v>68</v>
      </c>
      <c r="X176" s="3">
        <v>0</v>
      </c>
      <c r="Y176" s="4">
        <v>1</v>
      </c>
      <c r="Z176" s="5">
        <v>0</v>
      </c>
      <c r="AA176" s="5">
        <v>0</v>
      </c>
      <c r="AB176" s="5">
        <v>0</v>
      </c>
      <c r="AC176" s="3" t="s">
        <v>69</v>
      </c>
      <c r="AD176" s="3">
        <v>1</v>
      </c>
      <c r="AE176" s="4">
        <v>1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6"/>
      <c r="AL176" s="6"/>
      <c r="AM176" s="6"/>
      <c r="AN176" s="6">
        <v>5</v>
      </c>
      <c r="AO176" s="6">
        <v>35</v>
      </c>
      <c r="AP176" s="6">
        <v>36</v>
      </c>
      <c r="AQ176" s="6">
        <v>34</v>
      </c>
      <c r="AR176" s="6">
        <v>34</v>
      </c>
      <c r="AS176" s="6">
        <v>1736</v>
      </c>
      <c r="AT176" s="7">
        <v>0</v>
      </c>
      <c r="AU176" s="7">
        <v>1</v>
      </c>
      <c r="AV176" s="7">
        <v>0</v>
      </c>
      <c r="AW176" s="8" t="s">
        <v>65</v>
      </c>
      <c r="AX176" s="12" t="s">
        <v>71</v>
      </c>
      <c r="AY176" s="12">
        <v>3</v>
      </c>
      <c r="AZ176" s="9" t="s">
        <v>77</v>
      </c>
      <c r="BA176" s="11" t="s">
        <v>390</v>
      </c>
      <c r="BB176" s="2" t="s">
        <v>204</v>
      </c>
      <c r="BC176" s="11"/>
      <c r="BD176" s="4">
        <v>3.9340000000000002</v>
      </c>
      <c r="BE176" s="6"/>
      <c r="BF176" s="6">
        <v>4.21</v>
      </c>
      <c r="BG176" s="6">
        <v>0</v>
      </c>
      <c r="BH176" s="6">
        <v>34</v>
      </c>
      <c r="BI176" s="7">
        <v>0</v>
      </c>
      <c r="BK176">
        <v>3.26</v>
      </c>
      <c r="BL176">
        <v>0</v>
      </c>
      <c r="BM176">
        <v>26</v>
      </c>
      <c r="BN176" s="123">
        <v>1</v>
      </c>
      <c r="BO176">
        <v>0</v>
      </c>
      <c r="BP176" s="125">
        <f t="shared" si="46"/>
        <v>1</v>
      </c>
      <c r="BQ176">
        <f t="shared" si="47"/>
        <v>1</v>
      </c>
      <c r="BR176">
        <f t="shared" si="48"/>
        <v>0.56730552066717965</v>
      </c>
      <c r="BS176" s="123">
        <f t="shared" si="49"/>
        <v>0.56730552066717965</v>
      </c>
      <c r="BT176" s="125">
        <f t="shared" si="50"/>
        <v>0.43269447933282035</v>
      </c>
      <c r="BU176" s="123">
        <f t="shared" si="51"/>
        <v>-0.56685728321947682</v>
      </c>
      <c r="BV176" s="125">
        <f t="shared" si="52"/>
        <v>100</v>
      </c>
      <c r="BW176">
        <f t="shared" si="53"/>
        <v>0.16951832629317032</v>
      </c>
      <c r="BX176">
        <f t="shared" si="54"/>
        <v>0.39325116888406042</v>
      </c>
      <c r="BY176">
        <f t="shared" si="55"/>
        <v>0.59802258114970597</v>
      </c>
      <c r="CR176">
        <v>3.4189174050654025E-2</v>
      </c>
      <c r="CS176">
        <v>1</v>
      </c>
      <c r="CT176">
        <v>0</v>
      </c>
      <c r="CU176">
        <f t="shared" si="59"/>
        <v>22</v>
      </c>
      <c r="CV176">
        <f t="shared" si="59"/>
        <v>0</v>
      </c>
      <c r="CW176">
        <f t="shared" si="57"/>
        <v>0.84057971014492749</v>
      </c>
      <c r="CX176">
        <f t="shared" si="57"/>
        <v>1</v>
      </c>
      <c r="CY176">
        <f t="shared" si="58"/>
        <v>7.2463768115941241E-3</v>
      </c>
    </row>
    <row r="177" spans="1:103" x14ac:dyDescent="0.25">
      <c r="A177" s="2">
        <v>2</v>
      </c>
      <c r="B177" s="2">
        <v>2015</v>
      </c>
      <c r="C177" s="2" t="s">
        <v>92</v>
      </c>
      <c r="D177" s="2" t="s">
        <v>222</v>
      </c>
      <c r="E177" s="2" t="s">
        <v>63</v>
      </c>
      <c r="F177" s="2" t="s">
        <v>94</v>
      </c>
      <c r="G177" s="1" t="s">
        <v>65</v>
      </c>
      <c r="H177" s="1" t="s">
        <v>66</v>
      </c>
      <c r="I177" s="3">
        <v>1</v>
      </c>
      <c r="J177" s="4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3" t="s">
        <v>95</v>
      </c>
      <c r="R177">
        <v>4</v>
      </c>
      <c r="S177" s="4">
        <v>0</v>
      </c>
      <c r="T177" s="5">
        <v>0</v>
      </c>
      <c r="U177" s="5">
        <v>0</v>
      </c>
      <c r="V177" s="5">
        <v>1</v>
      </c>
      <c r="W177" s="3" t="s">
        <v>123</v>
      </c>
      <c r="X177" s="3">
        <v>2</v>
      </c>
      <c r="Y177" s="4">
        <v>0</v>
      </c>
      <c r="Z177" s="5">
        <v>0</v>
      </c>
      <c r="AA177" s="5">
        <v>1</v>
      </c>
      <c r="AB177" s="5">
        <v>0</v>
      </c>
      <c r="AC177" s="3" t="s">
        <v>69</v>
      </c>
      <c r="AD177" s="3">
        <v>1</v>
      </c>
      <c r="AE177" s="4">
        <v>1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6"/>
      <c r="AL177" s="6"/>
      <c r="AM177" s="6"/>
      <c r="AN177" s="6">
        <v>4</v>
      </c>
      <c r="AO177" s="6">
        <v>34</v>
      </c>
      <c r="AP177" s="6">
        <v>32</v>
      </c>
      <c r="AQ177" s="6">
        <v>35</v>
      </c>
      <c r="AR177" s="6">
        <v>34</v>
      </c>
      <c r="AS177" s="6">
        <v>18</v>
      </c>
      <c r="AT177" s="7">
        <v>0</v>
      </c>
      <c r="AU177" s="7">
        <v>0</v>
      </c>
      <c r="AV177" s="7">
        <v>0</v>
      </c>
      <c r="AW177" s="8" t="s">
        <v>65</v>
      </c>
      <c r="AX177" s="12" t="s">
        <v>71</v>
      </c>
      <c r="AY177" s="12">
        <v>3</v>
      </c>
      <c r="AZ177" s="9" t="s">
        <v>77</v>
      </c>
      <c r="BA177" s="11" t="s">
        <v>386</v>
      </c>
      <c r="BB177" s="2" t="s">
        <v>222</v>
      </c>
      <c r="BC177" s="11"/>
      <c r="BD177" s="4">
        <v>3.7949999999999999</v>
      </c>
      <c r="BE177" s="6"/>
      <c r="BF177" s="6">
        <v>4.01</v>
      </c>
      <c r="BG177" s="6">
        <v>6</v>
      </c>
      <c r="BH177" s="6">
        <v>34</v>
      </c>
      <c r="BI177" s="7">
        <v>0</v>
      </c>
      <c r="BK177">
        <v>3.26</v>
      </c>
      <c r="BL177">
        <v>29</v>
      </c>
      <c r="BM177">
        <v>24</v>
      </c>
      <c r="BN177" s="123">
        <v>1</v>
      </c>
      <c r="BO177">
        <v>0</v>
      </c>
      <c r="BP177" s="125">
        <f t="shared" si="46"/>
        <v>1</v>
      </c>
      <c r="BQ177">
        <f t="shared" si="47"/>
        <v>1</v>
      </c>
      <c r="BR177">
        <f t="shared" si="48"/>
        <v>0.16142495946250621</v>
      </c>
      <c r="BS177" s="123">
        <f t="shared" si="49"/>
        <v>0.16142495946250621</v>
      </c>
      <c r="BT177" s="125">
        <f t="shared" si="50"/>
        <v>0.83857504053749377</v>
      </c>
      <c r="BU177" s="123">
        <f t="shared" si="51"/>
        <v>-1.823714891592412</v>
      </c>
      <c r="BV177" s="125">
        <f t="shared" si="52"/>
        <v>0</v>
      </c>
      <c r="BW177">
        <f t="shared" si="53"/>
        <v>-0.98861832101677916</v>
      </c>
      <c r="BX177">
        <f t="shared" si="54"/>
        <v>0.24472463837134673</v>
      </c>
      <c r="BY177">
        <f t="shared" si="55"/>
        <v>0.79956632084051127</v>
      </c>
      <c r="CR177">
        <v>3.4384385009918257E-2</v>
      </c>
      <c r="CS177">
        <v>1</v>
      </c>
      <c r="CT177">
        <v>0</v>
      </c>
      <c r="CU177">
        <f t="shared" si="59"/>
        <v>23</v>
      </c>
      <c r="CV177">
        <f t="shared" si="59"/>
        <v>0</v>
      </c>
      <c r="CW177">
        <f t="shared" si="57"/>
        <v>0.83333333333333337</v>
      </c>
      <c r="CX177">
        <f t="shared" si="57"/>
        <v>1</v>
      </c>
      <c r="CY177">
        <f t="shared" si="58"/>
        <v>0</v>
      </c>
    </row>
    <row r="178" spans="1:103" x14ac:dyDescent="0.25">
      <c r="A178" s="2">
        <v>51</v>
      </c>
      <c r="B178" s="2">
        <v>2015</v>
      </c>
      <c r="C178" s="2" t="s">
        <v>167</v>
      </c>
      <c r="D178" s="2" t="s">
        <v>204</v>
      </c>
      <c r="E178" s="2" t="s">
        <v>63</v>
      </c>
      <c r="F178" s="2" t="s">
        <v>108</v>
      </c>
      <c r="G178" s="1" t="s">
        <v>65</v>
      </c>
      <c r="H178" s="1" t="s">
        <v>82</v>
      </c>
      <c r="I178" s="3">
        <v>4</v>
      </c>
      <c r="J178" s="4">
        <v>0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3" t="s">
        <v>67</v>
      </c>
      <c r="R178">
        <v>1</v>
      </c>
      <c r="S178" s="4">
        <v>1</v>
      </c>
      <c r="T178" s="5">
        <v>0</v>
      </c>
      <c r="U178" s="5">
        <v>0</v>
      </c>
      <c r="V178" s="5">
        <v>0</v>
      </c>
      <c r="W178" s="3" t="s">
        <v>68</v>
      </c>
      <c r="X178" s="3">
        <v>0</v>
      </c>
      <c r="Y178" s="4">
        <v>1</v>
      </c>
      <c r="Z178" s="5">
        <v>0</v>
      </c>
      <c r="AA178" s="5">
        <v>0</v>
      </c>
      <c r="AB178" s="5">
        <v>0</v>
      </c>
      <c r="AC178" s="3" t="s">
        <v>128</v>
      </c>
      <c r="AD178" s="3">
        <v>3</v>
      </c>
      <c r="AE178" s="4">
        <v>0</v>
      </c>
      <c r="AF178" s="5">
        <v>0</v>
      </c>
      <c r="AG178" s="5">
        <v>1</v>
      </c>
      <c r="AH178" s="5">
        <v>0</v>
      </c>
      <c r="AI178" s="5">
        <v>0</v>
      </c>
      <c r="AJ178" s="5">
        <v>0</v>
      </c>
      <c r="AK178" s="6">
        <v>8</v>
      </c>
      <c r="AL178" s="6">
        <v>-8</v>
      </c>
      <c r="AM178" s="6">
        <v>453</v>
      </c>
      <c r="AN178" s="6">
        <v>8</v>
      </c>
      <c r="AO178" s="6">
        <v>31</v>
      </c>
      <c r="AP178" s="6">
        <v>27</v>
      </c>
      <c r="AQ178" s="6">
        <v>35</v>
      </c>
      <c r="AR178" s="6">
        <v>32</v>
      </c>
      <c r="AS178" s="6">
        <v>18</v>
      </c>
      <c r="AT178" s="7">
        <v>0</v>
      </c>
      <c r="AU178" s="7">
        <v>0</v>
      </c>
      <c r="AV178" s="7">
        <v>0</v>
      </c>
      <c r="AW178" s="8" t="s">
        <v>65</v>
      </c>
      <c r="AX178" s="12" t="s">
        <v>71</v>
      </c>
      <c r="AY178" s="12">
        <v>3</v>
      </c>
      <c r="AZ178" s="9" t="s">
        <v>77</v>
      </c>
      <c r="BA178" s="11" t="s">
        <v>333</v>
      </c>
      <c r="BB178" s="2" t="s">
        <v>204</v>
      </c>
      <c r="BC178" s="11"/>
      <c r="BD178" s="4">
        <v>3.9260000000000002</v>
      </c>
      <c r="BE178" s="6">
        <v>1.7660044150110375E-2</v>
      </c>
      <c r="BF178" s="6">
        <v>4.33</v>
      </c>
      <c r="BG178" s="6">
        <v>15</v>
      </c>
      <c r="BH178" s="6">
        <v>34</v>
      </c>
      <c r="BI178" s="7">
        <v>0</v>
      </c>
      <c r="BK178">
        <v>3.27</v>
      </c>
      <c r="BL178">
        <v>0</v>
      </c>
      <c r="BM178">
        <v>20</v>
      </c>
      <c r="BN178" s="123">
        <v>1</v>
      </c>
      <c r="BO178">
        <v>0</v>
      </c>
      <c r="BP178" s="125">
        <f t="shared" si="46"/>
        <v>1</v>
      </c>
      <c r="BQ178">
        <f t="shared" si="47"/>
        <v>1</v>
      </c>
      <c r="BR178">
        <f t="shared" si="48"/>
        <v>0.60642563392977</v>
      </c>
      <c r="BS178" s="123">
        <f t="shared" si="49"/>
        <v>0.60642563392977</v>
      </c>
      <c r="BT178" s="125">
        <f t="shared" si="50"/>
        <v>0.39357436607023</v>
      </c>
      <c r="BU178" s="123">
        <f t="shared" si="51"/>
        <v>-0.50017317323579813</v>
      </c>
      <c r="BV178" s="125">
        <f t="shared" si="52"/>
        <v>100</v>
      </c>
      <c r="BW178">
        <f t="shared" si="53"/>
        <v>0.2700149760919297</v>
      </c>
      <c r="BX178">
        <f t="shared" si="54"/>
        <v>0.38466110585803898</v>
      </c>
      <c r="BY178">
        <f t="shared" si="55"/>
        <v>0.57362050311844071</v>
      </c>
      <c r="CR178">
        <v>4.0853002416703872E-2</v>
      </c>
      <c r="CS178">
        <v>0</v>
      </c>
      <c r="CT178">
        <v>1</v>
      </c>
      <c r="CU178">
        <f t="shared" si="59"/>
        <v>23</v>
      </c>
      <c r="CV178">
        <f t="shared" si="59"/>
        <v>1</v>
      </c>
      <c r="CW178">
        <f t="shared" si="57"/>
        <v>0.83333333333333337</v>
      </c>
      <c r="CX178">
        <f t="shared" si="57"/>
        <v>0.97560975609756095</v>
      </c>
      <c r="CY178">
        <f t="shared" si="58"/>
        <v>7.0696359137504732E-3</v>
      </c>
    </row>
    <row r="179" spans="1:103" x14ac:dyDescent="0.25">
      <c r="A179" s="2">
        <v>75</v>
      </c>
      <c r="B179" s="2">
        <v>2016</v>
      </c>
      <c r="C179" s="2" t="s">
        <v>380</v>
      </c>
      <c r="D179" s="2" t="s">
        <v>111</v>
      </c>
      <c r="E179" s="2" t="s">
        <v>63</v>
      </c>
      <c r="F179" s="2" t="s">
        <v>136</v>
      </c>
      <c r="G179" s="1" t="s">
        <v>65</v>
      </c>
      <c r="H179" s="1" t="s">
        <v>66</v>
      </c>
      <c r="I179" s="3">
        <v>1</v>
      </c>
      <c r="J179" s="4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3" t="s">
        <v>101</v>
      </c>
      <c r="R179">
        <v>2</v>
      </c>
      <c r="S179" s="4">
        <v>0</v>
      </c>
      <c r="T179" s="5">
        <v>1</v>
      </c>
      <c r="U179" s="5">
        <v>0</v>
      </c>
      <c r="V179" s="5">
        <v>0</v>
      </c>
      <c r="W179" s="3" t="s">
        <v>68</v>
      </c>
      <c r="X179" s="3">
        <v>0</v>
      </c>
      <c r="Y179" s="4">
        <v>1</v>
      </c>
      <c r="Z179" s="5">
        <v>0</v>
      </c>
      <c r="AA179" s="5">
        <v>0</v>
      </c>
      <c r="AB179" s="5">
        <v>0</v>
      </c>
      <c r="AC179" s="3" t="s">
        <v>69</v>
      </c>
      <c r="AD179" s="3">
        <v>1</v>
      </c>
      <c r="AE179" s="4">
        <v>1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6">
        <v>5</v>
      </c>
      <c r="AL179" s="6">
        <v>-5</v>
      </c>
      <c r="AM179" s="6">
        <v>160</v>
      </c>
      <c r="AN179" s="6">
        <v>8</v>
      </c>
      <c r="AO179" s="6">
        <v>34</v>
      </c>
      <c r="AP179" s="6">
        <v>30</v>
      </c>
      <c r="AQ179" s="6">
        <v>35</v>
      </c>
      <c r="AR179" s="6">
        <v>35</v>
      </c>
      <c r="AS179" s="6">
        <v>15955</v>
      </c>
      <c r="AT179" s="7">
        <v>0</v>
      </c>
      <c r="AU179" s="7">
        <v>0</v>
      </c>
      <c r="AV179" s="7">
        <v>1</v>
      </c>
      <c r="AW179" s="8" t="s">
        <v>65</v>
      </c>
      <c r="AX179" s="12" t="s">
        <v>71</v>
      </c>
      <c r="AY179" s="12">
        <v>3</v>
      </c>
      <c r="AZ179" s="9" t="s">
        <v>77</v>
      </c>
      <c r="BA179" s="11" t="s">
        <v>381</v>
      </c>
      <c r="BB179" s="2" t="s">
        <v>111</v>
      </c>
      <c r="BC179" s="11"/>
      <c r="BD179" s="4">
        <v>3.8969999999999998</v>
      </c>
      <c r="BE179" s="6">
        <v>3.125E-2</v>
      </c>
      <c r="BF179" s="6">
        <v>4.29</v>
      </c>
      <c r="BG179" s="6">
        <v>34</v>
      </c>
      <c r="BH179" s="6">
        <v>34</v>
      </c>
      <c r="BI179" s="7">
        <v>0</v>
      </c>
      <c r="BK179">
        <v>3.28</v>
      </c>
      <c r="BL179">
        <v>6</v>
      </c>
      <c r="BM179">
        <v>27</v>
      </c>
      <c r="BN179" s="123">
        <v>1</v>
      </c>
      <c r="BO179">
        <v>0</v>
      </c>
      <c r="BP179" s="125">
        <f t="shared" si="46"/>
        <v>1</v>
      </c>
      <c r="BQ179">
        <f t="shared" si="47"/>
        <v>1</v>
      </c>
      <c r="BR179">
        <f t="shared" si="48"/>
        <v>0.45402260883993539</v>
      </c>
      <c r="BS179" s="123">
        <f t="shared" si="49"/>
        <v>0.45402260883993539</v>
      </c>
      <c r="BT179" s="125">
        <f t="shared" si="50"/>
        <v>0.54597739116006461</v>
      </c>
      <c r="BU179" s="123">
        <f t="shared" si="51"/>
        <v>-0.78960828297382224</v>
      </c>
      <c r="BV179" s="125">
        <f t="shared" si="52"/>
        <v>0</v>
      </c>
      <c r="BW179">
        <f t="shared" si="53"/>
        <v>-0.11550454565745261</v>
      </c>
      <c r="BX179">
        <f t="shared" si="54"/>
        <v>0.3962899323432803</v>
      </c>
      <c r="BY179">
        <f t="shared" si="55"/>
        <v>0.66103568841633775</v>
      </c>
      <c r="CR179">
        <v>4.1072332111621264E-2</v>
      </c>
      <c r="CS179">
        <v>1</v>
      </c>
      <c r="CT179">
        <v>0</v>
      </c>
      <c r="CU179">
        <f t="shared" si="59"/>
        <v>24</v>
      </c>
      <c r="CV179">
        <f t="shared" si="59"/>
        <v>1</v>
      </c>
      <c r="CW179">
        <f t="shared" si="57"/>
        <v>0.82608695652173914</v>
      </c>
      <c r="CX179">
        <f t="shared" si="57"/>
        <v>0.97560975609756095</v>
      </c>
      <c r="CY179">
        <f t="shared" si="58"/>
        <v>7.0696359137504732E-3</v>
      </c>
    </row>
    <row r="180" spans="1:103" x14ac:dyDescent="0.25">
      <c r="A180" s="2">
        <v>94</v>
      </c>
      <c r="B180" s="2">
        <v>2016</v>
      </c>
      <c r="C180" s="2" t="s">
        <v>376</v>
      </c>
      <c r="D180" s="2" t="s">
        <v>204</v>
      </c>
      <c r="E180" s="2" t="s">
        <v>74</v>
      </c>
      <c r="F180" s="2" t="s">
        <v>136</v>
      </c>
      <c r="G180" s="1" t="s">
        <v>65</v>
      </c>
      <c r="H180" s="1" t="s">
        <v>66</v>
      </c>
      <c r="I180" s="3">
        <v>1</v>
      </c>
      <c r="J180" s="4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3" t="s">
        <v>67</v>
      </c>
      <c r="R180">
        <v>1</v>
      </c>
      <c r="S180" s="4">
        <v>1</v>
      </c>
      <c r="T180" s="5">
        <v>0</v>
      </c>
      <c r="U180" s="5">
        <v>0</v>
      </c>
      <c r="V180" s="5">
        <v>0</v>
      </c>
      <c r="W180" s="3" t="s">
        <v>68</v>
      </c>
      <c r="X180" s="3">
        <v>0</v>
      </c>
      <c r="Y180" s="4">
        <v>1</v>
      </c>
      <c r="Z180" s="5">
        <v>0</v>
      </c>
      <c r="AA180" s="5">
        <v>0</v>
      </c>
      <c r="AB180" s="5">
        <v>0</v>
      </c>
      <c r="AC180" s="3" t="s">
        <v>69</v>
      </c>
      <c r="AD180" s="3">
        <v>1</v>
      </c>
      <c r="AE180" s="4">
        <v>1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6">
        <v>1</v>
      </c>
      <c r="AL180" s="6">
        <v>-1</v>
      </c>
      <c r="AM180" s="6">
        <v>81</v>
      </c>
      <c r="AN180" s="6">
        <v>8</v>
      </c>
      <c r="AO180" s="6">
        <v>34</v>
      </c>
      <c r="AP180" s="6">
        <v>35</v>
      </c>
      <c r="AQ180" s="6">
        <v>33</v>
      </c>
      <c r="AR180" s="6">
        <v>34</v>
      </c>
      <c r="AS180" s="6">
        <v>700</v>
      </c>
      <c r="AT180" s="7">
        <v>0</v>
      </c>
      <c r="AU180" s="7">
        <v>1</v>
      </c>
      <c r="AV180" s="7">
        <v>1</v>
      </c>
      <c r="AW180" s="8" t="s">
        <v>65</v>
      </c>
      <c r="AX180" s="12" t="s">
        <v>71</v>
      </c>
      <c r="AY180" s="12">
        <v>3</v>
      </c>
      <c r="AZ180" s="9" t="s">
        <v>77</v>
      </c>
      <c r="BA180" s="11" t="s">
        <v>377</v>
      </c>
      <c r="BB180" s="2" t="s">
        <v>204</v>
      </c>
      <c r="BC180" s="11"/>
      <c r="BD180" s="4">
        <v>3.8530000000000002</v>
      </c>
      <c r="BE180" s="6">
        <v>1.2345679012345678E-2</v>
      </c>
      <c r="BF180" s="6">
        <v>4.51</v>
      </c>
      <c r="BG180" s="6">
        <v>41</v>
      </c>
      <c r="BH180" s="6">
        <v>34</v>
      </c>
      <c r="BI180" s="7">
        <v>0</v>
      </c>
      <c r="BK180">
        <v>3.29</v>
      </c>
      <c r="BL180">
        <v>10</v>
      </c>
      <c r="BM180">
        <v>17</v>
      </c>
      <c r="BN180" s="123">
        <v>1</v>
      </c>
      <c r="BO180">
        <v>0</v>
      </c>
      <c r="BP180" s="125">
        <f t="shared" si="46"/>
        <v>1</v>
      </c>
      <c r="BQ180">
        <f t="shared" si="47"/>
        <v>1</v>
      </c>
      <c r="BR180">
        <f t="shared" si="48"/>
        <v>0.45765583898265905</v>
      </c>
      <c r="BS180" s="123">
        <f t="shared" si="49"/>
        <v>0.45765583898265905</v>
      </c>
      <c r="BT180" s="125">
        <f t="shared" si="50"/>
        <v>0.54234416101734095</v>
      </c>
      <c r="BU180" s="123">
        <f t="shared" si="51"/>
        <v>-0.78163782061226716</v>
      </c>
      <c r="BV180" s="125">
        <f t="shared" si="52"/>
        <v>0</v>
      </c>
      <c r="BW180">
        <f t="shared" si="53"/>
        <v>-0.10634115721693682</v>
      </c>
      <c r="BX180">
        <f t="shared" si="54"/>
        <v>0.39669293777067416</v>
      </c>
      <c r="BY180">
        <f t="shared" si="55"/>
        <v>0.65915454796509676</v>
      </c>
      <c r="CR180">
        <v>4.2140893107895074E-2</v>
      </c>
      <c r="CS180">
        <v>1</v>
      </c>
      <c r="CT180">
        <v>0</v>
      </c>
      <c r="CU180">
        <f t="shared" si="59"/>
        <v>25</v>
      </c>
      <c r="CV180">
        <f t="shared" si="59"/>
        <v>1</v>
      </c>
      <c r="CW180">
        <f t="shared" si="57"/>
        <v>0.8188405797101449</v>
      </c>
      <c r="CX180">
        <f t="shared" si="57"/>
        <v>0.97560975609756095</v>
      </c>
      <c r="CY180">
        <f t="shared" si="58"/>
        <v>7.0696359137503648E-3</v>
      </c>
    </row>
    <row r="181" spans="1:103" x14ac:dyDescent="0.25">
      <c r="A181" s="2">
        <v>158</v>
      </c>
      <c r="B181" s="2">
        <v>2015</v>
      </c>
      <c r="C181" s="2" t="s">
        <v>144</v>
      </c>
      <c r="D181" s="2" t="s">
        <v>89</v>
      </c>
      <c r="E181" s="2" t="s">
        <v>74</v>
      </c>
      <c r="F181" s="2" t="s">
        <v>170</v>
      </c>
      <c r="G181" s="1" t="s">
        <v>65</v>
      </c>
      <c r="H181" s="1" t="s">
        <v>109</v>
      </c>
      <c r="I181" s="3">
        <v>7</v>
      </c>
      <c r="J181" s="4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</v>
      </c>
      <c r="Q181" s="3" t="s">
        <v>67</v>
      </c>
      <c r="R181">
        <v>1</v>
      </c>
      <c r="S181" s="4">
        <v>1</v>
      </c>
      <c r="T181" s="5">
        <v>0</v>
      </c>
      <c r="U181" s="5">
        <v>0</v>
      </c>
      <c r="V181" s="5">
        <v>0</v>
      </c>
      <c r="W181" s="3" t="s">
        <v>68</v>
      </c>
      <c r="X181" s="3">
        <v>0</v>
      </c>
      <c r="Y181" s="4">
        <v>1</v>
      </c>
      <c r="Z181" s="5">
        <v>0</v>
      </c>
      <c r="AA181" s="5">
        <v>0</v>
      </c>
      <c r="AB181" s="5">
        <v>0</v>
      </c>
      <c r="AC181" s="3" t="s">
        <v>91</v>
      </c>
      <c r="AD181" s="3">
        <v>5</v>
      </c>
      <c r="AE181" s="4">
        <v>0</v>
      </c>
      <c r="AF181" s="5">
        <v>0</v>
      </c>
      <c r="AG181" s="5">
        <v>0</v>
      </c>
      <c r="AH181" s="5">
        <v>0</v>
      </c>
      <c r="AI181" s="5">
        <v>1</v>
      </c>
      <c r="AJ181" s="5">
        <v>0</v>
      </c>
      <c r="AK181" s="6">
        <v>19</v>
      </c>
      <c r="AL181" s="6">
        <v>-19</v>
      </c>
      <c r="AM181" s="6">
        <v>306</v>
      </c>
      <c r="AN181" s="6">
        <v>8</v>
      </c>
      <c r="AO181" s="6">
        <v>32</v>
      </c>
      <c r="AP181" s="6">
        <v>32</v>
      </c>
      <c r="AQ181" s="6">
        <v>32</v>
      </c>
      <c r="AR181" s="6">
        <v>28</v>
      </c>
      <c r="AS181" s="6">
        <v>87</v>
      </c>
      <c r="AT181" s="7">
        <v>0</v>
      </c>
      <c r="AU181" s="7">
        <v>1</v>
      </c>
      <c r="AV181" s="7">
        <v>0</v>
      </c>
      <c r="AW181" s="8" t="s">
        <v>65</v>
      </c>
      <c r="AX181" s="12" t="s">
        <v>71</v>
      </c>
      <c r="AY181" s="12">
        <v>3</v>
      </c>
      <c r="AZ181" s="9" t="s">
        <v>77</v>
      </c>
      <c r="BA181" s="11" t="s">
        <v>357</v>
      </c>
      <c r="BB181" s="2" t="s">
        <v>89</v>
      </c>
      <c r="BC181" s="11" t="s">
        <v>222</v>
      </c>
      <c r="BD181" s="4">
        <v>4</v>
      </c>
      <c r="BE181" s="6">
        <v>6.2091503267973858E-2</v>
      </c>
      <c r="BF181" s="6">
        <v>4.28</v>
      </c>
      <c r="BG181" s="6">
        <v>30</v>
      </c>
      <c r="BH181" s="6">
        <v>36</v>
      </c>
      <c r="BI181" s="7">
        <v>0</v>
      </c>
      <c r="BK181">
        <v>3.31</v>
      </c>
      <c r="BL181">
        <v>8</v>
      </c>
      <c r="BM181">
        <v>23</v>
      </c>
      <c r="BN181" s="123">
        <v>0</v>
      </c>
      <c r="BO181">
        <v>1</v>
      </c>
      <c r="BP181" s="125">
        <f t="shared" si="46"/>
        <v>1</v>
      </c>
      <c r="BQ181">
        <f t="shared" si="47"/>
        <v>0</v>
      </c>
      <c r="BR181">
        <f t="shared" si="48"/>
        <v>0.43896664009671987</v>
      </c>
      <c r="BS181" s="123">
        <f t="shared" si="49"/>
        <v>0.43896664009671987</v>
      </c>
      <c r="BT181" s="125">
        <f t="shared" si="50"/>
        <v>0.56103335990328018</v>
      </c>
      <c r="BU181" s="123">
        <f t="shared" si="51"/>
        <v>-0.57797491015918223</v>
      </c>
      <c r="BV181" s="125">
        <f t="shared" si="52"/>
        <v>100</v>
      </c>
      <c r="BW181">
        <f t="shared" si="53"/>
        <v>-0.15358967284410774</v>
      </c>
      <c r="BX181">
        <f t="shared" si="54"/>
        <v>0.39426444011703604</v>
      </c>
      <c r="BY181">
        <f t="shared" si="55"/>
        <v>0.60178783204050745</v>
      </c>
      <c r="CR181">
        <v>4.2618606091119546E-2</v>
      </c>
      <c r="CS181">
        <v>1</v>
      </c>
      <c r="CT181">
        <v>0</v>
      </c>
      <c r="CU181">
        <f t="shared" si="59"/>
        <v>26</v>
      </c>
      <c r="CV181">
        <f t="shared" si="59"/>
        <v>1</v>
      </c>
      <c r="CW181">
        <f t="shared" si="57"/>
        <v>0.81159420289855078</v>
      </c>
      <c r="CX181">
        <f t="shared" si="57"/>
        <v>0.97560975609756095</v>
      </c>
      <c r="CY181">
        <f t="shared" si="58"/>
        <v>7.0696359137504732E-3</v>
      </c>
    </row>
    <row r="182" spans="1:103" x14ac:dyDescent="0.25">
      <c r="A182" s="2">
        <v>89</v>
      </c>
      <c r="B182" s="2">
        <v>2015</v>
      </c>
      <c r="C182" s="2" t="s">
        <v>394</v>
      </c>
      <c r="D182" s="2" t="s">
        <v>214</v>
      </c>
      <c r="E182" s="2" t="s">
        <v>74</v>
      </c>
      <c r="F182" s="2" t="s">
        <v>398</v>
      </c>
      <c r="G182" s="1" t="s">
        <v>65</v>
      </c>
      <c r="H182" s="1" t="s">
        <v>66</v>
      </c>
      <c r="I182" s="3">
        <v>1</v>
      </c>
      <c r="J182" s="4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3" t="s">
        <v>67</v>
      </c>
      <c r="R182">
        <v>1</v>
      </c>
      <c r="S182" s="4">
        <v>1</v>
      </c>
      <c r="T182" s="5">
        <v>0</v>
      </c>
      <c r="U182" s="5">
        <v>0</v>
      </c>
      <c r="V182" s="5">
        <v>0</v>
      </c>
      <c r="W182" s="3" t="s">
        <v>352</v>
      </c>
      <c r="X182" s="3">
        <v>3</v>
      </c>
      <c r="Y182" s="4">
        <v>0</v>
      </c>
      <c r="Z182" s="5">
        <v>0</v>
      </c>
      <c r="AA182" s="5">
        <v>0</v>
      </c>
      <c r="AB182" s="5">
        <v>1</v>
      </c>
      <c r="AC182" s="3" t="s">
        <v>69</v>
      </c>
      <c r="AD182" s="3">
        <v>1</v>
      </c>
      <c r="AE182" s="4">
        <v>1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6">
        <v>66</v>
      </c>
      <c r="AL182" s="6">
        <v>-66</v>
      </c>
      <c r="AM182" s="6">
        <v>125</v>
      </c>
      <c r="AN182" s="6">
        <v>8</v>
      </c>
      <c r="AO182" s="6"/>
      <c r="AP182" s="6"/>
      <c r="AQ182" s="6"/>
      <c r="AR182" s="6"/>
      <c r="AS182" s="6">
        <v>46291</v>
      </c>
      <c r="AT182" s="7">
        <v>0</v>
      </c>
      <c r="AU182" s="7">
        <v>1</v>
      </c>
      <c r="AV182" s="7">
        <v>0</v>
      </c>
      <c r="AW182" s="8" t="s">
        <v>65</v>
      </c>
      <c r="AX182" s="12" t="s">
        <v>71</v>
      </c>
      <c r="AY182" s="12">
        <v>3</v>
      </c>
      <c r="AZ182" s="9" t="s">
        <v>77</v>
      </c>
      <c r="BA182" s="11" t="s">
        <v>284</v>
      </c>
      <c r="BB182" s="2" t="s">
        <v>214</v>
      </c>
      <c r="BC182" s="11"/>
      <c r="BD182" s="4">
        <v>2.8130000000000002</v>
      </c>
      <c r="BE182" s="6">
        <v>0.52800000000000002</v>
      </c>
      <c r="BF182" s="6">
        <v>3.45</v>
      </c>
      <c r="BG182" s="6">
        <v>0</v>
      </c>
      <c r="BH182" s="6"/>
      <c r="BI182" s="7">
        <v>0</v>
      </c>
      <c r="BK182">
        <v>3.33</v>
      </c>
      <c r="BL182">
        <v>3</v>
      </c>
      <c r="BM182">
        <v>21</v>
      </c>
      <c r="BN182" s="123">
        <v>1</v>
      </c>
      <c r="BO182">
        <v>0</v>
      </c>
      <c r="BP182" s="125">
        <f t="shared" si="46"/>
        <v>1</v>
      </c>
      <c r="BQ182">
        <f t="shared" si="47"/>
        <v>1</v>
      </c>
      <c r="BR182">
        <f t="shared" si="48"/>
        <v>0.52779325650523301</v>
      </c>
      <c r="BS182" s="123">
        <f t="shared" si="49"/>
        <v>0.52779325650523301</v>
      </c>
      <c r="BT182" s="125">
        <f t="shared" si="50"/>
        <v>0.47220674349476699</v>
      </c>
      <c r="BU182" s="123">
        <f t="shared" si="51"/>
        <v>-0.639050631604552</v>
      </c>
      <c r="BV182" s="125">
        <f t="shared" si="52"/>
        <v>100</v>
      </c>
      <c r="BW182">
        <f t="shared" si="53"/>
        <v>6.9723814106275483E-2</v>
      </c>
      <c r="BX182">
        <f t="shared" si="54"/>
        <v>0.39797374694166904</v>
      </c>
      <c r="BY182">
        <f t="shared" si="55"/>
        <v>0.62114046261861988</v>
      </c>
      <c r="CR182">
        <v>4.5721017299710016E-2</v>
      </c>
      <c r="CS182">
        <v>1</v>
      </c>
      <c r="CT182">
        <v>0</v>
      </c>
      <c r="CU182">
        <f t="shared" si="59"/>
        <v>27</v>
      </c>
      <c r="CV182">
        <f t="shared" si="59"/>
        <v>1</v>
      </c>
      <c r="CW182">
        <f t="shared" si="57"/>
        <v>0.80434782608695654</v>
      </c>
      <c r="CX182">
        <f t="shared" si="57"/>
        <v>0.97560975609756095</v>
      </c>
      <c r="CY182">
        <f t="shared" si="58"/>
        <v>7.0696359137504732E-3</v>
      </c>
    </row>
    <row r="183" spans="1:103" x14ac:dyDescent="0.25">
      <c r="A183" s="2">
        <v>224</v>
      </c>
      <c r="B183" s="2">
        <v>2015</v>
      </c>
      <c r="C183" s="2" t="s">
        <v>248</v>
      </c>
      <c r="D183" s="2" t="s">
        <v>111</v>
      </c>
      <c r="E183" s="2" t="s">
        <v>63</v>
      </c>
      <c r="F183" s="2" t="s">
        <v>81</v>
      </c>
      <c r="G183" s="1" t="s">
        <v>65</v>
      </c>
      <c r="H183" s="1" t="s">
        <v>66</v>
      </c>
      <c r="I183" s="3">
        <v>1</v>
      </c>
      <c r="J183" s="4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3" t="s">
        <v>249</v>
      </c>
      <c r="R183">
        <v>3</v>
      </c>
      <c r="S183" s="4">
        <v>0</v>
      </c>
      <c r="T183" s="5">
        <v>0</v>
      </c>
      <c r="U183" s="5">
        <v>1</v>
      </c>
      <c r="V183" s="5">
        <v>0</v>
      </c>
      <c r="W183" s="3" t="s">
        <v>68</v>
      </c>
      <c r="X183" s="3">
        <v>0</v>
      </c>
      <c r="Y183" s="4">
        <v>1</v>
      </c>
      <c r="Z183" s="5">
        <v>0</v>
      </c>
      <c r="AA183" s="5">
        <v>0</v>
      </c>
      <c r="AB183" s="5">
        <v>0</v>
      </c>
      <c r="AC183" s="3" t="s">
        <v>83</v>
      </c>
      <c r="AD183" s="3">
        <v>2</v>
      </c>
      <c r="AE183" s="4">
        <v>0</v>
      </c>
      <c r="AF183" s="5">
        <v>1</v>
      </c>
      <c r="AG183" s="5">
        <v>0</v>
      </c>
      <c r="AH183" s="5">
        <v>0</v>
      </c>
      <c r="AI183" s="5">
        <v>0</v>
      </c>
      <c r="AJ183" s="5">
        <v>0</v>
      </c>
      <c r="AK183" s="6"/>
      <c r="AL183" s="6"/>
      <c r="AM183" s="6"/>
      <c r="AN183" s="6"/>
      <c r="AO183" s="6">
        <v>26</v>
      </c>
      <c r="AP183" s="6"/>
      <c r="AQ183" s="6"/>
      <c r="AR183" s="6"/>
      <c r="AS183" s="6">
        <v>64068</v>
      </c>
      <c r="AT183" s="7">
        <v>0</v>
      </c>
      <c r="AU183" s="7">
        <v>0</v>
      </c>
      <c r="AV183" s="7">
        <v>0</v>
      </c>
      <c r="AW183" s="8" t="s">
        <v>65</v>
      </c>
      <c r="AX183" s="12" t="s">
        <v>71</v>
      </c>
      <c r="AY183" s="12">
        <v>3</v>
      </c>
      <c r="AZ183" s="9" t="s">
        <v>77</v>
      </c>
      <c r="BA183" s="11" t="s">
        <v>250</v>
      </c>
      <c r="BB183" s="2" t="s">
        <v>111</v>
      </c>
      <c r="BC183" s="11"/>
      <c r="BD183" s="4">
        <v>3.7109999999999999</v>
      </c>
      <c r="BE183" s="6"/>
      <c r="BF183" s="6">
        <v>3.5</v>
      </c>
      <c r="BG183" s="6">
        <v>0</v>
      </c>
      <c r="BH183" s="6"/>
      <c r="BI183" s="7">
        <v>0</v>
      </c>
      <c r="BK183">
        <v>3.34</v>
      </c>
      <c r="BL183">
        <v>0</v>
      </c>
      <c r="BM183">
        <v>24</v>
      </c>
      <c r="BN183" s="123">
        <v>1</v>
      </c>
      <c r="BO183">
        <v>1</v>
      </c>
      <c r="BP183" s="125">
        <f t="shared" si="46"/>
        <v>2</v>
      </c>
      <c r="BQ183">
        <f t="shared" si="47"/>
        <v>0.5</v>
      </c>
      <c r="BR183">
        <f t="shared" si="48"/>
        <v>0.55112522739777425</v>
      </c>
      <c r="BS183" s="123">
        <f t="shared" si="49"/>
        <v>1.1022504547955485</v>
      </c>
      <c r="BT183" s="125">
        <f t="shared" si="50"/>
        <v>0.89774954520445149</v>
      </c>
      <c r="BU183" s="123">
        <f t="shared" si="51"/>
        <v>-1.3968045557284827</v>
      </c>
      <c r="BV183" s="125">
        <f t="shared" si="52"/>
        <v>50</v>
      </c>
      <c r="BW183">
        <f t="shared" si="53"/>
        <v>0.12850474270978829</v>
      </c>
      <c r="BX183">
        <f t="shared" si="54"/>
        <v>0.39566188126017826</v>
      </c>
      <c r="BY183">
        <f t="shared" si="55"/>
        <v>1.2713477525467405</v>
      </c>
      <c r="CR183">
        <v>4.7975371936377992E-2</v>
      </c>
      <c r="CS183">
        <v>1</v>
      </c>
      <c r="CT183">
        <v>0</v>
      </c>
      <c r="CU183">
        <f t="shared" si="59"/>
        <v>28</v>
      </c>
      <c r="CV183">
        <f t="shared" si="59"/>
        <v>1</v>
      </c>
      <c r="CW183">
        <f t="shared" si="57"/>
        <v>0.79710144927536231</v>
      </c>
      <c r="CX183">
        <f t="shared" si="57"/>
        <v>0.97560975609756095</v>
      </c>
      <c r="CY183">
        <f t="shared" si="58"/>
        <v>7.0696359137504732E-3</v>
      </c>
    </row>
    <row r="184" spans="1:103" x14ac:dyDescent="0.25">
      <c r="A184" s="2">
        <v>33</v>
      </c>
      <c r="B184" s="2">
        <v>2016</v>
      </c>
      <c r="C184" s="2" t="s">
        <v>114</v>
      </c>
      <c r="D184" s="2" t="s">
        <v>80</v>
      </c>
      <c r="E184" s="2" t="s">
        <v>74</v>
      </c>
      <c r="F184" s="2" t="s">
        <v>81</v>
      </c>
      <c r="G184" s="1" t="s">
        <v>65</v>
      </c>
      <c r="H184" s="1" t="s">
        <v>115</v>
      </c>
      <c r="I184" s="3">
        <v>5</v>
      </c>
      <c r="J184" s="4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3" t="s">
        <v>67</v>
      </c>
      <c r="R184">
        <v>1</v>
      </c>
      <c r="S184" s="4">
        <v>1</v>
      </c>
      <c r="T184" s="5">
        <v>0</v>
      </c>
      <c r="U184" s="5">
        <v>0</v>
      </c>
      <c r="V184" s="5">
        <v>0</v>
      </c>
      <c r="W184" s="3" t="s">
        <v>68</v>
      </c>
      <c r="X184" s="3">
        <v>0</v>
      </c>
      <c r="Y184" s="4">
        <v>1</v>
      </c>
      <c r="Z184" s="5">
        <v>0</v>
      </c>
      <c r="AA184" s="5">
        <v>0</v>
      </c>
      <c r="AB184" s="5">
        <v>0</v>
      </c>
      <c r="AC184" s="3" t="s">
        <v>83</v>
      </c>
      <c r="AD184" s="3">
        <v>2</v>
      </c>
      <c r="AE184" s="4">
        <v>0</v>
      </c>
      <c r="AF184" s="5">
        <v>1</v>
      </c>
      <c r="AG184" s="5">
        <v>0</v>
      </c>
      <c r="AH184" s="5">
        <v>0</v>
      </c>
      <c r="AI184" s="5">
        <v>0</v>
      </c>
      <c r="AJ184" s="5">
        <v>0</v>
      </c>
      <c r="AK184" s="6"/>
      <c r="AL184" s="6"/>
      <c r="AM184" s="6"/>
      <c r="AN184" s="6">
        <v>8</v>
      </c>
      <c r="AO184" s="6">
        <v>19</v>
      </c>
      <c r="AP184" s="6"/>
      <c r="AQ184" s="6"/>
      <c r="AR184" s="6"/>
      <c r="AS184" s="6">
        <v>19520</v>
      </c>
      <c r="AT184" s="7">
        <v>0</v>
      </c>
      <c r="AU184" s="7">
        <v>1</v>
      </c>
      <c r="AV184" s="7">
        <v>1</v>
      </c>
      <c r="AW184" s="8" t="s">
        <v>65</v>
      </c>
      <c r="AX184" s="12" t="s">
        <v>71</v>
      </c>
      <c r="AY184" s="12">
        <v>3</v>
      </c>
      <c r="AZ184" s="9" t="s">
        <v>77</v>
      </c>
      <c r="BA184" s="11" t="s">
        <v>116</v>
      </c>
      <c r="BB184" s="2" t="s">
        <v>80</v>
      </c>
      <c r="BC184" s="11"/>
      <c r="BD184" s="4">
        <v>3.0510000000000002</v>
      </c>
      <c r="BE184" s="6"/>
      <c r="BF184" s="6">
        <v>3.698</v>
      </c>
      <c r="BG184" s="6">
        <v>0</v>
      </c>
      <c r="BH184" s="6"/>
      <c r="BI184" s="7">
        <v>0</v>
      </c>
      <c r="BK184">
        <v>3.41</v>
      </c>
      <c r="BL184">
        <v>14</v>
      </c>
      <c r="BM184">
        <v>15</v>
      </c>
      <c r="BN184" s="123">
        <v>0</v>
      </c>
      <c r="BO184">
        <v>1</v>
      </c>
      <c r="BP184" s="125">
        <f t="shared" si="46"/>
        <v>1</v>
      </c>
      <c r="BQ184">
        <f t="shared" si="47"/>
        <v>0</v>
      </c>
      <c r="BR184">
        <f t="shared" si="48"/>
        <v>0.36277872609261985</v>
      </c>
      <c r="BS184" s="123">
        <f t="shared" si="49"/>
        <v>0.36277872609261985</v>
      </c>
      <c r="BT184" s="125">
        <f t="shared" si="50"/>
        <v>0.63722127390738015</v>
      </c>
      <c r="BU184" s="123">
        <f t="shared" si="51"/>
        <v>-0.45063831495713985</v>
      </c>
      <c r="BV184" s="125">
        <f t="shared" si="52"/>
        <v>100</v>
      </c>
      <c r="BW184">
        <f t="shared" si="53"/>
        <v>-0.35104118329519451</v>
      </c>
      <c r="BX184">
        <f t="shared" si="54"/>
        <v>0.37510342561825927</v>
      </c>
      <c r="BY184">
        <f t="shared" si="55"/>
        <v>0.55315670477823908</v>
      </c>
      <c r="CR184">
        <v>5.0952506318245307E-2</v>
      </c>
      <c r="CS184">
        <v>1</v>
      </c>
      <c r="CT184">
        <v>0</v>
      </c>
      <c r="CU184">
        <f t="shared" si="59"/>
        <v>29</v>
      </c>
      <c r="CV184">
        <f t="shared" si="59"/>
        <v>1</v>
      </c>
      <c r="CW184">
        <f t="shared" si="57"/>
        <v>0.78985507246376807</v>
      </c>
      <c r="CX184">
        <f t="shared" si="57"/>
        <v>0.97560975609756095</v>
      </c>
      <c r="CY184">
        <f t="shared" si="58"/>
        <v>7.0696359137503648E-3</v>
      </c>
    </row>
    <row r="185" spans="1:103" x14ac:dyDescent="0.25">
      <c r="A185" s="2">
        <v>108</v>
      </c>
      <c r="B185" s="2">
        <v>2016</v>
      </c>
      <c r="C185" s="2" t="s">
        <v>197</v>
      </c>
      <c r="D185" s="2" t="s">
        <v>154</v>
      </c>
      <c r="E185" s="2" t="s">
        <v>74</v>
      </c>
      <c r="F185" s="2" t="s">
        <v>253</v>
      </c>
      <c r="G185" s="1" t="s">
        <v>65</v>
      </c>
      <c r="H185" s="1" t="s">
        <v>109</v>
      </c>
      <c r="I185" s="3">
        <v>7</v>
      </c>
      <c r="J185" s="4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</v>
      </c>
      <c r="Q185" s="3" t="s">
        <v>67</v>
      </c>
      <c r="R185">
        <v>1</v>
      </c>
      <c r="S185" s="4">
        <v>1</v>
      </c>
      <c r="T185" s="5">
        <v>0</v>
      </c>
      <c r="U185" s="5">
        <v>0</v>
      </c>
      <c r="V185" s="5">
        <v>0</v>
      </c>
      <c r="W185" s="3" t="s">
        <v>68</v>
      </c>
      <c r="X185" s="3">
        <v>0</v>
      </c>
      <c r="Y185" s="4">
        <v>1</v>
      </c>
      <c r="Z185" s="5">
        <v>0</v>
      </c>
      <c r="AA185" s="5">
        <v>0</v>
      </c>
      <c r="AB185" s="5">
        <v>0</v>
      </c>
      <c r="AC185" s="3" t="s">
        <v>128</v>
      </c>
      <c r="AD185" s="3">
        <v>3</v>
      </c>
      <c r="AE185" s="4">
        <v>0</v>
      </c>
      <c r="AF185" s="5">
        <v>0</v>
      </c>
      <c r="AG185" s="5">
        <v>1</v>
      </c>
      <c r="AH185" s="5">
        <v>0</v>
      </c>
      <c r="AI185" s="5">
        <v>0</v>
      </c>
      <c r="AJ185" s="5">
        <v>0</v>
      </c>
      <c r="AK185" s="6"/>
      <c r="AL185" s="6"/>
      <c r="AM185" s="6"/>
      <c r="AN185" s="6">
        <v>8</v>
      </c>
      <c r="AO185" s="6">
        <v>26</v>
      </c>
      <c r="AP185" s="6"/>
      <c r="AQ185" s="6"/>
      <c r="AR185" s="6"/>
      <c r="AS185" s="6">
        <v>13</v>
      </c>
      <c r="AT185" s="7">
        <v>0</v>
      </c>
      <c r="AU185" s="7">
        <v>1</v>
      </c>
      <c r="AV185" s="7">
        <v>1</v>
      </c>
      <c r="AW185" s="8" t="s">
        <v>65</v>
      </c>
      <c r="AX185" s="12" t="s">
        <v>71</v>
      </c>
      <c r="AY185" s="12">
        <v>3</v>
      </c>
      <c r="AZ185" s="9" t="s">
        <v>77</v>
      </c>
      <c r="BA185" s="11" t="s">
        <v>205</v>
      </c>
      <c r="BB185" s="2" t="s">
        <v>154</v>
      </c>
      <c r="BC185" s="11"/>
      <c r="BD185" s="4">
        <v>3.3849999999999998</v>
      </c>
      <c r="BE185" s="6"/>
      <c r="BF185" s="6">
        <v>3.26</v>
      </c>
      <c r="BG185" s="6">
        <v>3</v>
      </c>
      <c r="BH185" s="6"/>
      <c r="BI185" s="7">
        <v>0</v>
      </c>
      <c r="BK185">
        <v>3.431</v>
      </c>
      <c r="BL185">
        <v>18</v>
      </c>
      <c r="BM185">
        <v>25</v>
      </c>
      <c r="BN185" s="123">
        <v>1</v>
      </c>
      <c r="BO185">
        <v>0</v>
      </c>
      <c r="BP185" s="125">
        <f t="shared" si="46"/>
        <v>1</v>
      </c>
      <c r="BQ185">
        <f t="shared" si="47"/>
        <v>1</v>
      </c>
      <c r="BR185">
        <f t="shared" si="48"/>
        <v>0.23577657562087856</v>
      </c>
      <c r="BS185" s="123">
        <f t="shared" si="49"/>
        <v>0.23577657562087856</v>
      </c>
      <c r="BT185" s="125">
        <f t="shared" si="50"/>
        <v>0.7642234243791215</v>
      </c>
      <c r="BU185" s="123">
        <f t="shared" si="51"/>
        <v>-1.4448706358436152</v>
      </c>
      <c r="BV185" s="125">
        <f t="shared" si="52"/>
        <v>0</v>
      </c>
      <c r="BW185">
        <f t="shared" si="53"/>
        <v>-0.71995427139113044</v>
      </c>
      <c r="BX185">
        <f t="shared" si="54"/>
        <v>0.30786139619394293</v>
      </c>
      <c r="BY185">
        <f t="shared" si="55"/>
        <v>0.76487174603716201</v>
      </c>
      <c r="CR185">
        <v>5.098159954810863E-2</v>
      </c>
      <c r="CS185">
        <v>1</v>
      </c>
      <c r="CT185">
        <v>0</v>
      </c>
      <c r="CU185">
        <f t="shared" si="59"/>
        <v>30</v>
      </c>
      <c r="CV185">
        <f t="shared" si="59"/>
        <v>1</v>
      </c>
      <c r="CW185">
        <f t="shared" si="57"/>
        <v>0.78260869565217395</v>
      </c>
      <c r="CX185">
        <f t="shared" si="57"/>
        <v>0.97560975609756095</v>
      </c>
      <c r="CY185">
        <f t="shared" si="58"/>
        <v>7.0696359137504732E-3</v>
      </c>
    </row>
    <row r="186" spans="1:103" x14ac:dyDescent="0.25">
      <c r="A186" s="2">
        <v>160</v>
      </c>
      <c r="B186" s="2">
        <v>2016</v>
      </c>
      <c r="C186" s="2" t="s">
        <v>200</v>
      </c>
      <c r="D186" s="2" t="s">
        <v>214</v>
      </c>
      <c r="E186" s="2" t="s">
        <v>63</v>
      </c>
      <c r="F186" s="2" t="s">
        <v>119</v>
      </c>
      <c r="G186" s="1" t="s">
        <v>65</v>
      </c>
      <c r="H186" s="1" t="s">
        <v>66</v>
      </c>
      <c r="I186" s="3">
        <v>1</v>
      </c>
      <c r="J186" s="4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3" t="s">
        <v>67</v>
      </c>
      <c r="R186">
        <v>1</v>
      </c>
      <c r="S186" s="4">
        <v>1</v>
      </c>
      <c r="T186" s="5">
        <v>0</v>
      </c>
      <c r="U186" s="5">
        <v>0</v>
      </c>
      <c r="V186" s="5">
        <v>0</v>
      </c>
      <c r="W186" s="3" t="s">
        <v>68</v>
      </c>
      <c r="X186" s="3">
        <v>0</v>
      </c>
      <c r="Y186" s="4">
        <v>1</v>
      </c>
      <c r="Z186" s="5">
        <v>0</v>
      </c>
      <c r="AA186" s="5">
        <v>0</v>
      </c>
      <c r="AB186" s="5">
        <v>0</v>
      </c>
      <c r="AC186" s="3" t="s">
        <v>69</v>
      </c>
      <c r="AD186" s="3">
        <v>1</v>
      </c>
      <c r="AE186" s="4">
        <v>1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6">
        <v>91</v>
      </c>
      <c r="AL186" s="6">
        <v>-91</v>
      </c>
      <c r="AM186" s="6">
        <v>558</v>
      </c>
      <c r="AN186" s="6">
        <v>8</v>
      </c>
      <c r="AO186" s="6"/>
      <c r="AP186" s="6"/>
      <c r="AQ186" s="6"/>
      <c r="AR186" s="6"/>
      <c r="AS186" s="6">
        <v>2145</v>
      </c>
      <c r="AT186" s="7">
        <v>0</v>
      </c>
      <c r="AU186" s="7">
        <v>0</v>
      </c>
      <c r="AV186" s="7">
        <v>1</v>
      </c>
      <c r="AW186" s="8" t="s">
        <v>65</v>
      </c>
      <c r="AX186" s="12" t="s">
        <v>71</v>
      </c>
      <c r="AY186" s="12">
        <v>3</v>
      </c>
      <c r="AZ186" s="9" t="s">
        <v>77</v>
      </c>
      <c r="BA186" s="11" t="s">
        <v>399</v>
      </c>
      <c r="BB186" s="2" t="s">
        <v>214</v>
      </c>
      <c r="BC186" s="11"/>
      <c r="BD186" s="4">
        <v>3.7309999999999999</v>
      </c>
      <c r="BE186" s="6">
        <v>0.16308243727598568</v>
      </c>
      <c r="BF186" s="6">
        <v>4.21</v>
      </c>
      <c r="BG186" s="6">
        <v>10</v>
      </c>
      <c r="BH186" s="6"/>
      <c r="BI186" s="7">
        <v>0</v>
      </c>
      <c r="BK186">
        <v>3.44</v>
      </c>
      <c r="BL186">
        <v>8</v>
      </c>
      <c r="BM186">
        <v>29</v>
      </c>
      <c r="BN186" s="123">
        <v>0</v>
      </c>
      <c r="BO186">
        <v>1</v>
      </c>
      <c r="BP186" s="125">
        <f t="shared" si="46"/>
        <v>1</v>
      </c>
      <c r="BQ186">
        <f t="shared" si="47"/>
        <v>0</v>
      </c>
      <c r="BR186">
        <f t="shared" si="48"/>
        <v>0.34821186710019747</v>
      </c>
      <c r="BS186" s="123">
        <f t="shared" si="49"/>
        <v>0.34821186710019747</v>
      </c>
      <c r="BT186" s="125">
        <f t="shared" si="50"/>
        <v>0.65178813289980253</v>
      </c>
      <c r="BU186" s="123">
        <f t="shared" si="51"/>
        <v>-0.42803571940320628</v>
      </c>
      <c r="BV186" s="125">
        <f t="shared" si="52"/>
        <v>100</v>
      </c>
      <c r="BW186">
        <f t="shared" si="53"/>
        <v>-0.39015256645524499</v>
      </c>
      <c r="BX186">
        <f t="shared" si="54"/>
        <v>0.36970568132672565</v>
      </c>
      <c r="BY186">
        <f t="shared" si="55"/>
        <v>0.54303716339292296</v>
      </c>
      <c r="CR186">
        <v>5.1508746975597874E-2</v>
      </c>
      <c r="CS186">
        <v>1</v>
      </c>
      <c r="CT186">
        <v>0</v>
      </c>
      <c r="CU186">
        <f t="shared" si="59"/>
        <v>31</v>
      </c>
      <c r="CV186">
        <f t="shared" si="59"/>
        <v>1</v>
      </c>
      <c r="CW186">
        <f t="shared" si="57"/>
        <v>0.77536231884057971</v>
      </c>
      <c r="CX186">
        <f t="shared" si="57"/>
        <v>0.97560975609756095</v>
      </c>
      <c r="CY186">
        <f t="shared" si="58"/>
        <v>7.0696359137504732E-3</v>
      </c>
    </row>
    <row r="187" spans="1:103" x14ac:dyDescent="0.25">
      <c r="A187" s="2">
        <v>197</v>
      </c>
      <c r="B187" s="2">
        <v>2015</v>
      </c>
      <c r="C187" s="2" t="s">
        <v>88</v>
      </c>
      <c r="D187" s="2" t="s">
        <v>124</v>
      </c>
      <c r="E187" s="2" t="s">
        <v>74</v>
      </c>
      <c r="F187" s="2" t="s">
        <v>234</v>
      </c>
      <c r="G187" s="1" t="s">
        <v>65</v>
      </c>
      <c r="H187" s="1" t="s">
        <v>86</v>
      </c>
      <c r="I187" s="3">
        <v>3</v>
      </c>
      <c r="J187" s="4">
        <v>0</v>
      </c>
      <c r="K187" s="5">
        <v>0</v>
      </c>
      <c r="L187" s="5">
        <v>1</v>
      </c>
      <c r="M187" s="5">
        <v>0</v>
      </c>
      <c r="N187" s="5">
        <v>0</v>
      </c>
      <c r="O187" s="5">
        <v>0</v>
      </c>
      <c r="P187" s="5">
        <v>0</v>
      </c>
      <c r="Q187" s="3" t="s">
        <v>67</v>
      </c>
      <c r="R187">
        <v>1</v>
      </c>
      <c r="S187" s="4">
        <v>1</v>
      </c>
      <c r="T187" s="5">
        <v>0</v>
      </c>
      <c r="U187" s="5">
        <v>0</v>
      </c>
      <c r="V187" s="5">
        <v>0</v>
      </c>
      <c r="W187" s="3" t="s">
        <v>123</v>
      </c>
      <c r="X187" s="3">
        <v>2</v>
      </c>
      <c r="Y187" s="4">
        <v>0</v>
      </c>
      <c r="Z187" s="5">
        <v>0</v>
      </c>
      <c r="AA187" s="5">
        <v>1</v>
      </c>
      <c r="AB187" s="5">
        <v>0</v>
      </c>
      <c r="AC187" s="3" t="s">
        <v>128</v>
      </c>
      <c r="AD187" s="3">
        <v>3</v>
      </c>
      <c r="AE187" s="4">
        <v>0</v>
      </c>
      <c r="AF187" s="5">
        <v>0</v>
      </c>
      <c r="AG187" s="5">
        <v>1</v>
      </c>
      <c r="AH187" s="5">
        <v>0</v>
      </c>
      <c r="AI187" s="5">
        <v>0</v>
      </c>
      <c r="AJ187" s="5">
        <v>0</v>
      </c>
      <c r="AK187" s="6">
        <v>357</v>
      </c>
      <c r="AL187" s="6">
        <v>-357</v>
      </c>
      <c r="AM187" s="6">
        <v>546</v>
      </c>
      <c r="AN187" s="6">
        <v>8</v>
      </c>
      <c r="AO187" s="6"/>
      <c r="AP187" s="6"/>
      <c r="AQ187" s="6"/>
      <c r="AR187" s="6"/>
      <c r="AS187" s="6">
        <v>0</v>
      </c>
      <c r="AT187" s="7">
        <v>0</v>
      </c>
      <c r="AU187" s="7">
        <v>1</v>
      </c>
      <c r="AV187" s="7">
        <v>0</v>
      </c>
      <c r="AW187" s="8" t="s">
        <v>65</v>
      </c>
      <c r="AX187" s="12" t="s">
        <v>71</v>
      </c>
      <c r="AY187" s="12">
        <v>3</v>
      </c>
      <c r="AZ187" s="9" t="s">
        <v>77</v>
      </c>
      <c r="BA187" s="11" t="s">
        <v>263</v>
      </c>
      <c r="BB187" s="2" t="s">
        <v>124</v>
      </c>
      <c r="BC187" s="11"/>
      <c r="BD187" s="4">
        <v>2.359</v>
      </c>
      <c r="BE187" s="6">
        <v>0.65384615384615385</v>
      </c>
      <c r="BF187" s="6">
        <v>2.6</v>
      </c>
      <c r="BG187" s="6">
        <v>11</v>
      </c>
      <c r="BH187" s="6"/>
      <c r="BI187" s="7">
        <v>0</v>
      </c>
      <c r="BK187">
        <v>3.44</v>
      </c>
      <c r="BL187">
        <v>15</v>
      </c>
      <c r="BM187">
        <v>24</v>
      </c>
      <c r="BN187" s="123">
        <v>0</v>
      </c>
      <c r="BO187">
        <v>1</v>
      </c>
      <c r="BP187" s="125">
        <f t="shared" si="46"/>
        <v>1</v>
      </c>
      <c r="BQ187">
        <f t="shared" si="47"/>
        <v>0</v>
      </c>
      <c r="BR187">
        <f t="shared" si="48"/>
        <v>0.27869443250484238</v>
      </c>
      <c r="BS187" s="123">
        <f t="shared" si="49"/>
        <v>0.27869443250484238</v>
      </c>
      <c r="BT187" s="125">
        <f t="shared" si="50"/>
        <v>0.72130556749515762</v>
      </c>
      <c r="BU187" s="123">
        <f t="shared" si="51"/>
        <v>-0.32669242080666949</v>
      </c>
      <c r="BV187" s="125">
        <f t="shared" si="52"/>
        <v>100</v>
      </c>
      <c r="BW187">
        <f t="shared" si="53"/>
        <v>-0.58672432957014831</v>
      </c>
      <c r="BX187">
        <f t="shared" si="54"/>
        <v>0.33585987232480419</v>
      </c>
      <c r="BY187">
        <f t="shared" si="55"/>
        <v>0.49000429707173332</v>
      </c>
      <c r="CR187">
        <v>5.263399948234887E-2</v>
      </c>
      <c r="CS187">
        <v>1</v>
      </c>
      <c r="CT187">
        <v>0</v>
      </c>
      <c r="CU187">
        <f t="shared" si="59"/>
        <v>32</v>
      </c>
      <c r="CV187">
        <f t="shared" si="59"/>
        <v>1</v>
      </c>
      <c r="CW187">
        <f t="shared" si="57"/>
        <v>0.76811594202898548</v>
      </c>
      <c r="CX187">
        <f t="shared" si="57"/>
        <v>0.97560975609756095</v>
      </c>
      <c r="CY187">
        <f t="shared" si="58"/>
        <v>7.0696359137503648E-3</v>
      </c>
    </row>
    <row r="188" spans="1:103" x14ac:dyDescent="0.25">
      <c r="A188" s="2">
        <v>88</v>
      </c>
      <c r="B188" s="2">
        <v>2016</v>
      </c>
      <c r="C188" s="2" t="s">
        <v>394</v>
      </c>
      <c r="D188" s="2" t="s">
        <v>143</v>
      </c>
      <c r="E188" s="2" t="s">
        <v>63</v>
      </c>
      <c r="F188" s="2" t="s">
        <v>395</v>
      </c>
      <c r="G188" s="1" t="s">
        <v>65</v>
      </c>
      <c r="H188" s="1" t="s">
        <v>66</v>
      </c>
      <c r="I188" s="3">
        <v>1</v>
      </c>
      <c r="J188" s="4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3" t="s">
        <v>67</v>
      </c>
      <c r="R188">
        <v>1</v>
      </c>
      <c r="S188" s="4">
        <v>1</v>
      </c>
      <c r="T188" s="5">
        <v>0</v>
      </c>
      <c r="U188" s="5">
        <v>0</v>
      </c>
      <c r="V188" s="5">
        <v>0</v>
      </c>
      <c r="W188" s="3" t="s">
        <v>352</v>
      </c>
      <c r="X188" s="3">
        <v>3</v>
      </c>
      <c r="Y188" s="4">
        <v>0</v>
      </c>
      <c r="Z188" s="5">
        <v>0</v>
      </c>
      <c r="AA188" s="5">
        <v>0</v>
      </c>
      <c r="AB188" s="5">
        <v>1</v>
      </c>
      <c r="AC188" s="3" t="s">
        <v>69</v>
      </c>
      <c r="AD188" s="3">
        <v>1</v>
      </c>
      <c r="AE188" s="4">
        <v>1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6">
        <v>9</v>
      </c>
      <c r="AL188" s="6">
        <v>-9</v>
      </c>
      <c r="AM188" s="6">
        <v>108</v>
      </c>
      <c r="AN188" s="6">
        <v>8</v>
      </c>
      <c r="AO188" s="6"/>
      <c r="AP188" s="6"/>
      <c r="AQ188" s="6"/>
      <c r="AR188" s="6"/>
      <c r="AS188" s="6">
        <v>46291</v>
      </c>
      <c r="AT188" s="7">
        <v>0</v>
      </c>
      <c r="AU188" s="7">
        <v>0</v>
      </c>
      <c r="AV188" s="7">
        <v>1</v>
      </c>
      <c r="AW188" s="8" t="s">
        <v>65</v>
      </c>
      <c r="AX188" s="12" t="s">
        <v>71</v>
      </c>
      <c r="AY188" s="12">
        <v>3</v>
      </c>
      <c r="AZ188" s="9" t="s">
        <v>77</v>
      </c>
      <c r="BA188" s="11" t="s">
        <v>396</v>
      </c>
      <c r="BB188" s="2" t="s">
        <v>143</v>
      </c>
      <c r="BC188" s="11" t="s">
        <v>397</v>
      </c>
      <c r="BD188" s="4">
        <v>3.6379999999999999</v>
      </c>
      <c r="BE188" s="6">
        <v>8.3333333333333329E-2</v>
      </c>
      <c r="BF188" s="6">
        <v>3.9</v>
      </c>
      <c r="BG188" s="6">
        <v>15</v>
      </c>
      <c r="BH188" s="6"/>
      <c r="BI188" s="7">
        <v>0</v>
      </c>
      <c r="BK188">
        <v>3.45</v>
      </c>
      <c r="BL188">
        <v>6</v>
      </c>
      <c r="BM188">
        <v>17</v>
      </c>
      <c r="BN188" s="123">
        <v>0</v>
      </c>
      <c r="BO188">
        <v>1</v>
      </c>
      <c r="BP188" s="125">
        <f t="shared" si="46"/>
        <v>1</v>
      </c>
      <c r="BQ188">
        <f t="shared" si="47"/>
        <v>0</v>
      </c>
      <c r="BR188">
        <f t="shared" si="48"/>
        <v>0.46134927477814552</v>
      </c>
      <c r="BS188" s="123">
        <f t="shared" si="49"/>
        <v>0.46134927477814552</v>
      </c>
      <c r="BT188" s="125">
        <f t="shared" si="50"/>
        <v>0.53865072522185442</v>
      </c>
      <c r="BU188" s="123">
        <f t="shared" si="51"/>
        <v>-0.61868792327348432</v>
      </c>
      <c r="BV188" s="125">
        <f t="shared" si="52"/>
        <v>100</v>
      </c>
      <c r="BW188">
        <f t="shared" si="53"/>
        <v>-9.703506302545728E-2</v>
      </c>
      <c r="BX188">
        <f t="shared" si="54"/>
        <v>0.39706851356604805</v>
      </c>
      <c r="BY188">
        <f t="shared" si="55"/>
        <v>0.61492573707892761</v>
      </c>
      <c r="CR188">
        <v>5.2993953203671597E-2</v>
      </c>
      <c r="CS188">
        <v>1</v>
      </c>
      <c r="CT188">
        <v>0</v>
      </c>
      <c r="CU188">
        <f t="shared" si="59"/>
        <v>33</v>
      </c>
      <c r="CV188">
        <f t="shared" si="59"/>
        <v>1</v>
      </c>
      <c r="CW188">
        <f t="shared" si="57"/>
        <v>0.76086956521739135</v>
      </c>
      <c r="CX188">
        <f t="shared" si="57"/>
        <v>0.97560975609756095</v>
      </c>
      <c r="CY188">
        <f t="shared" si="58"/>
        <v>7.0696359137504732E-3</v>
      </c>
    </row>
    <row r="189" spans="1:103" x14ac:dyDescent="0.25">
      <c r="A189" s="2">
        <v>199</v>
      </c>
      <c r="B189" s="2">
        <v>2015</v>
      </c>
      <c r="C189" s="2" t="s">
        <v>103</v>
      </c>
      <c r="D189" s="2" t="s">
        <v>140</v>
      </c>
      <c r="E189" s="2" t="s">
        <v>63</v>
      </c>
      <c r="F189" s="2" t="s">
        <v>108</v>
      </c>
      <c r="G189" s="1" t="s">
        <v>65</v>
      </c>
      <c r="H189" s="1" t="s">
        <v>109</v>
      </c>
      <c r="I189" s="3">
        <v>7</v>
      </c>
      <c r="J189" s="4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</v>
      </c>
      <c r="Q189" s="3" t="s">
        <v>67</v>
      </c>
      <c r="R189">
        <v>1</v>
      </c>
      <c r="S189" s="4">
        <v>1</v>
      </c>
      <c r="T189" s="5">
        <v>0</v>
      </c>
      <c r="U189" s="5">
        <v>0</v>
      </c>
      <c r="V189" s="5">
        <v>0</v>
      </c>
      <c r="W189" s="3" t="s">
        <v>68</v>
      </c>
      <c r="X189" s="3">
        <v>0</v>
      </c>
      <c r="Y189" s="4">
        <v>1</v>
      </c>
      <c r="Z189" s="5">
        <v>0</v>
      </c>
      <c r="AA189" s="5">
        <v>0</v>
      </c>
      <c r="AB189" s="5">
        <v>0</v>
      </c>
      <c r="AC189" s="3" t="s">
        <v>83</v>
      </c>
      <c r="AD189" s="3">
        <v>2</v>
      </c>
      <c r="AE189" s="4">
        <v>0</v>
      </c>
      <c r="AF189" s="5">
        <v>1</v>
      </c>
      <c r="AG189" s="5">
        <v>0</v>
      </c>
      <c r="AH189" s="5">
        <v>0</v>
      </c>
      <c r="AI189" s="5">
        <v>0</v>
      </c>
      <c r="AJ189" s="5">
        <v>0</v>
      </c>
      <c r="AK189" s="6"/>
      <c r="AL189" s="6"/>
      <c r="AM189" s="6"/>
      <c r="AN189" s="6"/>
      <c r="AO189" s="6">
        <v>25</v>
      </c>
      <c r="AP189" s="6"/>
      <c r="AQ189" s="6"/>
      <c r="AR189" s="6"/>
      <c r="AS189" s="6">
        <v>13</v>
      </c>
      <c r="AT189" s="7">
        <v>0</v>
      </c>
      <c r="AU189" s="7">
        <v>0</v>
      </c>
      <c r="AV189" s="7">
        <v>0</v>
      </c>
      <c r="AW189" s="8" t="s">
        <v>65</v>
      </c>
      <c r="AX189" s="12" t="s">
        <v>71</v>
      </c>
      <c r="AY189" s="12">
        <v>3</v>
      </c>
      <c r="AZ189" s="9" t="s">
        <v>77</v>
      </c>
      <c r="BA189" s="11" t="s">
        <v>185</v>
      </c>
      <c r="BB189" s="2" t="s">
        <v>140</v>
      </c>
      <c r="BC189" s="11" t="s">
        <v>143</v>
      </c>
      <c r="BD189" s="4">
        <v>3.7919999999999998</v>
      </c>
      <c r="BE189" s="6"/>
      <c r="BF189" s="6">
        <v>4.21</v>
      </c>
      <c r="BG189" s="6">
        <v>20</v>
      </c>
      <c r="BH189" s="6"/>
      <c r="BI189" s="7">
        <v>0</v>
      </c>
      <c r="BK189">
        <v>3.48</v>
      </c>
      <c r="BL189">
        <v>3</v>
      </c>
      <c r="BM189">
        <v>18</v>
      </c>
      <c r="BN189" s="123">
        <v>1</v>
      </c>
      <c r="BO189">
        <v>0</v>
      </c>
      <c r="BP189" s="125">
        <f t="shared" si="46"/>
        <v>1</v>
      </c>
      <c r="BQ189">
        <f t="shared" si="47"/>
        <v>1</v>
      </c>
      <c r="BR189">
        <f t="shared" si="48"/>
        <v>0.49164132929761606</v>
      </c>
      <c r="BS189" s="123">
        <f t="shared" si="49"/>
        <v>0.49164132929761606</v>
      </c>
      <c r="BT189" s="125">
        <f t="shared" si="50"/>
        <v>0.50835867070238394</v>
      </c>
      <c r="BU189" s="123">
        <f t="shared" si="51"/>
        <v>-0.71000583383619709</v>
      </c>
      <c r="BV189" s="125">
        <f t="shared" si="52"/>
        <v>0</v>
      </c>
      <c r="BW189">
        <f t="shared" si="53"/>
        <v>-2.0953613514306912E-2</v>
      </c>
      <c r="BX189">
        <f t="shared" si="54"/>
        <v>0.39885471142776591</v>
      </c>
      <c r="BY189">
        <f t="shared" si="55"/>
        <v>0.64116274453337629</v>
      </c>
      <c r="CR189">
        <v>5.412996869742942E-2</v>
      </c>
      <c r="CS189">
        <v>1</v>
      </c>
      <c r="CT189">
        <v>0</v>
      </c>
      <c r="CU189">
        <f t="shared" si="59"/>
        <v>34</v>
      </c>
      <c r="CV189">
        <f t="shared" si="59"/>
        <v>1</v>
      </c>
      <c r="CW189">
        <f t="shared" si="57"/>
        <v>0.75362318840579712</v>
      </c>
      <c r="CX189">
        <f t="shared" si="57"/>
        <v>0.97560975609756095</v>
      </c>
      <c r="CY189">
        <f t="shared" si="58"/>
        <v>7.0696359137504732E-3</v>
      </c>
    </row>
    <row r="190" spans="1:103" x14ac:dyDescent="0.25">
      <c r="A190" s="2">
        <v>4</v>
      </c>
      <c r="B190" s="2">
        <v>2016</v>
      </c>
      <c r="C190" s="2" t="s">
        <v>248</v>
      </c>
      <c r="D190" s="2" t="s">
        <v>107</v>
      </c>
      <c r="E190" s="2" t="s">
        <v>63</v>
      </c>
      <c r="F190" s="2" t="s">
        <v>297</v>
      </c>
      <c r="G190" s="1" t="s">
        <v>65</v>
      </c>
      <c r="H190" s="1" t="s">
        <v>227</v>
      </c>
      <c r="I190" s="3">
        <v>6</v>
      </c>
      <c r="J190" s="4">
        <v>0</v>
      </c>
      <c r="K190" s="5">
        <v>0</v>
      </c>
      <c r="L190" s="5">
        <v>0</v>
      </c>
      <c r="M190" s="5">
        <v>0</v>
      </c>
      <c r="N190" s="5">
        <v>0</v>
      </c>
      <c r="O190" s="5">
        <v>1</v>
      </c>
      <c r="P190" s="5">
        <v>0</v>
      </c>
      <c r="Q190" s="3" t="s">
        <v>249</v>
      </c>
      <c r="R190">
        <v>3</v>
      </c>
      <c r="S190" s="4">
        <v>0</v>
      </c>
      <c r="T190" s="5">
        <v>0</v>
      </c>
      <c r="U190" s="5">
        <v>1</v>
      </c>
      <c r="V190" s="5">
        <v>0</v>
      </c>
      <c r="W190" s="3" t="s">
        <v>68</v>
      </c>
      <c r="X190" s="3">
        <v>0</v>
      </c>
      <c r="Y190" s="4">
        <v>1</v>
      </c>
      <c r="Z190" s="5">
        <v>0</v>
      </c>
      <c r="AA190" s="5">
        <v>0</v>
      </c>
      <c r="AB190" s="5">
        <v>0</v>
      </c>
      <c r="AC190" s="3" t="s">
        <v>91</v>
      </c>
      <c r="AD190" s="3">
        <v>5</v>
      </c>
      <c r="AE190" s="4">
        <v>0</v>
      </c>
      <c r="AF190" s="5">
        <v>0</v>
      </c>
      <c r="AG190" s="5">
        <v>0</v>
      </c>
      <c r="AH190" s="5">
        <v>0</v>
      </c>
      <c r="AI190" s="5">
        <v>1</v>
      </c>
      <c r="AJ190" s="5">
        <v>0</v>
      </c>
      <c r="AK190" s="6"/>
      <c r="AL190" s="6"/>
      <c r="AM190" s="6"/>
      <c r="AN190" s="6">
        <v>3</v>
      </c>
      <c r="AO190" s="6"/>
      <c r="AP190" s="6"/>
      <c r="AQ190" s="6"/>
      <c r="AR190" s="6"/>
      <c r="AS190" s="6">
        <v>64068</v>
      </c>
      <c r="AT190" s="7">
        <v>0</v>
      </c>
      <c r="AU190" s="7">
        <v>0</v>
      </c>
      <c r="AV190" s="7">
        <v>1</v>
      </c>
      <c r="AW190" s="8" t="s">
        <v>65</v>
      </c>
      <c r="AX190" s="12" t="s">
        <v>71</v>
      </c>
      <c r="AY190" s="12">
        <v>3</v>
      </c>
      <c r="AZ190" s="9" t="s">
        <v>77</v>
      </c>
      <c r="BA190" s="11" t="s">
        <v>402</v>
      </c>
      <c r="BB190" s="2" t="s">
        <v>107</v>
      </c>
      <c r="BC190" s="11"/>
      <c r="BD190" s="4">
        <v>3.8780000000000001</v>
      </c>
      <c r="BE190" s="6"/>
      <c r="BF190" s="6">
        <v>3.92</v>
      </c>
      <c r="BG190" s="6">
        <v>31</v>
      </c>
      <c r="BH190" s="6"/>
      <c r="BI190" s="7">
        <v>0</v>
      </c>
      <c r="BK190">
        <v>3.49</v>
      </c>
      <c r="BL190">
        <v>35</v>
      </c>
      <c r="BM190">
        <v>22</v>
      </c>
      <c r="BN190" s="123">
        <v>0</v>
      </c>
      <c r="BO190">
        <v>1</v>
      </c>
      <c r="BP190" s="125">
        <f t="shared" si="46"/>
        <v>1</v>
      </c>
      <c r="BQ190">
        <f t="shared" si="47"/>
        <v>0</v>
      </c>
      <c r="BR190">
        <f t="shared" si="48"/>
        <v>7.7421326087898992E-2</v>
      </c>
      <c r="BS190" s="123">
        <f t="shared" si="49"/>
        <v>7.7421326087898992E-2</v>
      </c>
      <c r="BT190" s="125">
        <f t="shared" si="50"/>
        <v>0.92257867391210102</v>
      </c>
      <c r="BU190" s="123">
        <f t="shared" si="51"/>
        <v>-8.0582623330323705E-2</v>
      </c>
      <c r="BV190" s="125">
        <f t="shared" si="52"/>
        <v>100</v>
      </c>
      <c r="BW190">
        <f t="shared" si="53"/>
        <v>-1.4226327250790041</v>
      </c>
      <c r="BX190">
        <f t="shared" si="54"/>
        <v>0.14502045632081831</v>
      </c>
      <c r="BY190">
        <f t="shared" si="55"/>
        <v>0.24833292641872368</v>
      </c>
      <c r="CR190">
        <v>5.461613103249844E-2</v>
      </c>
      <c r="CS190">
        <v>1</v>
      </c>
      <c r="CT190">
        <v>0</v>
      </c>
      <c r="CU190">
        <f t="shared" si="59"/>
        <v>35</v>
      </c>
      <c r="CV190">
        <f t="shared" si="59"/>
        <v>1</v>
      </c>
      <c r="CW190">
        <f t="shared" si="57"/>
        <v>0.74637681159420288</v>
      </c>
      <c r="CX190">
        <f t="shared" si="57"/>
        <v>0.97560975609756095</v>
      </c>
      <c r="CY190">
        <f t="shared" si="58"/>
        <v>7.0696359137504732E-3</v>
      </c>
    </row>
    <row r="191" spans="1:103" x14ac:dyDescent="0.25">
      <c r="A191" s="2">
        <v>103</v>
      </c>
      <c r="B191" s="2">
        <v>2015</v>
      </c>
      <c r="C191" s="2" t="s">
        <v>400</v>
      </c>
      <c r="D191" s="2" t="s">
        <v>104</v>
      </c>
      <c r="E191" s="2" t="s">
        <v>63</v>
      </c>
      <c r="F191" s="2" t="s">
        <v>136</v>
      </c>
      <c r="G191" s="1" t="s">
        <v>65</v>
      </c>
      <c r="H191" s="1" t="s">
        <v>66</v>
      </c>
      <c r="I191" s="3">
        <v>1</v>
      </c>
      <c r="J191" s="4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3" t="s">
        <v>67</v>
      </c>
      <c r="R191">
        <v>1</v>
      </c>
      <c r="S191" s="4">
        <v>1</v>
      </c>
      <c r="T191" s="5">
        <v>0</v>
      </c>
      <c r="U191" s="5">
        <v>0</v>
      </c>
      <c r="V191" s="5">
        <v>0</v>
      </c>
      <c r="W191" s="3" t="s">
        <v>68</v>
      </c>
      <c r="X191" s="3">
        <v>0</v>
      </c>
      <c r="Y191" s="4">
        <v>1</v>
      </c>
      <c r="Z191" s="5">
        <v>0</v>
      </c>
      <c r="AA191" s="5">
        <v>0</v>
      </c>
      <c r="AB191" s="5">
        <v>0</v>
      </c>
      <c r="AC191" s="3" t="s">
        <v>104</v>
      </c>
      <c r="AD191" s="3">
        <v>4</v>
      </c>
      <c r="AE191" s="4">
        <v>0</v>
      </c>
      <c r="AF191" s="5">
        <v>0</v>
      </c>
      <c r="AG191" s="5">
        <v>0</v>
      </c>
      <c r="AH191" s="5">
        <v>1</v>
      </c>
      <c r="AI191" s="5">
        <v>0</v>
      </c>
      <c r="AJ191" s="5">
        <v>0</v>
      </c>
      <c r="AK191" s="6">
        <v>120</v>
      </c>
      <c r="AL191" s="6">
        <v>-120</v>
      </c>
      <c r="AM191" s="6">
        <v>509</v>
      </c>
      <c r="AN191" s="6">
        <v>8</v>
      </c>
      <c r="AO191" s="6"/>
      <c r="AP191" s="6"/>
      <c r="AQ191" s="6"/>
      <c r="AR191" s="6"/>
      <c r="AS191" s="6">
        <v>10964</v>
      </c>
      <c r="AT191" s="7">
        <v>0</v>
      </c>
      <c r="AU191" s="7">
        <v>0</v>
      </c>
      <c r="AV191" s="7">
        <v>0</v>
      </c>
      <c r="AW191" s="8" t="s">
        <v>65</v>
      </c>
      <c r="AX191" s="12" t="s">
        <v>71</v>
      </c>
      <c r="AY191" s="12">
        <v>3</v>
      </c>
      <c r="AZ191" s="9" t="s">
        <v>77</v>
      </c>
      <c r="BA191" s="11" t="s">
        <v>105</v>
      </c>
      <c r="BB191" s="2" t="s">
        <v>104</v>
      </c>
      <c r="BC191" s="11"/>
      <c r="BD191" s="4">
        <v>3.3769999999999998</v>
      </c>
      <c r="BE191" s="6">
        <v>0.23575638506876229</v>
      </c>
      <c r="BF191" s="6">
        <v>4.03</v>
      </c>
      <c r="BG191" s="6">
        <v>51</v>
      </c>
      <c r="BH191" s="6"/>
      <c r="BI191" s="7">
        <v>0</v>
      </c>
      <c r="BK191">
        <v>3.5</v>
      </c>
      <c r="BL191">
        <v>0</v>
      </c>
      <c r="BM191">
        <v>17</v>
      </c>
      <c r="BN191" s="123">
        <v>1</v>
      </c>
      <c r="BO191">
        <v>0</v>
      </c>
      <c r="BP191" s="125">
        <f t="shared" si="46"/>
        <v>1</v>
      </c>
      <c r="BQ191">
        <f t="shared" si="47"/>
        <v>1</v>
      </c>
      <c r="BR191">
        <f t="shared" si="48"/>
        <v>0.5404571193294867</v>
      </c>
      <c r="BS191" s="123">
        <f t="shared" si="49"/>
        <v>0.5404571193294867</v>
      </c>
      <c r="BT191" s="125">
        <f t="shared" si="50"/>
        <v>0.4595428806705133</v>
      </c>
      <c r="BU191" s="123">
        <f t="shared" si="51"/>
        <v>-0.61533998024066572</v>
      </c>
      <c r="BV191" s="125">
        <f t="shared" si="52"/>
        <v>100</v>
      </c>
      <c r="BW191">
        <f t="shared" si="53"/>
        <v>0.10158540914998904</v>
      </c>
      <c r="BX191">
        <f t="shared" si="54"/>
        <v>0.39688912045028951</v>
      </c>
      <c r="BY191">
        <f t="shared" si="55"/>
        <v>0.61388205318876043</v>
      </c>
      <c r="CR191">
        <v>5.5930282029198815E-2</v>
      </c>
      <c r="CS191">
        <v>1</v>
      </c>
      <c r="CT191">
        <v>0</v>
      </c>
      <c r="CU191">
        <f t="shared" si="59"/>
        <v>36</v>
      </c>
      <c r="CV191">
        <f t="shared" si="59"/>
        <v>1</v>
      </c>
      <c r="CW191">
        <f t="shared" si="57"/>
        <v>0.73913043478260865</v>
      </c>
      <c r="CX191">
        <f t="shared" si="57"/>
        <v>0.97560975609756095</v>
      </c>
      <c r="CY191">
        <f t="shared" si="58"/>
        <v>0</v>
      </c>
    </row>
    <row r="192" spans="1:103" x14ac:dyDescent="0.25">
      <c r="A192" s="2">
        <v>147</v>
      </c>
      <c r="B192" s="2">
        <v>2016</v>
      </c>
      <c r="C192" s="2" t="s">
        <v>92</v>
      </c>
      <c r="D192" s="2" t="s">
        <v>93</v>
      </c>
      <c r="E192" s="2" t="s">
        <v>63</v>
      </c>
      <c r="F192" s="2" t="s">
        <v>94</v>
      </c>
      <c r="G192" s="1" t="s">
        <v>65</v>
      </c>
      <c r="H192" s="1" t="s">
        <v>66</v>
      </c>
      <c r="I192" s="3">
        <v>1</v>
      </c>
      <c r="J192" s="4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3" t="s">
        <v>95</v>
      </c>
      <c r="R192">
        <v>4</v>
      </c>
      <c r="S192" s="4">
        <v>0</v>
      </c>
      <c r="T192" s="5">
        <v>0</v>
      </c>
      <c r="U192" s="5">
        <v>0</v>
      </c>
      <c r="V192" s="5">
        <v>1</v>
      </c>
      <c r="W192" s="3" t="s">
        <v>68</v>
      </c>
      <c r="X192" s="3">
        <v>0</v>
      </c>
      <c r="Y192" s="4">
        <v>1</v>
      </c>
      <c r="Z192" s="5">
        <v>0</v>
      </c>
      <c r="AA192" s="5">
        <v>0</v>
      </c>
      <c r="AB192" s="5">
        <v>0</v>
      </c>
      <c r="AC192" s="3" t="s">
        <v>69</v>
      </c>
      <c r="AD192" s="3">
        <v>1</v>
      </c>
      <c r="AE192" s="4">
        <v>1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6"/>
      <c r="AL192" s="6"/>
      <c r="AM192" s="6"/>
      <c r="AN192" s="6">
        <v>8</v>
      </c>
      <c r="AO192" s="6">
        <v>18</v>
      </c>
      <c r="AP192" s="6">
        <v>16</v>
      </c>
      <c r="AQ192" s="6">
        <v>22</v>
      </c>
      <c r="AR192" s="6">
        <v>18</v>
      </c>
      <c r="AS192" s="6">
        <v>89</v>
      </c>
      <c r="AT192" s="7">
        <v>0</v>
      </c>
      <c r="AU192" s="7">
        <v>0</v>
      </c>
      <c r="AV192" s="7">
        <v>1</v>
      </c>
      <c r="AW192" s="8" t="s">
        <v>65</v>
      </c>
      <c r="AX192" s="12" t="s">
        <v>71</v>
      </c>
      <c r="AY192" s="12">
        <v>3</v>
      </c>
      <c r="AZ192" s="9" t="s">
        <v>77</v>
      </c>
      <c r="BA192" s="11" t="s">
        <v>97</v>
      </c>
      <c r="BB192" s="2" t="s">
        <v>93</v>
      </c>
      <c r="BC192" s="11"/>
      <c r="BD192" s="4">
        <v>3.7450000000000001</v>
      </c>
      <c r="BE192" s="6"/>
      <c r="BF192" s="6">
        <v>4</v>
      </c>
      <c r="BG192" s="6" t="s">
        <v>96</v>
      </c>
      <c r="BH192" s="6">
        <v>18</v>
      </c>
      <c r="BI192" s="7">
        <v>0</v>
      </c>
      <c r="BK192">
        <v>3.52</v>
      </c>
      <c r="BL192">
        <v>35</v>
      </c>
      <c r="BM192">
        <v>21</v>
      </c>
      <c r="BN192" s="123">
        <v>0</v>
      </c>
      <c r="BO192">
        <v>1</v>
      </c>
      <c r="BP192" s="125">
        <f t="shared" si="46"/>
        <v>1</v>
      </c>
      <c r="BQ192">
        <f t="shared" si="47"/>
        <v>0</v>
      </c>
      <c r="BR192">
        <f t="shared" si="48"/>
        <v>7.5868851766995454E-2</v>
      </c>
      <c r="BS192" s="123">
        <f t="shared" si="49"/>
        <v>7.5868851766995454E-2</v>
      </c>
      <c r="BT192" s="125">
        <f t="shared" si="50"/>
        <v>0.92413114823300457</v>
      </c>
      <c r="BU192" s="123">
        <f t="shared" si="51"/>
        <v>-7.8901282095212466E-2</v>
      </c>
      <c r="BV192" s="125">
        <f t="shared" si="52"/>
        <v>100</v>
      </c>
      <c r="BW192">
        <f t="shared" si="53"/>
        <v>-1.4334204994555249</v>
      </c>
      <c r="BX192">
        <f t="shared" si="54"/>
        <v>0.1428035031757722</v>
      </c>
      <c r="BY192">
        <f t="shared" si="55"/>
        <v>0.24538130860474414</v>
      </c>
      <c r="CR192">
        <v>6.1059083488193035E-2</v>
      </c>
      <c r="CS192">
        <v>0</v>
      </c>
      <c r="CT192">
        <v>1</v>
      </c>
      <c r="CU192">
        <f t="shared" si="59"/>
        <v>36</v>
      </c>
      <c r="CV192">
        <f t="shared" si="59"/>
        <v>2</v>
      </c>
      <c r="CW192">
        <f t="shared" si="57"/>
        <v>0.73913043478260865</v>
      </c>
      <c r="CX192">
        <f t="shared" si="57"/>
        <v>0.95121951219512191</v>
      </c>
      <c r="CY192">
        <f t="shared" si="58"/>
        <v>6.8928950159067113E-3</v>
      </c>
    </row>
    <row r="193" spans="1:103" x14ac:dyDescent="0.25">
      <c r="A193" s="2">
        <v>219</v>
      </c>
      <c r="B193" s="2">
        <v>2016</v>
      </c>
      <c r="C193" s="2" t="s">
        <v>151</v>
      </c>
      <c r="D193" s="2" t="s">
        <v>80</v>
      </c>
      <c r="E193" s="2" t="s">
        <v>74</v>
      </c>
      <c r="F193" s="2" t="s">
        <v>141</v>
      </c>
      <c r="G193" s="1" t="s">
        <v>65</v>
      </c>
      <c r="H193" s="1" t="s">
        <v>66</v>
      </c>
      <c r="I193" s="3">
        <v>1</v>
      </c>
      <c r="J193" s="4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3" t="s">
        <v>67</v>
      </c>
      <c r="R193">
        <v>1</v>
      </c>
      <c r="S193" s="4">
        <v>1</v>
      </c>
      <c r="T193" s="5">
        <v>0</v>
      </c>
      <c r="U193" s="5">
        <v>0</v>
      </c>
      <c r="V193" s="5">
        <v>0</v>
      </c>
      <c r="W193" s="3" t="s">
        <v>68</v>
      </c>
      <c r="X193" s="3">
        <v>0</v>
      </c>
      <c r="Y193" s="4">
        <v>1</v>
      </c>
      <c r="Z193" s="5">
        <v>0</v>
      </c>
      <c r="AA193" s="5">
        <v>0</v>
      </c>
      <c r="AB193" s="5">
        <v>0</v>
      </c>
      <c r="AC193" s="3" t="s">
        <v>83</v>
      </c>
      <c r="AD193" s="3">
        <v>2</v>
      </c>
      <c r="AE193" s="4">
        <v>0</v>
      </c>
      <c r="AF193" s="5">
        <v>1</v>
      </c>
      <c r="AG193" s="5">
        <v>0</v>
      </c>
      <c r="AH193" s="5">
        <v>0</v>
      </c>
      <c r="AI193" s="5">
        <v>0</v>
      </c>
      <c r="AJ193" s="5">
        <v>0</v>
      </c>
      <c r="AK193" s="6">
        <v>288</v>
      </c>
      <c r="AL193" s="6">
        <v>-288</v>
      </c>
      <c r="AM193" s="6">
        <v>418</v>
      </c>
      <c r="AN193" s="6"/>
      <c r="AO193" s="6">
        <v>21</v>
      </c>
      <c r="AP193" s="6">
        <v>19</v>
      </c>
      <c r="AQ193" s="6">
        <v>22</v>
      </c>
      <c r="AR193" s="6">
        <v>19</v>
      </c>
      <c r="AS193" s="6">
        <v>9024</v>
      </c>
      <c r="AT193" s="7">
        <v>0</v>
      </c>
      <c r="AU193" s="7">
        <v>1</v>
      </c>
      <c r="AV193" s="7">
        <v>1</v>
      </c>
      <c r="AW193" s="8" t="s">
        <v>70</v>
      </c>
      <c r="AX193" s="12" t="s">
        <v>112</v>
      </c>
      <c r="AY193" s="12">
        <v>1</v>
      </c>
      <c r="AZ193" s="9" t="s">
        <v>113</v>
      </c>
      <c r="BA193" s="11"/>
      <c r="BB193" s="2" t="s">
        <v>80</v>
      </c>
      <c r="BC193" s="11"/>
      <c r="BD193" s="4"/>
      <c r="BE193" s="6">
        <v>0.68899521531100483</v>
      </c>
      <c r="BF193" s="6">
        <v>2.8</v>
      </c>
      <c r="BG193" s="6"/>
      <c r="BH193" s="6">
        <v>22</v>
      </c>
      <c r="BI193" s="7">
        <v>1</v>
      </c>
      <c r="BK193">
        <v>3.54</v>
      </c>
      <c r="BL193">
        <v>4</v>
      </c>
      <c r="BM193">
        <v>21</v>
      </c>
      <c r="BN193" s="123">
        <v>1</v>
      </c>
      <c r="BO193">
        <v>0</v>
      </c>
      <c r="BP193" s="125">
        <f t="shared" si="46"/>
        <v>1</v>
      </c>
      <c r="BQ193">
        <f t="shared" si="47"/>
        <v>1</v>
      </c>
      <c r="BR193">
        <f t="shared" si="48"/>
        <v>0.43031268675247997</v>
      </c>
      <c r="BS193" s="123">
        <f t="shared" si="49"/>
        <v>0.43031268675247997</v>
      </c>
      <c r="BT193" s="125">
        <f t="shared" si="50"/>
        <v>0.56968731324751998</v>
      </c>
      <c r="BU193" s="123">
        <f t="shared" si="51"/>
        <v>-0.84324315606656597</v>
      </c>
      <c r="BV193" s="125">
        <f t="shared" si="52"/>
        <v>0</v>
      </c>
      <c r="BW193">
        <f t="shared" si="53"/>
        <v>-0.17557814482083955</v>
      </c>
      <c r="BX193">
        <f t="shared" si="54"/>
        <v>0.39284019603448705</v>
      </c>
      <c r="BY193">
        <f t="shared" si="55"/>
        <v>0.67313082080905318</v>
      </c>
      <c r="CR193">
        <v>6.1261104882485644E-2</v>
      </c>
      <c r="CS193">
        <v>1</v>
      </c>
      <c r="CT193">
        <v>0</v>
      </c>
      <c r="CU193">
        <f t="shared" si="59"/>
        <v>37</v>
      </c>
      <c r="CV193">
        <f t="shared" si="59"/>
        <v>2</v>
      </c>
      <c r="CW193">
        <f t="shared" si="57"/>
        <v>0.73188405797101441</v>
      </c>
      <c r="CX193">
        <f t="shared" si="57"/>
        <v>0.95121951219512191</v>
      </c>
      <c r="CY193">
        <f t="shared" si="58"/>
        <v>6.8928950159066055E-3</v>
      </c>
    </row>
    <row r="194" spans="1:103" x14ac:dyDescent="0.25">
      <c r="A194" s="2">
        <v>153</v>
      </c>
      <c r="B194" s="2">
        <v>2015</v>
      </c>
      <c r="C194" s="2" t="s">
        <v>221</v>
      </c>
      <c r="D194" s="2" t="s">
        <v>93</v>
      </c>
      <c r="E194" s="2" t="s">
        <v>63</v>
      </c>
      <c r="F194" s="2" t="s">
        <v>90</v>
      </c>
      <c r="G194" s="1" t="s">
        <v>65</v>
      </c>
      <c r="H194" s="1" t="s">
        <v>66</v>
      </c>
      <c r="I194" s="3">
        <v>1</v>
      </c>
      <c r="J194" s="4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3" t="s">
        <v>67</v>
      </c>
      <c r="R194">
        <v>1</v>
      </c>
      <c r="S194" s="4">
        <v>1</v>
      </c>
      <c r="T194" s="5">
        <v>0</v>
      </c>
      <c r="U194" s="5">
        <v>0</v>
      </c>
      <c r="V194" s="5">
        <v>0</v>
      </c>
      <c r="W194" s="3" t="s">
        <v>68</v>
      </c>
      <c r="X194" s="3">
        <v>0</v>
      </c>
      <c r="Y194" s="4">
        <v>1</v>
      </c>
      <c r="Z194" s="5">
        <v>0</v>
      </c>
      <c r="AA194" s="5">
        <v>0</v>
      </c>
      <c r="AB194" s="5">
        <v>0</v>
      </c>
      <c r="AC194" s="3" t="s">
        <v>128</v>
      </c>
      <c r="AD194" s="3">
        <v>3</v>
      </c>
      <c r="AE194" s="4">
        <v>0</v>
      </c>
      <c r="AF194" s="5">
        <v>0</v>
      </c>
      <c r="AG194" s="5">
        <v>1</v>
      </c>
      <c r="AH194" s="5">
        <v>0</v>
      </c>
      <c r="AI194" s="5">
        <v>0</v>
      </c>
      <c r="AJ194" s="5">
        <v>0</v>
      </c>
      <c r="AK194" s="6">
        <v>39</v>
      </c>
      <c r="AL194" s="6">
        <v>-39</v>
      </c>
      <c r="AM194" s="6">
        <v>65</v>
      </c>
      <c r="AN194" s="6">
        <v>8</v>
      </c>
      <c r="AO194" s="6">
        <v>25</v>
      </c>
      <c r="AP194" s="6">
        <v>23</v>
      </c>
      <c r="AQ194" s="6">
        <v>31</v>
      </c>
      <c r="AR194" s="6">
        <v>28</v>
      </c>
      <c r="AS194" s="6">
        <v>3388</v>
      </c>
      <c r="AT194" s="7">
        <v>0</v>
      </c>
      <c r="AU194" s="7">
        <v>0</v>
      </c>
      <c r="AV194" s="7">
        <v>0</v>
      </c>
      <c r="AW194" s="8" t="s">
        <v>70</v>
      </c>
      <c r="AX194" s="12" t="s">
        <v>112</v>
      </c>
      <c r="AY194" s="12">
        <v>1</v>
      </c>
      <c r="AZ194" s="9" t="s">
        <v>113</v>
      </c>
      <c r="BA194" s="11"/>
      <c r="BB194" s="2" t="s">
        <v>93</v>
      </c>
      <c r="BC194" s="11"/>
      <c r="BD194" s="4"/>
      <c r="BE194" s="6">
        <v>0.6</v>
      </c>
      <c r="BF194" s="6">
        <v>2.81</v>
      </c>
      <c r="BG194" s="6"/>
      <c r="BH194" s="6">
        <v>21</v>
      </c>
      <c r="BI194" s="7">
        <v>1</v>
      </c>
      <c r="BK194">
        <v>3.55</v>
      </c>
      <c r="BL194">
        <v>18</v>
      </c>
      <c r="BM194">
        <v>26</v>
      </c>
      <c r="BN194" s="123">
        <v>0</v>
      </c>
      <c r="BO194">
        <v>1</v>
      </c>
      <c r="BP194" s="125">
        <f t="shared" si="46"/>
        <v>1</v>
      </c>
      <c r="BQ194">
        <f t="shared" si="47"/>
        <v>0</v>
      </c>
      <c r="BR194">
        <f t="shared" si="48"/>
        <v>0.19655807527795083</v>
      </c>
      <c r="BS194" s="123">
        <f t="shared" si="49"/>
        <v>0.19655807527795083</v>
      </c>
      <c r="BT194" s="125">
        <f t="shared" si="50"/>
        <v>0.80344192472204923</v>
      </c>
      <c r="BU194" s="123">
        <f t="shared" si="51"/>
        <v>-0.21885037429844773</v>
      </c>
      <c r="BV194" s="125">
        <f t="shared" si="52"/>
        <v>100</v>
      </c>
      <c r="BW194">
        <f t="shared" si="53"/>
        <v>-0.85397985650063912</v>
      </c>
      <c r="BX194">
        <f t="shared" si="54"/>
        <v>0.27704389189325529</v>
      </c>
      <c r="BY194">
        <f t="shared" si="55"/>
        <v>0.41337217886706384</v>
      </c>
      <c r="CR194">
        <v>6.2487490268555379E-2</v>
      </c>
      <c r="CS194">
        <v>1</v>
      </c>
      <c r="CT194">
        <v>0</v>
      </c>
      <c r="CU194">
        <f t="shared" si="59"/>
        <v>38</v>
      </c>
      <c r="CV194">
        <f t="shared" si="59"/>
        <v>2</v>
      </c>
      <c r="CW194">
        <f t="shared" si="57"/>
        <v>0.72463768115942029</v>
      </c>
      <c r="CX194">
        <f t="shared" si="57"/>
        <v>0.95121951219512191</v>
      </c>
      <c r="CY194">
        <f t="shared" si="58"/>
        <v>6.8928950159066055E-3</v>
      </c>
    </row>
    <row r="195" spans="1:103" x14ac:dyDescent="0.25">
      <c r="A195" s="2">
        <v>124</v>
      </c>
      <c r="B195" s="2">
        <v>2016</v>
      </c>
      <c r="C195" s="2" t="s">
        <v>296</v>
      </c>
      <c r="D195" s="2" t="s">
        <v>254</v>
      </c>
      <c r="E195" s="2" t="s">
        <v>74</v>
      </c>
      <c r="F195" s="2" t="s">
        <v>297</v>
      </c>
      <c r="G195" s="1" t="s">
        <v>65</v>
      </c>
      <c r="H195" s="1" t="s">
        <v>66</v>
      </c>
      <c r="I195" s="3">
        <v>1</v>
      </c>
      <c r="J195" s="4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3" t="s">
        <v>101</v>
      </c>
      <c r="R195">
        <v>2</v>
      </c>
      <c r="S195" s="4">
        <v>0</v>
      </c>
      <c r="T195" s="5">
        <v>1</v>
      </c>
      <c r="U195" s="5">
        <v>0</v>
      </c>
      <c r="V195" s="5">
        <v>0</v>
      </c>
      <c r="W195" s="3" t="s">
        <v>68</v>
      </c>
      <c r="X195" s="3">
        <v>0</v>
      </c>
      <c r="Y195" s="4">
        <v>1</v>
      </c>
      <c r="Z195" s="5">
        <v>0</v>
      </c>
      <c r="AA195" s="5">
        <v>0</v>
      </c>
      <c r="AB195" s="5">
        <v>0</v>
      </c>
      <c r="AC195" s="3" t="s">
        <v>128</v>
      </c>
      <c r="AD195" s="3">
        <v>3</v>
      </c>
      <c r="AE195" s="4">
        <v>0</v>
      </c>
      <c r="AF195" s="5">
        <v>0</v>
      </c>
      <c r="AG195" s="5">
        <v>1</v>
      </c>
      <c r="AH195" s="5">
        <v>0</v>
      </c>
      <c r="AI195" s="5">
        <v>0</v>
      </c>
      <c r="AJ195" s="5">
        <v>0</v>
      </c>
      <c r="AK195" s="6"/>
      <c r="AL195" s="6"/>
      <c r="AM195" s="6"/>
      <c r="AN195" s="6"/>
      <c r="AO195" s="6">
        <v>28</v>
      </c>
      <c r="AP195" s="6"/>
      <c r="AQ195" s="6"/>
      <c r="AR195" s="6"/>
      <c r="AS195" s="6">
        <v>4046</v>
      </c>
      <c r="AT195" s="7">
        <v>0</v>
      </c>
      <c r="AU195" s="7">
        <v>1</v>
      </c>
      <c r="AV195" s="7">
        <v>1</v>
      </c>
      <c r="AW195" s="8" t="s">
        <v>70</v>
      </c>
      <c r="AX195" s="12" t="s">
        <v>112</v>
      </c>
      <c r="AY195" s="12">
        <v>1</v>
      </c>
      <c r="AZ195" s="9" t="s">
        <v>113</v>
      </c>
      <c r="BA195" s="11"/>
      <c r="BB195" s="2" t="s">
        <v>254</v>
      </c>
      <c r="BC195" s="11"/>
      <c r="BD195" s="4"/>
      <c r="BE195" s="6"/>
      <c r="BF195" s="6">
        <v>2.95</v>
      </c>
      <c r="BG195" s="6"/>
      <c r="BH195" s="6"/>
      <c r="BI195" s="7">
        <v>1</v>
      </c>
      <c r="BK195">
        <v>3.56</v>
      </c>
      <c r="BL195">
        <v>4</v>
      </c>
      <c r="BM195">
        <v>26</v>
      </c>
      <c r="BN195" s="123">
        <v>1</v>
      </c>
      <c r="BO195">
        <v>0</v>
      </c>
      <c r="BP195" s="125">
        <f t="shared" si="46"/>
        <v>1</v>
      </c>
      <c r="BQ195">
        <f t="shared" si="47"/>
        <v>1</v>
      </c>
      <c r="BR195">
        <f t="shared" si="48"/>
        <v>0.3871087760343902</v>
      </c>
      <c r="BS195" s="123">
        <f t="shared" si="49"/>
        <v>0.3871087760343902</v>
      </c>
      <c r="BT195" s="125">
        <f t="shared" si="50"/>
        <v>0.6128912239656098</v>
      </c>
      <c r="BU195" s="123">
        <f t="shared" si="51"/>
        <v>-0.94904955042227546</v>
      </c>
      <c r="BV195" s="125">
        <f t="shared" si="52"/>
        <v>0</v>
      </c>
      <c r="BW195">
        <f t="shared" si="53"/>
        <v>-0.28686256899612061</v>
      </c>
      <c r="BX195">
        <f t="shared" si="54"/>
        <v>0.38286087748688535</v>
      </c>
      <c r="BY195">
        <f t="shared" si="55"/>
        <v>0.6944589081379966</v>
      </c>
      <c r="CR195">
        <v>6.2767430263928128E-2</v>
      </c>
      <c r="CS195">
        <v>1</v>
      </c>
      <c r="CT195">
        <v>0</v>
      </c>
      <c r="CU195">
        <f t="shared" si="59"/>
        <v>39</v>
      </c>
      <c r="CV195">
        <f t="shared" si="59"/>
        <v>2</v>
      </c>
      <c r="CW195">
        <f t="shared" si="57"/>
        <v>0.71739130434782616</v>
      </c>
      <c r="CX195">
        <f t="shared" si="57"/>
        <v>0.95121951219512191</v>
      </c>
      <c r="CY195">
        <f t="shared" si="58"/>
        <v>0</v>
      </c>
    </row>
    <row r="196" spans="1:103" x14ac:dyDescent="0.25">
      <c r="A196" s="2">
        <v>143</v>
      </c>
      <c r="B196" s="2">
        <v>2016</v>
      </c>
      <c r="C196" s="2" t="s">
        <v>348</v>
      </c>
      <c r="D196" s="2" t="s">
        <v>99</v>
      </c>
      <c r="E196" s="2" t="s">
        <v>63</v>
      </c>
      <c r="F196" s="2" t="s">
        <v>119</v>
      </c>
      <c r="G196" s="1" t="s">
        <v>65</v>
      </c>
      <c r="H196" s="1" t="s">
        <v>66</v>
      </c>
      <c r="I196" s="3">
        <v>1</v>
      </c>
      <c r="J196" s="4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3" t="s">
        <v>67</v>
      </c>
      <c r="R196">
        <v>1</v>
      </c>
      <c r="S196" s="4">
        <v>1</v>
      </c>
      <c r="T196" s="5">
        <v>0</v>
      </c>
      <c r="U196" s="5">
        <v>0</v>
      </c>
      <c r="V196" s="5">
        <v>0</v>
      </c>
      <c r="W196" s="3" t="s">
        <v>68</v>
      </c>
      <c r="X196" s="3">
        <v>0</v>
      </c>
      <c r="Y196" s="4">
        <v>1</v>
      </c>
      <c r="Z196" s="5">
        <v>0</v>
      </c>
      <c r="AA196" s="5">
        <v>0</v>
      </c>
      <c r="AB196" s="5">
        <v>0</v>
      </c>
      <c r="AC196" s="3" t="s">
        <v>91</v>
      </c>
      <c r="AD196" s="3">
        <v>5</v>
      </c>
      <c r="AE196" s="4">
        <v>0</v>
      </c>
      <c r="AF196" s="5">
        <v>0</v>
      </c>
      <c r="AG196" s="5">
        <v>0</v>
      </c>
      <c r="AH196" s="5">
        <v>0</v>
      </c>
      <c r="AI196" s="5">
        <v>1</v>
      </c>
      <c r="AJ196" s="5">
        <v>0</v>
      </c>
      <c r="AK196" s="6"/>
      <c r="AL196" s="6"/>
      <c r="AM196" s="6"/>
      <c r="AN196" s="6">
        <v>8</v>
      </c>
      <c r="AO196" s="6">
        <v>31</v>
      </c>
      <c r="AP196" s="6">
        <v>28</v>
      </c>
      <c r="AQ196" s="6">
        <v>25</v>
      </c>
      <c r="AR196" s="6">
        <v>30</v>
      </c>
      <c r="AS196" s="6">
        <v>167</v>
      </c>
      <c r="AT196" s="7">
        <v>0</v>
      </c>
      <c r="AU196" s="7">
        <v>0</v>
      </c>
      <c r="AV196" s="7">
        <v>1</v>
      </c>
      <c r="AW196" s="8" t="s">
        <v>70</v>
      </c>
      <c r="AX196" s="12" t="s">
        <v>112</v>
      </c>
      <c r="AY196" s="12">
        <v>1</v>
      </c>
      <c r="AZ196" s="9" t="s">
        <v>113</v>
      </c>
      <c r="BA196" s="11"/>
      <c r="BB196" s="2" t="s">
        <v>99</v>
      </c>
      <c r="BC196" s="11"/>
      <c r="BD196" s="4"/>
      <c r="BE196" s="6"/>
      <c r="BF196" s="6">
        <v>3.03</v>
      </c>
      <c r="BG196" s="6"/>
      <c r="BH196" s="6">
        <v>19</v>
      </c>
      <c r="BI196" s="7">
        <v>1</v>
      </c>
      <c r="BK196">
        <v>3.58</v>
      </c>
      <c r="BL196">
        <v>0</v>
      </c>
      <c r="BM196">
        <v>23</v>
      </c>
      <c r="BN196" s="123">
        <v>0</v>
      </c>
      <c r="BO196">
        <v>1</v>
      </c>
      <c r="BP196" s="125">
        <f t="shared" si="46"/>
        <v>1</v>
      </c>
      <c r="BQ196">
        <f t="shared" si="47"/>
        <v>0</v>
      </c>
      <c r="BR196">
        <f t="shared" si="48"/>
        <v>0.46558121973627103</v>
      </c>
      <c r="BS196" s="123">
        <f t="shared" si="49"/>
        <v>0.46558121973627103</v>
      </c>
      <c r="BT196" s="125">
        <f t="shared" si="50"/>
        <v>0.53441878026372902</v>
      </c>
      <c r="BU196" s="123">
        <f t="shared" si="51"/>
        <v>-0.62657551466811789</v>
      </c>
      <c r="BV196" s="125">
        <f t="shared" si="52"/>
        <v>100</v>
      </c>
      <c r="BW196">
        <f t="shared" si="53"/>
        <v>-8.6382397385299292E-2</v>
      </c>
      <c r="BX196">
        <f t="shared" si="54"/>
        <v>0.39745661619430195</v>
      </c>
      <c r="BY196">
        <f t="shared" si="55"/>
        <v>0.61735987044863627</v>
      </c>
      <c r="CR196">
        <v>6.5608353480832285E-2</v>
      </c>
      <c r="CS196">
        <v>0</v>
      </c>
      <c r="CT196">
        <v>1</v>
      </c>
      <c r="CU196">
        <f t="shared" si="59"/>
        <v>39</v>
      </c>
      <c r="CV196">
        <f t="shared" si="59"/>
        <v>3</v>
      </c>
      <c r="CW196">
        <f t="shared" si="57"/>
        <v>0.71739130434782616</v>
      </c>
      <c r="CX196">
        <f t="shared" si="57"/>
        <v>0.92682926829268297</v>
      </c>
      <c r="CY196">
        <f t="shared" si="58"/>
        <v>6.7161541180629503E-3</v>
      </c>
    </row>
    <row r="197" spans="1:103" x14ac:dyDescent="0.25">
      <c r="A197" s="2">
        <v>173</v>
      </c>
      <c r="B197" s="2">
        <v>2016</v>
      </c>
      <c r="C197" s="2" t="s">
        <v>132</v>
      </c>
      <c r="D197" s="2" t="s">
        <v>104</v>
      </c>
      <c r="E197" s="2" t="s">
        <v>63</v>
      </c>
      <c r="F197" s="2" t="s">
        <v>133</v>
      </c>
      <c r="G197" s="1" t="s">
        <v>65</v>
      </c>
      <c r="H197" s="1" t="s">
        <v>115</v>
      </c>
      <c r="I197" s="3">
        <v>5</v>
      </c>
      <c r="J197" s="4">
        <v>0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3" t="s">
        <v>67</v>
      </c>
      <c r="R197">
        <v>1</v>
      </c>
      <c r="S197" s="4">
        <v>1</v>
      </c>
      <c r="T197" s="5">
        <v>0</v>
      </c>
      <c r="U197" s="5">
        <v>0</v>
      </c>
      <c r="V197" s="5">
        <v>0</v>
      </c>
      <c r="W197" s="3" t="s">
        <v>68</v>
      </c>
      <c r="X197" s="3">
        <v>0</v>
      </c>
      <c r="Y197" s="4">
        <v>1</v>
      </c>
      <c r="Z197" s="5">
        <v>0</v>
      </c>
      <c r="AA197" s="5">
        <v>0</v>
      </c>
      <c r="AB197" s="5">
        <v>0</v>
      </c>
      <c r="AC197" s="3" t="s">
        <v>104</v>
      </c>
      <c r="AD197" s="3">
        <v>4</v>
      </c>
      <c r="AE197" s="4">
        <v>0</v>
      </c>
      <c r="AF197" s="5">
        <v>0</v>
      </c>
      <c r="AG197" s="5">
        <v>0</v>
      </c>
      <c r="AH197" s="5">
        <v>1</v>
      </c>
      <c r="AI197" s="5">
        <v>0</v>
      </c>
      <c r="AJ197" s="5">
        <v>0</v>
      </c>
      <c r="AK197" s="6"/>
      <c r="AL197" s="6"/>
      <c r="AM197" s="6"/>
      <c r="AN197" s="6"/>
      <c r="AO197" s="6">
        <v>20</v>
      </c>
      <c r="AP197" s="6">
        <v>23</v>
      </c>
      <c r="AQ197" s="6">
        <v>24</v>
      </c>
      <c r="AR197" s="6">
        <v>28</v>
      </c>
      <c r="AS197" s="6">
        <v>1051</v>
      </c>
      <c r="AT197" s="7">
        <v>0</v>
      </c>
      <c r="AU197" s="7">
        <v>0</v>
      </c>
      <c r="AV197" s="7">
        <v>1</v>
      </c>
      <c r="AW197" s="8" t="s">
        <v>70</v>
      </c>
      <c r="AX197" s="12" t="s">
        <v>112</v>
      </c>
      <c r="AY197" s="12">
        <v>1</v>
      </c>
      <c r="AZ197" s="9" t="s">
        <v>113</v>
      </c>
      <c r="BA197" s="11"/>
      <c r="BB197" s="2" t="s">
        <v>104</v>
      </c>
      <c r="BC197" s="11"/>
      <c r="BD197" s="4"/>
      <c r="BE197" s="6"/>
      <c r="BF197" s="6">
        <v>3.07</v>
      </c>
      <c r="BG197" s="6"/>
      <c r="BH197" s="6">
        <v>18</v>
      </c>
      <c r="BI197" s="7">
        <v>1</v>
      </c>
      <c r="BK197">
        <v>3.58</v>
      </c>
      <c r="BL197">
        <v>6</v>
      </c>
      <c r="BM197">
        <v>21</v>
      </c>
      <c r="BN197" s="123">
        <v>0</v>
      </c>
      <c r="BO197">
        <v>1</v>
      </c>
      <c r="BP197" s="125">
        <f t="shared" si="46"/>
        <v>1</v>
      </c>
      <c r="BQ197">
        <f t="shared" si="47"/>
        <v>0</v>
      </c>
      <c r="BR197">
        <f t="shared" si="48"/>
        <v>0.38328692651334706</v>
      </c>
      <c r="BS197" s="123">
        <f t="shared" si="49"/>
        <v>0.38328692651334706</v>
      </c>
      <c r="BT197" s="125">
        <f t="shared" si="50"/>
        <v>0.61671307348665294</v>
      </c>
      <c r="BU197" s="123">
        <f t="shared" si="51"/>
        <v>-0.48335139810665878</v>
      </c>
      <c r="BV197" s="125">
        <f t="shared" si="52"/>
        <v>100</v>
      </c>
      <c r="BW197">
        <f t="shared" si="53"/>
        <v>-0.29685940089861784</v>
      </c>
      <c r="BX197">
        <f t="shared" si="54"/>
        <v>0.38174543801083832</v>
      </c>
      <c r="BY197">
        <f t="shared" si="55"/>
        <v>0.56691708245170891</v>
      </c>
      <c r="CR197">
        <v>6.9510556440258359E-2</v>
      </c>
      <c r="CS197">
        <v>1</v>
      </c>
      <c r="CT197">
        <v>0</v>
      </c>
      <c r="CU197">
        <f t="shared" si="59"/>
        <v>40</v>
      </c>
      <c r="CV197">
        <f t="shared" si="59"/>
        <v>3</v>
      </c>
      <c r="CW197">
        <f t="shared" si="57"/>
        <v>0.71014492753623193</v>
      </c>
      <c r="CX197">
        <f t="shared" si="57"/>
        <v>0.92682926829268297</v>
      </c>
      <c r="CY197">
        <f t="shared" si="58"/>
        <v>6.7161541180629503E-3</v>
      </c>
    </row>
    <row r="198" spans="1:103" x14ac:dyDescent="0.25">
      <c r="A198" s="2">
        <v>64</v>
      </c>
      <c r="B198" s="2">
        <v>2016</v>
      </c>
      <c r="C198" s="2" t="s">
        <v>211</v>
      </c>
      <c r="D198" s="2" t="s">
        <v>99</v>
      </c>
      <c r="E198" s="2" t="s">
        <v>74</v>
      </c>
      <c r="F198" s="2" t="s">
        <v>212</v>
      </c>
      <c r="G198" s="1" t="s">
        <v>65</v>
      </c>
      <c r="H198" s="1" t="s">
        <v>66</v>
      </c>
      <c r="I198" s="3">
        <v>1</v>
      </c>
      <c r="J198" s="4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3" t="s">
        <v>67</v>
      </c>
      <c r="R198">
        <v>1</v>
      </c>
      <c r="S198" s="4">
        <v>1</v>
      </c>
      <c r="T198" s="5">
        <v>0</v>
      </c>
      <c r="U198" s="5">
        <v>0</v>
      </c>
      <c r="V198" s="5">
        <v>0</v>
      </c>
      <c r="W198" s="3" t="s">
        <v>68</v>
      </c>
      <c r="X198" s="3">
        <v>0</v>
      </c>
      <c r="Y198" s="4">
        <v>1</v>
      </c>
      <c r="Z198" s="5">
        <v>0</v>
      </c>
      <c r="AA198" s="5">
        <v>0</v>
      </c>
      <c r="AB198" s="5">
        <v>0</v>
      </c>
      <c r="AC198" s="3" t="s">
        <v>91</v>
      </c>
      <c r="AD198" s="3">
        <v>5</v>
      </c>
      <c r="AE198" s="4">
        <v>0</v>
      </c>
      <c r="AF198" s="5">
        <v>0</v>
      </c>
      <c r="AG198" s="5">
        <v>0</v>
      </c>
      <c r="AH198" s="5">
        <v>0</v>
      </c>
      <c r="AI198" s="5">
        <v>1</v>
      </c>
      <c r="AJ198" s="5">
        <v>0</v>
      </c>
      <c r="AK198" s="6"/>
      <c r="AL198" s="6"/>
      <c r="AM198" s="6"/>
      <c r="AN198" s="6">
        <v>6</v>
      </c>
      <c r="AO198" s="6">
        <v>24</v>
      </c>
      <c r="AP198" s="6">
        <v>25</v>
      </c>
      <c r="AQ198" s="6">
        <v>22</v>
      </c>
      <c r="AR198" s="6">
        <v>23</v>
      </c>
      <c r="AS198" s="6">
        <v>13480</v>
      </c>
      <c r="AT198" s="7">
        <v>0</v>
      </c>
      <c r="AU198" s="7">
        <v>1</v>
      </c>
      <c r="AV198" s="7">
        <v>1</v>
      </c>
      <c r="AW198" s="8" t="s">
        <v>70</v>
      </c>
      <c r="AX198" s="12" t="s">
        <v>112</v>
      </c>
      <c r="AY198" s="12">
        <v>1</v>
      </c>
      <c r="AZ198" s="9" t="s">
        <v>113</v>
      </c>
      <c r="BA198" s="11"/>
      <c r="BB198" s="2" t="s">
        <v>99</v>
      </c>
      <c r="BC198" s="11"/>
      <c r="BD198" s="4"/>
      <c r="BE198" s="6"/>
      <c r="BF198" s="6">
        <v>3.11</v>
      </c>
      <c r="BG198" s="6"/>
      <c r="BH198" s="6">
        <v>24</v>
      </c>
      <c r="BI198" s="7">
        <v>1</v>
      </c>
      <c r="BK198">
        <v>3.6</v>
      </c>
      <c r="BL198">
        <v>0</v>
      </c>
      <c r="BM198">
        <v>26</v>
      </c>
      <c r="BN198" s="123">
        <v>0</v>
      </c>
      <c r="BO198">
        <v>1</v>
      </c>
      <c r="BP198" s="125">
        <f t="shared" si="46"/>
        <v>1</v>
      </c>
      <c r="BQ198">
        <f t="shared" si="47"/>
        <v>0</v>
      </c>
      <c r="BR198">
        <f t="shared" si="48"/>
        <v>0.43607494977207362</v>
      </c>
      <c r="BS198" s="123">
        <f t="shared" si="49"/>
        <v>0.43607494977207362</v>
      </c>
      <c r="BT198" s="125">
        <f t="shared" si="50"/>
        <v>0.56392505022792638</v>
      </c>
      <c r="BU198" s="123">
        <f t="shared" si="51"/>
        <v>-0.57283392598148941</v>
      </c>
      <c r="BV198" s="125">
        <f t="shared" si="52"/>
        <v>100</v>
      </c>
      <c r="BW198">
        <f t="shared" si="53"/>
        <v>-0.16092826582260367</v>
      </c>
      <c r="BX198">
        <f t="shared" si="54"/>
        <v>0.39380969791779946</v>
      </c>
      <c r="BY198">
        <f t="shared" si="55"/>
        <v>0.60005664539912151</v>
      </c>
      <c r="CR198">
        <v>7.3619171305248213E-2</v>
      </c>
      <c r="CS198">
        <v>1</v>
      </c>
      <c r="CT198">
        <v>0</v>
      </c>
      <c r="CU198">
        <f t="shared" si="59"/>
        <v>41</v>
      </c>
      <c r="CV198">
        <f t="shared" si="59"/>
        <v>3</v>
      </c>
      <c r="CW198">
        <f t="shared" si="57"/>
        <v>0.70289855072463769</v>
      </c>
      <c r="CX198">
        <f t="shared" si="57"/>
        <v>0.92682926829268297</v>
      </c>
      <c r="CY198">
        <f t="shared" si="58"/>
        <v>6.7161541180629503E-3</v>
      </c>
    </row>
    <row r="199" spans="1:103" x14ac:dyDescent="0.25">
      <c r="A199" s="2">
        <v>43</v>
      </c>
      <c r="B199" s="2">
        <v>2016</v>
      </c>
      <c r="C199" s="2" t="s">
        <v>88</v>
      </c>
      <c r="D199" s="2" t="s">
        <v>154</v>
      </c>
      <c r="E199" s="2" t="s">
        <v>74</v>
      </c>
      <c r="F199" s="2" t="s">
        <v>64</v>
      </c>
      <c r="G199" s="1" t="s">
        <v>65</v>
      </c>
      <c r="H199" s="1" t="s">
        <v>66</v>
      </c>
      <c r="I199" s="3">
        <v>1</v>
      </c>
      <c r="J199" s="4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3" t="s">
        <v>67</v>
      </c>
      <c r="R199">
        <v>1</v>
      </c>
      <c r="S199" s="4">
        <v>1</v>
      </c>
      <c r="T199" s="5">
        <v>0</v>
      </c>
      <c r="U199" s="5">
        <v>0</v>
      </c>
      <c r="V199" s="5">
        <v>0</v>
      </c>
      <c r="W199" s="3" t="s">
        <v>68</v>
      </c>
      <c r="X199" s="3">
        <v>0</v>
      </c>
      <c r="Y199" s="4">
        <v>1</v>
      </c>
      <c r="Z199" s="5">
        <v>0</v>
      </c>
      <c r="AA199" s="5">
        <v>0</v>
      </c>
      <c r="AB199" s="5">
        <v>0</v>
      </c>
      <c r="AC199" s="3" t="s">
        <v>83</v>
      </c>
      <c r="AD199" s="3">
        <v>2</v>
      </c>
      <c r="AE199" s="4">
        <v>0</v>
      </c>
      <c r="AF199" s="5">
        <v>1</v>
      </c>
      <c r="AG199" s="5">
        <v>0</v>
      </c>
      <c r="AH199" s="5">
        <v>0</v>
      </c>
      <c r="AI199" s="5">
        <v>0</v>
      </c>
      <c r="AJ199" s="5">
        <v>0</v>
      </c>
      <c r="AK199" s="6">
        <v>238</v>
      </c>
      <c r="AL199" s="6">
        <v>-238</v>
      </c>
      <c r="AM199" s="6">
        <v>422</v>
      </c>
      <c r="AN199" s="6">
        <v>8</v>
      </c>
      <c r="AO199" s="6">
        <v>23</v>
      </c>
      <c r="AP199" s="6">
        <v>24</v>
      </c>
      <c r="AQ199" s="6">
        <v>22</v>
      </c>
      <c r="AR199" s="6">
        <v>23</v>
      </c>
      <c r="AS199" s="6">
        <v>0</v>
      </c>
      <c r="AT199" s="7">
        <v>0</v>
      </c>
      <c r="AU199" s="7">
        <v>1</v>
      </c>
      <c r="AV199" s="7">
        <v>1</v>
      </c>
      <c r="AW199" s="8" t="s">
        <v>70</v>
      </c>
      <c r="AX199" s="12" t="s">
        <v>112</v>
      </c>
      <c r="AY199" s="12">
        <v>1</v>
      </c>
      <c r="AZ199" s="9" t="s">
        <v>113</v>
      </c>
      <c r="BA199" s="11"/>
      <c r="BB199" s="2" t="s">
        <v>154</v>
      </c>
      <c r="BC199" s="11"/>
      <c r="BD199" s="4"/>
      <c r="BE199" s="6">
        <v>0.56398104265402849</v>
      </c>
      <c r="BF199" s="6">
        <v>3.19</v>
      </c>
      <c r="BG199" s="6"/>
      <c r="BH199" s="6">
        <v>23</v>
      </c>
      <c r="BI199" s="7">
        <v>1</v>
      </c>
      <c r="BK199">
        <v>3.61</v>
      </c>
      <c r="BL199">
        <v>23</v>
      </c>
      <c r="BM199">
        <v>23</v>
      </c>
      <c r="BN199" s="123">
        <v>0</v>
      </c>
      <c r="BO199">
        <v>1</v>
      </c>
      <c r="BP199" s="125">
        <f t="shared" si="46"/>
        <v>1</v>
      </c>
      <c r="BQ199">
        <f t="shared" si="47"/>
        <v>0</v>
      </c>
      <c r="BR199">
        <f t="shared" si="48"/>
        <v>0.14384583672618184</v>
      </c>
      <c r="BS199" s="123">
        <f t="shared" si="49"/>
        <v>0.14384583672618184</v>
      </c>
      <c r="BT199" s="125">
        <f t="shared" si="50"/>
        <v>0.8561541632738181</v>
      </c>
      <c r="BU199" s="123">
        <f t="shared" si="51"/>
        <v>-0.15530482177346586</v>
      </c>
      <c r="BV199" s="125">
        <f t="shared" si="52"/>
        <v>100</v>
      </c>
      <c r="BW199">
        <f t="shared" si="53"/>
        <v>-1.0631990934274391</v>
      </c>
      <c r="BX199">
        <f t="shared" si="54"/>
        <v>0.22669842038971813</v>
      </c>
      <c r="BY199">
        <f t="shared" si="55"/>
        <v>0.35163331969653433</v>
      </c>
      <c r="CR199">
        <v>7.4205178633651087E-2</v>
      </c>
      <c r="CS199">
        <v>1</v>
      </c>
      <c r="CT199">
        <v>0</v>
      </c>
      <c r="CU199">
        <f t="shared" si="59"/>
        <v>42</v>
      </c>
      <c r="CV199">
        <f t="shared" si="59"/>
        <v>3</v>
      </c>
      <c r="CW199">
        <f t="shared" si="57"/>
        <v>0.69565217391304346</v>
      </c>
      <c r="CX199">
        <f t="shared" si="57"/>
        <v>0.92682926829268297</v>
      </c>
      <c r="CY199">
        <f t="shared" si="58"/>
        <v>6.7161541180629503E-3</v>
      </c>
    </row>
    <row r="200" spans="1:103" x14ac:dyDescent="0.25">
      <c r="A200" s="2">
        <v>242</v>
      </c>
      <c r="B200" s="2">
        <v>2015</v>
      </c>
      <c r="C200" s="2" t="s">
        <v>88</v>
      </c>
      <c r="D200" s="2" t="s">
        <v>107</v>
      </c>
      <c r="E200" s="2" t="s">
        <v>74</v>
      </c>
      <c r="F200" s="2" t="s">
        <v>108</v>
      </c>
      <c r="G200" s="1" t="s">
        <v>65</v>
      </c>
      <c r="H200" s="1" t="s">
        <v>109</v>
      </c>
      <c r="I200" s="3">
        <v>7</v>
      </c>
      <c r="J200" s="4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</v>
      </c>
      <c r="Q200" s="3" t="s">
        <v>67</v>
      </c>
      <c r="R200">
        <v>1</v>
      </c>
      <c r="S200" s="4">
        <v>1</v>
      </c>
      <c r="T200" s="5">
        <v>0</v>
      </c>
      <c r="U200" s="5">
        <v>0</v>
      </c>
      <c r="V200" s="5">
        <v>0</v>
      </c>
      <c r="W200" s="3" t="s">
        <v>110</v>
      </c>
      <c r="X200" s="3">
        <v>1</v>
      </c>
      <c r="Y200" s="4">
        <v>0</v>
      </c>
      <c r="Z200" s="5">
        <v>1</v>
      </c>
      <c r="AA200" s="5">
        <v>0</v>
      </c>
      <c r="AB200" s="5">
        <v>0</v>
      </c>
      <c r="AC200" s="3" t="s">
        <v>111</v>
      </c>
      <c r="AD200" s="3">
        <v>6</v>
      </c>
      <c r="AE200" s="4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1</v>
      </c>
      <c r="AK200" s="6">
        <v>207</v>
      </c>
      <c r="AL200" s="6">
        <v>-207</v>
      </c>
      <c r="AM200" s="6">
        <v>406</v>
      </c>
      <c r="AN200" s="6">
        <v>8</v>
      </c>
      <c r="AO200" s="6">
        <v>19</v>
      </c>
      <c r="AP200" s="6">
        <v>24</v>
      </c>
      <c r="AQ200" s="6">
        <v>18</v>
      </c>
      <c r="AR200" s="6">
        <v>18</v>
      </c>
      <c r="AS200" s="6">
        <v>0</v>
      </c>
      <c r="AT200" s="7">
        <v>0</v>
      </c>
      <c r="AU200" s="7">
        <v>1</v>
      </c>
      <c r="AV200" s="7">
        <v>0</v>
      </c>
      <c r="AW200" s="8" t="s">
        <v>70</v>
      </c>
      <c r="AX200" s="12" t="s">
        <v>112</v>
      </c>
      <c r="AY200" s="12">
        <v>1</v>
      </c>
      <c r="AZ200" s="9" t="s">
        <v>113</v>
      </c>
      <c r="BA200" s="11"/>
      <c r="BB200" s="2" t="s">
        <v>107</v>
      </c>
      <c r="BC200" s="11"/>
      <c r="BD200" s="4"/>
      <c r="BE200" s="6">
        <v>0.50985221674876846</v>
      </c>
      <c r="BF200" s="6">
        <v>3.31</v>
      </c>
      <c r="BG200" s="6"/>
      <c r="BH200" s="6">
        <v>17</v>
      </c>
      <c r="BI200" s="7">
        <v>1</v>
      </c>
      <c r="BK200">
        <v>3.62</v>
      </c>
      <c r="BL200">
        <v>3</v>
      </c>
      <c r="BM200">
        <v>16</v>
      </c>
      <c r="BN200" s="123">
        <v>0</v>
      </c>
      <c r="BO200">
        <v>1</v>
      </c>
      <c r="BP200" s="125">
        <f t="shared" si="46"/>
        <v>1</v>
      </c>
      <c r="BQ200">
        <f t="shared" si="47"/>
        <v>0</v>
      </c>
      <c r="BR200">
        <f t="shared" si="48"/>
        <v>0.45213015786855448</v>
      </c>
      <c r="BS200" s="123">
        <f t="shared" si="49"/>
        <v>0.45213015786855448</v>
      </c>
      <c r="BT200" s="125">
        <f t="shared" si="50"/>
        <v>0.54786984213144552</v>
      </c>
      <c r="BU200" s="123">
        <f t="shared" si="51"/>
        <v>-0.60171753460379995</v>
      </c>
      <c r="BV200" s="125">
        <f t="shared" si="52"/>
        <v>100</v>
      </c>
      <c r="BW200">
        <f t="shared" si="53"/>
        <v>-0.12028130158870809</v>
      </c>
      <c r="BX200">
        <f t="shared" si="54"/>
        <v>0.39606682618967642</v>
      </c>
      <c r="BY200">
        <f t="shared" si="55"/>
        <v>0.60956925721539523</v>
      </c>
      <c r="CR200">
        <v>7.5868851766995454E-2</v>
      </c>
      <c r="CS200">
        <v>1</v>
      </c>
      <c r="CT200">
        <v>0</v>
      </c>
      <c r="CU200">
        <f t="shared" si="59"/>
        <v>43</v>
      </c>
      <c r="CV200">
        <f t="shared" si="59"/>
        <v>3</v>
      </c>
      <c r="CW200">
        <f t="shared" si="57"/>
        <v>0.68840579710144922</v>
      </c>
      <c r="CX200">
        <f t="shared" si="57"/>
        <v>0.92682926829268297</v>
      </c>
      <c r="CY200">
        <f t="shared" si="58"/>
        <v>6.716154118062847E-3</v>
      </c>
    </row>
    <row r="201" spans="1:103" x14ac:dyDescent="0.25">
      <c r="A201" s="2">
        <v>119</v>
      </c>
      <c r="B201" s="2">
        <v>2016</v>
      </c>
      <c r="C201" s="2" t="s">
        <v>203</v>
      </c>
      <c r="D201" s="2" t="s">
        <v>124</v>
      </c>
      <c r="E201" s="2" t="s">
        <v>74</v>
      </c>
      <c r="F201" s="2" t="s">
        <v>94</v>
      </c>
      <c r="G201" s="1" t="s">
        <v>65</v>
      </c>
      <c r="H201" s="1" t="s">
        <v>66</v>
      </c>
      <c r="I201" s="3">
        <v>1</v>
      </c>
      <c r="J201" s="4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3" t="s">
        <v>67</v>
      </c>
      <c r="R201">
        <v>1</v>
      </c>
      <c r="S201" s="4">
        <v>1</v>
      </c>
      <c r="T201" s="5">
        <v>0</v>
      </c>
      <c r="U201" s="5">
        <v>0</v>
      </c>
      <c r="V201" s="5">
        <v>0</v>
      </c>
      <c r="W201" s="3" t="s">
        <v>68</v>
      </c>
      <c r="X201" s="3">
        <v>0</v>
      </c>
      <c r="Y201" s="4">
        <v>1</v>
      </c>
      <c r="Z201" s="5">
        <v>0</v>
      </c>
      <c r="AA201" s="5">
        <v>0</v>
      </c>
      <c r="AB201" s="5">
        <v>0</v>
      </c>
      <c r="AC201" s="3" t="s">
        <v>83</v>
      </c>
      <c r="AD201" s="3">
        <v>2</v>
      </c>
      <c r="AE201" s="4">
        <v>0</v>
      </c>
      <c r="AF201" s="5">
        <v>1</v>
      </c>
      <c r="AG201" s="5">
        <v>0</v>
      </c>
      <c r="AH201" s="5">
        <v>0</v>
      </c>
      <c r="AI201" s="5">
        <v>0</v>
      </c>
      <c r="AJ201" s="5">
        <v>0</v>
      </c>
      <c r="AK201" s="6">
        <v>148</v>
      </c>
      <c r="AL201" s="6">
        <v>-148</v>
      </c>
      <c r="AM201" s="6">
        <v>514</v>
      </c>
      <c r="AN201" s="6">
        <v>8</v>
      </c>
      <c r="AO201" s="6">
        <v>24</v>
      </c>
      <c r="AP201" s="6">
        <v>24</v>
      </c>
      <c r="AQ201" s="6">
        <v>25</v>
      </c>
      <c r="AR201" s="6">
        <v>23</v>
      </c>
      <c r="AS201" s="6">
        <v>21582</v>
      </c>
      <c r="AT201" s="7">
        <v>0</v>
      </c>
      <c r="AU201" s="7">
        <v>1</v>
      </c>
      <c r="AV201" s="7">
        <v>1</v>
      </c>
      <c r="AW201" s="8" t="s">
        <v>70</v>
      </c>
      <c r="AX201" s="12" t="s">
        <v>71</v>
      </c>
      <c r="AY201" s="12">
        <v>2</v>
      </c>
      <c r="AZ201" s="9" t="s">
        <v>72</v>
      </c>
      <c r="BA201" s="11"/>
      <c r="BB201" s="2" t="s">
        <v>124</v>
      </c>
      <c r="BC201" s="11"/>
      <c r="BD201" s="4">
        <v>1.8129999999999999</v>
      </c>
      <c r="BE201" s="6">
        <v>0.28793774319066145</v>
      </c>
      <c r="BF201" s="6">
        <v>3.32</v>
      </c>
      <c r="BG201" s="6"/>
      <c r="BH201" s="6">
        <v>25</v>
      </c>
      <c r="BI201" s="7">
        <v>1</v>
      </c>
      <c r="BK201">
        <v>3.62</v>
      </c>
      <c r="BL201">
        <v>11</v>
      </c>
      <c r="BM201">
        <v>29</v>
      </c>
      <c r="BN201" s="123">
        <v>0</v>
      </c>
      <c r="BO201">
        <v>1</v>
      </c>
      <c r="BP201" s="125">
        <f t="shared" si="46"/>
        <v>1</v>
      </c>
      <c r="BQ201">
        <f t="shared" si="47"/>
        <v>0</v>
      </c>
      <c r="BR201">
        <f t="shared" si="48"/>
        <v>0.24550520110050672</v>
      </c>
      <c r="BS201" s="123">
        <f t="shared" si="49"/>
        <v>0.24550520110050672</v>
      </c>
      <c r="BT201" s="125">
        <f t="shared" si="50"/>
        <v>0.75449479889949322</v>
      </c>
      <c r="BU201" s="123">
        <f t="shared" si="51"/>
        <v>-0.2817068942380288</v>
      </c>
      <c r="BV201" s="125">
        <f t="shared" si="52"/>
        <v>100</v>
      </c>
      <c r="BW201">
        <f t="shared" si="53"/>
        <v>-0.68870265955394849</v>
      </c>
      <c r="BX201">
        <f t="shared" si="54"/>
        <v>0.31471298638507972</v>
      </c>
      <c r="BY201">
        <f t="shared" si="55"/>
        <v>0.46125694465190137</v>
      </c>
      <c r="CR201">
        <v>7.7421326087898992E-2</v>
      </c>
      <c r="CS201">
        <v>1</v>
      </c>
      <c r="CT201">
        <v>0</v>
      </c>
      <c r="CU201">
        <f t="shared" si="59"/>
        <v>44</v>
      </c>
      <c r="CV201">
        <f t="shared" si="59"/>
        <v>3</v>
      </c>
      <c r="CW201">
        <f t="shared" si="57"/>
        <v>0.6811594202898551</v>
      </c>
      <c r="CX201">
        <f t="shared" si="57"/>
        <v>0.92682926829268297</v>
      </c>
      <c r="CY201">
        <f t="shared" si="58"/>
        <v>6.7161541180629503E-3</v>
      </c>
    </row>
    <row r="202" spans="1:103" x14ac:dyDescent="0.25">
      <c r="A202" s="2">
        <v>29</v>
      </c>
      <c r="B202" s="2">
        <v>2015</v>
      </c>
      <c r="C202" s="2" t="s">
        <v>177</v>
      </c>
      <c r="D202" s="2" t="s">
        <v>104</v>
      </c>
      <c r="E202" s="2" t="s">
        <v>74</v>
      </c>
      <c r="F202" s="2" t="s">
        <v>108</v>
      </c>
      <c r="G202" s="1" t="s">
        <v>65</v>
      </c>
      <c r="H202" s="1" t="s">
        <v>227</v>
      </c>
      <c r="I202" s="3">
        <v>6</v>
      </c>
      <c r="J202" s="4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3" t="s">
        <v>67</v>
      </c>
      <c r="R202">
        <v>1</v>
      </c>
      <c r="S202" s="4">
        <v>1</v>
      </c>
      <c r="T202" s="5">
        <v>0</v>
      </c>
      <c r="U202" s="5">
        <v>0</v>
      </c>
      <c r="V202" s="5">
        <v>0</v>
      </c>
      <c r="W202" s="3" t="s">
        <v>68</v>
      </c>
      <c r="X202" s="3">
        <v>0</v>
      </c>
      <c r="Y202" s="4">
        <v>1</v>
      </c>
      <c r="Z202" s="5">
        <v>0</v>
      </c>
      <c r="AA202" s="5">
        <v>0</v>
      </c>
      <c r="AB202" s="5">
        <v>0</v>
      </c>
      <c r="AC202" s="3" t="s">
        <v>104</v>
      </c>
      <c r="AD202" s="3">
        <v>4</v>
      </c>
      <c r="AE202" s="4">
        <v>0</v>
      </c>
      <c r="AF202" s="5">
        <v>0</v>
      </c>
      <c r="AG202" s="5">
        <v>0</v>
      </c>
      <c r="AH202" s="5">
        <v>1</v>
      </c>
      <c r="AI202" s="5">
        <v>0</v>
      </c>
      <c r="AJ202" s="5">
        <v>0</v>
      </c>
      <c r="AK202" s="6">
        <v>173</v>
      </c>
      <c r="AL202" s="6">
        <v>-173</v>
      </c>
      <c r="AM202" s="6">
        <v>359</v>
      </c>
      <c r="AN202" s="6">
        <v>18</v>
      </c>
      <c r="AO202" s="6">
        <v>25</v>
      </c>
      <c r="AP202" s="6">
        <v>26</v>
      </c>
      <c r="AQ202" s="6">
        <v>25</v>
      </c>
      <c r="AR202" s="6">
        <v>21</v>
      </c>
      <c r="AS202" s="6">
        <v>82</v>
      </c>
      <c r="AT202" s="7">
        <v>0</v>
      </c>
      <c r="AU202" s="7">
        <v>1</v>
      </c>
      <c r="AV202" s="7">
        <v>0</v>
      </c>
      <c r="AW202" s="8" t="s">
        <v>70</v>
      </c>
      <c r="AX202" s="12" t="s">
        <v>112</v>
      </c>
      <c r="AY202" s="12">
        <v>1</v>
      </c>
      <c r="AZ202" s="9" t="s">
        <v>113</v>
      </c>
      <c r="BA202" s="11"/>
      <c r="BB202" s="2" t="s">
        <v>104</v>
      </c>
      <c r="BC202" s="11"/>
      <c r="BD202" s="4"/>
      <c r="BE202" s="6">
        <v>0.48189415041782729</v>
      </c>
      <c r="BF202" s="6">
        <v>3.34</v>
      </c>
      <c r="BG202" s="6"/>
      <c r="BH202" s="6">
        <v>28</v>
      </c>
      <c r="BI202" s="7">
        <v>1</v>
      </c>
      <c r="BK202">
        <v>3.64</v>
      </c>
      <c r="BL202">
        <v>12</v>
      </c>
      <c r="BM202">
        <v>23</v>
      </c>
      <c r="BN202" s="123">
        <v>0</v>
      </c>
      <c r="BO202">
        <v>1</v>
      </c>
      <c r="BP202" s="125">
        <f t="shared" si="46"/>
        <v>1</v>
      </c>
      <c r="BQ202">
        <f t="shared" si="47"/>
        <v>0</v>
      </c>
      <c r="BR202">
        <f t="shared" si="48"/>
        <v>0.26136995653035405</v>
      </c>
      <c r="BS202" s="123">
        <f t="shared" si="49"/>
        <v>0.26136995653035405</v>
      </c>
      <c r="BT202" s="125">
        <f t="shared" si="50"/>
        <v>0.738630043469646</v>
      </c>
      <c r="BU202" s="123">
        <f t="shared" si="51"/>
        <v>-0.30295810115257904</v>
      </c>
      <c r="BV202" s="125">
        <f t="shared" si="52"/>
        <v>100</v>
      </c>
      <c r="BW202">
        <f t="shared" si="53"/>
        <v>-0.63912762037890758</v>
      </c>
      <c r="BX202">
        <f t="shared" si="54"/>
        <v>0.32524368072034959</v>
      </c>
      <c r="BY202">
        <f t="shared" si="55"/>
        <v>0.4753231575970906</v>
      </c>
      <c r="CR202">
        <v>7.9178037572919663E-2</v>
      </c>
      <c r="CS202">
        <v>1</v>
      </c>
      <c r="CT202">
        <v>0</v>
      </c>
      <c r="CU202">
        <f t="shared" si="59"/>
        <v>45</v>
      </c>
      <c r="CV202">
        <f t="shared" si="59"/>
        <v>3</v>
      </c>
      <c r="CW202">
        <f t="shared" si="57"/>
        <v>0.67391304347826086</v>
      </c>
      <c r="CX202">
        <f t="shared" si="57"/>
        <v>0.92682926829268297</v>
      </c>
      <c r="CY202">
        <f t="shared" si="58"/>
        <v>6.716154118062847E-3</v>
      </c>
    </row>
    <row r="203" spans="1:103" x14ac:dyDescent="0.25">
      <c r="A203" s="2">
        <v>102</v>
      </c>
      <c r="B203" s="2">
        <v>2016</v>
      </c>
      <c r="C203" s="2" t="s">
        <v>122</v>
      </c>
      <c r="D203" s="2" t="s">
        <v>104</v>
      </c>
      <c r="E203" s="2" t="s">
        <v>63</v>
      </c>
      <c r="F203" s="2" t="s">
        <v>64</v>
      </c>
      <c r="G203" s="1" t="s">
        <v>65</v>
      </c>
      <c r="H203" s="1" t="s">
        <v>66</v>
      </c>
      <c r="I203" s="3">
        <v>1</v>
      </c>
      <c r="J203" s="4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3" t="s">
        <v>67</v>
      </c>
      <c r="R203">
        <v>1</v>
      </c>
      <c r="S203" s="4">
        <v>1</v>
      </c>
      <c r="T203" s="5">
        <v>0</v>
      </c>
      <c r="U203" s="5">
        <v>0</v>
      </c>
      <c r="V203" s="5">
        <v>0</v>
      </c>
      <c r="W203" s="3" t="s">
        <v>123</v>
      </c>
      <c r="X203" s="3">
        <v>2</v>
      </c>
      <c r="Y203" s="4">
        <v>0</v>
      </c>
      <c r="Z203" s="5">
        <v>0</v>
      </c>
      <c r="AA203" s="5">
        <v>1</v>
      </c>
      <c r="AB203" s="5">
        <v>0</v>
      </c>
      <c r="AC203" s="3" t="s">
        <v>104</v>
      </c>
      <c r="AD203" s="3">
        <v>4</v>
      </c>
      <c r="AE203" s="4">
        <v>0</v>
      </c>
      <c r="AF203" s="5">
        <v>0</v>
      </c>
      <c r="AG203" s="5">
        <v>0</v>
      </c>
      <c r="AH203" s="5">
        <v>1</v>
      </c>
      <c r="AI203" s="5">
        <v>0</v>
      </c>
      <c r="AJ203" s="5">
        <v>0</v>
      </c>
      <c r="AK203" s="6">
        <v>39</v>
      </c>
      <c r="AL203" s="6">
        <v>-39</v>
      </c>
      <c r="AM203" s="6">
        <v>91</v>
      </c>
      <c r="AN203" s="6"/>
      <c r="AO203" s="6">
        <v>20</v>
      </c>
      <c r="AP203" s="6">
        <v>19</v>
      </c>
      <c r="AQ203" s="6">
        <v>26</v>
      </c>
      <c r="AR203" s="6">
        <v>24</v>
      </c>
      <c r="AS203" s="6">
        <v>6</v>
      </c>
      <c r="AT203" s="7">
        <v>0</v>
      </c>
      <c r="AU203" s="7">
        <v>0</v>
      </c>
      <c r="AV203" s="7">
        <v>1</v>
      </c>
      <c r="AW203" s="8" t="s">
        <v>70</v>
      </c>
      <c r="AX203" s="12" t="s">
        <v>112</v>
      </c>
      <c r="AY203" s="12">
        <v>1</v>
      </c>
      <c r="AZ203" s="9" t="s">
        <v>113</v>
      </c>
      <c r="BA203" s="11"/>
      <c r="BB203" s="2" t="s">
        <v>104</v>
      </c>
      <c r="BC203" s="11"/>
      <c r="BD203" s="4"/>
      <c r="BE203" s="6">
        <v>0.42857142857142855</v>
      </c>
      <c r="BF203" s="6">
        <v>3.58</v>
      </c>
      <c r="BG203" s="6"/>
      <c r="BH203" s="6">
        <v>19</v>
      </c>
      <c r="BI203" s="7">
        <v>1</v>
      </c>
      <c r="BK203">
        <v>3.64</v>
      </c>
      <c r="BL203">
        <v>27</v>
      </c>
      <c r="BM203">
        <v>26</v>
      </c>
      <c r="BN203" s="123">
        <v>0</v>
      </c>
      <c r="BO203">
        <v>1</v>
      </c>
      <c r="BP203" s="125">
        <f t="shared" si="46"/>
        <v>1</v>
      </c>
      <c r="BQ203">
        <f t="shared" si="47"/>
        <v>0</v>
      </c>
      <c r="BR203">
        <f t="shared" si="48"/>
        <v>9.4713791350954271E-2</v>
      </c>
      <c r="BS203" s="123">
        <f t="shared" si="49"/>
        <v>9.4713791350954271E-2</v>
      </c>
      <c r="BT203" s="125">
        <f t="shared" si="50"/>
        <v>0.90528620864904574</v>
      </c>
      <c r="BU203" s="123">
        <f t="shared" si="51"/>
        <v>-9.9504132628660341E-2</v>
      </c>
      <c r="BV203" s="125">
        <f t="shared" si="52"/>
        <v>100</v>
      </c>
      <c r="BW203">
        <f t="shared" si="53"/>
        <v>-1.3122743521141107</v>
      </c>
      <c r="BX203">
        <f t="shared" si="54"/>
        <v>0.16864311865736234</v>
      </c>
      <c r="BY203">
        <f t="shared" si="55"/>
        <v>0.2791626227507209</v>
      </c>
      <c r="CR203">
        <v>8.6220880938340835E-2</v>
      </c>
      <c r="CS203">
        <v>1</v>
      </c>
      <c r="CT203">
        <v>0</v>
      </c>
      <c r="CU203">
        <f t="shared" si="59"/>
        <v>46</v>
      </c>
      <c r="CV203">
        <f t="shared" si="59"/>
        <v>3</v>
      </c>
      <c r="CW203">
        <f t="shared" si="57"/>
        <v>0.66666666666666674</v>
      </c>
      <c r="CX203">
        <f t="shared" si="57"/>
        <v>0.92682926829268297</v>
      </c>
      <c r="CY203">
        <f t="shared" si="58"/>
        <v>6.7161541180629503E-3</v>
      </c>
    </row>
    <row r="204" spans="1:103" x14ac:dyDescent="0.25">
      <c r="A204" s="2">
        <v>240</v>
      </c>
      <c r="B204" s="2">
        <v>2015</v>
      </c>
      <c r="C204" s="2" t="s">
        <v>130</v>
      </c>
      <c r="D204" s="2" t="s">
        <v>131</v>
      </c>
      <c r="E204" s="2" t="s">
        <v>63</v>
      </c>
      <c r="F204" s="2" t="s">
        <v>94</v>
      </c>
      <c r="G204" s="1" t="s">
        <v>65</v>
      </c>
      <c r="H204" s="1" t="s">
        <v>66</v>
      </c>
      <c r="I204" s="3">
        <v>1</v>
      </c>
      <c r="J204" s="4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3" t="s">
        <v>67</v>
      </c>
      <c r="R204">
        <v>1</v>
      </c>
      <c r="S204" s="4">
        <v>1</v>
      </c>
      <c r="T204" s="5">
        <v>0</v>
      </c>
      <c r="U204" s="5">
        <v>0</v>
      </c>
      <c r="V204" s="5">
        <v>0</v>
      </c>
      <c r="W204" s="3" t="s">
        <v>110</v>
      </c>
      <c r="X204" s="3">
        <v>1</v>
      </c>
      <c r="Y204" s="4">
        <v>0</v>
      </c>
      <c r="Z204" s="5">
        <v>1</v>
      </c>
      <c r="AA204" s="5">
        <v>0</v>
      </c>
      <c r="AB204" s="5">
        <v>0</v>
      </c>
      <c r="AC204" s="3" t="s">
        <v>69</v>
      </c>
      <c r="AD204" s="3">
        <v>1</v>
      </c>
      <c r="AE204" s="4">
        <v>1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6">
        <v>181</v>
      </c>
      <c r="AL204" s="6">
        <v>-181</v>
      </c>
      <c r="AM204" s="6">
        <v>593</v>
      </c>
      <c r="AN204" s="6"/>
      <c r="AO204" s="6">
        <v>20</v>
      </c>
      <c r="AP204" s="6">
        <v>17</v>
      </c>
      <c r="AQ204" s="6">
        <v>23</v>
      </c>
      <c r="AR204" s="6">
        <v>23</v>
      </c>
      <c r="AS204" s="6">
        <v>53</v>
      </c>
      <c r="AT204" s="7">
        <v>0</v>
      </c>
      <c r="AU204" s="7">
        <v>0</v>
      </c>
      <c r="AV204" s="7">
        <v>0</v>
      </c>
      <c r="AW204" s="8" t="s">
        <v>70</v>
      </c>
      <c r="AX204" s="12" t="s">
        <v>112</v>
      </c>
      <c r="AY204" s="12">
        <v>1</v>
      </c>
      <c r="AZ204" s="9" t="s">
        <v>113</v>
      </c>
      <c r="BA204" s="11"/>
      <c r="BB204" s="2" t="s">
        <v>131</v>
      </c>
      <c r="BC204" s="11"/>
      <c r="BD204" s="4"/>
      <c r="BE204" s="6">
        <v>0.30522765598650925</v>
      </c>
      <c r="BF204" s="6">
        <v>3.62</v>
      </c>
      <c r="BG204" s="6"/>
      <c r="BH204" s="6">
        <v>17</v>
      </c>
      <c r="BI204" s="7">
        <v>1</v>
      </c>
      <c r="BK204">
        <v>3.65</v>
      </c>
      <c r="BL204">
        <v>18</v>
      </c>
      <c r="BM204">
        <v>27</v>
      </c>
      <c r="BN204" s="123">
        <v>0</v>
      </c>
      <c r="BO204">
        <v>1</v>
      </c>
      <c r="BP204" s="125">
        <f t="shared" si="46"/>
        <v>1</v>
      </c>
      <c r="BQ204">
        <f t="shared" si="47"/>
        <v>0</v>
      </c>
      <c r="BR204">
        <f t="shared" si="48"/>
        <v>0.16613808877322855</v>
      </c>
      <c r="BS204" s="123">
        <f t="shared" si="49"/>
        <v>0.16613808877322855</v>
      </c>
      <c r="BT204" s="125">
        <f t="shared" si="50"/>
        <v>0.83386191122677145</v>
      </c>
      <c r="BU204" s="123">
        <f t="shared" si="51"/>
        <v>-0.18168746440090902</v>
      </c>
      <c r="BV204" s="125">
        <f t="shared" si="52"/>
        <v>100</v>
      </c>
      <c r="BW204">
        <f t="shared" si="53"/>
        <v>-0.96953930852132597</v>
      </c>
      <c r="BX204">
        <f t="shared" si="54"/>
        <v>0.24933902345597528</v>
      </c>
      <c r="BY204">
        <f t="shared" si="55"/>
        <v>0.37932015802266661</v>
      </c>
      <c r="CR204">
        <v>8.6543551033087668E-2</v>
      </c>
      <c r="CS204">
        <v>1</v>
      </c>
      <c r="CT204">
        <v>0</v>
      </c>
      <c r="CU204">
        <f t="shared" si="59"/>
        <v>47</v>
      </c>
      <c r="CV204">
        <f t="shared" si="59"/>
        <v>3</v>
      </c>
      <c r="CW204">
        <f t="shared" si="57"/>
        <v>0.65942028985507251</v>
      </c>
      <c r="CX204">
        <f t="shared" si="57"/>
        <v>0.92682926829268297</v>
      </c>
      <c r="CY204">
        <f t="shared" si="58"/>
        <v>6.7161541180629503E-3</v>
      </c>
    </row>
    <row r="205" spans="1:103" x14ac:dyDescent="0.25">
      <c r="A205" s="2">
        <v>154</v>
      </c>
      <c r="B205" s="2">
        <v>2016</v>
      </c>
      <c r="C205" s="2" t="s">
        <v>127</v>
      </c>
      <c r="D205" s="2" t="s">
        <v>124</v>
      </c>
      <c r="E205" s="2" t="s">
        <v>74</v>
      </c>
      <c r="F205" s="2" t="s">
        <v>81</v>
      </c>
      <c r="G205" s="1" t="s">
        <v>65</v>
      </c>
      <c r="H205" s="1" t="s">
        <v>66</v>
      </c>
      <c r="I205" s="3">
        <v>1</v>
      </c>
      <c r="J205" s="4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3" t="s">
        <v>67</v>
      </c>
      <c r="R205">
        <v>1</v>
      </c>
      <c r="S205" s="4">
        <v>1</v>
      </c>
      <c r="T205" s="5">
        <v>0</v>
      </c>
      <c r="U205" s="5">
        <v>0</v>
      </c>
      <c r="V205" s="5">
        <v>0</v>
      </c>
      <c r="W205" s="3" t="s">
        <v>68</v>
      </c>
      <c r="X205" s="3">
        <v>0</v>
      </c>
      <c r="Y205" s="4">
        <v>1</v>
      </c>
      <c r="Z205" s="5">
        <v>0</v>
      </c>
      <c r="AA205" s="5">
        <v>0</v>
      </c>
      <c r="AB205" s="5">
        <v>0</v>
      </c>
      <c r="AC205" s="3" t="s">
        <v>83</v>
      </c>
      <c r="AD205" s="3">
        <v>2</v>
      </c>
      <c r="AE205" s="4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6">
        <v>77</v>
      </c>
      <c r="AL205" s="6">
        <v>-77</v>
      </c>
      <c r="AM205" s="6">
        <v>343</v>
      </c>
      <c r="AN205" s="6"/>
      <c r="AO205" s="6">
        <v>23</v>
      </c>
      <c r="AP205" s="6">
        <v>25</v>
      </c>
      <c r="AQ205" s="6">
        <v>26</v>
      </c>
      <c r="AR205" s="6">
        <v>21</v>
      </c>
      <c r="AS205" s="6">
        <v>50</v>
      </c>
      <c r="AT205" s="7">
        <v>0</v>
      </c>
      <c r="AU205" s="7">
        <v>1</v>
      </c>
      <c r="AV205" s="7">
        <v>1</v>
      </c>
      <c r="AW205" s="8" t="s">
        <v>70</v>
      </c>
      <c r="AX205" s="12" t="s">
        <v>112</v>
      </c>
      <c r="AY205" s="12">
        <v>1</v>
      </c>
      <c r="AZ205" s="9" t="s">
        <v>113</v>
      </c>
      <c r="BA205" s="11"/>
      <c r="BB205" s="2" t="s">
        <v>124</v>
      </c>
      <c r="BC205" s="11"/>
      <c r="BD205" s="4"/>
      <c r="BE205" s="6">
        <v>0.22448979591836735</v>
      </c>
      <c r="BF205" s="6">
        <v>3.64</v>
      </c>
      <c r="BG205" s="6"/>
      <c r="BH205" s="6">
        <v>23</v>
      </c>
      <c r="BI205" s="7">
        <v>1</v>
      </c>
      <c r="BK205">
        <v>3.65</v>
      </c>
      <c r="BL205">
        <v>39</v>
      </c>
      <c r="BM205">
        <v>19</v>
      </c>
      <c r="BN205" s="123">
        <v>0</v>
      </c>
      <c r="BO205">
        <v>1</v>
      </c>
      <c r="BP205" s="125">
        <f t="shared" si="46"/>
        <v>1</v>
      </c>
      <c r="BQ205">
        <f t="shared" si="47"/>
        <v>0</v>
      </c>
      <c r="BR205">
        <f t="shared" si="48"/>
        <v>4.5721017299710016E-2</v>
      </c>
      <c r="BS205" s="123">
        <f t="shared" si="49"/>
        <v>4.5721017299710016E-2</v>
      </c>
      <c r="BT205" s="125">
        <f t="shared" si="50"/>
        <v>0.95427898270028999</v>
      </c>
      <c r="BU205" s="123">
        <f t="shared" si="51"/>
        <v>-4.6799215588221268E-2</v>
      </c>
      <c r="BV205" s="125">
        <f t="shared" si="52"/>
        <v>100</v>
      </c>
      <c r="BW205">
        <f t="shared" si="53"/>
        <v>-1.6878395429489528</v>
      </c>
      <c r="BX205">
        <f t="shared" si="54"/>
        <v>9.6006469940113748E-2</v>
      </c>
      <c r="BY205">
        <f t="shared" si="55"/>
        <v>0.1799289038121458</v>
      </c>
      <c r="CR205">
        <v>8.6712237307167997E-2</v>
      </c>
      <c r="CS205">
        <v>1</v>
      </c>
      <c r="CT205">
        <v>0</v>
      </c>
      <c r="CU205">
        <f t="shared" si="59"/>
        <v>48</v>
      </c>
      <c r="CV205">
        <f t="shared" si="59"/>
        <v>3</v>
      </c>
      <c r="CW205">
        <f t="shared" si="57"/>
        <v>0.65217391304347827</v>
      </c>
      <c r="CX205">
        <f t="shared" si="57"/>
        <v>0.92682926829268297</v>
      </c>
      <c r="CY205">
        <f t="shared" si="58"/>
        <v>6.7161541180629503E-3</v>
      </c>
    </row>
    <row r="206" spans="1:103" x14ac:dyDescent="0.25">
      <c r="A206" s="2">
        <v>137</v>
      </c>
      <c r="B206" s="2">
        <v>2016</v>
      </c>
      <c r="C206" s="2" t="s">
        <v>164</v>
      </c>
      <c r="D206" s="2" t="s">
        <v>165</v>
      </c>
      <c r="E206" s="2" t="s">
        <v>74</v>
      </c>
      <c r="F206" s="2" t="s">
        <v>136</v>
      </c>
      <c r="G206" s="1" t="s">
        <v>65</v>
      </c>
      <c r="H206" s="1" t="s">
        <v>66</v>
      </c>
      <c r="I206" s="3">
        <v>1</v>
      </c>
      <c r="J206" s="4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3" t="s">
        <v>67</v>
      </c>
      <c r="R206">
        <v>1</v>
      </c>
      <c r="S206" s="4">
        <v>1</v>
      </c>
      <c r="T206" s="5">
        <v>0</v>
      </c>
      <c r="U206" s="5">
        <v>0</v>
      </c>
      <c r="V206" s="5">
        <v>0</v>
      </c>
      <c r="W206" s="3" t="s">
        <v>110</v>
      </c>
      <c r="X206" s="3">
        <v>1</v>
      </c>
      <c r="Y206" s="4">
        <v>0</v>
      </c>
      <c r="Z206" s="5">
        <v>1</v>
      </c>
      <c r="AA206" s="5">
        <v>0</v>
      </c>
      <c r="AB206" s="5">
        <v>0</v>
      </c>
      <c r="AC206" s="3" t="s">
        <v>69</v>
      </c>
      <c r="AD206" s="3">
        <v>1</v>
      </c>
      <c r="AE206" s="4">
        <v>1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6">
        <v>112</v>
      </c>
      <c r="AL206" s="6">
        <v>-112</v>
      </c>
      <c r="AM206" s="6">
        <v>259</v>
      </c>
      <c r="AN206" s="6">
        <v>8</v>
      </c>
      <c r="AO206" s="6">
        <v>22</v>
      </c>
      <c r="AP206" s="6">
        <v>21</v>
      </c>
      <c r="AQ206" s="6">
        <v>22</v>
      </c>
      <c r="AR206" s="6">
        <v>22</v>
      </c>
      <c r="AS206" s="6">
        <v>8</v>
      </c>
      <c r="AT206" s="7">
        <v>0</v>
      </c>
      <c r="AU206" s="7">
        <v>1</v>
      </c>
      <c r="AV206" s="7">
        <v>1</v>
      </c>
      <c r="AW206" s="8" t="s">
        <v>70</v>
      </c>
      <c r="AX206" s="12" t="s">
        <v>112</v>
      </c>
      <c r="AY206" s="12">
        <v>1</v>
      </c>
      <c r="AZ206" s="9" t="s">
        <v>113</v>
      </c>
      <c r="BA206" s="11"/>
      <c r="BB206" s="2" t="s">
        <v>165</v>
      </c>
      <c r="BC206" s="11"/>
      <c r="BD206" s="4"/>
      <c r="BE206" s="6">
        <v>0.43243243243243246</v>
      </c>
      <c r="BF206" s="6">
        <v>3.65</v>
      </c>
      <c r="BG206" s="6"/>
      <c r="BH206" s="6">
        <v>23</v>
      </c>
      <c r="BI206" s="7">
        <v>1</v>
      </c>
      <c r="BK206">
        <v>3.66</v>
      </c>
      <c r="BL206">
        <v>2</v>
      </c>
      <c r="BM206">
        <v>24</v>
      </c>
      <c r="BN206" s="123">
        <v>0</v>
      </c>
      <c r="BO206">
        <v>1</v>
      </c>
      <c r="BP206" s="125">
        <f t="shared" si="46"/>
        <v>1</v>
      </c>
      <c r="BQ206">
        <f t="shared" si="47"/>
        <v>0</v>
      </c>
      <c r="BR206">
        <f t="shared" si="48"/>
        <v>0.39553978209939444</v>
      </c>
      <c r="BS206" s="123">
        <f t="shared" si="49"/>
        <v>0.39553978209939444</v>
      </c>
      <c r="BT206" s="125">
        <f t="shared" si="50"/>
        <v>0.60446021790060556</v>
      </c>
      <c r="BU206" s="123">
        <f t="shared" si="51"/>
        <v>-0.50341942101741433</v>
      </c>
      <c r="BV206" s="125">
        <f t="shared" si="52"/>
        <v>100</v>
      </c>
      <c r="BW206">
        <f t="shared" si="53"/>
        <v>-0.26490900099274395</v>
      </c>
      <c r="BX206">
        <f t="shared" si="54"/>
        <v>0.38518677879544333</v>
      </c>
      <c r="BY206">
        <f t="shared" si="55"/>
        <v>0.57488682891737641</v>
      </c>
      <c r="CR206">
        <v>8.7428037415034535E-2</v>
      </c>
      <c r="CS206">
        <v>1</v>
      </c>
      <c r="CT206">
        <v>0</v>
      </c>
      <c r="CU206">
        <f t="shared" si="59"/>
        <v>49</v>
      </c>
      <c r="CV206">
        <f t="shared" si="59"/>
        <v>3</v>
      </c>
      <c r="CW206">
        <f t="shared" si="57"/>
        <v>0.64492753623188404</v>
      </c>
      <c r="CX206">
        <f t="shared" si="57"/>
        <v>0.92682926829268297</v>
      </c>
      <c r="CY206">
        <f t="shared" si="58"/>
        <v>0</v>
      </c>
    </row>
    <row r="207" spans="1:103" x14ac:dyDescent="0.25">
      <c r="A207" s="2">
        <v>100</v>
      </c>
      <c r="B207" s="2">
        <v>2015</v>
      </c>
      <c r="C207" s="2" t="s">
        <v>264</v>
      </c>
      <c r="D207" s="2" t="s">
        <v>148</v>
      </c>
      <c r="E207" s="2" t="s">
        <v>63</v>
      </c>
      <c r="F207" s="2" t="s">
        <v>136</v>
      </c>
      <c r="G207" s="1" t="s">
        <v>65</v>
      </c>
      <c r="H207" s="1" t="s">
        <v>86</v>
      </c>
      <c r="I207" s="3">
        <v>3</v>
      </c>
      <c r="J207" s="4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3" t="s">
        <v>101</v>
      </c>
      <c r="R207">
        <v>2</v>
      </c>
      <c r="S207" s="4">
        <v>0</v>
      </c>
      <c r="T207" s="5">
        <v>1</v>
      </c>
      <c r="U207" s="5">
        <v>0</v>
      </c>
      <c r="V207" s="5">
        <v>0</v>
      </c>
      <c r="W207" s="3" t="s">
        <v>68</v>
      </c>
      <c r="X207" s="3">
        <v>0</v>
      </c>
      <c r="Y207" s="4">
        <v>1</v>
      </c>
      <c r="Z207" s="5">
        <v>0</v>
      </c>
      <c r="AA207" s="5">
        <v>0</v>
      </c>
      <c r="AB207" s="5">
        <v>0</v>
      </c>
      <c r="AC207" s="3" t="s">
        <v>128</v>
      </c>
      <c r="AD207" s="3">
        <v>3</v>
      </c>
      <c r="AE207" s="4">
        <v>0</v>
      </c>
      <c r="AF207" s="5">
        <v>0</v>
      </c>
      <c r="AG207" s="5">
        <v>1</v>
      </c>
      <c r="AH207" s="5">
        <v>0</v>
      </c>
      <c r="AI207" s="5">
        <v>0</v>
      </c>
      <c r="AJ207" s="5">
        <v>0</v>
      </c>
      <c r="AK207" s="6">
        <v>80</v>
      </c>
      <c r="AL207" s="6">
        <v>-80</v>
      </c>
      <c r="AM207" s="6">
        <v>161</v>
      </c>
      <c r="AN207" s="6">
        <v>9</v>
      </c>
      <c r="AO207" s="6">
        <v>27</v>
      </c>
      <c r="AP207" s="6">
        <v>25</v>
      </c>
      <c r="AQ207" s="6">
        <v>25</v>
      </c>
      <c r="AR207" s="6">
        <v>34</v>
      </c>
      <c r="AS207" s="6">
        <v>1041</v>
      </c>
      <c r="AT207" s="7">
        <v>0</v>
      </c>
      <c r="AU207" s="7">
        <v>0</v>
      </c>
      <c r="AV207" s="7">
        <v>0</v>
      </c>
      <c r="AW207" s="8" t="s">
        <v>70</v>
      </c>
      <c r="AX207" s="12" t="s">
        <v>112</v>
      </c>
      <c r="AY207" s="12">
        <v>1</v>
      </c>
      <c r="AZ207" s="9" t="s">
        <v>113</v>
      </c>
      <c r="BA207" s="11"/>
      <c r="BB207" s="2" t="s">
        <v>148</v>
      </c>
      <c r="BC207" s="11"/>
      <c r="BD207" s="4"/>
      <c r="BE207" s="6">
        <v>0.49689440993788819</v>
      </c>
      <c r="BF207" s="6">
        <v>3.65</v>
      </c>
      <c r="BG207" s="6"/>
      <c r="BH207" s="6">
        <v>24</v>
      </c>
      <c r="BI207" s="7">
        <v>1</v>
      </c>
      <c r="BK207">
        <v>3.67</v>
      </c>
      <c r="BL207">
        <v>9</v>
      </c>
      <c r="BM207">
        <v>22</v>
      </c>
      <c r="BN207" s="123">
        <v>1</v>
      </c>
      <c r="BO207">
        <v>0</v>
      </c>
      <c r="BP207" s="125">
        <f t="shared" si="46"/>
        <v>1</v>
      </c>
      <c r="BQ207">
        <f t="shared" si="47"/>
        <v>1</v>
      </c>
      <c r="BR207">
        <f t="shared" si="48"/>
        <v>0.2993372464356312</v>
      </c>
      <c r="BS207" s="123">
        <f t="shared" si="49"/>
        <v>0.2993372464356312</v>
      </c>
      <c r="BT207" s="125">
        <f t="shared" si="50"/>
        <v>0.7006627535643688</v>
      </c>
      <c r="BU207" s="123">
        <f t="shared" si="51"/>
        <v>-1.2061844267086685</v>
      </c>
      <c r="BV207" s="125">
        <f t="shared" si="52"/>
        <v>0</v>
      </c>
      <c r="BW207">
        <f t="shared" si="53"/>
        <v>-0.52630761512978186</v>
      </c>
      <c r="BX207">
        <f t="shared" si="54"/>
        <v>0.34734443402718473</v>
      </c>
      <c r="BY207">
        <f t="shared" si="55"/>
        <v>0.73576179673717879</v>
      </c>
      <c r="CR207">
        <v>9.2838724117453836E-2</v>
      </c>
      <c r="CS207">
        <v>0</v>
      </c>
      <c r="CT207">
        <v>1</v>
      </c>
      <c r="CU207">
        <f t="shared" si="59"/>
        <v>49</v>
      </c>
      <c r="CV207">
        <f t="shared" si="59"/>
        <v>4</v>
      </c>
      <c r="CW207">
        <f t="shared" si="57"/>
        <v>0.64492753623188404</v>
      </c>
      <c r="CX207">
        <f t="shared" si="57"/>
        <v>0.90243902439024393</v>
      </c>
      <c r="CY207">
        <f t="shared" si="58"/>
        <v>6.5394132202191875E-3</v>
      </c>
    </row>
    <row r="208" spans="1:103" x14ac:dyDescent="0.25">
      <c r="A208" s="2">
        <v>129</v>
      </c>
      <c r="B208" s="2">
        <v>2016</v>
      </c>
      <c r="C208" s="2" t="s">
        <v>299</v>
      </c>
      <c r="D208" s="2" t="s">
        <v>111</v>
      </c>
      <c r="E208" s="2" t="s">
        <v>74</v>
      </c>
      <c r="F208" s="2" t="s">
        <v>64</v>
      </c>
      <c r="G208" s="1" t="s">
        <v>65</v>
      </c>
      <c r="H208" s="1" t="s">
        <v>66</v>
      </c>
      <c r="I208" s="3">
        <v>1</v>
      </c>
      <c r="J208" s="4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3" t="s">
        <v>101</v>
      </c>
      <c r="R208">
        <v>2</v>
      </c>
      <c r="S208" s="4">
        <v>0</v>
      </c>
      <c r="T208" s="5">
        <v>1</v>
      </c>
      <c r="U208" s="5">
        <v>0</v>
      </c>
      <c r="V208" s="5">
        <v>0</v>
      </c>
      <c r="W208" s="3" t="s">
        <v>68</v>
      </c>
      <c r="X208" s="3">
        <v>0</v>
      </c>
      <c r="Y208" s="4">
        <v>1</v>
      </c>
      <c r="Z208" s="5">
        <v>0</v>
      </c>
      <c r="AA208" s="5">
        <v>0</v>
      </c>
      <c r="AB208" s="5">
        <v>0</v>
      </c>
      <c r="AC208" s="3" t="s">
        <v>111</v>
      </c>
      <c r="AD208" s="3">
        <v>6</v>
      </c>
      <c r="AE208" s="4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1</v>
      </c>
      <c r="AK208" s="6"/>
      <c r="AL208" s="6"/>
      <c r="AM208" s="6"/>
      <c r="AN208" s="6"/>
      <c r="AO208" s="6">
        <v>28</v>
      </c>
      <c r="AP208" s="6">
        <v>24</v>
      </c>
      <c r="AQ208" s="6">
        <v>32</v>
      </c>
      <c r="AR208" s="6">
        <v>28</v>
      </c>
      <c r="AS208" s="6">
        <v>1047</v>
      </c>
      <c r="AT208" s="7">
        <v>0</v>
      </c>
      <c r="AU208" s="7">
        <v>1</v>
      </c>
      <c r="AV208" s="7">
        <v>1</v>
      </c>
      <c r="AW208" s="8" t="s">
        <v>70</v>
      </c>
      <c r="AX208" s="12" t="s">
        <v>112</v>
      </c>
      <c r="AY208" s="12">
        <v>1</v>
      </c>
      <c r="AZ208" s="9" t="s">
        <v>113</v>
      </c>
      <c r="BA208" s="11"/>
      <c r="BB208" s="2" t="s">
        <v>111</v>
      </c>
      <c r="BC208" s="11"/>
      <c r="BD208" s="4"/>
      <c r="BE208" s="6"/>
      <c r="BF208" s="6">
        <v>3.67</v>
      </c>
      <c r="BG208" s="6"/>
      <c r="BH208" s="6">
        <v>27</v>
      </c>
      <c r="BI208" s="7">
        <v>1</v>
      </c>
      <c r="BK208">
        <v>3.67</v>
      </c>
      <c r="BL208">
        <v>22</v>
      </c>
      <c r="BM208">
        <v>20</v>
      </c>
      <c r="BN208" s="123">
        <v>0</v>
      </c>
      <c r="BO208">
        <v>1</v>
      </c>
      <c r="BP208" s="125">
        <f t="shared" si="46"/>
        <v>1</v>
      </c>
      <c r="BQ208">
        <f t="shared" si="47"/>
        <v>0</v>
      </c>
      <c r="BR208">
        <f t="shared" si="48"/>
        <v>0.1526337604966117</v>
      </c>
      <c r="BS208" s="123">
        <f t="shared" si="49"/>
        <v>0.1526337604966117</v>
      </c>
      <c r="BT208" s="125">
        <f t="shared" si="50"/>
        <v>0.8473662395033883</v>
      </c>
      <c r="BU208" s="123">
        <f t="shared" si="51"/>
        <v>-0.16562228167844414</v>
      </c>
      <c r="BV208" s="125">
        <f t="shared" si="52"/>
        <v>100</v>
      </c>
      <c r="BW208">
        <f t="shared" si="53"/>
        <v>-1.0252027711029443</v>
      </c>
      <c r="BX208">
        <f t="shared" si="54"/>
        <v>0.23587367465752029</v>
      </c>
      <c r="BY208">
        <f t="shared" si="55"/>
        <v>0.36286124182441748</v>
      </c>
      <c r="CR208">
        <v>9.4713791350954271E-2</v>
      </c>
      <c r="CS208">
        <v>1</v>
      </c>
      <c r="CT208">
        <v>0</v>
      </c>
      <c r="CU208">
        <f t="shared" si="59"/>
        <v>50</v>
      </c>
      <c r="CV208">
        <f t="shared" si="59"/>
        <v>4</v>
      </c>
      <c r="CW208">
        <f t="shared" si="57"/>
        <v>0.6376811594202898</v>
      </c>
      <c r="CX208">
        <f t="shared" si="57"/>
        <v>0.90243902439024393</v>
      </c>
      <c r="CY208">
        <f t="shared" si="58"/>
        <v>6.5394132202190878E-3</v>
      </c>
    </row>
    <row r="209" spans="1:103" x14ac:dyDescent="0.25">
      <c r="A209" s="2">
        <v>211</v>
      </c>
      <c r="B209" s="2">
        <v>2015</v>
      </c>
      <c r="C209" s="2" t="s">
        <v>271</v>
      </c>
      <c r="D209" s="2" t="s">
        <v>131</v>
      </c>
      <c r="E209" s="2" t="s">
        <v>63</v>
      </c>
      <c r="F209" s="2" t="s">
        <v>94</v>
      </c>
      <c r="G209" s="1" t="s">
        <v>65</v>
      </c>
      <c r="H209" s="1" t="s">
        <v>66</v>
      </c>
      <c r="I209" s="3">
        <v>1</v>
      </c>
      <c r="J209" s="4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3" t="s">
        <v>101</v>
      </c>
      <c r="R209">
        <v>2</v>
      </c>
      <c r="S209" s="4">
        <v>0</v>
      </c>
      <c r="T209" s="5">
        <v>1</v>
      </c>
      <c r="U209" s="5">
        <v>0</v>
      </c>
      <c r="V209" s="5">
        <v>0</v>
      </c>
      <c r="W209" s="3" t="s">
        <v>68</v>
      </c>
      <c r="X209" s="3">
        <v>0</v>
      </c>
      <c r="Y209" s="4">
        <v>1</v>
      </c>
      <c r="Z209" s="5">
        <v>0</v>
      </c>
      <c r="AA209" s="5">
        <v>0</v>
      </c>
      <c r="AB209" s="5">
        <v>0</v>
      </c>
      <c r="AC209" s="3" t="s">
        <v>69</v>
      </c>
      <c r="AD209" s="3">
        <v>1</v>
      </c>
      <c r="AE209" s="4">
        <v>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6"/>
      <c r="AL209" s="6"/>
      <c r="AM209" s="6"/>
      <c r="AN209" s="6">
        <v>8</v>
      </c>
      <c r="AO209" s="6">
        <v>27</v>
      </c>
      <c r="AP209" s="6">
        <v>25</v>
      </c>
      <c r="AQ209" s="6">
        <v>30</v>
      </c>
      <c r="AR209" s="6">
        <v>33</v>
      </c>
      <c r="AS209" s="6">
        <v>8764</v>
      </c>
      <c r="AT209" s="7">
        <v>0</v>
      </c>
      <c r="AU209" s="7">
        <v>0</v>
      </c>
      <c r="AV209" s="7">
        <v>0</v>
      </c>
      <c r="AW209" s="8" t="s">
        <v>70</v>
      </c>
      <c r="AX209" s="12" t="s">
        <v>112</v>
      </c>
      <c r="AY209" s="12">
        <v>1</v>
      </c>
      <c r="AZ209" s="9" t="s">
        <v>113</v>
      </c>
      <c r="BA209" s="11"/>
      <c r="BB209" s="2" t="s">
        <v>131</v>
      </c>
      <c r="BC209" s="11"/>
      <c r="BD209" s="4"/>
      <c r="BE209" s="6"/>
      <c r="BF209" s="6">
        <v>3.74</v>
      </c>
      <c r="BG209" s="6"/>
      <c r="BH209" s="6">
        <v>21</v>
      </c>
      <c r="BI209" s="7">
        <v>1</v>
      </c>
      <c r="BK209">
        <v>3.68</v>
      </c>
      <c r="BL209">
        <v>3</v>
      </c>
      <c r="BM209">
        <v>15</v>
      </c>
      <c r="BN209" s="123">
        <v>1</v>
      </c>
      <c r="BO209">
        <v>0</v>
      </c>
      <c r="BP209" s="125">
        <f t="shared" si="46"/>
        <v>1</v>
      </c>
      <c r="BQ209">
        <f t="shared" si="47"/>
        <v>1</v>
      </c>
      <c r="BR209">
        <f t="shared" si="48"/>
        <v>0.43635147397264284</v>
      </c>
      <c r="BS209" s="123">
        <f t="shared" si="49"/>
        <v>0.43635147397264284</v>
      </c>
      <c r="BT209" s="125">
        <f t="shared" si="50"/>
        <v>0.56364852602735716</v>
      </c>
      <c r="BU209" s="123">
        <f t="shared" si="51"/>
        <v>-0.82930722741898755</v>
      </c>
      <c r="BV209" s="125">
        <f t="shared" si="52"/>
        <v>0</v>
      </c>
      <c r="BW209">
        <f t="shared" si="53"/>
        <v>-0.16022612821073867</v>
      </c>
      <c r="BX209">
        <f t="shared" si="54"/>
        <v>0.39385410139700994</v>
      </c>
      <c r="BY209">
        <f t="shared" si="55"/>
        <v>0.67007895013051999</v>
      </c>
      <c r="CR209">
        <v>9.575576954734398E-2</v>
      </c>
      <c r="CS209">
        <v>1</v>
      </c>
      <c r="CT209">
        <v>0</v>
      </c>
      <c r="CU209">
        <f t="shared" si="59"/>
        <v>51</v>
      </c>
      <c r="CV209">
        <f t="shared" si="59"/>
        <v>4</v>
      </c>
      <c r="CW209">
        <f t="shared" si="57"/>
        <v>0.63043478260869568</v>
      </c>
      <c r="CX209">
        <f t="shared" si="57"/>
        <v>0.90243902439024393</v>
      </c>
      <c r="CY209">
        <f t="shared" si="58"/>
        <v>6.5394132202191875E-3</v>
      </c>
    </row>
    <row r="210" spans="1:103" x14ac:dyDescent="0.25">
      <c r="A210" s="2">
        <v>39</v>
      </c>
      <c r="B210" s="2">
        <v>2016</v>
      </c>
      <c r="C210" s="2" t="s">
        <v>134</v>
      </c>
      <c r="D210" s="2" t="s">
        <v>80</v>
      </c>
      <c r="E210" s="2" t="s">
        <v>63</v>
      </c>
      <c r="F210" s="2" t="s">
        <v>64</v>
      </c>
      <c r="G210" s="1" t="s">
        <v>65</v>
      </c>
      <c r="H210" s="1" t="s">
        <v>66</v>
      </c>
      <c r="I210" s="3">
        <v>1</v>
      </c>
      <c r="J210" s="4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3" t="s">
        <v>67</v>
      </c>
      <c r="R210">
        <v>1</v>
      </c>
      <c r="S210" s="4">
        <v>1</v>
      </c>
      <c r="T210" s="5">
        <v>0</v>
      </c>
      <c r="U210" s="5">
        <v>0</v>
      </c>
      <c r="V210" s="5">
        <v>0</v>
      </c>
      <c r="W210" s="3" t="s">
        <v>68</v>
      </c>
      <c r="X210" s="3">
        <v>0</v>
      </c>
      <c r="Y210" s="4">
        <v>1</v>
      </c>
      <c r="Z210" s="5">
        <v>0</v>
      </c>
      <c r="AA210" s="5">
        <v>0</v>
      </c>
      <c r="AB210" s="5">
        <v>0</v>
      </c>
      <c r="AC210" s="3" t="s">
        <v>83</v>
      </c>
      <c r="AD210" s="3">
        <v>2</v>
      </c>
      <c r="AE210" s="4">
        <v>0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6">
        <v>41</v>
      </c>
      <c r="AL210" s="6">
        <v>-41</v>
      </c>
      <c r="AM210" s="6">
        <v>144</v>
      </c>
      <c r="AN210" s="6">
        <v>8</v>
      </c>
      <c r="AO210" s="6">
        <v>21</v>
      </c>
      <c r="AP210" s="6">
        <v>21</v>
      </c>
      <c r="AQ210" s="6">
        <v>21</v>
      </c>
      <c r="AR210" s="6">
        <v>21</v>
      </c>
      <c r="AS210" s="6">
        <v>7</v>
      </c>
      <c r="AT210" s="7">
        <v>0</v>
      </c>
      <c r="AU210" s="7">
        <v>0</v>
      </c>
      <c r="AV210" s="7">
        <v>1</v>
      </c>
      <c r="AW210" s="8" t="s">
        <v>70</v>
      </c>
      <c r="AX210" s="12" t="s">
        <v>112</v>
      </c>
      <c r="AY210" s="12">
        <v>1</v>
      </c>
      <c r="AZ210" s="9" t="s">
        <v>113</v>
      </c>
      <c r="BA210" s="11"/>
      <c r="BB210" s="2" t="s">
        <v>80</v>
      </c>
      <c r="BC210" s="11"/>
      <c r="BD210" s="4"/>
      <c r="BE210" s="6">
        <v>0.28472222222222221</v>
      </c>
      <c r="BF210" s="6">
        <v>3.78</v>
      </c>
      <c r="BG210" s="6"/>
      <c r="BH210" s="6">
        <v>22</v>
      </c>
      <c r="BI210" s="7">
        <v>1</v>
      </c>
      <c r="BK210">
        <v>3.69</v>
      </c>
      <c r="BL210">
        <v>11</v>
      </c>
      <c r="BM210">
        <v>23</v>
      </c>
      <c r="BN210" s="123">
        <v>0</v>
      </c>
      <c r="BO210">
        <v>1</v>
      </c>
      <c r="BP210" s="125">
        <f t="shared" si="46"/>
        <v>1</v>
      </c>
      <c r="BQ210">
        <f t="shared" si="47"/>
        <v>0</v>
      </c>
      <c r="BR210">
        <f t="shared" si="48"/>
        <v>0.25897128750285581</v>
      </c>
      <c r="BS210" s="123">
        <f t="shared" si="49"/>
        <v>0.25897128750285581</v>
      </c>
      <c r="BT210" s="125">
        <f t="shared" si="50"/>
        <v>0.74102871249714419</v>
      </c>
      <c r="BU210" s="123">
        <f t="shared" si="51"/>
        <v>-0.29971590612751009</v>
      </c>
      <c r="BV210" s="125">
        <f t="shared" si="52"/>
        <v>100</v>
      </c>
      <c r="BW210">
        <f t="shared" si="53"/>
        <v>-0.64652011424620692</v>
      </c>
      <c r="BX210">
        <f t="shared" si="54"/>
        <v>0.32370176604171041</v>
      </c>
      <c r="BY210">
        <f t="shared" si="55"/>
        <v>0.47323612460191589</v>
      </c>
      <c r="CR210">
        <v>9.6699786875230148E-2</v>
      </c>
      <c r="CS210">
        <v>1</v>
      </c>
      <c r="CT210">
        <v>0</v>
      </c>
      <c r="CU210">
        <f t="shared" si="59"/>
        <v>52</v>
      </c>
      <c r="CV210">
        <f t="shared" si="59"/>
        <v>4</v>
      </c>
      <c r="CW210">
        <f t="shared" si="57"/>
        <v>0.62318840579710144</v>
      </c>
      <c r="CX210">
        <f t="shared" si="57"/>
        <v>0.90243902439024393</v>
      </c>
      <c r="CY210">
        <f t="shared" si="58"/>
        <v>1.3078826440438276E-2</v>
      </c>
    </row>
    <row r="211" spans="1:103" x14ac:dyDescent="0.25">
      <c r="A211" s="2">
        <v>237</v>
      </c>
      <c r="B211" s="2">
        <v>2016</v>
      </c>
      <c r="C211" s="2" t="s">
        <v>194</v>
      </c>
      <c r="D211" s="2" t="s">
        <v>161</v>
      </c>
      <c r="E211" s="2" t="s">
        <v>74</v>
      </c>
      <c r="F211" s="2" t="s">
        <v>108</v>
      </c>
      <c r="G211" s="1" t="s">
        <v>65</v>
      </c>
      <c r="H211" s="1" t="s">
        <v>66</v>
      </c>
      <c r="I211" s="3">
        <v>1</v>
      </c>
      <c r="J211" s="4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3" t="s">
        <v>67</v>
      </c>
      <c r="R211">
        <v>1</v>
      </c>
      <c r="S211" s="4">
        <v>1</v>
      </c>
      <c r="T211" s="5">
        <v>0</v>
      </c>
      <c r="U211" s="5">
        <v>0</v>
      </c>
      <c r="V211" s="5">
        <v>0</v>
      </c>
      <c r="W211" s="3" t="s">
        <v>68</v>
      </c>
      <c r="X211" s="3">
        <v>0</v>
      </c>
      <c r="Y211" s="4">
        <v>1</v>
      </c>
      <c r="Z211" s="5">
        <v>0</v>
      </c>
      <c r="AA211" s="5">
        <v>0</v>
      </c>
      <c r="AB211" s="5">
        <v>0</v>
      </c>
      <c r="AC211" s="3" t="s">
        <v>91</v>
      </c>
      <c r="AD211" s="3">
        <v>5</v>
      </c>
      <c r="AE211" s="4">
        <v>0</v>
      </c>
      <c r="AF211" s="5">
        <v>0</v>
      </c>
      <c r="AG211" s="5">
        <v>0</v>
      </c>
      <c r="AH211" s="5">
        <v>0</v>
      </c>
      <c r="AI211" s="5">
        <v>1</v>
      </c>
      <c r="AJ211" s="5">
        <v>0</v>
      </c>
      <c r="AK211" s="6">
        <v>42</v>
      </c>
      <c r="AL211" s="6">
        <v>-42</v>
      </c>
      <c r="AM211" s="6">
        <v>138</v>
      </c>
      <c r="AN211" s="6">
        <v>8</v>
      </c>
      <c r="AO211" s="6">
        <v>24</v>
      </c>
      <c r="AP211" s="6">
        <v>25</v>
      </c>
      <c r="AQ211" s="6">
        <v>21</v>
      </c>
      <c r="AR211" s="6">
        <v>24</v>
      </c>
      <c r="AS211" s="6">
        <v>10286</v>
      </c>
      <c r="AT211" s="7">
        <v>0</v>
      </c>
      <c r="AU211" s="7">
        <v>1</v>
      </c>
      <c r="AV211" s="7">
        <v>1</v>
      </c>
      <c r="AW211" s="8" t="s">
        <v>70</v>
      </c>
      <c r="AX211" s="12" t="s">
        <v>112</v>
      </c>
      <c r="AY211" s="12">
        <v>1</v>
      </c>
      <c r="AZ211" s="9" t="s">
        <v>113</v>
      </c>
      <c r="BA211" s="11"/>
      <c r="BB211" s="2" t="s">
        <v>161</v>
      </c>
      <c r="BC211" s="11"/>
      <c r="BD211" s="4"/>
      <c r="BE211" s="6">
        <v>0.30434782608695654</v>
      </c>
      <c r="BF211" s="6">
        <v>3.79</v>
      </c>
      <c r="BG211" s="6"/>
      <c r="BH211" s="6">
        <v>26</v>
      </c>
      <c r="BI211" s="7">
        <v>1</v>
      </c>
      <c r="BK211">
        <v>3.6970000000000001</v>
      </c>
      <c r="BL211">
        <v>22</v>
      </c>
      <c r="BM211">
        <v>26</v>
      </c>
      <c r="BN211" s="123">
        <v>0</v>
      </c>
      <c r="BO211">
        <v>1</v>
      </c>
      <c r="BP211" s="125">
        <f t="shared" si="46"/>
        <v>1</v>
      </c>
      <c r="BQ211">
        <f t="shared" si="47"/>
        <v>0</v>
      </c>
      <c r="BR211">
        <f t="shared" si="48"/>
        <v>0.12268684346553935</v>
      </c>
      <c r="BS211" s="123">
        <f t="shared" si="49"/>
        <v>0.12268684346553935</v>
      </c>
      <c r="BT211" s="125">
        <f t="shared" si="50"/>
        <v>0.87731315653446063</v>
      </c>
      <c r="BU211" s="123">
        <f t="shared" si="51"/>
        <v>-0.13089127334054954</v>
      </c>
      <c r="BV211" s="125">
        <f t="shared" si="52"/>
        <v>100</v>
      </c>
      <c r="BW211">
        <f t="shared" si="53"/>
        <v>-1.1616597853378323</v>
      </c>
      <c r="BX211">
        <f t="shared" si="54"/>
        <v>0.20317953912295958</v>
      </c>
      <c r="BY211">
        <f t="shared" si="55"/>
        <v>0.32266750575207476</v>
      </c>
      <c r="CR211">
        <v>9.6755299842337245E-2</v>
      </c>
      <c r="CS211">
        <v>2</v>
      </c>
      <c r="CT211">
        <v>0</v>
      </c>
      <c r="CU211">
        <f t="shared" si="59"/>
        <v>54</v>
      </c>
      <c r="CV211">
        <f t="shared" si="59"/>
        <v>4</v>
      </c>
      <c r="CW211">
        <f t="shared" si="57"/>
        <v>0.60869565217391308</v>
      </c>
      <c r="CX211">
        <f t="shared" si="57"/>
        <v>0.90243902439024393</v>
      </c>
      <c r="CY211">
        <f t="shared" si="58"/>
        <v>6.5394132202191875E-3</v>
      </c>
    </row>
    <row r="212" spans="1:103" x14ac:dyDescent="0.25">
      <c r="A212" s="2">
        <v>139</v>
      </c>
      <c r="B212" s="2">
        <v>2016</v>
      </c>
      <c r="C212" s="2" t="s">
        <v>158</v>
      </c>
      <c r="D212" s="2" t="s">
        <v>131</v>
      </c>
      <c r="E212" s="2" t="s">
        <v>63</v>
      </c>
      <c r="F212" s="2" t="s">
        <v>94</v>
      </c>
      <c r="G212" s="1" t="s">
        <v>65</v>
      </c>
      <c r="H212" s="1" t="s">
        <v>66</v>
      </c>
      <c r="I212" s="3">
        <v>1</v>
      </c>
      <c r="J212" s="4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3" t="s">
        <v>67</v>
      </c>
      <c r="R212">
        <v>1</v>
      </c>
      <c r="S212" s="4">
        <v>1</v>
      </c>
      <c r="T212" s="5">
        <v>0</v>
      </c>
      <c r="U212" s="5">
        <v>0</v>
      </c>
      <c r="V212" s="5">
        <v>0</v>
      </c>
      <c r="W212" s="3" t="s">
        <v>68</v>
      </c>
      <c r="X212" s="3">
        <v>0</v>
      </c>
      <c r="Y212" s="4">
        <v>1</v>
      </c>
      <c r="Z212" s="5">
        <v>0</v>
      </c>
      <c r="AA212" s="5">
        <v>0</v>
      </c>
      <c r="AB212" s="5">
        <v>0</v>
      </c>
      <c r="AC212" s="3" t="s">
        <v>69</v>
      </c>
      <c r="AD212" s="3">
        <v>1</v>
      </c>
      <c r="AE212" s="4">
        <v>1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6">
        <v>50</v>
      </c>
      <c r="AL212" s="6">
        <v>-50</v>
      </c>
      <c r="AM212" s="6">
        <v>458</v>
      </c>
      <c r="AN212" s="6">
        <v>8</v>
      </c>
      <c r="AO212" s="6">
        <v>22</v>
      </c>
      <c r="AP212" s="6">
        <v>23</v>
      </c>
      <c r="AQ212" s="6">
        <v>21</v>
      </c>
      <c r="AR212" s="6">
        <v>24</v>
      </c>
      <c r="AS212" s="6">
        <v>2969</v>
      </c>
      <c r="AT212" s="7">
        <v>0</v>
      </c>
      <c r="AU212" s="7">
        <v>0</v>
      </c>
      <c r="AV212" s="7">
        <v>1</v>
      </c>
      <c r="AW212" s="8" t="s">
        <v>70</v>
      </c>
      <c r="AX212" s="12" t="s">
        <v>112</v>
      </c>
      <c r="AY212" s="12">
        <v>1</v>
      </c>
      <c r="AZ212" s="9" t="s">
        <v>113</v>
      </c>
      <c r="BA212" s="11"/>
      <c r="BB212" s="2" t="s">
        <v>131</v>
      </c>
      <c r="BC212" s="11"/>
      <c r="BD212" s="4"/>
      <c r="BE212" s="6">
        <v>0.1091703056768559</v>
      </c>
      <c r="BF212" s="6">
        <v>3.8</v>
      </c>
      <c r="BG212" s="6"/>
      <c r="BH212" s="6">
        <v>18</v>
      </c>
      <c r="BI212" s="7">
        <v>1</v>
      </c>
      <c r="BK212">
        <v>3.7</v>
      </c>
      <c r="BL212">
        <v>8</v>
      </c>
      <c r="BM212">
        <v>20</v>
      </c>
      <c r="BN212" s="123">
        <v>0</v>
      </c>
      <c r="BO212">
        <v>1</v>
      </c>
      <c r="BP212" s="125">
        <f t="shared" si="46"/>
        <v>1</v>
      </c>
      <c r="BQ212">
        <f t="shared" si="47"/>
        <v>0</v>
      </c>
      <c r="BR212">
        <f t="shared" si="48"/>
        <v>0.31649468888978527</v>
      </c>
      <c r="BS212" s="123">
        <f t="shared" si="49"/>
        <v>0.31649468888978527</v>
      </c>
      <c r="BT212" s="125">
        <f t="shared" si="50"/>
        <v>0.68350531111021473</v>
      </c>
      <c r="BU212" s="123">
        <f t="shared" si="51"/>
        <v>-0.38052085238714534</v>
      </c>
      <c r="BV212" s="125">
        <f t="shared" si="52"/>
        <v>100</v>
      </c>
      <c r="BW212">
        <f t="shared" si="53"/>
        <v>-0.47752351842876628</v>
      </c>
      <c r="BX212">
        <f t="shared" si="54"/>
        <v>0.35595431374905234</v>
      </c>
      <c r="BY212">
        <f t="shared" si="55"/>
        <v>0.51989298997409539</v>
      </c>
      <c r="CR212">
        <v>9.7089520809210114E-2</v>
      </c>
      <c r="CS212">
        <v>1</v>
      </c>
      <c r="CT212">
        <v>0</v>
      </c>
      <c r="CU212">
        <f t="shared" si="59"/>
        <v>55</v>
      </c>
      <c r="CV212">
        <f t="shared" si="59"/>
        <v>4</v>
      </c>
      <c r="CW212">
        <f t="shared" si="57"/>
        <v>0.60144927536231885</v>
      </c>
      <c r="CX212">
        <f t="shared" si="57"/>
        <v>0.90243902439024393</v>
      </c>
      <c r="CY212">
        <f t="shared" si="58"/>
        <v>6.5394132202191875E-3</v>
      </c>
    </row>
    <row r="213" spans="1:103" x14ac:dyDescent="0.25">
      <c r="A213" s="2">
        <v>204</v>
      </c>
      <c r="B213" s="2">
        <v>2016</v>
      </c>
      <c r="C213" s="2" t="s">
        <v>255</v>
      </c>
      <c r="D213" s="2" t="s">
        <v>104</v>
      </c>
      <c r="E213" s="2" t="s">
        <v>63</v>
      </c>
      <c r="F213" s="2" t="s">
        <v>136</v>
      </c>
      <c r="G213" s="1" t="s">
        <v>65</v>
      </c>
      <c r="H213" s="1" t="s">
        <v>66</v>
      </c>
      <c r="I213" s="3">
        <v>1</v>
      </c>
      <c r="J213" s="4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3" t="s">
        <v>67</v>
      </c>
      <c r="R213">
        <v>1</v>
      </c>
      <c r="S213" s="4">
        <v>1</v>
      </c>
      <c r="T213" s="5">
        <v>0</v>
      </c>
      <c r="U213" s="5">
        <v>0</v>
      </c>
      <c r="V213" s="5">
        <v>0</v>
      </c>
      <c r="W213" s="3" t="s">
        <v>68</v>
      </c>
      <c r="X213" s="3">
        <v>0</v>
      </c>
      <c r="Y213" s="4">
        <v>1</v>
      </c>
      <c r="Z213" s="5">
        <v>0</v>
      </c>
      <c r="AA213" s="5">
        <v>0</v>
      </c>
      <c r="AB213" s="5">
        <v>0</v>
      </c>
      <c r="AC213" s="3" t="s">
        <v>104</v>
      </c>
      <c r="AD213" s="3">
        <v>4</v>
      </c>
      <c r="AE213" s="4">
        <v>0</v>
      </c>
      <c r="AF213" s="5">
        <v>0</v>
      </c>
      <c r="AG213" s="5">
        <v>0</v>
      </c>
      <c r="AH213" s="5">
        <v>1</v>
      </c>
      <c r="AI213" s="5">
        <v>0</v>
      </c>
      <c r="AJ213" s="5">
        <v>0</v>
      </c>
      <c r="AK213" s="6"/>
      <c r="AL213" s="6"/>
      <c r="AM213" s="6"/>
      <c r="AN213" s="6"/>
      <c r="AO213" s="6">
        <v>26</v>
      </c>
      <c r="AP213" s="6">
        <v>24</v>
      </c>
      <c r="AQ213" s="6">
        <v>28</v>
      </c>
      <c r="AR213" s="6">
        <v>23</v>
      </c>
      <c r="AS213" s="6">
        <v>65</v>
      </c>
      <c r="AT213" s="7">
        <v>0</v>
      </c>
      <c r="AU213" s="7">
        <v>0</v>
      </c>
      <c r="AV213" s="7">
        <v>1</v>
      </c>
      <c r="AW213" s="8" t="s">
        <v>70</v>
      </c>
      <c r="AX213" s="12" t="s">
        <v>112</v>
      </c>
      <c r="AY213" s="12">
        <v>1</v>
      </c>
      <c r="AZ213" s="9" t="s">
        <v>113</v>
      </c>
      <c r="BA213" s="11"/>
      <c r="BB213" s="2" t="s">
        <v>104</v>
      </c>
      <c r="BC213" s="11"/>
      <c r="BD213" s="4"/>
      <c r="BE213" s="6"/>
      <c r="BF213" s="6">
        <v>3.84</v>
      </c>
      <c r="BG213" s="6"/>
      <c r="BH213" s="6">
        <v>27</v>
      </c>
      <c r="BI213" s="7">
        <v>1</v>
      </c>
      <c r="BK213">
        <v>3.71</v>
      </c>
      <c r="BL213">
        <v>19</v>
      </c>
      <c r="BM213">
        <v>27</v>
      </c>
      <c r="BN213" s="123">
        <v>0</v>
      </c>
      <c r="BO213">
        <v>1</v>
      </c>
      <c r="BP213" s="125">
        <f t="shared" si="46"/>
        <v>1</v>
      </c>
      <c r="BQ213">
        <f t="shared" si="47"/>
        <v>0</v>
      </c>
      <c r="BR213">
        <f t="shared" si="48"/>
        <v>0.1425222168369884</v>
      </c>
      <c r="BS213" s="123">
        <f t="shared" si="49"/>
        <v>0.1425222168369884</v>
      </c>
      <c r="BT213" s="125">
        <f t="shared" si="50"/>
        <v>0.8574777831630116</v>
      </c>
      <c r="BU213" s="123">
        <f t="shared" si="51"/>
        <v>-0.15376000912548196</v>
      </c>
      <c r="BV213" s="125">
        <f t="shared" si="52"/>
        <v>100</v>
      </c>
      <c r="BW213">
        <f t="shared" si="53"/>
        <v>-1.0690560062208938</v>
      </c>
      <c r="BX213">
        <f t="shared" si="54"/>
        <v>0.22528727679427993</v>
      </c>
      <c r="BY213">
        <f t="shared" si="55"/>
        <v>0.34990411465357441</v>
      </c>
      <c r="CR213">
        <v>9.7489691196284797E-2</v>
      </c>
      <c r="CS213">
        <v>1</v>
      </c>
      <c r="CT213">
        <v>0</v>
      </c>
      <c r="CU213">
        <f t="shared" si="59"/>
        <v>56</v>
      </c>
      <c r="CV213">
        <f t="shared" si="59"/>
        <v>4</v>
      </c>
      <c r="CW213">
        <f t="shared" si="57"/>
        <v>0.59420289855072461</v>
      </c>
      <c r="CX213">
        <f t="shared" si="57"/>
        <v>0.90243902439024393</v>
      </c>
      <c r="CY213">
        <f t="shared" si="58"/>
        <v>6.5394132202191875E-3</v>
      </c>
    </row>
    <row r="214" spans="1:103" x14ac:dyDescent="0.25">
      <c r="A214" s="2">
        <v>91</v>
      </c>
      <c r="B214" s="2">
        <v>2016</v>
      </c>
      <c r="C214" s="2" t="s">
        <v>144</v>
      </c>
      <c r="D214" s="2" t="s">
        <v>222</v>
      </c>
      <c r="E214" s="2" t="s">
        <v>74</v>
      </c>
      <c r="F214" s="2" t="s">
        <v>81</v>
      </c>
      <c r="G214" s="1" t="s">
        <v>65</v>
      </c>
      <c r="H214" s="1" t="s">
        <v>66</v>
      </c>
      <c r="I214" s="3">
        <v>1</v>
      </c>
      <c r="J214" s="4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3" t="s">
        <v>67</v>
      </c>
      <c r="R214">
        <v>1</v>
      </c>
      <c r="S214" s="4">
        <v>1</v>
      </c>
      <c r="T214" s="5">
        <v>0</v>
      </c>
      <c r="U214" s="5">
        <v>0</v>
      </c>
      <c r="V214" s="5">
        <v>0</v>
      </c>
      <c r="W214" s="3" t="s">
        <v>123</v>
      </c>
      <c r="X214" s="3">
        <v>2</v>
      </c>
      <c r="Y214" s="4">
        <v>0</v>
      </c>
      <c r="Z214" s="5">
        <v>0</v>
      </c>
      <c r="AA214" s="5">
        <v>1</v>
      </c>
      <c r="AB214" s="5">
        <v>0</v>
      </c>
      <c r="AC214" s="3" t="s">
        <v>91</v>
      </c>
      <c r="AD214" s="3">
        <v>5</v>
      </c>
      <c r="AE214" s="4">
        <v>0</v>
      </c>
      <c r="AF214" s="5">
        <v>0</v>
      </c>
      <c r="AG214" s="5">
        <v>0</v>
      </c>
      <c r="AH214" s="5">
        <v>0</v>
      </c>
      <c r="AI214" s="5">
        <v>1</v>
      </c>
      <c r="AJ214" s="5">
        <v>0</v>
      </c>
      <c r="AK214" s="6">
        <v>69</v>
      </c>
      <c r="AL214" s="6">
        <v>-69</v>
      </c>
      <c r="AM214" s="6">
        <v>361</v>
      </c>
      <c r="AN214" s="6">
        <v>8</v>
      </c>
      <c r="AO214" s="6">
        <v>25</v>
      </c>
      <c r="AP214" s="6">
        <v>25</v>
      </c>
      <c r="AQ214" s="6">
        <v>25</v>
      </c>
      <c r="AR214" s="6">
        <v>23</v>
      </c>
      <c r="AS214" s="6">
        <v>88</v>
      </c>
      <c r="AT214" s="7">
        <v>0</v>
      </c>
      <c r="AU214" s="7">
        <v>1</v>
      </c>
      <c r="AV214" s="7">
        <v>1</v>
      </c>
      <c r="AW214" s="8" t="s">
        <v>70</v>
      </c>
      <c r="AX214" s="12" t="s">
        <v>112</v>
      </c>
      <c r="AY214" s="12">
        <v>1</v>
      </c>
      <c r="AZ214" s="9" t="s">
        <v>113</v>
      </c>
      <c r="BA214" s="11"/>
      <c r="BB214" s="2" t="s">
        <v>222</v>
      </c>
      <c r="BC214" s="11"/>
      <c r="BD214" s="4"/>
      <c r="BE214" s="6">
        <v>0.19113573407202217</v>
      </c>
      <c r="BF214" s="6">
        <v>3.94</v>
      </c>
      <c r="BG214" s="6"/>
      <c r="BH214" s="6">
        <v>27</v>
      </c>
      <c r="BI214" s="7">
        <v>1</v>
      </c>
      <c r="BK214">
        <v>3.72</v>
      </c>
      <c r="BL214">
        <v>3</v>
      </c>
      <c r="BM214">
        <v>23</v>
      </c>
      <c r="BN214" s="123">
        <v>0</v>
      </c>
      <c r="BO214">
        <v>1</v>
      </c>
      <c r="BP214" s="125">
        <f t="shared" si="46"/>
        <v>1</v>
      </c>
      <c r="BQ214">
        <f t="shared" si="47"/>
        <v>0</v>
      </c>
      <c r="BR214">
        <f t="shared" si="48"/>
        <v>0.36465015671530948</v>
      </c>
      <c r="BS214" s="123">
        <f t="shared" si="49"/>
        <v>0.36465015671530948</v>
      </c>
      <c r="BT214" s="125">
        <f t="shared" si="50"/>
        <v>0.63534984328469046</v>
      </c>
      <c r="BU214" s="123">
        <f t="shared" si="51"/>
        <v>-0.45357949749143295</v>
      </c>
      <c r="BV214" s="125">
        <f t="shared" si="52"/>
        <v>100</v>
      </c>
      <c r="BW214">
        <f t="shared" si="53"/>
        <v>-0.34605642082332366</v>
      </c>
      <c r="BX214">
        <f t="shared" si="54"/>
        <v>0.37575570916927914</v>
      </c>
      <c r="BY214">
        <f t="shared" si="55"/>
        <v>0.55443533798741818</v>
      </c>
      <c r="CR214">
        <v>0.1009138544088502</v>
      </c>
      <c r="CS214">
        <v>1</v>
      </c>
      <c r="CT214">
        <v>0</v>
      </c>
      <c r="CU214">
        <f t="shared" si="59"/>
        <v>57</v>
      </c>
      <c r="CV214">
        <f t="shared" si="59"/>
        <v>4</v>
      </c>
      <c r="CW214">
        <f t="shared" si="57"/>
        <v>0.58695652173913038</v>
      </c>
      <c r="CX214">
        <f t="shared" si="57"/>
        <v>0.90243902439024393</v>
      </c>
      <c r="CY214">
        <f t="shared" si="58"/>
        <v>6.5394132202190878E-3</v>
      </c>
    </row>
    <row r="215" spans="1:103" x14ac:dyDescent="0.25">
      <c r="A215" s="2">
        <v>238</v>
      </c>
      <c r="B215" s="2">
        <v>2016</v>
      </c>
      <c r="C215" s="2" t="s">
        <v>152</v>
      </c>
      <c r="D215" s="2" t="s">
        <v>104</v>
      </c>
      <c r="E215" s="2" t="s">
        <v>63</v>
      </c>
      <c r="F215" s="2" t="s">
        <v>145</v>
      </c>
      <c r="G215" s="1" t="s">
        <v>65</v>
      </c>
      <c r="H215" s="1" t="s">
        <v>109</v>
      </c>
      <c r="I215" s="3">
        <v>7</v>
      </c>
      <c r="J215" s="4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3" t="s">
        <v>67</v>
      </c>
      <c r="R215">
        <v>1</v>
      </c>
      <c r="S215" s="4">
        <v>1</v>
      </c>
      <c r="T215" s="5">
        <v>0</v>
      </c>
      <c r="U215" s="5">
        <v>0</v>
      </c>
      <c r="V215" s="5">
        <v>0</v>
      </c>
      <c r="W215" s="3" t="s">
        <v>68</v>
      </c>
      <c r="X215" s="3">
        <v>0</v>
      </c>
      <c r="Y215" s="4">
        <v>1</v>
      </c>
      <c r="Z215" s="5">
        <v>0</v>
      </c>
      <c r="AA215" s="5">
        <v>0</v>
      </c>
      <c r="AB215" s="5">
        <v>0</v>
      </c>
      <c r="AC215" s="3" t="s">
        <v>104</v>
      </c>
      <c r="AD215" s="3">
        <v>4</v>
      </c>
      <c r="AE215" s="4">
        <v>0</v>
      </c>
      <c r="AF215" s="5">
        <v>0</v>
      </c>
      <c r="AG215" s="5">
        <v>0</v>
      </c>
      <c r="AH215" s="5">
        <v>1</v>
      </c>
      <c r="AI215" s="5">
        <v>0</v>
      </c>
      <c r="AJ215" s="5">
        <v>0</v>
      </c>
      <c r="AK215" s="6"/>
      <c r="AL215" s="6"/>
      <c r="AM215" s="6"/>
      <c r="AN215" s="6"/>
      <c r="AO215" s="6">
        <v>21</v>
      </c>
      <c r="AP215" s="6"/>
      <c r="AQ215" s="6"/>
      <c r="AR215" s="6"/>
      <c r="AS215" s="6">
        <v>2155</v>
      </c>
      <c r="AT215" s="7">
        <v>0</v>
      </c>
      <c r="AU215" s="7">
        <v>0</v>
      </c>
      <c r="AV215" s="7">
        <v>1</v>
      </c>
      <c r="AW215" s="8" t="s">
        <v>70</v>
      </c>
      <c r="AX215" s="12" t="s">
        <v>112</v>
      </c>
      <c r="AY215" s="12">
        <v>1</v>
      </c>
      <c r="AZ215" s="9" t="s">
        <v>113</v>
      </c>
      <c r="BA215" s="11"/>
      <c r="BB215" s="2" t="s">
        <v>104</v>
      </c>
      <c r="BC215" s="11"/>
      <c r="BD215" s="4"/>
      <c r="BE215" s="6"/>
      <c r="BF215" s="6">
        <v>4</v>
      </c>
      <c r="BG215" s="6"/>
      <c r="BH215" s="6"/>
      <c r="BI215" s="7">
        <v>1</v>
      </c>
      <c r="BK215">
        <v>3.74</v>
      </c>
      <c r="BL215">
        <v>4</v>
      </c>
      <c r="BM215">
        <v>25</v>
      </c>
      <c r="BN215" s="123">
        <v>0</v>
      </c>
      <c r="BO215">
        <v>1</v>
      </c>
      <c r="BP215" s="125">
        <f t="shared" si="46"/>
        <v>1</v>
      </c>
      <c r="BQ215">
        <f t="shared" si="47"/>
        <v>0</v>
      </c>
      <c r="BR215">
        <f t="shared" si="48"/>
        <v>0.32872534373513473</v>
      </c>
      <c r="BS215" s="123">
        <f t="shared" si="49"/>
        <v>0.32872534373513473</v>
      </c>
      <c r="BT215" s="125">
        <f t="shared" si="50"/>
        <v>0.67127465626486527</v>
      </c>
      <c r="BU215" s="123">
        <f t="shared" si="51"/>
        <v>-0.39857690196793999</v>
      </c>
      <c r="BV215" s="125">
        <f t="shared" si="52"/>
        <v>100</v>
      </c>
      <c r="BW215">
        <f t="shared" si="53"/>
        <v>-0.44343560460018949</v>
      </c>
      <c r="BX215">
        <f t="shared" si="54"/>
        <v>0.36158573499717073</v>
      </c>
      <c r="BY215">
        <f t="shared" si="55"/>
        <v>0.52900866033783633</v>
      </c>
      <c r="CR215">
        <v>0.11017929870511071</v>
      </c>
      <c r="CS215">
        <v>1</v>
      </c>
      <c r="CT215">
        <v>0</v>
      </c>
      <c r="CU215">
        <f t="shared" si="59"/>
        <v>58</v>
      </c>
      <c r="CV215">
        <f t="shared" si="59"/>
        <v>4</v>
      </c>
      <c r="CW215">
        <f t="shared" si="57"/>
        <v>0.57971014492753625</v>
      </c>
      <c r="CX215">
        <f t="shared" si="57"/>
        <v>0.90243902439024393</v>
      </c>
      <c r="CY215">
        <f t="shared" si="58"/>
        <v>6.5394132202191875E-3</v>
      </c>
    </row>
    <row r="216" spans="1:103" x14ac:dyDescent="0.25">
      <c r="A216" s="2">
        <v>209</v>
      </c>
      <c r="B216" s="2">
        <v>2016</v>
      </c>
      <c r="C216" s="2" t="s">
        <v>272</v>
      </c>
      <c r="D216" s="2" t="s">
        <v>111</v>
      </c>
      <c r="E216" s="2" t="s">
        <v>63</v>
      </c>
      <c r="F216" s="2" t="s">
        <v>81</v>
      </c>
      <c r="G216" s="1" t="s">
        <v>65</v>
      </c>
      <c r="H216" s="1" t="s">
        <v>109</v>
      </c>
      <c r="I216" s="3">
        <v>7</v>
      </c>
      <c r="J216" s="4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</v>
      </c>
      <c r="Q216" s="3" t="s">
        <v>101</v>
      </c>
      <c r="R216">
        <v>2</v>
      </c>
      <c r="S216" s="4">
        <v>0</v>
      </c>
      <c r="T216" s="5">
        <v>1</v>
      </c>
      <c r="U216" s="5">
        <v>0</v>
      </c>
      <c r="V216" s="5">
        <v>0</v>
      </c>
      <c r="W216" s="3" t="s">
        <v>68</v>
      </c>
      <c r="X216" s="3">
        <v>0</v>
      </c>
      <c r="Y216" s="4">
        <v>1</v>
      </c>
      <c r="Z216" s="5">
        <v>0</v>
      </c>
      <c r="AA216" s="5">
        <v>0</v>
      </c>
      <c r="AB216" s="5">
        <v>0</v>
      </c>
      <c r="AC216" s="3" t="s">
        <v>111</v>
      </c>
      <c r="AD216" s="3">
        <v>6</v>
      </c>
      <c r="AE216" s="4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1</v>
      </c>
      <c r="AK216" s="6"/>
      <c r="AL216" s="6"/>
      <c r="AM216" s="6"/>
      <c r="AN216" s="6"/>
      <c r="AO216" s="6">
        <v>27</v>
      </c>
      <c r="AP216" s="6"/>
      <c r="AQ216" s="6"/>
      <c r="AR216" s="6"/>
      <c r="AS216" s="6">
        <v>10665</v>
      </c>
      <c r="AT216" s="7">
        <v>0</v>
      </c>
      <c r="AU216" s="7">
        <v>0</v>
      </c>
      <c r="AV216" s="7">
        <v>1</v>
      </c>
      <c r="AW216" s="8" t="s">
        <v>70</v>
      </c>
      <c r="AX216" s="12" t="s">
        <v>112</v>
      </c>
      <c r="AY216" s="12">
        <v>1</v>
      </c>
      <c r="AZ216" s="9" t="s">
        <v>113</v>
      </c>
      <c r="BA216" s="11"/>
      <c r="BB216" s="2" t="s">
        <v>111</v>
      </c>
      <c r="BC216" s="11"/>
      <c r="BD216" s="4"/>
      <c r="BE216" s="6"/>
      <c r="BF216" s="6">
        <v>4</v>
      </c>
      <c r="BG216" s="6"/>
      <c r="BH216" s="6"/>
      <c r="BI216" s="7">
        <v>1</v>
      </c>
      <c r="BK216">
        <v>3.74</v>
      </c>
      <c r="BL216">
        <v>9</v>
      </c>
      <c r="BM216">
        <v>23</v>
      </c>
      <c r="BN216" s="123">
        <v>0</v>
      </c>
      <c r="BO216">
        <v>1</v>
      </c>
      <c r="BP216" s="125">
        <f t="shared" si="46"/>
        <v>1</v>
      </c>
      <c r="BQ216">
        <f t="shared" si="47"/>
        <v>0</v>
      </c>
      <c r="BR216">
        <f t="shared" si="48"/>
        <v>0.27003404966426714</v>
      </c>
      <c r="BS216" s="123">
        <f t="shared" si="49"/>
        <v>0.27003404966426714</v>
      </c>
      <c r="BT216" s="125">
        <f t="shared" si="50"/>
        <v>0.72996595033573286</v>
      </c>
      <c r="BU216" s="123">
        <f t="shared" si="51"/>
        <v>-0.31475738930324471</v>
      </c>
      <c r="BV216" s="125">
        <f t="shared" si="52"/>
        <v>100</v>
      </c>
      <c r="BW216">
        <f t="shared" si="53"/>
        <v>-0.61271001490495802</v>
      </c>
      <c r="BX216">
        <f t="shared" si="54"/>
        <v>0.33066638427027328</v>
      </c>
      <c r="BY216">
        <f t="shared" si="55"/>
        <v>0.4827495948421594</v>
      </c>
      <c r="CR216">
        <v>0.11092344334349558</v>
      </c>
      <c r="CS216">
        <v>1</v>
      </c>
      <c r="CT216">
        <v>0</v>
      </c>
      <c r="CU216">
        <f t="shared" si="59"/>
        <v>59</v>
      </c>
      <c r="CV216">
        <f t="shared" si="59"/>
        <v>4</v>
      </c>
      <c r="CW216">
        <f t="shared" si="57"/>
        <v>0.57246376811594202</v>
      </c>
      <c r="CX216">
        <f t="shared" si="57"/>
        <v>0.90243902439024393</v>
      </c>
      <c r="CY216">
        <f t="shared" si="58"/>
        <v>6.5394132202190878E-3</v>
      </c>
    </row>
    <row r="217" spans="1:103" x14ac:dyDescent="0.25">
      <c r="A217" s="2">
        <v>35</v>
      </c>
      <c r="B217" s="2">
        <v>2015</v>
      </c>
      <c r="C217" s="2" t="s">
        <v>125</v>
      </c>
      <c r="D217" s="2" t="s">
        <v>111</v>
      </c>
      <c r="E217" s="2" t="s">
        <v>74</v>
      </c>
      <c r="F217" s="2" t="s">
        <v>119</v>
      </c>
      <c r="G217" s="1" t="s">
        <v>65</v>
      </c>
      <c r="H217" s="1" t="s">
        <v>66</v>
      </c>
      <c r="I217" s="3">
        <v>1</v>
      </c>
      <c r="J217" s="4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3" t="s">
        <v>67</v>
      </c>
      <c r="R217">
        <v>1</v>
      </c>
      <c r="S217" s="4">
        <v>1</v>
      </c>
      <c r="T217" s="5">
        <v>0</v>
      </c>
      <c r="U217" s="5">
        <v>0</v>
      </c>
      <c r="V217" s="5">
        <v>0</v>
      </c>
      <c r="W217" s="3" t="s">
        <v>110</v>
      </c>
      <c r="X217" s="3">
        <v>1</v>
      </c>
      <c r="Y217" s="4">
        <v>0</v>
      </c>
      <c r="Z217" s="5">
        <v>1</v>
      </c>
      <c r="AA217" s="5">
        <v>0</v>
      </c>
      <c r="AB217" s="5">
        <v>0</v>
      </c>
      <c r="AC217" s="3" t="s">
        <v>111</v>
      </c>
      <c r="AD217" s="3">
        <v>6</v>
      </c>
      <c r="AE217" s="4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1</v>
      </c>
      <c r="AK217" s="6">
        <v>54</v>
      </c>
      <c r="AL217" s="6">
        <v>-54</v>
      </c>
      <c r="AM217" s="6">
        <v>527</v>
      </c>
      <c r="AN217" s="6"/>
      <c r="AO217" s="6">
        <v>33</v>
      </c>
      <c r="AP217" s="6">
        <v>34</v>
      </c>
      <c r="AQ217" s="6">
        <v>36</v>
      </c>
      <c r="AR217" s="6">
        <v>33</v>
      </c>
      <c r="AS217" s="6">
        <v>4</v>
      </c>
      <c r="AT217" s="7">
        <v>0</v>
      </c>
      <c r="AU217" s="7">
        <v>1</v>
      </c>
      <c r="AV217" s="7">
        <v>0</v>
      </c>
      <c r="AW217" s="8" t="s">
        <v>70</v>
      </c>
      <c r="AX217" s="12" t="s">
        <v>112</v>
      </c>
      <c r="AY217" s="12">
        <v>1</v>
      </c>
      <c r="AZ217" s="9" t="s">
        <v>113</v>
      </c>
      <c r="BA217" s="11"/>
      <c r="BB217" s="2" t="s">
        <v>111</v>
      </c>
      <c r="BC217" s="11"/>
      <c r="BD217" s="4"/>
      <c r="BE217" s="6">
        <v>0.10246679316888045</v>
      </c>
      <c r="BF217" s="6">
        <v>4.07</v>
      </c>
      <c r="BG217" s="6"/>
      <c r="BH217" s="6">
        <v>29</v>
      </c>
      <c r="BI217" s="7">
        <v>1</v>
      </c>
      <c r="BK217">
        <v>3.75</v>
      </c>
      <c r="BL217">
        <v>6</v>
      </c>
      <c r="BM217">
        <v>25</v>
      </c>
      <c r="BN217" s="123">
        <v>1</v>
      </c>
      <c r="BO217">
        <v>0</v>
      </c>
      <c r="BP217" s="125">
        <f t="shared" si="46"/>
        <v>1</v>
      </c>
      <c r="BQ217">
        <f t="shared" si="47"/>
        <v>1</v>
      </c>
      <c r="BR217">
        <f t="shared" si="48"/>
        <v>0.29613140613749112</v>
      </c>
      <c r="BS217" s="123">
        <f t="shared" si="49"/>
        <v>0.29613140613749112</v>
      </c>
      <c r="BT217" s="125">
        <f t="shared" si="50"/>
        <v>0.70386859386250888</v>
      </c>
      <c r="BU217" s="123">
        <f t="shared" si="51"/>
        <v>-1.216951983516444</v>
      </c>
      <c r="BV217" s="125">
        <f t="shared" si="52"/>
        <v>0</v>
      </c>
      <c r="BW217">
        <f t="shared" si="53"/>
        <v>-0.53555980843245798</v>
      </c>
      <c r="BX217">
        <f t="shared" si="54"/>
        <v>0.34564235748027911</v>
      </c>
      <c r="BY217">
        <f t="shared" si="55"/>
        <v>0.73723694777626814</v>
      </c>
      <c r="CR217">
        <v>0.1133447825500343</v>
      </c>
      <c r="CS217">
        <v>1</v>
      </c>
      <c r="CT217">
        <v>0</v>
      </c>
      <c r="CU217">
        <f t="shared" si="59"/>
        <v>60</v>
      </c>
      <c r="CV217">
        <f t="shared" si="59"/>
        <v>4</v>
      </c>
      <c r="CW217">
        <f t="shared" si="57"/>
        <v>0.56521739130434789</v>
      </c>
      <c r="CX217">
        <f t="shared" si="57"/>
        <v>0.90243902439024393</v>
      </c>
      <c r="CY217">
        <f t="shared" si="58"/>
        <v>6.5394132202191875E-3</v>
      </c>
    </row>
    <row r="218" spans="1:103" x14ac:dyDescent="0.25">
      <c r="A218" s="2">
        <v>231</v>
      </c>
      <c r="B218" s="2">
        <v>2015</v>
      </c>
      <c r="C218" s="2" t="s">
        <v>313</v>
      </c>
      <c r="D218" s="2" t="s">
        <v>99</v>
      </c>
      <c r="E218" s="2" t="s">
        <v>63</v>
      </c>
      <c r="F218" s="2" t="s">
        <v>108</v>
      </c>
      <c r="G218" s="1" t="s">
        <v>65</v>
      </c>
      <c r="H218" s="1" t="s">
        <v>109</v>
      </c>
      <c r="I218" s="3">
        <v>7</v>
      </c>
      <c r="J218" s="4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</v>
      </c>
      <c r="Q218" s="3" t="s">
        <v>67</v>
      </c>
      <c r="R218">
        <v>1</v>
      </c>
      <c r="S218" s="4">
        <v>1</v>
      </c>
      <c r="T218" s="5">
        <v>0</v>
      </c>
      <c r="U218" s="5">
        <v>0</v>
      </c>
      <c r="V218" s="5">
        <v>0</v>
      </c>
      <c r="W218" s="3" t="s">
        <v>68</v>
      </c>
      <c r="X218" s="3">
        <v>0</v>
      </c>
      <c r="Y218" s="4">
        <v>1</v>
      </c>
      <c r="Z218" s="5">
        <v>0</v>
      </c>
      <c r="AA218" s="5">
        <v>0</v>
      </c>
      <c r="AB218" s="5">
        <v>0</v>
      </c>
      <c r="AC218" s="3" t="s">
        <v>91</v>
      </c>
      <c r="AD218" s="3">
        <v>5</v>
      </c>
      <c r="AE218" s="4">
        <v>0</v>
      </c>
      <c r="AF218" s="5">
        <v>0</v>
      </c>
      <c r="AG218" s="5">
        <v>0</v>
      </c>
      <c r="AH218" s="5">
        <v>0</v>
      </c>
      <c r="AI218" s="5">
        <v>1</v>
      </c>
      <c r="AJ218" s="5">
        <v>0</v>
      </c>
      <c r="AK218" s="6"/>
      <c r="AL218" s="6"/>
      <c r="AM218" s="6"/>
      <c r="AN218" s="6"/>
      <c r="AO218" s="6">
        <v>29</v>
      </c>
      <c r="AP218" s="6"/>
      <c r="AQ218" s="6"/>
      <c r="AR218" s="6"/>
      <c r="AS218" s="6">
        <v>667</v>
      </c>
      <c r="AT218" s="7">
        <v>0</v>
      </c>
      <c r="AU218" s="7">
        <v>0</v>
      </c>
      <c r="AV218" s="7">
        <v>0</v>
      </c>
      <c r="AW218" s="8" t="s">
        <v>70</v>
      </c>
      <c r="AX218" s="12" t="s">
        <v>112</v>
      </c>
      <c r="AY218" s="12">
        <v>1</v>
      </c>
      <c r="AZ218" s="9" t="s">
        <v>113</v>
      </c>
      <c r="BA218" s="11"/>
      <c r="BB218" s="2" t="s">
        <v>99</v>
      </c>
      <c r="BC218" s="11"/>
      <c r="BD218" s="4"/>
      <c r="BE218" s="6"/>
      <c r="BF218" s="6">
        <v>4.0999999999999996</v>
      </c>
      <c r="BG218" s="6"/>
      <c r="BH218" s="6"/>
      <c r="BI218" s="7">
        <v>1</v>
      </c>
      <c r="BK218">
        <v>3.75</v>
      </c>
      <c r="BL218">
        <v>8</v>
      </c>
      <c r="BM218">
        <v>23</v>
      </c>
      <c r="BN218" s="123">
        <v>0</v>
      </c>
      <c r="BO218">
        <v>1</v>
      </c>
      <c r="BP218" s="125">
        <f t="shared" si="46"/>
        <v>1</v>
      </c>
      <c r="BQ218">
        <f t="shared" si="47"/>
        <v>0</v>
      </c>
      <c r="BR218">
        <f t="shared" si="48"/>
        <v>0.28054392537592066</v>
      </c>
      <c r="BS218" s="123">
        <f t="shared" si="49"/>
        <v>0.28054392537592066</v>
      </c>
      <c r="BT218" s="125">
        <f t="shared" si="50"/>
        <v>0.71945607462407934</v>
      </c>
      <c r="BU218" s="123">
        <f t="shared" si="51"/>
        <v>-0.32925980438062741</v>
      </c>
      <c r="BV218" s="125">
        <f t="shared" si="52"/>
        <v>100</v>
      </c>
      <c r="BW218">
        <f t="shared" si="53"/>
        <v>-0.58122643911157912</v>
      </c>
      <c r="BX218">
        <f t="shared" si="54"/>
        <v>0.33693992791447219</v>
      </c>
      <c r="BY218">
        <f t="shared" si="55"/>
        <v>0.49153257388757787</v>
      </c>
      <c r="CR218">
        <v>0.11947089814974916</v>
      </c>
      <c r="CS218">
        <v>1</v>
      </c>
      <c r="CT218">
        <v>0</v>
      </c>
      <c r="CU218">
        <f t="shared" si="59"/>
        <v>61</v>
      </c>
      <c r="CV218">
        <f t="shared" si="59"/>
        <v>4</v>
      </c>
      <c r="CW218">
        <f t="shared" si="57"/>
        <v>0.55797101449275366</v>
      </c>
      <c r="CX218">
        <f t="shared" si="57"/>
        <v>0.90243902439024393</v>
      </c>
      <c r="CY218">
        <f t="shared" si="58"/>
        <v>6.5394132202191875E-3</v>
      </c>
    </row>
    <row r="219" spans="1:103" x14ac:dyDescent="0.25">
      <c r="A219" s="2">
        <v>164</v>
      </c>
      <c r="B219" s="2">
        <v>2015</v>
      </c>
      <c r="C219" s="2" t="s">
        <v>403</v>
      </c>
      <c r="D219" s="2" t="s">
        <v>204</v>
      </c>
      <c r="E219" s="2" t="s">
        <v>63</v>
      </c>
      <c r="F219" s="2" t="s">
        <v>119</v>
      </c>
      <c r="G219" s="1" t="s">
        <v>65</v>
      </c>
      <c r="H219" s="1" t="s">
        <v>109</v>
      </c>
      <c r="I219" s="3">
        <v>7</v>
      </c>
      <c r="J219" s="4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</v>
      </c>
      <c r="Q219" s="3" t="s">
        <v>67</v>
      </c>
      <c r="R219">
        <v>1</v>
      </c>
      <c r="S219" s="4">
        <v>1</v>
      </c>
      <c r="T219" s="5">
        <v>0</v>
      </c>
      <c r="U219" s="5">
        <v>0</v>
      </c>
      <c r="V219" s="5">
        <v>0</v>
      </c>
      <c r="W219" s="3" t="s">
        <v>68</v>
      </c>
      <c r="X219" s="3">
        <v>0</v>
      </c>
      <c r="Y219" s="4">
        <v>1</v>
      </c>
      <c r="Z219" s="5">
        <v>0</v>
      </c>
      <c r="AA219" s="5">
        <v>0</v>
      </c>
      <c r="AB219" s="5">
        <v>0</v>
      </c>
      <c r="AC219" s="3" t="s">
        <v>128</v>
      </c>
      <c r="AD219" s="3">
        <v>3</v>
      </c>
      <c r="AE219" s="4">
        <v>0</v>
      </c>
      <c r="AF219" s="5">
        <v>0</v>
      </c>
      <c r="AG219" s="5">
        <v>1</v>
      </c>
      <c r="AH219" s="5">
        <v>0</v>
      </c>
      <c r="AI219" s="5">
        <v>0</v>
      </c>
      <c r="AJ219" s="5">
        <v>0</v>
      </c>
      <c r="AK219" s="6"/>
      <c r="AL219" s="6"/>
      <c r="AM219" s="6"/>
      <c r="AN219" s="6"/>
      <c r="AO219" s="6"/>
      <c r="AP219" s="6"/>
      <c r="AQ219" s="6"/>
      <c r="AR219" s="6"/>
      <c r="AS219" s="6">
        <v>768</v>
      </c>
      <c r="AT219" s="7">
        <v>0</v>
      </c>
      <c r="AU219" s="7">
        <v>0</v>
      </c>
      <c r="AV219" s="7">
        <v>0</v>
      </c>
      <c r="AW219" s="8" t="s">
        <v>70</v>
      </c>
      <c r="AX219" s="12" t="s">
        <v>112</v>
      </c>
      <c r="AY219" s="12">
        <v>1</v>
      </c>
      <c r="AZ219" s="9" t="s">
        <v>113</v>
      </c>
      <c r="BA219" s="11"/>
      <c r="BB219" s="2" t="s">
        <v>204</v>
      </c>
      <c r="BC219" s="11"/>
      <c r="BD219" s="4"/>
      <c r="BE219" s="6"/>
      <c r="BF219" s="6">
        <v>4.13</v>
      </c>
      <c r="BG219" s="6"/>
      <c r="BH219" s="6"/>
      <c r="BI219" s="7">
        <v>1</v>
      </c>
      <c r="BK219">
        <v>3.75</v>
      </c>
      <c r="BL219">
        <v>9</v>
      </c>
      <c r="BM219">
        <v>21</v>
      </c>
      <c r="BN219" s="123">
        <v>1</v>
      </c>
      <c r="BO219">
        <v>0</v>
      </c>
      <c r="BP219" s="125">
        <f t="shared" ref="BP219:BP282" si="60">BN219+BO219</f>
        <v>1</v>
      </c>
      <c r="BQ219">
        <f t="shared" ref="BQ219:BQ282" si="61">IF(BP219=0,"",BN219/BP219)</f>
        <v>1</v>
      </c>
      <c r="BR219">
        <f t="shared" ref="BR219:BR282" si="62">_xlfn.NORM.S.DIST(BW219,TRUE)</f>
        <v>0.27904176750927506</v>
      </c>
      <c r="BS219" s="123">
        <f t="shared" ref="BS219:BS282" si="63">BP219*BR219</f>
        <v>0.27904176750927506</v>
      </c>
      <c r="BT219" s="125">
        <f t="shared" ref="BT219:BT282" si="64">BP219-BS219</f>
        <v>0.72095823249072488</v>
      </c>
      <c r="BU219" s="123">
        <f t="shared" ref="BU219:BU282" si="65">IFERROR(BP219*(BQ219*LN(BR219)+(1-BQ219)*LN(1-BR219)),0)</f>
        <v>-1.2763938040310279</v>
      </c>
      <c r="BV219" s="125">
        <f t="shared" ref="BV219:BV282" si="66">100*IF(BR219&gt;=$CN$160,BN219/BP219,BO219/BP219)</f>
        <v>0</v>
      </c>
      <c r="BW219">
        <f t="shared" ref="BW219:BW282" si="67">$CA$155+MMULT(BK219:BM219,$CA$156:$CA$158)</f>
        <v>-0.58569047658215201</v>
      </c>
      <c r="BX219">
        <f t="shared" ref="BX219:BX282" si="68">_xlfn.NORM.S.DIST(BW219,FALSE)</f>
        <v>0.33606348265761432</v>
      </c>
      <c r="BY219">
        <f t="shared" ref="BY219:BY282" si="69">(BN219*(BW219*BX219/BR219+(BX219/BR219)^2)-BO219*(BW219*BX219/(1-BR219)-(BX219/(1-BR219))^2))</f>
        <v>0.74507952619559814</v>
      </c>
      <c r="CR219">
        <v>0.12031856762286991</v>
      </c>
      <c r="CS219">
        <v>1</v>
      </c>
      <c r="CT219">
        <v>0</v>
      </c>
      <c r="CU219">
        <f t="shared" si="59"/>
        <v>62</v>
      </c>
      <c r="CV219">
        <f t="shared" si="59"/>
        <v>4</v>
      </c>
      <c r="CW219">
        <f t="shared" ref="CW219:CX282" si="70">1-CU219/CU$331</f>
        <v>0.55072463768115942</v>
      </c>
      <c r="CX219">
        <f t="shared" si="70"/>
        <v>0.90243902439024393</v>
      </c>
      <c r="CY219">
        <f t="shared" ref="CY219:CY282" si="71">(CW219-CW220)*CX219</f>
        <v>6.5394132202191875E-3</v>
      </c>
    </row>
    <row r="220" spans="1:103" x14ac:dyDescent="0.25">
      <c r="A220" s="2">
        <v>145</v>
      </c>
      <c r="B220" s="2">
        <v>2016</v>
      </c>
      <c r="C220" s="2" t="s">
        <v>171</v>
      </c>
      <c r="D220" s="2" t="s">
        <v>104</v>
      </c>
      <c r="E220" s="2" t="s">
        <v>63</v>
      </c>
      <c r="F220" s="2" t="s">
        <v>157</v>
      </c>
      <c r="G220" s="1" t="s">
        <v>65</v>
      </c>
      <c r="H220" s="1" t="s">
        <v>66</v>
      </c>
      <c r="I220" s="3">
        <v>1</v>
      </c>
      <c r="J220" s="4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3" t="s">
        <v>67</v>
      </c>
      <c r="R220">
        <v>1</v>
      </c>
      <c r="S220" s="4">
        <v>1</v>
      </c>
      <c r="T220" s="5">
        <v>0</v>
      </c>
      <c r="U220" s="5">
        <v>0</v>
      </c>
      <c r="V220" s="5">
        <v>0</v>
      </c>
      <c r="W220" s="3" t="s">
        <v>68</v>
      </c>
      <c r="X220" s="3">
        <v>0</v>
      </c>
      <c r="Y220" s="4">
        <v>1</v>
      </c>
      <c r="Z220" s="5">
        <v>0</v>
      </c>
      <c r="AA220" s="5">
        <v>0</v>
      </c>
      <c r="AB220" s="5">
        <v>0</v>
      </c>
      <c r="AC220" s="3" t="s">
        <v>104</v>
      </c>
      <c r="AD220" s="3">
        <v>4</v>
      </c>
      <c r="AE220" s="4">
        <v>0</v>
      </c>
      <c r="AF220" s="5">
        <v>0</v>
      </c>
      <c r="AG220" s="5">
        <v>0</v>
      </c>
      <c r="AH220" s="5">
        <v>1</v>
      </c>
      <c r="AI220" s="5">
        <v>0</v>
      </c>
      <c r="AJ220" s="5">
        <v>0</v>
      </c>
      <c r="AK220" s="6">
        <v>9</v>
      </c>
      <c r="AL220" s="6">
        <v>-9</v>
      </c>
      <c r="AM220" s="6">
        <v>284</v>
      </c>
      <c r="AN220" s="6">
        <v>8</v>
      </c>
      <c r="AO220" s="6">
        <v>23</v>
      </c>
      <c r="AP220" s="6">
        <v>22</v>
      </c>
      <c r="AQ220" s="6">
        <v>26</v>
      </c>
      <c r="AR220" s="6">
        <v>25</v>
      </c>
      <c r="AS220" s="6">
        <v>51</v>
      </c>
      <c r="AT220" s="7">
        <v>0</v>
      </c>
      <c r="AU220" s="7">
        <v>0</v>
      </c>
      <c r="AV220" s="7">
        <v>1</v>
      </c>
      <c r="AW220" s="8" t="s">
        <v>70</v>
      </c>
      <c r="AX220" s="12" t="s">
        <v>112</v>
      </c>
      <c r="AY220" s="12">
        <v>1</v>
      </c>
      <c r="AZ220" s="9" t="s">
        <v>113</v>
      </c>
      <c r="BA220" s="11"/>
      <c r="BB220" s="2" t="s">
        <v>104</v>
      </c>
      <c r="BC220" s="11"/>
      <c r="BD220" s="4"/>
      <c r="BE220" s="6">
        <v>3.1690140845070422E-2</v>
      </c>
      <c r="BF220" s="6">
        <v>4.16</v>
      </c>
      <c r="BG220" s="6"/>
      <c r="BH220" s="6">
        <v>23</v>
      </c>
      <c r="BI220" s="7">
        <v>1</v>
      </c>
      <c r="BK220">
        <v>3.78</v>
      </c>
      <c r="BL220">
        <v>21</v>
      </c>
      <c r="BM220">
        <v>17</v>
      </c>
      <c r="BN220" s="123">
        <v>0</v>
      </c>
      <c r="BO220">
        <v>1</v>
      </c>
      <c r="BP220" s="125">
        <f t="shared" si="60"/>
        <v>1</v>
      </c>
      <c r="BQ220">
        <f t="shared" si="61"/>
        <v>0</v>
      </c>
      <c r="BR220">
        <f t="shared" si="62"/>
        <v>0.15014737046020918</v>
      </c>
      <c r="BS220" s="123">
        <f t="shared" si="63"/>
        <v>0.15014737046020918</v>
      </c>
      <c r="BT220" s="125">
        <f t="shared" si="64"/>
        <v>0.84985262953979079</v>
      </c>
      <c r="BU220" s="123">
        <f t="shared" si="65"/>
        <v>-0.16269232154131733</v>
      </c>
      <c r="BV220" s="125">
        <f t="shared" si="66"/>
        <v>100</v>
      </c>
      <c r="BW220">
        <f t="shared" si="67"/>
        <v>-1.0358015358542971</v>
      </c>
      <c r="BX220">
        <f t="shared" si="68"/>
        <v>0.23331146835590733</v>
      </c>
      <c r="BY220">
        <f t="shared" si="69"/>
        <v>0.35972797578122545</v>
      </c>
      <c r="CR220">
        <v>0.12268684346553935</v>
      </c>
      <c r="CS220">
        <v>1</v>
      </c>
      <c r="CT220">
        <v>0</v>
      </c>
      <c r="CU220">
        <f t="shared" ref="CU220:CV283" si="72">CU219+CS220</f>
        <v>63</v>
      </c>
      <c r="CV220">
        <f t="shared" si="72"/>
        <v>4</v>
      </c>
      <c r="CW220">
        <f t="shared" si="70"/>
        <v>0.54347826086956519</v>
      </c>
      <c r="CX220">
        <f t="shared" si="70"/>
        <v>0.90243902439024393</v>
      </c>
      <c r="CY220">
        <f t="shared" si="71"/>
        <v>0</v>
      </c>
    </row>
    <row r="221" spans="1:103" x14ac:dyDescent="0.25">
      <c r="A221" s="2">
        <v>96</v>
      </c>
      <c r="B221" s="2">
        <v>2015</v>
      </c>
      <c r="C221" s="2" t="s">
        <v>233</v>
      </c>
      <c r="D221" s="2" t="s">
        <v>99</v>
      </c>
      <c r="E221" s="2" t="s">
        <v>63</v>
      </c>
      <c r="F221" s="2" t="s">
        <v>234</v>
      </c>
      <c r="G221" s="1" t="s">
        <v>65</v>
      </c>
      <c r="H221" s="1" t="s">
        <v>76</v>
      </c>
      <c r="I221" s="3">
        <v>2</v>
      </c>
      <c r="J221" s="4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3" t="s">
        <v>67</v>
      </c>
      <c r="R221">
        <v>1</v>
      </c>
      <c r="S221" s="4">
        <v>1</v>
      </c>
      <c r="T221" s="5">
        <v>0</v>
      </c>
      <c r="U221" s="5">
        <v>0</v>
      </c>
      <c r="V221" s="5">
        <v>0</v>
      </c>
      <c r="W221" s="3" t="s">
        <v>68</v>
      </c>
      <c r="X221" s="3">
        <v>0</v>
      </c>
      <c r="Y221" s="4">
        <v>1</v>
      </c>
      <c r="Z221" s="5">
        <v>0</v>
      </c>
      <c r="AA221" s="5">
        <v>0</v>
      </c>
      <c r="AB221" s="5">
        <v>0</v>
      </c>
      <c r="AC221" s="3" t="s">
        <v>91</v>
      </c>
      <c r="AD221" s="3">
        <v>5</v>
      </c>
      <c r="AE221" s="4">
        <v>0</v>
      </c>
      <c r="AF221" s="5">
        <v>0</v>
      </c>
      <c r="AG221" s="5">
        <v>0</v>
      </c>
      <c r="AH221" s="5">
        <v>0</v>
      </c>
      <c r="AI221" s="5">
        <v>1</v>
      </c>
      <c r="AJ221" s="5">
        <v>0</v>
      </c>
      <c r="AK221" s="6"/>
      <c r="AL221" s="6"/>
      <c r="AM221" s="6"/>
      <c r="AN221" s="6"/>
      <c r="AO221" s="6">
        <v>25</v>
      </c>
      <c r="AP221" s="6"/>
      <c r="AQ221" s="6"/>
      <c r="AR221" s="6"/>
      <c r="AS221" s="6">
        <v>16839</v>
      </c>
      <c r="AT221" s="7">
        <v>0</v>
      </c>
      <c r="AU221" s="7">
        <v>0</v>
      </c>
      <c r="AV221" s="7">
        <v>0</v>
      </c>
      <c r="AW221" s="8" t="s">
        <v>70</v>
      </c>
      <c r="AX221" s="12" t="s">
        <v>112</v>
      </c>
      <c r="AY221" s="12">
        <v>1</v>
      </c>
      <c r="AZ221" s="9" t="s">
        <v>113</v>
      </c>
      <c r="BA221" s="11"/>
      <c r="BB221" s="2" t="s">
        <v>99</v>
      </c>
      <c r="BC221" s="11"/>
      <c r="BD221" s="4"/>
      <c r="BE221" s="6"/>
      <c r="BF221" s="6">
        <v>4.18</v>
      </c>
      <c r="BG221" s="6"/>
      <c r="BH221" s="6"/>
      <c r="BI221" s="7">
        <v>1</v>
      </c>
      <c r="BK221">
        <v>3.79</v>
      </c>
      <c r="BL221">
        <v>11</v>
      </c>
      <c r="BM221">
        <v>23</v>
      </c>
      <c r="BN221" s="123">
        <v>0</v>
      </c>
      <c r="BO221">
        <v>1</v>
      </c>
      <c r="BP221" s="125">
        <f t="shared" si="60"/>
        <v>1</v>
      </c>
      <c r="BQ221">
        <f t="shared" si="61"/>
        <v>0</v>
      </c>
      <c r="BR221">
        <f t="shared" si="62"/>
        <v>0.22852588190526749</v>
      </c>
      <c r="BS221" s="123">
        <f t="shared" si="63"/>
        <v>0.22852588190526749</v>
      </c>
      <c r="BT221" s="125">
        <f t="shared" si="64"/>
        <v>0.77147411809473254</v>
      </c>
      <c r="BU221" s="123">
        <f t="shared" si="65"/>
        <v>-0.25945215525334009</v>
      </c>
      <c r="BV221" s="125">
        <f t="shared" si="66"/>
        <v>100</v>
      </c>
      <c r="BW221">
        <f t="shared" si="67"/>
        <v>-0.74371028839790565</v>
      </c>
      <c r="BX221">
        <f t="shared" si="68"/>
        <v>0.30255535402502398</v>
      </c>
      <c r="BY221">
        <f t="shared" si="69"/>
        <v>0.4454707484241871</v>
      </c>
      <c r="CR221">
        <v>0.12300558262844759</v>
      </c>
      <c r="CS221">
        <v>0</v>
      </c>
      <c r="CT221">
        <v>1</v>
      </c>
      <c r="CU221">
        <f t="shared" si="72"/>
        <v>63</v>
      </c>
      <c r="CV221">
        <f t="shared" si="72"/>
        <v>5</v>
      </c>
      <c r="CW221">
        <f t="shared" si="70"/>
        <v>0.54347826086956519</v>
      </c>
      <c r="CX221">
        <f t="shared" si="70"/>
        <v>0.87804878048780488</v>
      </c>
      <c r="CY221">
        <f t="shared" si="71"/>
        <v>6.3626723223754256E-3</v>
      </c>
    </row>
    <row r="222" spans="1:103" x14ac:dyDescent="0.25">
      <c r="A222" s="2">
        <v>226</v>
      </c>
      <c r="B222" s="2">
        <v>2016</v>
      </c>
      <c r="C222" s="2" t="s">
        <v>298</v>
      </c>
      <c r="D222" s="2" t="s">
        <v>99</v>
      </c>
      <c r="E222" s="2" t="s">
        <v>63</v>
      </c>
      <c r="F222" s="2" t="s">
        <v>136</v>
      </c>
      <c r="G222" s="1" t="s">
        <v>65</v>
      </c>
      <c r="H222" s="1" t="s">
        <v>66</v>
      </c>
      <c r="I222" s="3">
        <v>1</v>
      </c>
      <c r="J222" s="4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3" t="s">
        <v>67</v>
      </c>
      <c r="R222">
        <v>1</v>
      </c>
      <c r="S222" s="4">
        <v>1</v>
      </c>
      <c r="T222" s="5">
        <v>0</v>
      </c>
      <c r="U222" s="5">
        <v>0</v>
      </c>
      <c r="V222" s="5">
        <v>0</v>
      </c>
      <c r="W222" s="3" t="s">
        <v>68</v>
      </c>
      <c r="X222" s="3">
        <v>0</v>
      </c>
      <c r="Y222" s="4">
        <v>1</v>
      </c>
      <c r="Z222" s="5">
        <v>0</v>
      </c>
      <c r="AA222" s="5">
        <v>0</v>
      </c>
      <c r="AB222" s="5">
        <v>0</v>
      </c>
      <c r="AC222" s="3" t="s">
        <v>91</v>
      </c>
      <c r="AD222" s="3">
        <v>5</v>
      </c>
      <c r="AE222" s="4">
        <v>0</v>
      </c>
      <c r="AF222" s="5">
        <v>0</v>
      </c>
      <c r="AG222" s="5">
        <v>0</v>
      </c>
      <c r="AH222" s="5">
        <v>0</v>
      </c>
      <c r="AI222" s="5">
        <v>1</v>
      </c>
      <c r="AJ222" s="5">
        <v>0</v>
      </c>
      <c r="AK222" s="6"/>
      <c r="AL222" s="6"/>
      <c r="AM222" s="6"/>
      <c r="AN222" s="6">
        <v>4</v>
      </c>
      <c r="AO222" s="6">
        <v>28</v>
      </c>
      <c r="AP222" s="6">
        <v>27</v>
      </c>
      <c r="AQ222" s="6">
        <v>28</v>
      </c>
      <c r="AR222" s="6">
        <v>28</v>
      </c>
      <c r="AS222" s="6">
        <v>3591</v>
      </c>
      <c r="AT222" s="7">
        <v>0</v>
      </c>
      <c r="AU222" s="7">
        <v>0</v>
      </c>
      <c r="AV222" s="7">
        <v>1</v>
      </c>
      <c r="AW222" s="8" t="s">
        <v>70</v>
      </c>
      <c r="AX222" s="12" t="s">
        <v>112</v>
      </c>
      <c r="AY222" s="12">
        <v>1</v>
      </c>
      <c r="AZ222" s="9" t="s">
        <v>113</v>
      </c>
      <c r="BA222" s="11"/>
      <c r="BB222" s="2" t="s">
        <v>99</v>
      </c>
      <c r="BC222" s="11"/>
      <c r="BD222" s="4"/>
      <c r="BE222" s="6"/>
      <c r="BF222" s="6">
        <v>4.26</v>
      </c>
      <c r="BG222" s="6"/>
      <c r="BH222" s="6">
        <v>28</v>
      </c>
      <c r="BI222" s="7">
        <v>1</v>
      </c>
      <c r="BK222">
        <v>3.79</v>
      </c>
      <c r="BL222">
        <v>13</v>
      </c>
      <c r="BM222">
        <v>26</v>
      </c>
      <c r="BN222" s="123">
        <v>0</v>
      </c>
      <c r="BO222">
        <v>1</v>
      </c>
      <c r="BP222" s="125">
        <f t="shared" si="60"/>
        <v>1</v>
      </c>
      <c r="BQ222">
        <f t="shared" si="61"/>
        <v>0</v>
      </c>
      <c r="BR222">
        <f t="shared" si="62"/>
        <v>0.18909848296852186</v>
      </c>
      <c r="BS222" s="123">
        <f t="shared" si="63"/>
        <v>0.18909848296852186</v>
      </c>
      <c r="BT222" s="125">
        <f t="shared" si="64"/>
        <v>0.81090151703147817</v>
      </c>
      <c r="BU222" s="123">
        <f t="shared" si="65"/>
        <v>-0.20960866623367361</v>
      </c>
      <c r="BV222" s="125">
        <f t="shared" si="66"/>
        <v>100</v>
      </c>
      <c r="BW222">
        <f t="shared" si="67"/>
        <v>-0.88122330842196916</v>
      </c>
      <c r="BX222">
        <f t="shared" si="68"/>
        <v>0.27057233808086834</v>
      </c>
      <c r="BY222">
        <f t="shared" si="69"/>
        <v>0.4053712137822818</v>
      </c>
      <c r="CR222">
        <v>0.12612642193008203</v>
      </c>
      <c r="CS222">
        <v>1</v>
      </c>
      <c r="CT222">
        <v>0</v>
      </c>
      <c r="CU222">
        <f t="shared" si="72"/>
        <v>64</v>
      </c>
      <c r="CV222">
        <f t="shared" si="72"/>
        <v>5</v>
      </c>
      <c r="CW222">
        <f t="shared" si="70"/>
        <v>0.53623188405797095</v>
      </c>
      <c r="CX222">
        <f t="shared" si="70"/>
        <v>0.87804878048780488</v>
      </c>
      <c r="CY222">
        <f t="shared" si="71"/>
        <v>6.3626723223753285E-3</v>
      </c>
    </row>
    <row r="223" spans="1:103" x14ac:dyDescent="0.25">
      <c r="A223" s="2">
        <v>104</v>
      </c>
      <c r="B223" s="2">
        <v>2015</v>
      </c>
      <c r="C223" s="2" t="s">
        <v>167</v>
      </c>
      <c r="D223" s="2" t="s">
        <v>154</v>
      </c>
      <c r="E223" s="2" t="s">
        <v>74</v>
      </c>
      <c r="F223" s="2" t="s">
        <v>215</v>
      </c>
      <c r="G223" s="1" t="s">
        <v>65</v>
      </c>
      <c r="H223" s="1" t="s">
        <v>66</v>
      </c>
      <c r="I223" s="3">
        <v>1</v>
      </c>
      <c r="J223" s="4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3" t="s">
        <v>67</v>
      </c>
      <c r="R223">
        <v>1</v>
      </c>
      <c r="S223" s="4">
        <v>1</v>
      </c>
      <c r="T223" s="5">
        <v>0</v>
      </c>
      <c r="U223" s="5">
        <v>0</v>
      </c>
      <c r="V223" s="5">
        <v>0</v>
      </c>
      <c r="W223" s="3" t="s">
        <v>68</v>
      </c>
      <c r="X223" s="3">
        <v>0</v>
      </c>
      <c r="Y223" s="4">
        <v>1</v>
      </c>
      <c r="Z223" s="5">
        <v>0</v>
      </c>
      <c r="AA223" s="5">
        <v>0</v>
      </c>
      <c r="AB223" s="5">
        <v>0</v>
      </c>
      <c r="AC223" s="3" t="s">
        <v>83</v>
      </c>
      <c r="AD223" s="3">
        <v>2</v>
      </c>
      <c r="AE223" s="4">
        <v>0</v>
      </c>
      <c r="AF223" s="5">
        <v>1</v>
      </c>
      <c r="AG223" s="5">
        <v>0</v>
      </c>
      <c r="AH223" s="5">
        <v>0</v>
      </c>
      <c r="AI223" s="5">
        <v>0</v>
      </c>
      <c r="AJ223" s="5">
        <v>0</v>
      </c>
      <c r="AK223" s="6">
        <v>13</v>
      </c>
      <c r="AL223" s="6">
        <v>-13</v>
      </c>
      <c r="AM223" s="6">
        <v>453</v>
      </c>
      <c r="AN223" s="6">
        <v>8</v>
      </c>
      <c r="AO223" s="6">
        <v>28</v>
      </c>
      <c r="AP223" s="6">
        <v>26</v>
      </c>
      <c r="AQ223" s="6">
        <v>35</v>
      </c>
      <c r="AR223" s="6">
        <v>28</v>
      </c>
      <c r="AS223" s="6">
        <v>18</v>
      </c>
      <c r="AT223" s="7">
        <v>0</v>
      </c>
      <c r="AU223" s="7">
        <v>1</v>
      </c>
      <c r="AV223" s="7">
        <v>0</v>
      </c>
      <c r="AW223" s="8" t="s">
        <v>70</v>
      </c>
      <c r="AX223" s="12" t="s">
        <v>112</v>
      </c>
      <c r="AY223" s="12">
        <v>1</v>
      </c>
      <c r="AZ223" s="9" t="s">
        <v>113</v>
      </c>
      <c r="BA223" s="11"/>
      <c r="BB223" s="2" t="s">
        <v>154</v>
      </c>
      <c r="BC223" s="11"/>
      <c r="BD223" s="4"/>
      <c r="BE223" s="6">
        <v>2.8697571743929361E-2</v>
      </c>
      <c r="BF223" s="6">
        <v>4.3</v>
      </c>
      <c r="BG223" s="6"/>
      <c r="BH223" s="6">
        <v>27</v>
      </c>
      <c r="BI223" s="7">
        <v>1</v>
      </c>
      <c r="BK223">
        <v>3.8</v>
      </c>
      <c r="BL223">
        <v>15</v>
      </c>
      <c r="BM223">
        <v>22</v>
      </c>
      <c r="BN223" s="123">
        <v>0</v>
      </c>
      <c r="BO223">
        <v>1</v>
      </c>
      <c r="BP223" s="125">
        <f t="shared" si="60"/>
        <v>1</v>
      </c>
      <c r="BQ223">
        <f t="shared" si="61"/>
        <v>0</v>
      </c>
      <c r="BR223">
        <f t="shared" si="62"/>
        <v>0.18409461179915879</v>
      </c>
      <c r="BS223" s="123">
        <f t="shared" si="63"/>
        <v>0.18409461179915879</v>
      </c>
      <c r="BT223" s="125">
        <f t="shared" si="64"/>
        <v>0.81590538820084124</v>
      </c>
      <c r="BU223" s="123">
        <f t="shared" si="65"/>
        <v>-0.20345687657257008</v>
      </c>
      <c r="BV223" s="125">
        <f t="shared" si="66"/>
        <v>100</v>
      </c>
      <c r="BW223">
        <f t="shared" si="67"/>
        <v>-0.8998704007782834</v>
      </c>
      <c r="BX223">
        <f t="shared" si="68"/>
        <v>0.26611628547116212</v>
      </c>
      <c r="BY223">
        <f t="shared" si="69"/>
        <v>0.3998831866342677</v>
      </c>
      <c r="CR223">
        <v>0.12758924889317022</v>
      </c>
      <c r="CS223">
        <v>1</v>
      </c>
      <c r="CT223">
        <v>0</v>
      </c>
      <c r="CU223">
        <f t="shared" si="72"/>
        <v>65</v>
      </c>
      <c r="CV223">
        <f t="shared" si="72"/>
        <v>5</v>
      </c>
      <c r="CW223">
        <f t="shared" si="70"/>
        <v>0.52898550724637683</v>
      </c>
      <c r="CX223">
        <f t="shared" si="70"/>
        <v>0.87804878048780488</v>
      </c>
      <c r="CY223">
        <f t="shared" si="71"/>
        <v>6.3626723223754256E-3</v>
      </c>
    </row>
    <row r="224" spans="1:103" x14ac:dyDescent="0.25">
      <c r="A224" s="2">
        <v>206</v>
      </c>
      <c r="B224" s="2">
        <v>2016</v>
      </c>
      <c r="C224" s="2" t="s">
        <v>384</v>
      </c>
      <c r="D224" s="2" t="s">
        <v>99</v>
      </c>
      <c r="E224" s="2" t="s">
        <v>74</v>
      </c>
      <c r="F224" s="2" t="s">
        <v>157</v>
      </c>
      <c r="G224" s="1" t="s">
        <v>65</v>
      </c>
      <c r="H224" s="1" t="s">
        <v>66</v>
      </c>
      <c r="I224" s="3">
        <v>1</v>
      </c>
      <c r="J224" s="4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3" t="s">
        <v>67</v>
      </c>
      <c r="R224">
        <v>1</v>
      </c>
      <c r="S224" s="4">
        <v>1</v>
      </c>
      <c r="T224" s="5">
        <v>0</v>
      </c>
      <c r="U224" s="5">
        <v>0</v>
      </c>
      <c r="V224" s="5">
        <v>0</v>
      </c>
      <c r="W224" s="3" t="s">
        <v>68</v>
      </c>
      <c r="X224" s="3">
        <v>0</v>
      </c>
      <c r="Y224" s="4">
        <v>1</v>
      </c>
      <c r="Z224" s="5">
        <v>0</v>
      </c>
      <c r="AA224" s="5">
        <v>0</v>
      </c>
      <c r="AB224" s="5">
        <v>0</v>
      </c>
      <c r="AC224" s="3" t="s">
        <v>91</v>
      </c>
      <c r="AD224" s="3">
        <v>5</v>
      </c>
      <c r="AE224" s="4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6">
        <v>11</v>
      </c>
      <c r="AL224" s="6">
        <v>-11</v>
      </c>
      <c r="AM224" s="6">
        <v>348</v>
      </c>
      <c r="AN224" s="6">
        <v>8</v>
      </c>
      <c r="AO224" s="6">
        <v>34</v>
      </c>
      <c r="AP224" s="6">
        <v>34</v>
      </c>
      <c r="AQ224" s="6">
        <v>30</v>
      </c>
      <c r="AR224" s="6">
        <v>35</v>
      </c>
      <c r="AS224" s="6">
        <v>1670</v>
      </c>
      <c r="AT224" s="7">
        <v>0</v>
      </c>
      <c r="AU224" s="7">
        <v>1</v>
      </c>
      <c r="AV224" s="7">
        <v>1</v>
      </c>
      <c r="AW224" s="8" t="s">
        <v>70</v>
      </c>
      <c r="AX224" s="12" t="s">
        <v>112</v>
      </c>
      <c r="AY224" s="12">
        <v>1</v>
      </c>
      <c r="AZ224" s="9" t="s">
        <v>113</v>
      </c>
      <c r="BA224" s="11"/>
      <c r="BB224" s="2" t="s">
        <v>99</v>
      </c>
      <c r="BC224" s="11"/>
      <c r="BD224" s="4"/>
      <c r="BE224" s="6">
        <v>3.1609195402298854E-2</v>
      </c>
      <c r="BF224" s="6">
        <v>4.33</v>
      </c>
      <c r="BG224" s="6"/>
      <c r="BH224" s="6">
        <v>35</v>
      </c>
      <c r="BI224" s="7">
        <v>1</v>
      </c>
      <c r="BK224">
        <v>3.81</v>
      </c>
      <c r="BL224">
        <v>17</v>
      </c>
      <c r="BM224">
        <v>25</v>
      </c>
      <c r="BN224" s="123">
        <v>0</v>
      </c>
      <c r="BO224">
        <v>1</v>
      </c>
      <c r="BP224" s="125">
        <f t="shared" si="60"/>
        <v>1</v>
      </c>
      <c r="BQ224">
        <f t="shared" si="61"/>
        <v>0</v>
      </c>
      <c r="BR224">
        <f t="shared" si="62"/>
        <v>0.1475261674565182</v>
      </c>
      <c r="BS224" s="123">
        <f t="shared" si="63"/>
        <v>0.1475261674565182</v>
      </c>
      <c r="BT224" s="125">
        <f t="shared" si="64"/>
        <v>0.85247383254348175</v>
      </c>
      <c r="BU224" s="123">
        <f t="shared" si="65"/>
        <v>-0.15961276525922302</v>
      </c>
      <c r="BV224" s="125">
        <f t="shared" si="66"/>
        <v>100</v>
      </c>
      <c r="BW224">
        <f t="shared" si="67"/>
        <v>-1.0471024382175171</v>
      </c>
      <c r="BX224">
        <f t="shared" si="68"/>
        <v>0.23058164033169171</v>
      </c>
      <c r="BY224">
        <f t="shared" si="69"/>
        <v>0.3563881146369432</v>
      </c>
      <c r="CR224">
        <v>0.12860886732834645</v>
      </c>
      <c r="CS224">
        <v>1</v>
      </c>
      <c r="CT224">
        <v>0</v>
      </c>
      <c r="CU224">
        <f t="shared" si="72"/>
        <v>66</v>
      </c>
      <c r="CV224">
        <f t="shared" si="72"/>
        <v>5</v>
      </c>
      <c r="CW224">
        <f t="shared" si="70"/>
        <v>0.52173913043478259</v>
      </c>
      <c r="CX224">
        <f t="shared" si="70"/>
        <v>0.87804878048780488</v>
      </c>
      <c r="CY224">
        <f t="shared" si="71"/>
        <v>6.3626723223753285E-3</v>
      </c>
    </row>
    <row r="225" spans="1:103" x14ac:dyDescent="0.25">
      <c r="A225" s="2">
        <v>175</v>
      </c>
      <c r="B225" s="2">
        <v>2015</v>
      </c>
      <c r="C225" s="2" t="s">
        <v>248</v>
      </c>
      <c r="D225" s="2" t="s">
        <v>254</v>
      </c>
      <c r="E225" s="2" t="s">
        <v>63</v>
      </c>
      <c r="F225" s="2" t="s">
        <v>170</v>
      </c>
      <c r="G225" s="1" t="s">
        <v>65</v>
      </c>
      <c r="H225" s="1" t="s">
        <v>109</v>
      </c>
      <c r="I225" s="3">
        <v>7</v>
      </c>
      <c r="J225" s="4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</v>
      </c>
      <c r="Q225" s="3" t="s">
        <v>249</v>
      </c>
      <c r="R225">
        <v>3</v>
      </c>
      <c r="S225" s="4">
        <v>0</v>
      </c>
      <c r="T225" s="5">
        <v>0</v>
      </c>
      <c r="U225" s="5">
        <v>1</v>
      </c>
      <c r="V225" s="5">
        <v>0</v>
      </c>
      <c r="W225" s="3" t="s">
        <v>68</v>
      </c>
      <c r="X225" s="3">
        <v>0</v>
      </c>
      <c r="Y225" s="4">
        <v>1</v>
      </c>
      <c r="Z225" s="5">
        <v>0</v>
      </c>
      <c r="AA225" s="5">
        <v>0</v>
      </c>
      <c r="AB225" s="5">
        <v>0</v>
      </c>
      <c r="AC225" s="3" t="s">
        <v>69</v>
      </c>
      <c r="AD225" s="3">
        <v>1</v>
      </c>
      <c r="AE225" s="4">
        <v>1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6">
        <v>1</v>
      </c>
      <c r="AL225" s="6">
        <v>-1</v>
      </c>
      <c r="AM225" s="6">
        <v>173</v>
      </c>
      <c r="AN225" s="6"/>
      <c r="AO225" s="6"/>
      <c r="AP225" s="6"/>
      <c r="AQ225" s="6"/>
      <c r="AR225" s="6"/>
      <c r="AS225" s="6">
        <v>64068</v>
      </c>
      <c r="AT225" s="7">
        <v>0</v>
      </c>
      <c r="AU225" s="7">
        <v>0</v>
      </c>
      <c r="AV225" s="7">
        <v>0</v>
      </c>
      <c r="AW225" s="8" t="s">
        <v>65</v>
      </c>
      <c r="AX225" s="12" t="s">
        <v>71</v>
      </c>
      <c r="AY225" s="12">
        <v>3</v>
      </c>
      <c r="AZ225" s="9" t="s">
        <v>77</v>
      </c>
      <c r="BA225" s="11" t="s">
        <v>393</v>
      </c>
      <c r="BB225" s="2" t="s">
        <v>254</v>
      </c>
      <c r="BC225" s="11"/>
      <c r="BD225" s="4">
        <v>3.8250000000000002</v>
      </c>
      <c r="BE225" s="6">
        <v>5.7803468208092483E-3</v>
      </c>
      <c r="BF225" s="6"/>
      <c r="BG225" s="6">
        <v>4.5</v>
      </c>
      <c r="BH225" s="6"/>
      <c r="BI225" s="7">
        <v>0</v>
      </c>
      <c r="BK225">
        <v>3.82</v>
      </c>
      <c r="BL225">
        <v>3</v>
      </c>
      <c r="BM225">
        <v>22</v>
      </c>
      <c r="BN225" s="123">
        <v>0</v>
      </c>
      <c r="BO225">
        <v>1</v>
      </c>
      <c r="BP225" s="125">
        <f t="shared" si="60"/>
        <v>1</v>
      </c>
      <c r="BQ225">
        <f t="shared" si="61"/>
        <v>0</v>
      </c>
      <c r="BR225">
        <f t="shared" si="62"/>
        <v>0.33546305545325156</v>
      </c>
      <c r="BS225" s="123">
        <f t="shared" si="63"/>
        <v>0.33546305545325156</v>
      </c>
      <c r="BT225" s="125">
        <f t="shared" si="64"/>
        <v>0.66453694454674839</v>
      </c>
      <c r="BU225" s="123">
        <f t="shared" si="65"/>
        <v>-0.40866480486228474</v>
      </c>
      <c r="BV225" s="125">
        <f t="shared" si="66"/>
        <v>100</v>
      </c>
      <c r="BW225">
        <f t="shared" si="67"/>
        <v>-0.42487731710603338</v>
      </c>
      <c r="BX225">
        <f t="shared" si="68"/>
        <v>0.36451087211572059</v>
      </c>
      <c r="BY225">
        <f t="shared" si="69"/>
        <v>0.53392576030254735</v>
      </c>
      <c r="CR225">
        <v>0.13398639724068612</v>
      </c>
      <c r="CS225">
        <v>1</v>
      </c>
      <c r="CT225">
        <v>0</v>
      </c>
      <c r="CU225">
        <f t="shared" si="72"/>
        <v>67</v>
      </c>
      <c r="CV225">
        <f t="shared" si="72"/>
        <v>5</v>
      </c>
      <c r="CW225">
        <f t="shared" si="70"/>
        <v>0.51449275362318847</v>
      </c>
      <c r="CX225">
        <f t="shared" si="70"/>
        <v>0.87804878048780488</v>
      </c>
      <c r="CY225">
        <f t="shared" si="71"/>
        <v>0</v>
      </c>
    </row>
    <row r="226" spans="1:103" x14ac:dyDescent="0.25">
      <c r="A226" s="2">
        <v>82</v>
      </c>
      <c r="B226" s="2">
        <v>2015</v>
      </c>
      <c r="C226" s="2" t="s">
        <v>248</v>
      </c>
      <c r="D226" s="2" t="s">
        <v>124</v>
      </c>
      <c r="E226" s="2" t="s">
        <v>74</v>
      </c>
      <c r="F226" s="2" t="s">
        <v>141</v>
      </c>
      <c r="G226" s="1" t="s">
        <v>65</v>
      </c>
      <c r="H226" s="1" t="s">
        <v>227</v>
      </c>
      <c r="I226" s="3">
        <v>6</v>
      </c>
      <c r="J226" s="4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0</v>
      </c>
      <c r="Q226" s="3" t="s">
        <v>249</v>
      </c>
      <c r="R226">
        <v>3</v>
      </c>
      <c r="S226" s="4">
        <v>0</v>
      </c>
      <c r="T226" s="5">
        <v>0</v>
      </c>
      <c r="U226" s="5">
        <v>1</v>
      </c>
      <c r="V226" s="5">
        <v>0</v>
      </c>
      <c r="W226" s="3" t="s">
        <v>110</v>
      </c>
      <c r="X226" s="3">
        <v>1</v>
      </c>
      <c r="Y226" s="4">
        <v>0</v>
      </c>
      <c r="Z226" s="5">
        <v>1</v>
      </c>
      <c r="AA226" s="5">
        <v>0</v>
      </c>
      <c r="AB226" s="5">
        <v>0</v>
      </c>
      <c r="AC226" s="3" t="s">
        <v>83</v>
      </c>
      <c r="AD226" s="3">
        <v>2</v>
      </c>
      <c r="AE226" s="4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6"/>
      <c r="AL226" s="6"/>
      <c r="AM226" s="6"/>
      <c r="AN226" s="6"/>
      <c r="AO226" s="6"/>
      <c r="AP226" s="6"/>
      <c r="AQ226" s="6"/>
      <c r="AR226" s="6"/>
      <c r="AS226" s="6">
        <v>64068</v>
      </c>
      <c r="AT226" s="7">
        <v>0</v>
      </c>
      <c r="AU226" s="7">
        <v>1</v>
      </c>
      <c r="AV226" s="7">
        <v>0</v>
      </c>
      <c r="AW226" s="8" t="s">
        <v>70</v>
      </c>
      <c r="AX226" s="12" t="s">
        <v>71</v>
      </c>
      <c r="AY226" s="12">
        <v>2</v>
      </c>
      <c r="AZ226" s="9" t="s">
        <v>72</v>
      </c>
      <c r="BA226" s="11"/>
      <c r="BB226" s="2" t="s">
        <v>124</v>
      </c>
      <c r="BC226" s="11"/>
      <c r="BD226" s="4">
        <v>3.23</v>
      </c>
      <c r="BE226" s="6"/>
      <c r="BF226" s="6"/>
      <c r="BG226" s="6"/>
      <c r="BH226" s="6"/>
      <c r="BI226" s="7">
        <v>1</v>
      </c>
      <c r="BK226">
        <v>3.82</v>
      </c>
      <c r="BL226">
        <v>9</v>
      </c>
      <c r="BM226">
        <v>28</v>
      </c>
      <c r="BN226" s="123">
        <v>0</v>
      </c>
      <c r="BO226">
        <v>1</v>
      </c>
      <c r="BP226" s="125">
        <f t="shared" si="60"/>
        <v>1</v>
      </c>
      <c r="BQ226">
        <f t="shared" si="61"/>
        <v>0</v>
      </c>
      <c r="BR226">
        <f t="shared" si="62"/>
        <v>0.21701663353684567</v>
      </c>
      <c r="BS226" s="123">
        <f t="shared" si="63"/>
        <v>0.21701663353684567</v>
      </c>
      <c r="BT226" s="125">
        <f t="shared" si="64"/>
        <v>0.78298336646315436</v>
      </c>
      <c r="BU226" s="123">
        <f t="shared" si="65"/>
        <v>-0.24464382655905309</v>
      </c>
      <c r="BV226" s="125">
        <f t="shared" si="66"/>
        <v>100</v>
      </c>
      <c r="BW226">
        <f t="shared" si="67"/>
        <v>-0.78230854357125779</v>
      </c>
      <c r="BX226">
        <f t="shared" si="68"/>
        <v>0.29377477934132323</v>
      </c>
      <c r="BY226">
        <f t="shared" si="69"/>
        <v>0.43429607066301978</v>
      </c>
      <c r="CR226">
        <v>0.13751970133209826</v>
      </c>
      <c r="CS226">
        <v>0</v>
      </c>
      <c r="CT226">
        <v>1</v>
      </c>
      <c r="CU226">
        <f t="shared" si="72"/>
        <v>67</v>
      </c>
      <c r="CV226">
        <f t="shared" si="72"/>
        <v>6</v>
      </c>
      <c r="CW226">
        <f t="shared" si="70"/>
        <v>0.51449275362318847</v>
      </c>
      <c r="CX226">
        <f t="shared" si="70"/>
        <v>0.85365853658536583</v>
      </c>
      <c r="CY226">
        <f t="shared" si="71"/>
        <v>6.1859314245316637E-3</v>
      </c>
    </row>
    <row r="227" spans="1:103" x14ac:dyDescent="0.25">
      <c r="A227" s="2">
        <v>128</v>
      </c>
      <c r="B227" s="2">
        <v>2015</v>
      </c>
      <c r="C227" s="2" t="s">
        <v>248</v>
      </c>
      <c r="D227" s="2" t="s">
        <v>89</v>
      </c>
      <c r="E227" s="2" t="s">
        <v>74</v>
      </c>
      <c r="F227" s="2" t="s">
        <v>81</v>
      </c>
      <c r="G227" s="1" t="s">
        <v>65</v>
      </c>
      <c r="H227" s="1" t="s">
        <v>82</v>
      </c>
      <c r="I227" s="3">
        <v>4</v>
      </c>
      <c r="J227" s="4">
        <v>0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0</v>
      </c>
      <c r="Q227" s="3" t="s">
        <v>249</v>
      </c>
      <c r="R227">
        <v>3</v>
      </c>
      <c r="S227" s="4">
        <v>0</v>
      </c>
      <c r="T227" s="5">
        <v>0</v>
      </c>
      <c r="U227" s="5">
        <v>1</v>
      </c>
      <c r="V227" s="5">
        <v>0</v>
      </c>
      <c r="W227" s="3" t="s">
        <v>68</v>
      </c>
      <c r="X227" s="3">
        <v>0</v>
      </c>
      <c r="Y227" s="4">
        <v>1</v>
      </c>
      <c r="Z227" s="5">
        <v>0</v>
      </c>
      <c r="AA227" s="5">
        <v>0</v>
      </c>
      <c r="AB227" s="5">
        <v>0</v>
      </c>
      <c r="AC227" s="3" t="s">
        <v>83</v>
      </c>
      <c r="AD227" s="3">
        <v>2</v>
      </c>
      <c r="AE227" s="4">
        <v>0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6"/>
      <c r="AL227" s="6"/>
      <c r="AM227" s="6"/>
      <c r="AN227" s="6"/>
      <c r="AO227" s="6"/>
      <c r="AP227" s="6"/>
      <c r="AQ227" s="6"/>
      <c r="AR227" s="6"/>
      <c r="AS227" s="6">
        <v>64068</v>
      </c>
      <c r="AT227" s="7">
        <v>0</v>
      </c>
      <c r="AU227" s="7">
        <v>1</v>
      </c>
      <c r="AV227" s="7">
        <v>0</v>
      </c>
      <c r="AW227" s="8" t="s">
        <v>65</v>
      </c>
      <c r="AX227" s="12" t="s">
        <v>71</v>
      </c>
      <c r="AY227" s="12">
        <v>3</v>
      </c>
      <c r="AZ227" s="9" t="s">
        <v>77</v>
      </c>
      <c r="BA227" s="11" t="s">
        <v>401</v>
      </c>
      <c r="BB227" s="2" t="s">
        <v>89</v>
      </c>
      <c r="BC227" s="11"/>
      <c r="BD227" s="4">
        <v>3.3370000000000002</v>
      </c>
      <c r="BE227" s="6"/>
      <c r="BF227" s="6"/>
      <c r="BG227" s="6">
        <v>0</v>
      </c>
      <c r="BH227" s="6"/>
      <c r="BI227" s="7">
        <v>0</v>
      </c>
      <c r="BK227">
        <v>3.82</v>
      </c>
      <c r="BL227">
        <v>21</v>
      </c>
      <c r="BM227">
        <v>25</v>
      </c>
      <c r="BN227" s="123">
        <v>0</v>
      </c>
      <c r="BO227">
        <v>1</v>
      </c>
      <c r="BP227" s="125">
        <f t="shared" si="60"/>
        <v>1</v>
      </c>
      <c r="BQ227">
        <f t="shared" si="61"/>
        <v>0</v>
      </c>
      <c r="BR227">
        <f t="shared" si="62"/>
        <v>0.11092344334349558</v>
      </c>
      <c r="BS227" s="123">
        <f t="shared" si="63"/>
        <v>0.11092344334349558</v>
      </c>
      <c r="BT227" s="125">
        <f t="shared" si="64"/>
        <v>0.88907655665650442</v>
      </c>
      <c r="BU227" s="123">
        <f t="shared" si="65"/>
        <v>-0.11757193170182384</v>
      </c>
      <c r="BV227" s="125">
        <f t="shared" si="66"/>
        <v>100</v>
      </c>
      <c r="BW227">
        <f t="shared" si="67"/>
        <v>-1.2216318284668839</v>
      </c>
      <c r="BX227">
        <f t="shared" si="68"/>
        <v>0.18916593325536707</v>
      </c>
      <c r="BY227">
        <f t="shared" si="69"/>
        <v>0.30519233077473701</v>
      </c>
      <c r="CR227">
        <v>0.1425222168369884</v>
      </c>
      <c r="CS227">
        <v>1</v>
      </c>
      <c r="CT227">
        <v>0</v>
      </c>
      <c r="CU227">
        <f t="shared" si="72"/>
        <v>68</v>
      </c>
      <c r="CV227">
        <f t="shared" si="72"/>
        <v>6</v>
      </c>
      <c r="CW227">
        <f t="shared" si="70"/>
        <v>0.50724637681159424</v>
      </c>
      <c r="CX227">
        <f t="shared" si="70"/>
        <v>0.85365853658536583</v>
      </c>
      <c r="CY227">
        <f t="shared" si="71"/>
        <v>6.1859314245316637E-3</v>
      </c>
    </row>
    <row r="228" spans="1:103" x14ac:dyDescent="0.25">
      <c r="A228" s="2">
        <v>244</v>
      </c>
      <c r="B228" s="2">
        <v>2015</v>
      </c>
      <c r="C228" s="2" t="s">
        <v>248</v>
      </c>
      <c r="D228" s="2" t="s">
        <v>99</v>
      </c>
      <c r="E228" s="2"/>
      <c r="F228" s="2" t="s">
        <v>81</v>
      </c>
      <c r="G228" s="1" t="s">
        <v>65</v>
      </c>
      <c r="H228" s="1" t="s">
        <v>82</v>
      </c>
      <c r="I228" s="3">
        <v>4</v>
      </c>
      <c r="J228" s="4">
        <v>0</v>
      </c>
      <c r="K228" s="5">
        <v>0</v>
      </c>
      <c r="L228" s="5">
        <v>0</v>
      </c>
      <c r="M228" s="5">
        <v>1</v>
      </c>
      <c r="N228" s="5">
        <v>0</v>
      </c>
      <c r="O228" s="5">
        <v>0</v>
      </c>
      <c r="P228" s="5">
        <v>0</v>
      </c>
      <c r="Q228" s="3" t="s">
        <v>249</v>
      </c>
      <c r="R228">
        <v>3</v>
      </c>
      <c r="S228" s="4">
        <v>0</v>
      </c>
      <c r="T228" s="5">
        <v>0</v>
      </c>
      <c r="U228" s="5">
        <v>1</v>
      </c>
      <c r="V228" s="5">
        <v>0</v>
      </c>
      <c r="W228" s="3" t="s">
        <v>68</v>
      </c>
      <c r="X228" s="3">
        <v>0</v>
      </c>
      <c r="Y228" s="4">
        <v>1</v>
      </c>
      <c r="Z228" s="5">
        <v>0</v>
      </c>
      <c r="AA228" s="5">
        <v>0</v>
      </c>
      <c r="AB228" s="5">
        <v>0</v>
      </c>
      <c r="AC228" s="3" t="s">
        <v>91</v>
      </c>
      <c r="AD228" s="3">
        <v>5</v>
      </c>
      <c r="AE228" s="4">
        <v>0</v>
      </c>
      <c r="AF228" s="5">
        <v>0</v>
      </c>
      <c r="AG228" s="5">
        <v>0</v>
      </c>
      <c r="AH228" s="5">
        <v>0</v>
      </c>
      <c r="AI228" s="5">
        <v>1</v>
      </c>
      <c r="AJ228" s="5">
        <v>0</v>
      </c>
      <c r="AK228" s="6"/>
      <c r="AL228" s="6"/>
      <c r="AM228" s="6"/>
      <c r="AN228" s="6"/>
      <c r="AO228" s="6"/>
      <c r="AP228" s="6"/>
      <c r="AQ228" s="6"/>
      <c r="AR228" s="6"/>
      <c r="AS228" s="6">
        <v>64068</v>
      </c>
      <c r="AT228" s="7">
        <v>0</v>
      </c>
      <c r="AU228" s="7">
        <v>1</v>
      </c>
      <c r="AV228" s="7">
        <v>0</v>
      </c>
      <c r="AW228" s="8" t="s">
        <v>70</v>
      </c>
      <c r="AX228" s="12" t="s">
        <v>112</v>
      </c>
      <c r="AY228" s="12">
        <v>1</v>
      </c>
      <c r="AZ228" s="9" t="s">
        <v>113</v>
      </c>
      <c r="BA228" s="11"/>
      <c r="BB228" s="2" t="s">
        <v>99</v>
      </c>
      <c r="BC228" s="11"/>
      <c r="BD228" s="4"/>
      <c r="BE228" s="6"/>
      <c r="BF228" s="6"/>
      <c r="BG228" s="6">
        <v>16</v>
      </c>
      <c r="BH228" s="6"/>
      <c r="BI228" s="7">
        <v>1</v>
      </c>
      <c r="BK228">
        <v>3.83</v>
      </c>
      <c r="BL228">
        <v>18</v>
      </c>
      <c r="BM228">
        <v>25</v>
      </c>
      <c r="BN228" s="123">
        <v>0</v>
      </c>
      <c r="BO228">
        <v>1</v>
      </c>
      <c r="BP228" s="125">
        <f t="shared" si="60"/>
        <v>1</v>
      </c>
      <c r="BQ228">
        <f t="shared" si="61"/>
        <v>0</v>
      </c>
      <c r="BR228">
        <f t="shared" si="62"/>
        <v>0.13398639724068612</v>
      </c>
      <c r="BS228" s="123">
        <f t="shared" si="63"/>
        <v>0.13398639724068612</v>
      </c>
      <c r="BT228" s="125">
        <f t="shared" si="64"/>
        <v>0.86601360275931394</v>
      </c>
      <c r="BU228" s="123">
        <f t="shared" si="65"/>
        <v>-0.14385466296879904</v>
      </c>
      <c r="BV228" s="125">
        <f t="shared" si="66"/>
        <v>100</v>
      </c>
      <c r="BW228">
        <f t="shared" si="67"/>
        <v>-1.1077430662564058</v>
      </c>
      <c r="BX228">
        <f t="shared" si="68"/>
        <v>0.21599805334629707</v>
      </c>
      <c r="BY228">
        <f t="shared" si="69"/>
        <v>0.33849793625950236</v>
      </c>
      <c r="CR228">
        <v>0.14384583672618184</v>
      </c>
      <c r="CS228">
        <v>1</v>
      </c>
      <c r="CT228">
        <v>0</v>
      </c>
      <c r="CU228">
        <f t="shared" si="72"/>
        <v>69</v>
      </c>
      <c r="CV228">
        <f t="shared" si="72"/>
        <v>6</v>
      </c>
      <c r="CW228">
        <f t="shared" si="70"/>
        <v>0.5</v>
      </c>
      <c r="CX228">
        <f t="shared" si="70"/>
        <v>0.85365853658536583</v>
      </c>
      <c r="CY228">
        <f t="shared" si="71"/>
        <v>6.1859314245316637E-3</v>
      </c>
    </row>
    <row r="229" spans="1:103" x14ac:dyDescent="0.25">
      <c r="BK229">
        <v>3.83</v>
      </c>
      <c r="BL229">
        <v>22</v>
      </c>
      <c r="BM229">
        <v>30</v>
      </c>
      <c r="BN229" s="123">
        <v>0</v>
      </c>
      <c r="BO229">
        <v>1</v>
      </c>
      <c r="BP229" s="125">
        <f t="shared" si="60"/>
        <v>1</v>
      </c>
      <c r="BQ229">
        <f t="shared" si="61"/>
        <v>0</v>
      </c>
      <c r="BR229">
        <f t="shared" si="62"/>
        <v>8.6220880938340835E-2</v>
      </c>
      <c r="BS229" s="123">
        <f t="shared" si="63"/>
        <v>8.6220880938340835E-2</v>
      </c>
      <c r="BT229" s="125">
        <f t="shared" si="64"/>
        <v>0.91377911906165921</v>
      </c>
      <c r="BU229" s="123">
        <f t="shared" si="65"/>
        <v>-9.0166400779772768E-2</v>
      </c>
      <c r="BV229" s="125">
        <f t="shared" si="66"/>
        <v>100</v>
      </c>
      <c r="BW229">
        <f t="shared" si="67"/>
        <v>-1.364399828435543</v>
      </c>
      <c r="BX229">
        <f t="shared" si="68"/>
        <v>0.15727931480506038</v>
      </c>
      <c r="BY229">
        <f t="shared" si="69"/>
        <v>0.26446514371492114</v>
      </c>
      <c r="CR229">
        <v>0.14400679315174067</v>
      </c>
      <c r="CS229">
        <v>1</v>
      </c>
      <c r="CT229">
        <v>0</v>
      </c>
      <c r="CU229">
        <f t="shared" si="72"/>
        <v>70</v>
      </c>
      <c r="CV229">
        <f t="shared" si="72"/>
        <v>6</v>
      </c>
      <c r="CW229">
        <f t="shared" si="70"/>
        <v>0.49275362318840576</v>
      </c>
      <c r="CX229">
        <f t="shared" si="70"/>
        <v>0.85365853658536583</v>
      </c>
      <c r="CY229">
        <f t="shared" si="71"/>
        <v>0</v>
      </c>
    </row>
    <row r="230" spans="1:103" x14ac:dyDescent="0.25">
      <c r="BK230">
        <v>3.84</v>
      </c>
      <c r="BL230">
        <v>0</v>
      </c>
      <c r="BM230">
        <v>26</v>
      </c>
      <c r="BN230" s="123">
        <v>0</v>
      </c>
      <c r="BO230">
        <v>1</v>
      </c>
      <c r="BP230" s="125">
        <f t="shared" si="60"/>
        <v>1</v>
      </c>
      <c r="BQ230">
        <f t="shared" si="61"/>
        <v>0</v>
      </c>
      <c r="BR230">
        <f t="shared" si="62"/>
        <v>0.34672234637286858</v>
      </c>
      <c r="BS230" s="123">
        <f t="shared" si="63"/>
        <v>0.34672234637286858</v>
      </c>
      <c r="BT230" s="125">
        <f t="shared" si="64"/>
        <v>0.65327765362713142</v>
      </c>
      <c r="BU230" s="123">
        <f t="shared" si="65"/>
        <v>-0.42575304309756368</v>
      </c>
      <c r="BV230" s="125">
        <f t="shared" si="66"/>
        <v>100</v>
      </c>
      <c r="BW230">
        <f t="shared" si="67"/>
        <v>-0.39418468378667892</v>
      </c>
      <c r="BX230">
        <f t="shared" si="68"/>
        <v>0.36912153882241483</v>
      </c>
      <c r="BY230">
        <f t="shared" si="69"/>
        <v>0.54198522722436659</v>
      </c>
      <c r="CR230">
        <v>0.14535198823848397</v>
      </c>
      <c r="CS230">
        <v>0</v>
      </c>
      <c r="CT230">
        <v>1</v>
      </c>
      <c r="CU230">
        <f t="shared" si="72"/>
        <v>70</v>
      </c>
      <c r="CV230">
        <f t="shared" si="72"/>
        <v>7</v>
      </c>
      <c r="CW230">
        <f t="shared" si="70"/>
        <v>0.49275362318840576</v>
      </c>
      <c r="CX230">
        <f t="shared" si="70"/>
        <v>0.82926829268292679</v>
      </c>
      <c r="CY230">
        <f t="shared" si="71"/>
        <v>6.0091905266878099E-3</v>
      </c>
    </row>
    <row r="231" spans="1:103" x14ac:dyDescent="0.25">
      <c r="BK231">
        <v>3.84</v>
      </c>
      <c r="BL231">
        <v>23</v>
      </c>
      <c r="BM231">
        <v>25</v>
      </c>
      <c r="BN231" s="123">
        <v>1</v>
      </c>
      <c r="BO231">
        <v>0</v>
      </c>
      <c r="BP231" s="125">
        <f t="shared" si="60"/>
        <v>1</v>
      </c>
      <c r="BQ231">
        <f t="shared" si="61"/>
        <v>1</v>
      </c>
      <c r="BR231">
        <f t="shared" si="62"/>
        <v>9.2838724117453836E-2</v>
      </c>
      <c r="BS231" s="123">
        <f t="shared" si="63"/>
        <v>9.2838724117453836E-2</v>
      </c>
      <c r="BT231" s="125">
        <f t="shared" si="64"/>
        <v>0.90716127588254614</v>
      </c>
      <c r="BU231" s="123">
        <f t="shared" si="65"/>
        <v>-2.3768914404810424</v>
      </c>
      <c r="BV231" s="125">
        <f t="shared" si="66"/>
        <v>0</v>
      </c>
      <c r="BW231">
        <f t="shared" si="67"/>
        <v>-1.3234750497143217</v>
      </c>
      <c r="BX231">
        <f t="shared" si="68"/>
        <v>0.16617204082210535</v>
      </c>
      <c r="BY231">
        <f t="shared" si="69"/>
        <v>0.83485422568780088</v>
      </c>
      <c r="CR231">
        <v>0.14588377425037899</v>
      </c>
      <c r="CS231">
        <v>1</v>
      </c>
      <c r="CT231">
        <v>0</v>
      </c>
      <c r="CU231">
        <f t="shared" si="72"/>
        <v>71</v>
      </c>
      <c r="CV231">
        <f t="shared" si="72"/>
        <v>7</v>
      </c>
      <c r="CW231">
        <f t="shared" si="70"/>
        <v>0.48550724637681164</v>
      </c>
      <c r="CX231">
        <f t="shared" si="70"/>
        <v>0.82926829268292679</v>
      </c>
      <c r="CY231">
        <f t="shared" si="71"/>
        <v>6.0091905266879018E-3</v>
      </c>
    </row>
    <row r="232" spans="1:103" x14ac:dyDescent="0.25">
      <c r="BK232">
        <v>3.85</v>
      </c>
      <c r="BL232">
        <v>28</v>
      </c>
      <c r="BM232">
        <v>18</v>
      </c>
      <c r="BN232" s="123">
        <v>0</v>
      </c>
      <c r="BO232">
        <v>1</v>
      </c>
      <c r="BP232" s="125">
        <f t="shared" si="60"/>
        <v>1</v>
      </c>
      <c r="BQ232">
        <f t="shared" si="61"/>
        <v>0</v>
      </c>
      <c r="BR232">
        <f t="shared" si="62"/>
        <v>7.9178037572919663E-2</v>
      </c>
      <c r="BS232" s="123">
        <f t="shared" si="63"/>
        <v>7.9178037572919663E-2</v>
      </c>
      <c r="BT232" s="125">
        <f t="shared" si="64"/>
        <v>0.92082196242708036</v>
      </c>
      <c r="BU232" s="123">
        <f t="shared" si="65"/>
        <v>-8.2488570395960123E-2</v>
      </c>
      <c r="BV232" s="125">
        <f t="shared" si="66"/>
        <v>100</v>
      </c>
      <c r="BW232">
        <f t="shared" si="67"/>
        <v>-1.4106220880893199</v>
      </c>
      <c r="BX232">
        <f t="shared" si="68"/>
        <v>0.14750903204001431</v>
      </c>
      <c r="BY232">
        <f t="shared" si="69"/>
        <v>0.25163320433254116</v>
      </c>
      <c r="CR232">
        <v>0.1475261674565182</v>
      </c>
      <c r="CS232">
        <v>1</v>
      </c>
      <c r="CT232">
        <v>0</v>
      </c>
      <c r="CU232">
        <f t="shared" si="72"/>
        <v>72</v>
      </c>
      <c r="CV232">
        <f t="shared" si="72"/>
        <v>7</v>
      </c>
      <c r="CW232">
        <f t="shared" si="70"/>
        <v>0.47826086956521741</v>
      </c>
      <c r="CX232">
        <f t="shared" si="70"/>
        <v>0.82926829268292679</v>
      </c>
      <c r="CY232">
        <f t="shared" si="71"/>
        <v>6.0091905266879018E-3</v>
      </c>
    </row>
    <row r="233" spans="1:103" x14ac:dyDescent="0.25">
      <c r="BK233">
        <v>3.86</v>
      </c>
      <c r="BL233">
        <v>23</v>
      </c>
      <c r="BM233">
        <v>26</v>
      </c>
      <c r="BN233" s="123">
        <v>0</v>
      </c>
      <c r="BO233">
        <v>1</v>
      </c>
      <c r="BP233" s="125">
        <f t="shared" si="60"/>
        <v>1</v>
      </c>
      <c r="BQ233">
        <f t="shared" si="61"/>
        <v>0</v>
      </c>
      <c r="BR233">
        <f t="shared" si="62"/>
        <v>8.6712237307167997E-2</v>
      </c>
      <c r="BS233" s="123">
        <f t="shared" si="63"/>
        <v>8.6712237307167997E-2</v>
      </c>
      <c r="BT233" s="125">
        <f t="shared" si="64"/>
        <v>0.91328776269283196</v>
      </c>
      <c r="BU233" s="123">
        <f t="shared" si="65"/>
        <v>-9.0704264374783683E-2</v>
      </c>
      <c r="BV233" s="125">
        <f t="shared" si="66"/>
        <v>100</v>
      </c>
      <c r="BW233">
        <f t="shared" si="67"/>
        <v>-1.3612823624136494</v>
      </c>
      <c r="BX233">
        <f t="shared" si="68"/>
        <v>0.15794895491466651</v>
      </c>
      <c r="BY233">
        <f t="shared" si="69"/>
        <v>0.2653377041228504</v>
      </c>
      <c r="CR233">
        <v>0.14993141571243751</v>
      </c>
      <c r="CS233">
        <v>1</v>
      </c>
      <c r="CT233">
        <v>0</v>
      </c>
      <c r="CU233">
        <f t="shared" si="72"/>
        <v>73</v>
      </c>
      <c r="CV233">
        <f t="shared" si="72"/>
        <v>7</v>
      </c>
      <c r="CW233">
        <f t="shared" si="70"/>
        <v>0.47101449275362317</v>
      </c>
      <c r="CX233">
        <f t="shared" si="70"/>
        <v>0.82926829268292679</v>
      </c>
      <c r="CY233">
        <f t="shared" si="71"/>
        <v>6.0091905266879018E-3</v>
      </c>
    </row>
    <row r="234" spans="1:103" x14ac:dyDescent="0.25">
      <c r="BK234">
        <v>3.86</v>
      </c>
      <c r="BL234">
        <v>38</v>
      </c>
      <c r="BM234">
        <v>29</v>
      </c>
      <c r="BN234" s="123">
        <v>0</v>
      </c>
      <c r="BO234">
        <v>1</v>
      </c>
      <c r="BP234" s="125">
        <f t="shared" si="60"/>
        <v>1</v>
      </c>
      <c r="BQ234">
        <f t="shared" si="61"/>
        <v>0</v>
      </c>
      <c r="BR234">
        <f t="shared" si="62"/>
        <v>2.0954175464119797E-2</v>
      </c>
      <c r="BS234" s="123">
        <f t="shared" si="63"/>
        <v>2.0954175464119797E-2</v>
      </c>
      <c r="BT234" s="125">
        <f t="shared" si="64"/>
        <v>0.97904582453588018</v>
      </c>
      <c r="BU234" s="123">
        <f t="shared" si="65"/>
        <v>-2.1176830053825015E-2</v>
      </c>
      <c r="BV234" s="125">
        <f t="shared" si="66"/>
        <v>100</v>
      </c>
      <c r="BW234">
        <f t="shared" si="67"/>
        <v>-2.0344290941488516</v>
      </c>
      <c r="BX234">
        <f t="shared" si="68"/>
        <v>5.0368494788593253E-2</v>
      </c>
      <c r="BY234">
        <f t="shared" si="69"/>
        <v>0.10731102882963003</v>
      </c>
      <c r="CR234">
        <v>0.15014737046020918</v>
      </c>
      <c r="CS234">
        <v>1</v>
      </c>
      <c r="CT234">
        <v>0</v>
      </c>
      <c r="CU234">
        <f t="shared" si="72"/>
        <v>74</v>
      </c>
      <c r="CV234">
        <f t="shared" si="72"/>
        <v>7</v>
      </c>
      <c r="CW234">
        <f t="shared" si="70"/>
        <v>0.46376811594202894</v>
      </c>
      <c r="CX234">
        <f t="shared" si="70"/>
        <v>0.82926829268292679</v>
      </c>
      <c r="CY234">
        <f t="shared" si="71"/>
        <v>0</v>
      </c>
    </row>
    <row r="235" spans="1:103" x14ac:dyDescent="0.25">
      <c r="BK235">
        <v>3.87</v>
      </c>
      <c r="BL235">
        <v>3</v>
      </c>
      <c r="BM235">
        <v>33</v>
      </c>
      <c r="BN235" s="123">
        <v>0</v>
      </c>
      <c r="BO235">
        <v>1</v>
      </c>
      <c r="BP235" s="125">
        <f t="shared" si="60"/>
        <v>1</v>
      </c>
      <c r="BQ235">
        <f t="shared" si="61"/>
        <v>0</v>
      </c>
      <c r="BR235">
        <f t="shared" si="62"/>
        <v>0.24966813246243597</v>
      </c>
      <c r="BS235" s="123">
        <f t="shared" si="63"/>
        <v>0.24966813246243597</v>
      </c>
      <c r="BT235" s="125">
        <f t="shared" si="64"/>
        <v>0.75033186753756409</v>
      </c>
      <c r="BU235" s="123">
        <f t="shared" si="65"/>
        <v>-0.28723968027154778</v>
      </c>
      <c r="BV235" s="125">
        <f t="shared" si="66"/>
        <v>100</v>
      </c>
      <c r="BW235">
        <f t="shared" si="67"/>
        <v>-0.67553446074075296</v>
      </c>
      <c r="BX235">
        <f t="shared" si="68"/>
        <v>0.31755255809921384</v>
      </c>
      <c r="BY235">
        <f t="shared" si="69"/>
        <v>0.4650089909099076</v>
      </c>
      <c r="CR235">
        <v>0.15166111900743184</v>
      </c>
      <c r="CS235">
        <v>0</v>
      </c>
      <c r="CT235">
        <v>1</v>
      </c>
      <c r="CU235">
        <f t="shared" si="72"/>
        <v>74</v>
      </c>
      <c r="CV235">
        <f t="shared" si="72"/>
        <v>8</v>
      </c>
      <c r="CW235">
        <f t="shared" si="70"/>
        <v>0.46376811594202894</v>
      </c>
      <c r="CX235">
        <f t="shared" si="70"/>
        <v>0.80487804878048785</v>
      </c>
      <c r="CY235">
        <f t="shared" si="71"/>
        <v>5.8324496288440515E-3</v>
      </c>
    </row>
    <row r="236" spans="1:103" x14ac:dyDescent="0.25">
      <c r="BK236">
        <v>3.87</v>
      </c>
      <c r="BL236">
        <v>11</v>
      </c>
      <c r="BM236">
        <v>26</v>
      </c>
      <c r="BN236" s="123">
        <v>0</v>
      </c>
      <c r="BO236">
        <v>1</v>
      </c>
      <c r="BP236" s="125">
        <f t="shared" si="60"/>
        <v>1</v>
      </c>
      <c r="BQ236">
        <f t="shared" si="61"/>
        <v>0</v>
      </c>
      <c r="BR236">
        <f t="shared" si="62"/>
        <v>0.19036004893104619</v>
      </c>
      <c r="BS236" s="123">
        <f t="shared" si="63"/>
        <v>0.19036004893104619</v>
      </c>
      <c r="BT236" s="125">
        <f t="shared" si="64"/>
        <v>0.80963995106895381</v>
      </c>
      <c r="BU236" s="123">
        <f t="shared" si="65"/>
        <v>-0.21116563499036381</v>
      </c>
      <c r="BV236" s="125">
        <f t="shared" si="66"/>
        <v>100</v>
      </c>
      <c r="BW236">
        <f t="shared" si="67"/>
        <v>-0.87657026132622917</v>
      </c>
      <c r="BX236">
        <f t="shared" si="68"/>
        <v>0.27168112234872599</v>
      </c>
      <c r="BY236">
        <f t="shared" si="69"/>
        <v>0.40673925797816224</v>
      </c>
      <c r="CR236">
        <v>0.1526337604966117</v>
      </c>
      <c r="CS236">
        <v>1</v>
      </c>
      <c r="CT236">
        <v>0</v>
      </c>
      <c r="CU236">
        <f t="shared" si="72"/>
        <v>75</v>
      </c>
      <c r="CV236">
        <f t="shared" si="72"/>
        <v>8</v>
      </c>
      <c r="CW236">
        <f t="shared" si="70"/>
        <v>0.45652173913043481</v>
      </c>
      <c r="CX236">
        <f t="shared" si="70"/>
        <v>0.80487804878048785</v>
      </c>
      <c r="CY236">
        <f t="shared" si="71"/>
        <v>5.8324496288441408E-3</v>
      </c>
    </row>
    <row r="237" spans="1:103" x14ac:dyDescent="0.25">
      <c r="BK237">
        <v>3.87</v>
      </c>
      <c r="BL237">
        <v>15</v>
      </c>
      <c r="BM237">
        <v>22</v>
      </c>
      <c r="BN237" s="123">
        <v>0</v>
      </c>
      <c r="BO237">
        <v>1</v>
      </c>
      <c r="BP237" s="125">
        <f t="shared" si="60"/>
        <v>1</v>
      </c>
      <c r="BQ237">
        <f t="shared" si="61"/>
        <v>0</v>
      </c>
      <c r="BR237">
        <f t="shared" si="62"/>
        <v>0.16654627743402076</v>
      </c>
      <c r="BS237" s="123">
        <f t="shared" si="63"/>
        <v>0.16654627743402076</v>
      </c>
      <c r="BT237" s="125">
        <f t="shared" si="64"/>
        <v>0.83345372256597927</v>
      </c>
      <c r="BU237" s="123">
        <f t="shared" si="65"/>
        <v>-0.18217710014914304</v>
      </c>
      <c r="BV237" s="125">
        <f t="shared" si="66"/>
        <v>100</v>
      </c>
      <c r="BW237">
        <f t="shared" si="67"/>
        <v>-0.96790352268447233</v>
      </c>
      <c r="BX237">
        <f t="shared" si="68"/>
        <v>0.24973444446511883</v>
      </c>
      <c r="BY237">
        <f t="shared" si="69"/>
        <v>0.37980367811981663</v>
      </c>
      <c r="CR237">
        <v>0.1554390712764141</v>
      </c>
      <c r="CS237">
        <v>1</v>
      </c>
      <c r="CT237">
        <v>0</v>
      </c>
      <c r="CU237">
        <f t="shared" si="72"/>
        <v>76</v>
      </c>
      <c r="CV237">
        <f t="shared" si="72"/>
        <v>8</v>
      </c>
      <c r="CW237">
        <f t="shared" si="70"/>
        <v>0.44927536231884058</v>
      </c>
      <c r="CX237">
        <f t="shared" si="70"/>
        <v>0.80487804878048785</v>
      </c>
      <c r="CY237">
        <f t="shared" si="71"/>
        <v>0</v>
      </c>
    </row>
    <row r="238" spans="1:103" x14ac:dyDescent="0.25">
      <c r="BK238">
        <v>3.88</v>
      </c>
      <c r="BL238">
        <v>21</v>
      </c>
      <c r="BM238">
        <v>17</v>
      </c>
      <c r="BN238" s="123">
        <v>0</v>
      </c>
      <c r="BO238">
        <v>1</v>
      </c>
      <c r="BP238" s="125">
        <f t="shared" si="60"/>
        <v>1</v>
      </c>
      <c r="BQ238">
        <f t="shared" si="61"/>
        <v>0</v>
      </c>
      <c r="BR238">
        <f t="shared" si="62"/>
        <v>0.12860886732834645</v>
      </c>
      <c r="BS238" s="123">
        <f t="shared" si="63"/>
        <v>0.12860886732834645</v>
      </c>
      <c r="BT238" s="125">
        <f t="shared" si="64"/>
        <v>0.87139113267165358</v>
      </c>
      <c r="BU238" s="123">
        <f t="shared" si="65"/>
        <v>-0.13766434130690122</v>
      </c>
      <c r="BV238" s="125">
        <f t="shared" si="66"/>
        <v>100</v>
      </c>
      <c r="BW238">
        <f t="shared" si="67"/>
        <v>-1.1329917100059959</v>
      </c>
      <c r="BX238">
        <f t="shared" si="68"/>
        <v>0.20997356425772104</v>
      </c>
      <c r="BY238">
        <f t="shared" si="69"/>
        <v>0.33107325465720999</v>
      </c>
      <c r="CR238">
        <v>0.16142495946250621</v>
      </c>
      <c r="CS238">
        <v>0</v>
      </c>
      <c r="CT238">
        <v>1</v>
      </c>
      <c r="CU238">
        <f t="shared" si="72"/>
        <v>76</v>
      </c>
      <c r="CV238">
        <f t="shared" si="72"/>
        <v>9</v>
      </c>
      <c r="CW238">
        <f t="shared" si="70"/>
        <v>0.44927536231884058</v>
      </c>
      <c r="CX238">
        <f t="shared" si="70"/>
        <v>0.78048780487804881</v>
      </c>
      <c r="CY238">
        <f t="shared" si="71"/>
        <v>5.6557087310003789E-3</v>
      </c>
    </row>
    <row r="239" spans="1:103" x14ac:dyDescent="0.25">
      <c r="BK239">
        <v>3.88</v>
      </c>
      <c r="BL239">
        <v>21</v>
      </c>
      <c r="BM239">
        <v>26</v>
      </c>
      <c r="BN239" s="123">
        <v>0</v>
      </c>
      <c r="BO239">
        <v>1</v>
      </c>
      <c r="BP239" s="125">
        <f t="shared" si="60"/>
        <v>1</v>
      </c>
      <c r="BQ239">
        <f t="shared" si="61"/>
        <v>0</v>
      </c>
      <c r="BR239">
        <f t="shared" si="62"/>
        <v>9.7089520809210114E-2</v>
      </c>
      <c r="BS239" s="123">
        <f t="shared" si="63"/>
        <v>9.7089520809210114E-2</v>
      </c>
      <c r="BT239" s="125">
        <f t="shared" si="64"/>
        <v>0.90291047919078993</v>
      </c>
      <c r="BU239" s="123">
        <f t="shared" si="65"/>
        <v>-0.10213186758831937</v>
      </c>
      <c r="BV239" s="125">
        <f t="shared" si="66"/>
        <v>100</v>
      </c>
      <c r="BW239">
        <f t="shared" si="67"/>
        <v>-1.2983152108268907</v>
      </c>
      <c r="BX239">
        <f t="shared" si="68"/>
        <v>0.17174409556711437</v>
      </c>
      <c r="BY239">
        <f t="shared" si="69"/>
        <v>0.28313515680794843</v>
      </c>
      <c r="CR239">
        <v>0.16185202606534588</v>
      </c>
      <c r="CS239">
        <v>1</v>
      </c>
      <c r="CT239">
        <v>0</v>
      </c>
      <c r="CU239">
        <f t="shared" si="72"/>
        <v>77</v>
      </c>
      <c r="CV239">
        <f t="shared" si="72"/>
        <v>9</v>
      </c>
      <c r="CW239">
        <f t="shared" si="70"/>
        <v>0.44202898550724634</v>
      </c>
      <c r="CX239">
        <f t="shared" si="70"/>
        <v>0.78048780487804881</v>
      </c>
      <c r="CY239">
        <f t="shared" si="71"/>
        <v>5.6557087310002922E-3</v>
      </c>
    </row>
    <row r="240" spans="1:103" x14ac:dyDescent="0.25">
      <c r="BK240">
        <v>3.88</v>
      </c>
      <c r="BL240">
        <v>23</v>
      </c>
      <c r="BM240">
        <v>25</v>
      </c>
      <c r="BN240" s="123">
        <v>0</v>
      </c>
      <c r="BO240">
        <v>1</v>
      </c>
      <c r="BP240" s="125">
        <f t="shared" si="60"/>
        <v>1</v>
      </c>
      <c r="BQ240">
        <f t="shared" si="61"/>
        <v>0</v>
      </c>
      <c r="BR240">
        <f t="shared" si="62"/>
        <v>8.6543551033087668E-2</v>
      </c>
      <c r="BS240" s="123">
        <f t="shared" si="63"/>
        <v>8.6543551033087668E-2</v>
      </c>
      <c r="BT240" s="125">
        <f t="shared" si="64"/>
        <v>0.91345644896691236</v>
      </c>
      <c r="BU240" s="123">
        <f t="shared" si="65"/>
        <v>-9.0519579213628465E-2</v>
      </c>
      <c r="BV240" s="125">
        <f t="shared" si="66"/>
        <v>100</v>
      </c>
      <c r="BW240">
        <f t="shared" si="67"/>
        <v>-1.3623511193750009</v>
      </c>
      <c r="BX240">
        <f t="shared" si="68"/>
        <v>0.15771923514453112</v>
      </c>
      <c r="BY240">
        <f t="shared" si="69"/>
        <v>0.26503846840615536</v>
      </c>
      <c r="CR240">
        <v>0.16462637140820832</v>
      </c>
      <c r="CS240">
        <v>1</v>
      </c>
      <c r="CT240">
        <v>0</v>
      </c>
      <c r="CU240">
        <f t="shared" si="72"/>
        <v>78</v>
      </c>
      <c r="CV240">
        <f t="shared" si="72"/>
        <v>9</v>
      </c>
      <c r="CW240">
        <f t="shared" si="70"/>
        <v>0.43478260869565222</v>
      </c>
      <c r="CX240">
        <f t="shared" si="70"/>
        <v>0.78048780487804881</v>
      </c>
      <c r="CY240">
        <f t="shared" si="71"/>
        <v>5.6557087310003789E-3</v>
      </c>
    </row>
    <row r="241" spans="63:103" x14ac:dyDescent="0.25">
      <c r="BK241">
        <v>3.89</v>
      </c>
      <c r="BL241">
        <v>3</v>
      </c>
      <c r="BM241">
        <v>24</v>
      </c>
      <c r="BN241" s="123">
        <v>0</v>
      </c>
      <c r="BO241">
        <v>1</v>
      </c>
      <c r="BP241" s="125">
        <f t="shared" si="60"/>
        <v>1</v>
      </c>
      <c r="BQ241">
        <f t="shared" si="61"/>
        <v>0</v>
      </c>
      <c r="BR241">
        <f t="shared" si="62"/>
        <v>0.29817765890164272</v>
      </c>
      <c r="BS241" s="123">
        <f t="shared" si="63"/>
        <v>0.29817765890164272</v>
      </c>
      <c r="BT241" s="125">
        <f t="shared" si="64"/>
        <v>0.70182234109835728</v>
      </c>
      <c r="BU241" s="123">
        <f t="shared" si="65"/>
        <v>-0.35407498234376383</v>
      </c>
      <c r="BV241" s="125">
        <f t="shared" si="66"/>
        <v>100</v>
      </c>
      <c r="BW241">
        <f t="shared" si="67"/>
        <v>-0.52964899475019944</v>
      </c>
      <c r="BX241">
        <f t="shared" si="68"/>
        <v>0.34673219753618595</v>
      </c>
      <c r="BY241">
        <f t="shared" si="69"/>
        <v>0.50575171931126173</v>
      </c>
      <c r="CR241">
        <v>0.16613808877322855</v>
      </c>
      <c r="CS241">
        <v>1</v>
      </c>
      <c r="CT241">
        <v>0</v>
      </c>
      <c r="CU241">
        <f t="shared" si="72"/>
        <v>79</v>
      </c>
      <c r="CV241">
        <f t="shared" si="72"/>
        <v>9</v>
      </c>
      <c r="CW241">
        <f t="shared" si="70"/>
        <v>0.42753623188405798</v>
      </c>
      <c r="CX241">
        <f t="shared" si="70"/>
        <v>0.78048780487804881</v>
      </c>
      <c r="CY241">
        <f t="shared" si="71"/>
        <v>5.6557087310003789E-3</v>
      </c>
    </row>
    <row r="242" spans="63:103" x14ac:dyDescent="0.25">
      <c r="BK242">
        <v>3.89</v>
      </c>
      <c r="BL242">
        <v>6</v>
      </c>
      <c r="BM242">
        <v>27</v>
      </c>
      <c r="BN242" s="123">
        <v>1</v>
      </c>
      <c r="BO242">
        <v>0</v>
      </c>
      <c r="BP242" s="125">
        <f t="shared" si="60"/>
        <v>1</v>
      </c>
      <c r="BQ242">
        <f t="shared" si="61"/>
        <v>1</v>
      </c>
      <c r="BR242">
        <f t="shared" si="62"/>
        <v>0.23935943247913827</v>
      </c>
      <c r="BS242" s="123">
        <f t="shared" si="63"/>
        <v>0.23935943247913827</v>
      </c>
      <c r="BT242" s="125">
        <f t="shared" si="64"/>
        <v>0.76064056752086173</v>
      </c>
      <c r="BU242" s="123">
        <f t="shared" si="65"/>
        <v>-1.4297889551917404</v>
      </c>
      <c r="BV242" s="125">
        <f t="shared" si="66"/>
        <v>0</v>
      </c>
      <c r="BW242">
        <f t="shared" si="67"/>
        <v>-0.7083646079828112</v>
      </c>
      <c r="BX242">
        <f t="shared" si="68"/>
        <v>0.31042009859968411</v>
      </c>
      <c r="BY242">
        <f t="shared" si="69"/>
        <v>0.76323098865929895</v>
      </c>
      <c r="CR242">
        <v>0.16654627743402076</v>
      </c>
      <c r="CS242">
        <v>1</v>
      </c>
      <c r="CT242">
        <v>0</v>
      </c>
      <c r="CU242">
        <f t="shared" si="72"/>
        <v>80</v>
      </c>
      <c r="CV242">
        <f t="shared" si="72"/>
        <v>9</v>
      </c>
      <c r="CW242">
        <f t="shared" si="70"/>
        <v>0.42028985507246375</v>
      </c>
      <c r="CX242">
        <f t="shared" si="70"/>
        <v>0.78048780487804881</v>
      </c>
      <c r="CY242">
        <f t="shared" si="71"/>
        <v>5.6557087310003789E-3</v>
      </c>
    </row>
    <row r="243" spans="63:103" x14ac:dyDescent="0.25">
      <c r="BK243">
        <v>3.9</v>
      </c>
      <c r="BL243">
        <v>0</v>
      </c>
      <c r="BM243">
        <v>22</v>
      </c>
      <c r="BN243" s="123">
        <v>1</v>
      </c>
      <c r="BO243">
        <v>0</v>
      </c>
      <c r="BP243" s="125">
        <f t="shared" si="60"/>
        <v>1</v>
      </c>
      <c r="BQ243">
        <f t="shared" si="61"/>
        <v>1</v>
      </c>
      <c r="BR243">
        <f t="shared" si="62"/>
        <v>0.35233588347167288</v>
      </c>
      <c r="BS243" s="123">
        <f t="shared" si="63"/>
        <v>0.35233588347167288</v>
      </c>
      <c r="BT243" s="125">
        <f t="shared" si="64"/>
        <v>0.64766411652832712</v>
      </c>
      <c r="BU243" s="123">
        <f t="shared" si="65"/>
        <v>-1.0431703439490418</v>
      </c>
      <c r="BV243" s="125">
        <f t="shared" si="66"/>
        <v>0</v>
      </c>
      <c r="BW243">
        <f t="shared" si="67"/>
        <v>-0.37902167680174426</v>
      </c>
      <c r="BX243">
        <f t="shared" si="68"/>
        <v>0.3712917085371884</v>
      </c>
      <c r="BY243">
        <f t="shared" si="69"/>
        <v>0.71108215514205098</v>
      </c>
      <c r="CR243">
        <v>0.16910256923752784</v>
      </c>
      <c r="CS243">
        <v>1</v>
      </c>
      <c r="CT243">
        <v>0</v>
      </c>
      <c r="CU243">
        <f t="shared" si="72"/>
        <v>81</v>
      </c>
      <c r="CV243">
        <f t="shared" si="72"/>
        <v>9</v>
      </c>
      <c r="CW243">
        <f t="shared" si="70"/>
        <v>0.41304347826086951</v>
      </c>
      <c r="CX243">
        <f t="shared" si="70"/>
        <v>0.78048780487804881</v>
      </c>
      <c r="CY243">
        <f t="shared" si="71"/>
        <v>5.6557087310002922E-3</v>
      </c>
    </row>
    <row r="244" spans="63:103" x14ac:dyDescent="0.25">
      <c r="BK244">
        <v>3.9</v>
      </c>
      <c r="BL244">
        <v>0</v>
      </c>
      <c r="BM244">
        <v>23</v>
      </c>
      <c r="BN244" s="123">
        <v>1</v>
      </c>
      <c r="BO244">
        <v>0</v>
      </c>
      <c r="BP244" s="125">
        <f t="shared" si="60"/>
        <v>1</v>
      </c>
      <c r="BQ244">
        <f t="shared" si="61"/>
        <v>1</v>
      </c>
      <c r="BR244">
        <f t="shared" si="62"/>
        <v>0.34553959233429066</v>
      </c>
      <c r="BS244" s="123">
        <f t="shared" si="63"/>
        <v>0.34553959233429066</v>
      </c>
      <c r="BT244" s="125">
        <f t="shared" si="64"/>
        <v>0.65446040766570934</v>
      </c>
      <c r="BU244" s="123">
        <f t="shared" si="65"/>
        <v>-1.0626480480293015</v>
      </c>
      <c r="BV244" s="125">
        <f t="shared" si="66"/>
        <v>0</v>
      </c>
      <c r="BW244">
        <f t="shared" si="67"/>
        <v>-0.39739095467073238</v>
      </c>
      <c r="BX244">
        <f t="shared" si="68"/>
        <v>0.36865341958183123</v>
      </c>
      <c r="BY244">
        <f t="shared" si="69"/>
        <v>0.71428527325876412</v>
      </c>
      <c r="CR244">
        <v>0.17014870836904503</v>
      </c>
      <c r="CS244">
        <v>1</v>
      </c>
      <c r="CT244">
        <v>0</v>
      </c>
      <c r="CU244">
        <f t="shared" si="72"/>
        <v>82</v>
      </c>
      <c r="CV244">
        <f t="shared" si="72"/>
        <v>9</v>
      </c>
      <c r="CW244">
        <f t="shared" si="70"/>
        <v>0.40579710144927539</v>
      </c>
      <c r="CX244">
        <f t="shared" si="70"/>
        <v>0.78048780487804881</v>
      </c>
      <c r="CY244">
        <f t="shared" si="71"/>
        <v>5.6557087310003789E-3</v>
      </c>
    </row>
    <row r="245" spans="63:103" x14ac:dyDescent="0.25">
      <c r="BK245">
        <v>3.9</v>
      </c>
      <c r="BL245">
        <v>14</v>
      </c>
      <c r="BM245">
        <v>26</v>
      </c>
      <c r="BN245" s="123">
        <v>1</v>
      </c>
      <c r="BO245">
        <v>0</v>
      </c>
      <c r="BP245" s="125">
        <f t="shared" si="60"/>
        <v>1</v>
      </c>
      <c r="BQ245">
        <f t="shared" si="61"/>
        <v>1</v>
      </c>
      <c r="BR245">
        <f t="shared" si="62"/>
        <v>0.15166111900743184</v>
      </c>
      <c r="BS245" s="123">
        <f t="shared" si="63"/>
        <v>0.15166111900743184</v>
      </c>
      <c r="BT245" s="125">
        <f t="shared" si="64"/>
        <v>0.84833888099256816</v>
      </c>
      <c r="BU245" s="123">
        <f t="shared" si="65"/>
        <v>-1.8861067273412635</v>
      </c>
      <c r="BV245" s="125">
        <f t="shared" si="66"/>
        <v>0</v>
      </c>
      <c r="BW245">
        <f t="shared" si="67"/>
        <v>-1.0293350931973864</v>
      </c>
      <c r="BX245">
        <f t="shared" si="68"/>
        <v>0.23487451169538237</v>
      </c>
      <c r="BY245">
        <f t="shared" si="69"/>
        <v>0.80429865997804484</v>
      </c>
      <c r="CR245">
        <v>0.17921134284304391</v>
      </c>
      <c r="CS245">
        <v>1</v>
      </c>
      <c r="CT245">
        <v>0</v>
      </c>
      <c r="CU245">
        <f t="shared" si="72"/>
        <v>83</v>
      </c>
      <c r="CV245">
        <f t="shared" si="72"/>
        <v>9</v>
      </c>
      <c r="CW245">
        <f t="shared" si="70"/>
        <v>0.39855072463768115</v>
      </c>
      <c r="CX245">
        <f t="shared" si="70"/>
        <v>0.78048780487804881</v>
      </c>
      <c r="CY245">
        <f t="shared" si="71"/>
        <v>5.6557087310003789E-3</v>
      </c>
    </row>
    <row r="246" spans="63:103" x14ac:dyDescent="0.25">
      <c r="BK246">
        <v>3.91</v>
      </c>
      <c r="BL246">
        <v>10</v>
      </c>
      <c r="BM246">
        <v>25</v>
      </c>
      <c r="BN246" s="123">
        <v>0</v>
      </c>
      <c r="BO246">
        <v>1</v>
      </c>
      <c r="BP246" s="125">
        <f t="shared" si="60"/>
        <v>1</v>
      </c>
      <c r="BQ246">
        <f t="shared" si="61"/>
        <v>0</v>
      </c>
      <c r="BR246">
        <f t="shared" si="62"/>
        <v>0.19603361168306316</v>
      </c>
      <c r="BS246" s="123">
        <f t="shared" si="63"/>
        <v>0.19603361168306316</v>
      </c>
      <c r="BT246" s="125">
        <f t="shared" si="64"/>
        <v>0.80396638831693679</v>
      </c>
      <c r="BU246" s="123">
        <f t="shared" si="65"/>
        <v>-0.21819781625299739</v>
      </c>
      <c r="BV246" s="125">
        <f t="shared" si="66"/>
        <v>100</v>
      </c>
      <c r="BW246">
        <f t="shared" si="67"/>
        <v>-0.85587445990937105</v>
      </c>
      <c r="BX246">
        <f t="shared" si="68"/>
        <v>0.2765955138566179</v>
      </c>
      <c r="BY246">
        <f t="shared" si="69"/>
        <v>0.41281649216315769</v>
      </c>
      <c r="CR246">
        <v>0.18072472004764439</v>
      </c>
      <c r="CS246">
        <v>1</v>
      </c>
      <c r="CT246">
        <v>0</v>
      </c>
      <c r="CU246">
        <f t="shared" si="72"/>
        <v>84</v>
      </c>
      <c r="CV246">
        <f t="shared" si="72"/>
        <v>9</v>
      </c>
      <c r="CW246">
        <f t="shared" si="70"/>
        <v>0.39130434782608692</v>
      </c>
      <c r="CX246">
        <f t="shared" si="70"/>
        <v>0.78048780487804881</v>
      </c>
      <c r="CY246">
        <f t="shared" si="71"/>
        <v>5.6557087310002922E-3</v>
      </c>
    </row>
    <row r="247" spans="63:103" x14ac:dyDescent="0.25">
      <c r="BK247">
        <v>3.91</v>
      </c>
      <c r="BL247">
        <v>40</v>
      </c>
      <c r="BM247">
        <v>27</v>
      </c>
      <c r="BN247" s="123">
        <v>0</v>
      </c>
      <c r="BO247">
        <v>1</v>
      </c>
      <c r="BP247" s="125">
        <f t="shared" si="60"/>
        <v>1</v>
      </c>
      <c r="BQ247">
        <f t="shared" si="61"/>
        <v>0</v>
      </c>
      <c r="BR247">
        <f t="shared" si="62"/>
        <v>1.663992475897531E-2</v>
      </c>
      <c r="BS247" s="123">
        <f t="shared" si="63"/>
        <v>1.663992475897531E-2</v>
      </c>
      <c r="BT247" s="125">
        <f t="shared" si="64"/>
        <v>0.98336007524102464</v>
      </c>
      <c r="BU247" s="123">
        <f t="shared" si="65"/>
        <v>-1.6779923525798858E-2</v>
      </c>
      <c r="BV247" s="125">
        <f t="shared" si="66"/>
        <v>100</v>
      </c>
      <c r="BW247">
        <f t="shared" si="67"/>
        <v>-2.128690811903823</v>
      </c>
      <c r="BX247">
        <f t="shared" si="68"/>
        <v>4.1394766485039834E-2</v>
      </c>
      <c r="BY247">
        <f t="shared" si="69"/>
        <v>9.1379733090201115E-2</v>
      </c>
      <c r="CR247">
        <v>0.18386260947682573</v>
      </c>
      <c r="CS247">
        <v>1</v>
      </c>
      <c r="CT247">
        <v>0</v>
      </c>
      <c r="CU247">
        <f t="shared" si="72"/>
        <v>85</v>
      </c>
      <c r="CV247">
        <f t="shared" si="72"/>
        <v>9</v>
      </c>
      <c r="CW247">
        <f t="shared" si="70"/>
        <v>0.38405797101449279</v>
      </c>
      <c r="CX247">
        <f t="shared" si="70"/>
        <v>0.78048780487804881</v>
      </c>
      <c r="CY247">
        <f t="shared" si="71"/>
        <v>5.6557087310003789E-3</v>
      </c>
    </row>
    <row r="248" spans="63:103" x14ac:dyDescent="0.25">
      <c r="BK248">
        <v>3.92</v>
      </c>
      <c r="BL248">
        <v>9</v>
      </c>
      <c r="BM248">
        <v>23</v>
      </c>
      <c r="BN248" s="123">
        <v>0</v>
      </c>
      <c r="BO248">
        <v>1</v>
      </c>
      <c r="BP248" s="125">
        <f t="shared" si="60"/>
        <v>1</v>
      </c>
      <c r="BQ248">
        <f t="shared" si="61"/>
        <v>0</v>
      </c>
      <c r="BR248">
        <f t="shared" si="62"/>
        <v>0.21545004862473827</v>
      </c>
      <c r="BS248" s="123">
        <f t="shared" si="63"/>
        <v>0.21545004862473827</v>
      </c>
      <c r="BT248" s="125">
        <f t="shared" si="64"/>
        <v>0.78454995137526173</v>
      </c>
      <c r="BU248" s="123">
        <f t="shared" si="65"/>
        <v>-0.2426450359549322</v>
      </c>
      <c r="BV248" s="125">
        <f t="shared" si="66"/>
        <v>100</v>
      </c>
      <c r="BW248">
        <f t="shared" si="67"/>
        <v>-0.78765232837801413</v>
      </c>
      <c r="BX248">
        <f t="shared" si="68"/>
        <v>0.29254504376039375</v>
      </c>
      <c r="BY248">
        <f t="shared" si="69"/>
        <v>0.43274331678636274</v>
      </c>
      <c r="CR248">
        <v>0.18409461179915879</v>
      </c>
      <c r="CS248">
        <v>1</v>
      </c>
      <c r="CT248">
        <v>0</v>
      </c>
      <c r="CU248">
        <f t="shared" si="72"/>
        <v>86</v>
      </c>
      <c r="CV248">
        <f t="shared" si="72"/>
        <v>9</v>
      </c>
      <c r="CW248">
        <f t="shared" si="70"/>
        <v>0.37681159420289856</v>
      </c>
      <c r="CX248">
        <f t="shared" si="70"/>
        <v>0.78048780487804881</v>
      </c>
      <c r="CY248">
        <f t="shared" si="71"/>
        <v>5.6557087310003789E-3</v>
      </c>
    </row>
    <row r="249" spans="63:103" x14ac:dyDescent="0.25">
      <c r="BK249">
        <v>3.92</v>
      </c>
      <c r="BL249">
        <v>20</v>
      </c>
      <c r="BM249">
        <v>26</v>
      </c>
      <c r="BN249" s="123">
        <v>0</v>
      </c>
      <c r="BO249">
        <v>1</v>
      </c>
      <c r="BP249" s="125">
        <f t="shared" si="60"/>
        <v>1</v>
      </c>
      <c r="BQ249">
        <f t="shared" si="61"/>
        <v>0</v>
      </c>
      <c r="BR249">
        <f t="shared" si="62"/>
        <v>9.7489691196284797E-2</v>
      </c>
      <c r="BS249" s="123">
        <f t="shared" si="63"/>
        <v>9.7489691196284797E-2</v>
      </c>
      <c r="BT249" s="125">
        <f t="shared" si="64"/>
        <v>0.90251030880371519</v>
      </c>
      <c r="BU249" s="123">
        <f t="shared" si="65"/>
        <v>-0.10257516634314595</v>
      </c>
      <c r="BV249" s="125">
        <f t="shared" si="66"/>
        <v>100</v>
      </c>
      <c r="BW249">
        <f t="shared" si="67"/>
        <v>-1.2959886872790207</v>
      </c>
      <c r="BX249">
        <f t="shared" si="68"/>
        <v>0.17226317713052491</v>
      </c>
      <c r="BY249">
        <f t="shared" si="69"/>
        <v>0.28379864071407829</v>
      </c>
      <c r="CR249">
        <v>0.18749395284948822</v>
      </c>
      <c r="CS249">
        <v>1</v>
      </c>
      <c r="CT249">
        <v>0</v>
      </c>
      <c r="CU249">
        <f t="shared" si="72"/>
        <v>87</v>
      </c>
      <c r="CV249">
        <f t="shared" si="72"/>
        <v>9</v>
      </c>
      <c r="CW249">
        <f t="shared" si="70"/>
        <v>0.36956521739130432</v>
      </c>
      <c r="CX249">
        <f t="shared" si="70"/>
        <v>0.78048780487804881</v>
      </c>
      <c r="CY249">
        <f t="shared" si="71"/>
        <v>5.6557087310002922E-3</v>
      </c>
    </row>
    <row r="250" spans="63:103" x14ac:dyDescent="0.25">
      <c r="BK250">
        <v>3.92</v>
      </c>
      <c r="BL250">
        <v>34</v>
      </c>
      <c r="BM250">
        <v>26</v>
      </c>
      <c r="BN250" s="123">
        <v>0</v>
      </c>
      <c r="BO250">
        <v>1</v>
      </c>
      <c r="BP250" s="125">
        <f t="shared" si="60"/>
        <v>1</v>
      </c>
      <c r="BQ250">
        <f t="shared" si="61"/>
        <v>0</v>
      </c>
      <c r="BR250">
        <f t="shared" si="62"/>
        <v>3.0546277815244733E-2</v>
      </c>
      <c r="BS250" s="123">
        <f t="shared" si="63"/>
        <v>3.0546277815244733E-2</v>
      </c>
      <c r="BT250" s="125">
        <f t="shared" si="64"/>
        <v>0.96945372218475523</v>
      </c>
      <c r="BU250" s="123">
        <f t="shared" si="65"/>
        <v>-3.1022539131597065E-2</v>
      </c>
      <c r="BV250" s="125">
        <f t="shared" si="66"/>
        <v>100</v>
      </c>
      <c r="BW250">
        <f t="shared" si="67"/>
        <v>-1.8728249921987086</v>
      </c>
      <c r="BX250">
        <f t="shared" si="68"/>
        <v>6.906720527537312E-2</v>
      </c>
      <c r="BY250">
        <f t="shared" si="69"/>
        <v>0.13850209606761174</v>
      </c>
      <c r="CR250">
        <v>0.18909848296852186</v>
      </c>
      <c r="CS250">
        <v>1</v>
      </c>
      <c r="CT250">
        <v>0</v>
      </c>
      <c r="CU250">
        <f t="shared" si="72"/>
        <v>88</v>
      </c>
      <c r="CV250">
        <f t="shared" si="72"/>
        <v>9</v>
      </c>
      <c r="CW250">
        <f t="shared" si="70"/>
        <v>0.3623188405797102</v>
      </c>
      <c r="CX250">
        <f t="shared" si="70"/>
        <v>0.78048780487804881</v>
      </c>
      <c r="CY250">
        <f t="shared" si="71"/>
        <v>5.6557087310003789E-3</v>
      </c>
    </row>
    <row r="251" spans="63:103" x14ac:dyDescent="0.25">
      <c r="BK251">
        <v>3.9216000000000002</v>
      </c>
      <c r="BL251">
        <v>15</v>
      </c>
      <c r="BM251">
        <v>26</v>
      </c>
      <c r="BN251" s="123">
        <v>1</v>
      </c>
      <c r="BO251">
        <v>0</v>
      </c>
      <c r="BP251" s="125">
        <f t="shared" si="60"/>
        <v>1</v>
      </c>
      <c r="BQ251">
        <f t="shared" si="61"/>
        <v>1</v>
      </c>
      <c r="BR251">
        <f t="shared" si="62"/>
        <v>0.13751970133209826</v>
      </c>
      <c r="BS251" s="123">
        <f t="shared" si="63"/>
        <v>0.13751970133209826</v>
      </c>
      <c r="BT251" s="125">
        <f t="shared" si="64"/>
        <v>0.86248029866790177</v>
      </c>
      <c r="BU251" s="123">
        <f t="shared" si="65"/>
        <v>-1.9839880897241959</v>
      </c>
      <c r="BV251" s="125">
        <f t="shared" si="66"/>
        <v>0</v>
      </c>
      <c r="BW251">
        <f t="shared" si="67"/>
        <v>-1.0915307640227025</v>
      </c>
      <c r="BX251">
        <f t="shared" si="68"/>
        <v>0.21988331985707915</v>
      </c>
      <c r="BY251">
        <f t="shared" si="69"/>
        <v>0.81127968317996912</v>
      </c>
      <c r="CR251">
        <v>0.19036004893104619</v>
      </c>
      <c r="CS251">
        <v>1</v>
      </c>
      <c r="CT251">
        <v>0</v>
      </c>
      <c r="CU251">
        <f t="shared" si="72"/>
        <v>89</v>
      </c>
      <c r="CV251">
        <f t="shared" si="72"/>
        <v>9</v>
      </c>
      <c r="CW251">
        <f t="shared" si="70"/>
        <v>0.35507246376811596</v>
      </c>
      <c r="CX251">
        <f t="shared" si="70"/>
        <v>0.78048780487804881</v>
      </c>
      <c r="CY251">
        <f t="shared" si="71"/>
        <v>5.6557087310003789E-3</v>
      </c>
    </row>
    <row r="252" spans="63:103" x14ac:dyDescent="0.25">
      <c r="BK252">
        <v>3.93</v>
      </c>
      <c r="BL252">
        <v>0</v>
      </c>
      <c r="BM252">
        <v>27</v>
      </c>
      <c r="BN252" s="123">
        <v>0</v>
      </c>
      <c r="BO252">
        <v>1</v>
      </c>
      <c r="BP252" s="125">
        <f t="shared" si="60"/>
        <v>1</v>
      </c>
      <c r="BQ252">
        <f t="shared" si="61"/>
        <v>0</v>
      </c>
      <c r="BR252">
        <f t="shared" si="62"/>
        <v>0.30852869546656392</v>
      </c>
      <c r="BS252" s="123">
        <f t="shared" si="63"/>
        <v>0.30852869546656392</v>
      </c>
      <c r="BT252" s="125">
        <f t="shared" si="64"/>
        <v>0.69147130453343608</v>
      </c>
      <c r="BU252" s="123">
        <f t="shared" si="65"/>
        <v>-0.36893362615928266</v>
      </c>
      <c r="BV252" s="125">
        <f t="shared" si="66"/>
        <v>100</v>
      </c>
      <c r="BW252">
        <f t="shared" si="67"/>
        <v>-0.50002511839219554</v>
      </c>
      <c r="BX252">
        <f t="shared" si="68"/>
        <v>0.352060905023524</v>
      </c>
      <c r="BY252">
        <f t="shared" si="69"/>
        <v>0.51381775743959168</v>
      </c>
      <c r="CR252">
        <v>0.19104422512689243</v>
      </c>
      <c r="CS252">
        <v>1</v>
      </c>
      <c r="CT252">
        <v>0</v>
      </c>
      <c r="CU252">
        <f t="shared" si="72"/>
        <v>90</v>
      </c>
      <c r="CV252">
        <f t="shared" si="72"/>
        <v>9</v>
      </c>
      <c r="CW252">
        <f t="shared" si="70"/>
        <v>0.34782608695652173</v>
      </c>
      <c r="CX252">
        <f t="shared" si="70"/>
        <v>0.78048780487804881</v>
      </c>
      <c r="CY252">
        <f t="shared" si="71"/>
        <v>5.6557087310003789E-3</v>
      </c>
    </row>
    <row r="253" spans="63:103" x14ac:dyDescent="0.25">
      <c r="BK253">
        <v>3.93</v>
      </c>
      <c r="BL253">
        <v>0</v>
      </c>
      <c r="BM253">
        <v>28</v>
      </c>
      <c r="BN253" s="123">
        <v>0</v>
      </c>
      <c r="BO253">
        <v>1</v>
      </c>
      <c r="BP253" s="125">
        <f t="shared" si="60"/>
        <v>1</v>
      </c>
      <c r="BQ253">
        <f t="shared" si="61"/>
        <v>0</v>
      </c>
      <c r="BR253">
        <f t="shared" si="62"/>
        <v>0.30209156183710162</v>
      </c>
      <c r="BS253" s="123">
        <f t="shared" si="63"/>
        <v>0.30209156183710162</v>
      </c>
      <c r="BT253" s="125">
        <f t="shared" si="64"/>
        <v>0.69790843816289838</v>
      </c>
      <c r="BU253" s="123">
        <f t="shared" si="65"/>
        <v>-0.35966736224132545</v>
      </c>
      <c r="BV253" s="125">
        <f t="shared" si="66"/>
        <v>100</v>
      </c>
      <c r="BW253">
        <f t="shared" si="67"/>
        <v>-0.51839439626118367</v>
      </c>
      <c r="BX253">
        <f t="shared" si="68"/>
        <v>0.34878314593956156</v>
      </c>
      <c r="BY253">
        <f t="shared" si="69"/>
        <v>0.5088250654095996</v>
      </c>
      <c r="CR253">
        <v>0.19603361168306316</v>
      </c>
      <c r="CS253">
        <v>1</v>
      </c>
      <c r="CT253">
        <v>0</v>
      </c>
      <c r="CU253">
        <f t="shared" si="72"/>
        <v>91</v>
      </c>
      <c r="CV253">
        <f t="shared" si="72"/>
        <v>9</v>
      </c>
      <c r="CW253">
        <f t="shared" si="70"/>
        <v>0.34057971014492749</v>
      </c>
      <c r="CX253">
        <f t="shared" si="70"/>
        <v>0.78048780487804881</v>
      </c>
      <c r="CY253">
        <f t="shared" si="71"/>
        <v>5.6557087310002922E-3</v>
      </c>
    </row>
    <row r="254" spans="63:103" x14ac:dyDescent="0.25">
      <c r="BK254">
        <v>3.93</v>
      </c>
      <c r="BL254">
        <v>12</v>
      </c>
      <c r="BM254">
        <v>25</v>
      </c>
      <c r="BN254" s="123">
        <v>0</v>
      </c>
      <c r="BO254">
        <v>1</v>
      </c>
      <c r="BP254" s="125">
        <f t="shared" si="60"/>
        <v>1</v>
      </c>
      <c r="BQ254">
        <f t="shared" si="61"/>
        <v>0</v>
      </c>
      <c r="BR254">
        <f t="shared" si="62"/>
        <v>0.16910256923752784</v>
      </c>
      <c r="BS254" s="123">
        <f t="shared" si="63"/>
        <v>0.16910256923752784</v>
      </c>
      <c r="BT254" s="125">
        <f t="shared" si="64"/>
        <v>0.83089743076247213</v>
      </c>
      <c r="BU254" s="123">
        <f t="shared" si="65"/>
        <v>-0.18524892042998833</v>
      </c>
      <c r="BV254" s="125">
        <f t="shared" si="66"/>
        <v>100</v>
      </c>
      <c r="BW254">
        <f t="shared" si="67"/>
        <v>-0.95771768115680977</v>
      </c>
      <c r="BX254">
        <f t="shared" si="68"/>
        <v>0.25219564803562561</v>
      </c>
      <c r="BY254">
        <f t="shared" si="69"/>
        <v>0.38281398684260748</v>
      </c>
      <c r="CR254">
        <v>0.19655807527795083</v>
      </c>
      <c r="CS254">
        <v>1</v>
      </c>
      <c r="CT254">
        <v>0</v>
      </c>
      <c r="CU254">
        <f t="shared" si="72"/>
        <v>92</v>
      </c>
      <c r="CV254">
        <f t="shared" si="72"/>
        <v>9</v>
      </c>
      <c r="CW254">
        <f t="shared" si="70"/>
        <v>0.33333333333333337</v>
      </c>
      <c r="CX254">
        <f t="shared" si="70"/>
        <v>0.78048780487804881</v>
      </c>
      <c r="CY254">
        <f t="shared" si="71"/>
        <v>5.6557087310003789E-3</v>
      </c>
    </row>
    <row r="255" spans="63:103" x14ac:dyDescent="0.25">
      <c r="BK255">
        <v>3.93</v>
      </c>
      <c r="BL255">
        <v>16</v>
      </c>
      <c r="BM255">
        <v>28</v>
      </c>
      <c r="BN255" s="123">
        <v>0</v>
      </c>
      <c r="BO255">
        <v>1</v>
      </c>
      <c r="BP255" s="125">
        <f t="shared" si="60"/>
        <v>1</v>
      </c>
      <c r="BQ255">
        <f t="shared" si="61"/>
        <v>0</v>
      </c>
      <c r="BR255">
        <f t="shared" si="62"/>
        <v>0.11947089814974916</v>
      </c>
      <c r="BS255" s="123">
        <f t="shared" si="63"/>
        <v>0.11947089814974916</v>
      </c>
      <c r="BT255" s="125">
        <f t="shared" si="64"/>
        <v>0.88052910185025079</v>
      </c>
      <c r="BU255" s="123">
        <f t="shared" si="65"/>
        <v>-0.12723230008695355</v>
      </c>
      <c r="BV255" s="125">
        <f t="shared" si="66"/>
        <v>100</v>
      </c>
      <c r="BW255">
        <f t="shared" si="67"/>
        <v>-1.1776358875979707</v>
      </c>
      <c r="BX255">
        <f t="shared" si="68"/>
        <v>0.19941809564730176</v>
      </c>
      <c r="BY255">
        <f t="shared" si="69"/>
        <v>0.31799650827236847</v>
      </c>
      <c r="CR255">
        <v>0.20033264755051164</v>
      </c>
      <c r="CS255">
        <v>1</v>
      </c>
      <c r="CT255">
        <v>0</v>
      </c>
      <c r="CU255">
        <f t="shared" si="72"/>
        <v>93</v>
      </c>
      <c r="CV255">
        <f t="shared" si="72"/>
        <v>9</v>
      </c>
      <c r="CW255">
        <f t="shared" si="70"/>
        <v>0.32608695652173914</v>
      </c>
      <c r="CX255">
        <f t="shared" si="70"/>
        <v>0.78048780487804881</v>
      </c>
      <c r="CY255">
        <f t="shared" si="71"/>
        <v>5.6557087310003789E-3</v>
      </c>
    </row>
    <row r="256" spans="63:103" x14ac:dyDescent="0.25">
      <c r="BK256">
        <v>3.93</v>
      </c>
      <c r="BL256">
        <v>26</v>
      </c>
      <c r="BM256">
        <v>22</v>
      </c>
      <c r="BN256" s="123">
        <v>0</v>
      </c>
      <c r="BO256">
        <v>1</v>
      </c>
      <c r="BP256" s="125">
        <f t="shared" si="60"/>
        <v>1</v>
      </c>
      <c r="BQ256">
        <f t="shared" si="61"/>
        <v>0</v>
      </c>
      <c r="BR256">
        <f t="shared" si="62"/>
        <v>6.9510556440258359E-2</v>
      </c>
      <c r="BS256" s="123">
        <f t="shared" si="63"/>
        <v>6.9510556440258359E-2</v>
      </c>
      <c r="BT256" s="125">
        <f t="shared" si="64"/>
        <v>0.93048944355974161</v>
      </c>
      <c r="BU256" s="123">
        <f t="shared" si="65"/>
        <v>-7.2044547875801279E-2</v>
      </c>
      <c r="BV256" s="125">
        <f t="shared" si="66"/>
        <v>100</v>
      </c>
      <c r="BW256">
        <f t="shared" si="67"/>
        <v>-1.4794461524695324</v>
      </c>
      <c r="BX256">
        <f t="shared" si="68"/>
        <v>0.13354470447262284</v>
      </c>
      <c r="BY256">
        <f t="shared" si="69"/>
        <v>0.23292973398215427</v>
      </c>
      <c r="CR256">
        <v>0.20582438621417457</v>
      </c>
      <c r="CS256">
        <v>1</v>
      </c>
      <c r="CT256">
        <v>0</v>
      </c>
      <c r="CU256">
        <f t="shared" si="72"/>
        <v>94</v>
      </c>
      <c r="CV256">
        <f t="shared" si="72"/>
        <v>9</v>
      </c>
      <c r="CW256">
        <f t="shared" si="70"/>
        <v>0.3188405797101449</v>
      </c>
      <c r="CX256">
        <f t="shared" si="70"/>
        <v>0.78048780487804881</v>
      </c>
      <c r="CY256">
        <f t="shared" si="71"/>
        <v>5.6557087310002922E-3</v>
      </c>
    </row>
    <row r="257" spans="63:103" x14ac:dyDescent="0.25">
      <c r="BK257">
        <v>3.94</v>
      </c>
      <c r="BL257">
        <v>3</v>
      </c>
      <c r="BM257">
        <v>27</v>
      </c>
      <c r="BN257" s="123">
        <v>1</v>
      </c>
      <c r="BO257">
        <v>0</v>
      </c>
      <c r="BP257" s="125">
        <f t="shared" si="60"/>
        <v>1</v>
      </c>
      <c r="BQ257">
        <f t="shared" si="61"/>
        <v>1</v>
      </c>
      <c r="BR257">
        <f t="shared" si="62"/>
        <v>0.26325192904340861</v>
      </c>
      <c r="BS257" s="123">
        <f t="shared" si="63"/>
        <v>0.26325192904340861</v>
      </c>
      <c r="BT257" s="125">
        <f t="shared" si="64"/>
        <v>0.73674807095659145</v>
      </c>
      <c r="BU257" s="123">
        <f t="shared" si="65"/>
        <v>-1.3346438001946777</v>
      </c>
      <c r="BV257" s="125">
        <f t="shared" si="66"/>
        <v>0</v>
      </c>
      <c r="BW257">
        <f t="shared" si="67"/>
        <v>-0.63335191543301228</v>
      </c>
      <c r="BX257">
        <f t="shared" si="68"/>
        <v>0.32644106314665583</v>
      </c>
      <c r="BY257">
        <f t="shared" si="69"/>
        <v>0.7523044518302312</v>
      </c>
      <c r="CR257">
        <v>0.20994170391940886</v>
      </c>
      <c r="CS257">
        <v>1</v>
      </c>
      <c r="CT257">
        <v>0</v>
      </c>
      <c r="CU257">
        <f t="shared" si="72"/>
        <v>95</v>
      </c>
      <c r="CV257">
        <f t="shared" si="72"/>
        <v>9</v>
      </c>
      <c r="CW257">
        <f t="shared" si="70"/>
        <v>0.31159420289855078</v>
      </c>
      <c r="CX257">
        <f t="shared" si="70"/>
        <v>0.78048780487804881</v>
      </c>
      <c r="CY257">
        <f t="shared" si="71"/>
        <v>5.6557087310003789E-3</v>
      </c>
    </row>
    <row r="258" spans="63:103" x14ac:dyDescent="0.25">
      <c r="BK258">
        <v>3.94</v>
      </c>
      <c r="BL258">
        <v>8</v>
      </c>
      <c r="BM258">
        <v>26</v>
      </c>
      <c r="BN258" s="123">
        <v>0</v>
      </c>
      <c r="BO258">
        <v>1</v>
      </c>
      <c r="BP258" s="125">
        <f t="shared" si="60"/>
        <v>1</v>
      </c>
      <c r="BQ258">
        <f t="shared" si="61"/>
        <v>0</v>
      </c>
      <c r="BR258">
        <f t="shared" si="62"/>
        <v>0.20582438621417457</v>
      </c>
      <c r="BS258" s="123">
        <f t="shared" si="63"/>
        <v>0.20582438621417457</v>
      </c>
      <c r="BT258" s="125">
        <f t="shared" si="64"/>
        <v>0.79417561378582546</v>
      </c>
      <c r="BU258" s="123">
        <f t="shared" si="65"/>
        <v>-0.23045066613814161</v>
      </c>
      <c r="BV258" s="125">
        <f t="shared" si="66"/>
        <v>100</v>
      </c>
      <c r="BW258">
        <f t="shared" si="67"/>
        <v>-0.82099560360677071</v>
      </c>
      <c r="BX258">
        <f t="shared" si="68"/>
        <v>0.28480361005336002</v>
      </c>
      <c r="BY258">
        <f t="shared" si="69"/>
        <v>0.42302668090027362</v>
      </c>
      <c r="CR258">
        <v>0.21275324231477863</v>
      </c>
      <c r="CS258">
        <v>1</v>
      </c>
      <c r="CT258">
        <v>0</v>
      </c>
      <c r="CU258">
        <f t="shared" si="72"/>
        <v>96</v>
      </c>
      <c r="CV258">
        <f t="shared" si="72"/>
        <v>9</v>
      </c>
      <c r="CW258">
        <f t="shared" si="70"/>
        <v>0.30434782608695654</v>
      </c>
      <c r="CX258">
        <f t="shared" si="70"/>
        <v>0.78048780487804881</v>
      </c>
      <c r="CY258">
        <f t="shared" si="71"/>
        <v>5.6557087310003789E-3</v>
      </c>
    </row>
    <row r="259" spans="63:103" x14ac:dyDescent="0.25">
      <c r="BK259">
        <v>3.94</v>
      </c>
      <c r="BL259">
        <v>26</v>
      </c>
      <c r="BM259">
        <v>25</v>
      </c>
      <c r="BN259" s="123">
        <v>0</v>
      </c>
      <c r="BO259">
        <v>1</v>
      </c>
      <c r="BP259" s="125">
        <f t="shared" si="60"/>
        <v>1</v>
      </c>
      <c r="BQ259">
        <f t="shared" si="61"/>
        <v>0</v>
      </c>
      <c r="BR259">
        <f t="shared" si="62"/>
        <v>6.1261104882485644E-2</v>
      </c>
      <c r="BS259" s="123">
        <f t="shared" si="63"/>
        <v>6.1261104882485644E-2</v>
      </c>
      <c r="BT259" s="125">
        <f t="shared" si="64"/>
        <v>0.9387388951175144</v>
      </c>
      <c r="BU259" s="123">
        <f t="shared" si="65"/>
        <v>-6.3217905409164971E-2</v>
      </c>
      <c r="BV259" s="125">
        <f t="shared" si="66"/>
        <v>100</v>
      </c>
      <c r="BW259">
        <f t="shared" si="67"/>
        <v>-1.5442730034916679</v>
      </c>
      <c r="BX259">
        <f t="shared" si="68"/>
        <v>0.12107705863533519</v>
      </c>
      <c r="BY259">
        <f t="shared" si="69"/>
        <v>0.21581332323386324</v>
      </c>
      <c r="CR259">
        <v>0.21545004862473827</v>
      </c>
      <c r="CS259">
        <v>1</v>
      </c>
      <c r="CT259">
        <v>0</v>
      </c>
      <c r="CU259">
        <f t="shared" si="72"/>
        <v>97</v>
      </c>
      <c r="CV259">
        <f t="shared" si="72"/>
        <v>9</v>
      </c>
      <c r="CW259">
        <f t="shared" si="70"/>
        <v>0.29710144927536231</v>
      </c>
      <c r="CX259">
        <f t="shared" si="70"/>
        <v>0.78048780487804881</v>
      </c>
      <c r="CY259">
        <f t="shared" si="71"/>
        <v>5.6557087310003789E-3</v>
      </c>
    </row>
    <row r="260" spans="63:103" x14ac:dyDescent="0.25">
      <c r="BK260">
        <v>3.95</v>
      </c>
      <c r="BL260">
        <v>13</v>
      </c>
      <c r="BM260">
        <v>26</v>
      </c>
      <c r="BN260" s="123">
        <v>0</v>
      </c>
      <c r="BO260">
        <v>1</v>
      </c>
      <c r="BP260" s="125">
        <f t="shared" si="60"/>
        <v>1</v>
      </c>
      <c r="BQ260">
        <f t="shared" si="61"/>
        <v>0</v>
      </c>
      <c r="BR260">
        <f t="shared" si="62"/>
        <v>0.14993141571243751</v>
      </c>
      <c r="BS260" s="123">
        <f t="shared" si="63"/>
        <v>0.14993141571243751</v>
      </c>
      <c r="BT260" s="125">
        <f t="shared" si="64"/>
        <v>0.85006858428756249</v>
      </c>
      <c r="BU260" s="123">
        <f t="shared" si="65"/>
        <v>-0.16243824535569551</v>
      </c>
      <c r="BV260" s="125">
        <f t="shared" si="66"/>
        <v>100</v>
      </c>
      <c r="BW260">
        <f t="shared" si="67"/>
        <v>-1.0367275870646866</v>
      </c>
      <c r="BX260">
        <f t="shared" si="68"/>
        <v>0.23308768211990524</v>
      </c>
      <c r="BY260">
        <f t="shared" si="69"/>
        <v>0.35945424902067852</v>
      </c>
      <c r="CR260">
        <v>0.21701663353684567</v>
      </c>
      <c r="CS260">
        <v>1</v>
      </c>
      <c r="CT260">
        <v>0</v>
      </c>
      <c r="CU260">
        <f t="shared" si="72"/>
        <v>98</v>
      </c>
      <c r="CV260">
        <f t="shared" si="72"/>
        <v>9</v>
      </c>
      <c r="CW260">
        <f t="shared" si="70"/>
        <v>0.28985507246376807</v>
      </c>
      <c r="CX260">
        <f t="shared" si="70"/>
        <v>0.78048780487804881</v>
      </c>
      <c r="CY260">
        <f t="shared" si="71"/>
        <v>5.6557087310002922E-3</v>
      </c>
    </row>
    <row r="261" spans="63:103" x14ac:dyDescent="0.25">
      <c r="BK261">
        <v>3.95</v>
      </c>
      <c r="BL261">
        <v>14</v>
      </c>
      <c r="BM261">
        <v>17</v>
      </c>
      <c r="BN261" s="123">
        <v>0</v>
      </c>
      <c r="BO261">
        <v>1</v>
      </c>
      <c r="BP261" s="125">
        <f t="shared" si="60"/>
        <v>1</v>
      </c>
      <c r="BQ261">
        <f t="shared" si="61"/>
        <v>0</v>
      </c>
      <c r="BR261">
        <f t="shared" si="62"/>
        <v>0.18072472004764439</v>
      </c>
      <c r="BS261" s="123">
        <f t="shared" si="63"/>
        <v>0.18072472004764439</v>
      </c>
      <c r="BT261" s="125">
        <f t="shared" si="64"/>
        <v>0.81927527995235561</v>
      </c>
      <c r="BU261" s="123">
        <f t="shared" si="65"/>
        <v>-0.19933513444584181</v>
      </c>
      <c r="BV261" s="125">
        <f t="shared" si="66"/>
        <v>100</v>
      </c>
      <c r="BW261">
        <f t="shared" si="67"/>
        <v>-0.91260667945234175</v>
      </c>
      <c r="BX261">
        <f t="shared" si="68"/>
        <v>0.26306240097176103</v>
      </c>
      <c r="BY261">
        <f t="shared" si="69"/>
        <v>0.39613013642155681</v>
      </c>
      <c r="CR261">
        <v>0.22256437545760555</v>
      </c>
      <c r="CS261">
        <v>1</v>
      </c>
      <c r="CT261">
        <v>0</v>
      </c>
      <c r="CU261">
        <f t="shared" si="72"/>
        <v>99</v>
      </c>
      <c r="CV261">
        <f t="shared" si="72"/>
        <v>9</v>
      </c>
      <c r="CW261">
        <f t="shared" si="70"/>
        <v>0.28260869565217395</v>
      </c>
      <c r="CX261">
        <f t="shared" si="70"/>
        <v>0.78048780487804881</v>
      </c>
      <c r="CY261">
        <f t="shared" si="71"/>
        <v>5.6557087310003789E-3</v>
      </c>
    </row>
    <row r="262" spans="63:103" x14ac:dyDescent="0.25">
      <c r="BK262">
        <v>3.95</v>
      </c>
      <c r="BL262">
        <v>16</v>
      </c>
      <c r="BM262">
        <v>18</v>
      </c>
      <c r="BN262" s="123">
        <v>0</v>
      </c>
      <c r="BO262">
        <v>1</v>
      </c>
      <c r="BP262" s="125">
        <f t="shared" si="60"/>
        <v>1</v>
      </c>
      <c r="BQ262">
        <f t="shared" si="61"/>
        <v>0</v>
      </c>
      <c r="BR262">
        <f t="shared" si="62"/>
        <v>0.1554390712764141</v>
      </c>
      <c r="BS262" s="123">
        <f t="shared" si="63"/>
        <v>0.1554390712764141</v>
      </c>
      <c r="BT262" s="125">
        <f t="shared" si="64"/>
        <v>0.8445609287235859</v>
      </c>
      <c r="BU262" s="123">
        <f t="shared" si="65"/>
        <v>-0.16893839764753474</v>
      </c>
      <c r="BV262" s="125">
        <f t="shared" si="66"/>
        <v>100</v>
      </c>
      <c r="BW262">
        <f t="shared" si="67"/>
        <v>-1.0133811437384281</v>
      </c>
      <c r="BX262">
        <f t="shared" si="68"/>
        <v>0.23873307207301239</v>
      </c>
      <c r="BY262">
        <f t="shared" si="69"/>
        <v>0.36635671029350481</v>
      </c>
      <c r="CR262">
        <v>0.22819690929391154</v>
      </c>
      <c r="CS262">
        <v>1</v>
      </c>
      <c r="CT262">
        <v>0</v>
      </c>
      <c r="CU262">
        <f t="shared" si="72"/>
        <v>100</v>
      </c>
      <c r="CV262">
        <f t="shared" si="72"/>
        <v>9</v>
      </c>
      <c r="CW262">
        <f t="shared" si="70"/>
        <v>0.27536231884057971</v>
      </c>
      <c r="CX262">
        <f t="shared" si="70"/>
        <v>0.78048780487804881</v>
      </c>
      <c r="CY262">
        <f t="shared" si="71"/>
        <v>5.6557087310003789E-3</v>
      </c>
    </row>
    <row r="263" spans="63:103" x14ac:dyDescent="0.25">
      <c r="BK263">
        <v>3.96</v>
      </c>
      <c r="BL263">
        <v>0</v>
      </c>
      <c r="BM263">
        <v>22</v>
      </c>
      <c r="BN263" s="123">
        <v>0</v>
      </c>
      <c r="BO263">
        <v>1</v>
      </c>
      <c r="BP263" s="125">
        <f t="shared" si="60"/>
        <v>1</v>
      </c>
      <c r="BQ263">
        <f t="shared" si="61"/>
        <v>0</v>
      </c>
      <c r="BR263">
        <f t="shared" si="62"/>
        <v>0.33093392476775013</v>
      </c>
      <c r="BS263" s="123">
        <f t="shared" si="63"/>
        <v>0.33093392476775013</v>
      </c>
      <c r="BT263" s="125">
        <f t="shared" si="64"/>
        <v>0.66906607523224992</v>
      </c>
      <c r="BU263" s="123">
        <f t="shared" si="65"/>
        <v>-0.40187245656776044</v>
      </c>
      <c r="BV263" s="125">
        <f t="shared" si="66"/>
        <v>100</v>
      </c>
      <c r="BW263">
        <f t="shared" si="67"/>
        <v>-0.43733578129276385</v>
      </c>
      <c r="BX263">
        <f t="shared" si="68"/>
        <v>0.36255835946987064</v>
      </c>
      <c r="BY263">
        <f t="shared" si="69"/>
        <v>0.53062843894712475</v>
      </c>
      <c r="CR263">
        <v>0.22852588190526749</v>
      </c>
      <c r="CS263">
        <v>1</v>
      </c>
      <c r="CT263">
        <v>0</v>
      </c>
      <c r="CU263">
        <f t="shared" si="72"/>
        <v>101</v>
      </c>
      <c r="CV263">
        <f t="shared" si="72"/>
        <v>9</v>
      </c>
      <c r="CW263">
        <f t="shared" si="70"/>
        <v>0.26811594202898548</v>
      </c>
      <c r="CX263">
        <f t="shared" si="70"/>
        <v>0.78048780487804881</v>
      </c>
      <c r="CY263">
        <f t="shared" si="71"/>
        <v>0</v>
      </c>
    </row>
    <row r="264" spans="63:103" x14ac:dyDescent="0.25">
      <c r="BK264">
        <v>3.96</v>
      </c>
      <c r="BL264">
        <v>3</v>
      </c>
      <c r="BM264">
        <v>27</v>
      </c>
      <c r="BN264" s="123">
        <v>0</v>
      </c>
      <c r="BO264">
        <v>1</v>
      </c>
      <c r="BP264" s="125">
        <f t="shared" si="60"/>
        <v>1</v>
      </c>
      <c r="BQ264">
        <f t="shared" si="61"/>
        <v>0</v>
      </c>
      <c r="BR264">
        <f t="shared" si="62"/>
        <v>0.25694585169650863</v>
      </c>
      <c r="BS264" s="123">
        <f t="shared" si="63"/>
        <v>0.25694585169650863</v>
      </c>
      <c r="BT264" s="125">
        <f t="shared" si="64"/>
        <v>0.74305414830349137</v>
      </c>
      <c r="BU264" s="123">
        <f t="shared" si="65"/>
        <v>-0.29698635898782466</v>
      </c>
      <c r="BV264" s="125">
        <f t="shared" si="66"/>
        <v>100</v>
      </c>
      <c r="BW264">
        <f t="shared" si="67"/>
        <v>-0.65278995026335274</v>
      </c>
      <c r="BX264">
        <f t="shared" si="68"/>
        <v>0.32238593578814834</v>
      </c>
      <c r="BY264">
        <f t="shared" si="69"/>
        <v>0.47146308009433402</v>
      </c>
      <c r="CR264">
        <v>0.23577657562087856</v>
      </c>
      <c r="CS264">
        <v>0</v>
      </c>
      <c r="CT264">
        <v>1</v>
      </c>
      <c r="CU264">
        <f t="shared" si="72"/>
        <v>101</v>
      </c>
      <c r="CV264">
        <f t="shared" si="72"/>
        <v>10</v>
      </c>
      <c r="CW264">
        <f t="shared" si="70"/>
        <v>0.26811594202898548</v>
      </c>
      <c r="CX264">
        <f t="shared" si="70"/>
        <v>0.75609756097560976</v>
      </c>
      <c r="CY264">
        <f t="shared" si="71"/>
        <v>0</v>
      </c>
    </row>
    <row r="265" spans="63:103" x14ac:dyDescent="0.25">
      <c r="BK265">
        <v>3.96</v>
      </c>
      <c r="BL265">
        <v>8</v>
      </c>
      <c r="BM265">
        <v>26</v>
      </c>
      <c r="BN265" s="123">
        <v>0</v>
      </c>
      <c r="BO265">
        <v>1</v>
      </c>
      <c r="BP265" s="125">
        <f t="shared" si="60"/>
        <v>1</v>
      </c>
      <c r="BQ265">
        <f t="shared" si="61"/>
        <v>0</v>
      </c>
      <c r="BR265">
        <f t="shared" si="62"/>
        <v>0.20033264755051164</v>
      </c>
      <c r="BS265" s="123">
        <f t="shared" si="63"/>
        <v>0.20033264755051164</v>
      </c>
      <c r="BT265" s="125">
        <f t="shared" si="64"/>
        <v>0.79966735244948839</v>
      </c>
      <c r="BU265" s="123">
        <f t="shared" si="65"/>
        <v>-0.22355944722506529</v>
      </c>
      <c r="BV265" s="125">
        <f t="shared" si="66"/>
        <v>100</v>
      </c>
      <c r="BW265">
        <f t="shared" si="67"/>
        <v>-0.84043363843711028</v>
      </c>
      <c r="BX265">
        <f t="shared" si="68"/>
        <v>0.28024168609142713</v>
      </c>
      <c r="BY265">
        <f t="shared" si="69"/>
        <v>0.41734182197488584</v>
      </c>
      <c r="CR265">
        <v>0.23935943247913827</v>
      </c>
      <c r="CS265">
        <v>0</v>
      </c>
      <c r="CT265">
        <v>1</v>
      </c>
      <c r="CU265">
        <f t="shared" si="72"/>
        <v>101</v>
      </c>
      <c r="CV265">
        <f t="shared" si="72"/>
        <v>11</v>
      </c>
      <c r="CW265">
        <f t="shared" si="70"/>
        <v>0.26811594202898548</v>
      </c>
      <c r="CX265">
        <f t="shared" si="70"/>
        <v>0.73170731707317072</v>
      </c>
      <c r="CY265">
        <f t="shared" si="71"/>
        <v>5.3022269353127736E-3</v>
      </c>
    </row>
    <row r="266" spans="63:103" x14ac:dyDescent="0.25">
      <c r="BK266">
        <v>3.96</v>
      </c>
      <c r="BL266">
        <v>9</v>
      </c>
      <c r="BM266">
        <v>28</v>
      </c>
      <c r="BN266" s="123">
        <v>0</v>
      </c>
      <c r="BO266">
        <v>1</v>
      </c>
      <c r="BP266" s="125">
        <f t="shared" si="60"/>
        <v>1</v>
      </c>
      <c r="BQ266">
        <f t="shared" si="61"/>
        <v>0</v>
      </c>
      <c r="BR266">
        <f t="shared" si="62"/>
        <v>0.17921134284304391</v>
      </c>
      <c r="BS266" s="123">
        <f t="shared" si="63"/>
        <v>0.17921134284304391</v>
      </c>
      <c r="BT266" s="125">
        <f t="shared" si="64"/>
        <v>0.82078865715695604</v>
      </c>
      <c r="BU266" s="123">
        <f t="shared" si="65"/>
        <v>-0.19748962391433994</v>
      </c>
      <c r="BV266" s="125">
        <f t="shared" si="66"/>
        <v>100</v>
      </c>
      <c r="BW266">
        <f t="shared" si="67"/>
        <v>-0.91837478738363565</v>
      </c>
      <c r="BX266">
        <f t="shared" si="68"/>
        <v>0.26167692200615178</v>
      </c>
      <c r="BY266">
        <f t="shared" si="69"/>
        <v>0.39442932797484731</v>
      </c>
      <c r="CR266">
        <v>0.24550520110050672</v>
      </c>
      <c r="CS266">
        <v>1</v>
      </c>
      <c r="CT266">
        <v>0</v>
      </c>
      <c r="CU266">
        <f t="shared" si="72"/>
        <v>102</v>
      </c>
      <c r="CV266">
        <f t="shared" si="72"/>
        <v>11</v>
      </c>
      <c r="CW266">
        <f t="shared" si="70"/>
        <v>0.26086956521739135</v>
      </c>
      <c r="CX266">
        <f t="shared" si="70"/>
        <v>0.73170731707317072</v>
      </c>
      <c r="CY266">
        <f t="shared" si="71"/>
        <v>5.3022269353128551E-3</v>
      </c>
    </row>
    <row r="267" spans="63:103" x14ac:dyDescent="0.25">
      <c r="BK267">
        <v>3.96</v>
      </c>
      <c r="BL267">
        <v>12</v>
      </c>
      <c r="BM267">
        <v>25</v>
      </c>
      <c r="BN267" s="123">
        <v>0</v>
      </c>
      <c r="BO267">
        <v>1</v>
      </c>
      <c r="BP267" s="125">
        <f t="shared" si="60"/>
        <v>1</v>
      </c>
      <c r="BQ267">
        <f t="shared" si="61"/>
        <v>0</v>
      </c>
      <c r="BR267">
        <f t="shared" si="62"/>
        <v>0.16185202606534588</v>
      </c>
      <c r="BS267" s="123">
        <f t="shared" si="63"/>
        <v>0.16185202606534588</v>
      </c>
      <c r="BT267" s="125">
        <f t="shared" si="64"/>
        <v>0.83814797393465412</v>
      </c>
      <c r="BU267" s="123">
        <f t="shared" si="65"/>
        <v>-0.17656061421415606</v>
      </c>
      <c r="BV267" s="125">
        <f t="shared" si="66"/>
        <v>100</v>
      </c>
      <c r="BW267">
        <f t="shared" si="67"/>
        <v>-0.98687473340231868</v>
      </c>
      <c r="BX267">
        <f t="shared" si="68"/>
        <v>0.2451464718183208</v>
      </c>
      <c r="BY267">
        <f t="shared" si="69"/>
        <v>0.37419496002966296</v>
      </c>
      <c r="CR267">
        <v>0.24966813246243597</v>
      </c>
      <c r="CS267">
        <v>1</v>
      </c>
      <c r="CT267">
        <v>0</v>
      </c>
      <c r="CU267">
        <f t="shared" si="72"/>
        <v>103</v>
      </c>
      <c r="CV267">
        <f t="shared" si="72"/>
        <v>11</v>
      </c>
      <c r="CW267">
        <f t="shared" si="70"/>
        <v>0.25362318840579712</v>
      </c>
      <c r="CX267">
        <f t="shared" si="70"/>
        <v>0.73170731707317072</v>
      </c>
      <c r="CY267">
        <f t="shared" si="71"/>
        <v>0</v>
      </c>
    </row>
    <row r="268" spans="63:103" x14ac:dyDescent="0.25">
      <c r="BK268">
        <v>3.96</v>
      </c>
      <c r="BL268">
        <v>23</v>
      </c>
      <c r="BM268">
        <v>30</v>
      </c>
      <c r="BN268" s="123">
        <v>0</v>
      </c>
      <c r="BO268">
        <v>1</v>
      </c>
      <c r="BP268" s="125">
        <f t="shared" si="60"/>
        <v>1</v>
      </c>
      <c r="BQ268">
        <f t="shared" si="61"/>
        <v>0</v>
      </c>
      <c r="BR268">
        <f t="shared" si="62"/>
        <v>6.2767430263928128E-2</v>
      </c>
      <c r="BS268" s="123">
        <f t="shared" si="63"/>
        <v>6.2767430263928128E-2</v>
      </c>
      <c r="BT268" s="125">
        <f t="shared" si="64"/>
        <v>0.93723256973607183</v>
      </c>
      <c r="BU268" s="123">
        <f t="shared" si="65"/>
        <v>-6.4823820779834063E-2</v>
      </c>
      <c r="BV268" s="125">
        <f t="shared" si="66"/>
        <v>100</v>
      </c>
      <c r="BW268">
        <f t="shared" si="67"/>
        <v>-1.5319496480413015</v>
      </c>
      <c r="BX268">
        <f t="shared" si="68"/>
        <v>0.12339392544384223</v>
      </c>
      <c r="BY268">
        <f t="shared" si="69"/>
        <v>0.2190267955806029</v>
      </c>
      <c r="CR268">
        <v>0.25010461344610402</v>
      </c>
      <c r="CS268">
        <v>0</v>
      </c>
      <c r="CT268">
        <v>1</v>
      </c>
      <c r="CU268">
        <f t="shared" si="72"/>
        <v>103</v>
      </c>
      <c r="CV268">
        <f t="shared" si="72"/>
        <v>12</v>
      </c>
      <c r="CW268">
        <f t="shared" si="70"/>
        <v>0.25362318840579712</v>
      </c>
      <c r="CX268">
        <f t="shared" si="70"/>
        <v>0.70731707317073167</v>
      </c>
      <c r="CY268">
        <f t="shared" si="71"/>
        <v>5.1254860374690932E-3</v>
      </c>
    </row>
    <row r="269" spans="63:103" x14ac:dyDescent="0.25">
      <c r="BK269">
        <v>3.96</v>
      </c>
      <c r="BL269">
        <v>35</v>
      </c>
      <c r="BM269">
        <v>27</v>
      </c>
      <c r="BN269" s="123">
        <v>0</v>
      </c>
      <c r="BO269">
        <v>1</v>
      </c>
      <c r="BP269" s="125">
        <f t="shared" si="60"/>
        <v>1</v>
      </c>
      <c r="BQ269">
        <f t="shared" si="61"/>
        <v>0</v>
      </c>
      <c r="BR269">
        <f t="shared" si="62"/>
        <v>2.4346332803033988E-2</v>
      </c>
      <c r="BS269" s="123">
        <f t="shared" si="63"/>
        <v>2.4346332803033988E-2</v>
      </c>
      <c r="BT269" s="125">
        <f t="shared" si="64"/>
        <v>0.975653667196966</v>
      </c>
      <c r="BU269" s="123">
        <f t="shared" si="65"/>
        <v>-2.4647604726350456E-2</v>
      </c>
      <c r="BV269" s="125">
        <f t="shared" si="66"/>
        <v>100</v>
      </c>
      <c r="BW269">
        <f t="shared" si="67"/>
        <v>-1.9712729329369258</v>
      </c>
      <c r="BX269">
        <f t="shared" si="68"/>
        <v>5.7160223190282487E-2</v>
      </c>
      <c r="BY269">
        <f t="shared" si="69"/>
        <v>0.11892255149850076</v>
      </c>
      <c r="CR269">
        <v>0.25694585169650863</v>
      </c>
      <c r="CS269">
        <v>1</v>
      </c>
      <c r="CT269">
        <v>0</v>
      </c>
      <c r="CU269">
        <f t="shared" si="72"/>
        <v>104</v>
      </c>
      <c r="CV269">
        <f t="shared" si="72"/>
        <v>12</v>
      </c>
      <c r="CW269">
        <f t="shared" si="70"/>
        <v>0.24637681159420288</v>
      </c>
      <c r="CX269">
        <f t="shared" si="70"/>
        <v>0.70731707317073167</v>
      </c>
      <c r="CY269">
        <f t="shared" si="71"/>
        <v>5.1254860374690932E-3</v>
      </c>
    </row>
    <row r="270" spans="63:103" x14ac:dyDescent="0.25">
      <c r="BK270">
        <v>3.98</v>
      </c>
      <c r="BL270">
        <v>0</v>
      </c>
      <c r="BM270">
        <v>23</v>
      </c>
      <c r="BN270" s="123">
        <v>0</v>
      </c>
      <c r="BO270">
        <v>1</v>
      </c>
      <c r="BP270" s="125">
        <f t="shared" si="60"/>
        <v>1</v>
      </c>
      <c r="BQ270">
        <f t="shared" si="61"/>
        <v>0</v>
      </c>
      <c r="BR270">
        <f t="shared" si="62"/>
        <v>0.31734249219752253</v>
      </c>
      <c r="BS270" s="123">
        <f t="shared" si="63"/>
        <v>0.31734249219752253</v>
      </c>
      <c r="BT270" s="125">
        <f t="shared" si="64"/>
        <v>0.68265750780247747</v>
      </c>
      <c r="BU270" s="123">
        <f t="shared" si="65"/>
        <v>-0.38176199788581239</v>
      </c>
      <c r="BV270" s="125">
        <f t="shared" si="66"/>
        <v>100</v>
      </c>
      <c r="BW270">
        <f t="shared" si="67"/>
        <v>-0.47514309399209154</v>
      </c>
      <c r="BX270">
        <f t="shared" si="68"/>
        <v>0.35635815051095049</v>
      </c>
      <c r="BY270">
        <f t="shared" si="69"/>
        <v>0.52053302145519997</v>
      </c>
      <c r="CR270">
        <v>0.25897128750285581</v>
      </c>
      <c r="CS270">
        <v>1</v>
      </c>
      <c r="CT270">
        <v>0</v>
      </c>
      <c r="CU270">
        <f t="shared" si="72"/>
        <v>105</v>
      </c>
      <c r="CV270">
        <f t="shared" si="72"/>
        <v>12</v>
      </c>
      <c r="CW270">
        <f t="shared" si="70"/>
        <v>0.23913043478260865</v>
      </c>
      <c r="CX270">
        <f t="shared" si="70"/>
        <v>0.70731707317073167</v>
      </c>
      <c r="CY270">
        <f t="shared" si="71"/>
        <v>5.1254860374690143E-3</v>
      </c>
    </row>
    <row r="271" spans="63:103" x14ac:dyDescent="0.25">
      <c r="BK271">
        <v>3.98</v>
      </c>
      <c r="BL271">
        <v>7</v>
      </c>
      <c r="BM271">
        <v>23</v>
      </c>
      <c r="BN271" s="123">
        <v>0</v>
      </c>
      <c r="BO271">
        <v>1</v>
      </c>
      <c r="BP271" s="125">
        <f t="shared" si="60"/>
        <v>1</v>
      </c>
      <c r="BQ271">
        <f t="shared" si="61"/>
        <v>0</v>
      </c>
      <c r="BR271">
        <f t="shared" si="62"/>
        <v>0.22256437545760555</v>
      </c>
      <c r="BS271" s="123">
        <f t="shared" si="63"/>
        <v>0.22256437545760555</v>
      </c>
      <c r="BT271" s="125">
        <f t="shared" si="64"/>
        <v>0.77743562454239445</v>
      </c>
      <c r="BU271" s="123">
        <f t="shared" si="65"/>
        <v>-0.25175443637290573</v>
      </c>
      <c r="BV271" s="125">
        <f t="shared" si="66"/>
        <v>100</v>
      </c>
      <c r="BW271">
        <f t="shared" si="67"/>
        <v>-0.76356124645193546</v>
      </c>
      <c r="BX271">
        <f t="shared" si="68"/>
        <v>0.2980626970722553</v>
      </c>
      <c r="BY271">
        <f t="shared" si="69"/>
        <v>0.43973289218407763</v>
      </c>
      <c r="CR271">
        <v>0.26136995653035405</v>
      </c>
      <c r="CS271">
        <v>1</v>
      </c>
      <c r="CT271">
        <v>0</v>
      </c>
      <c r="CU271">
        <f t="shared" si="72"/>
        <v>106</v>
      </c>
      <c r="CV271">
        <f t="shared" si="72"/>
        <v>12</v>
      </c>
      <c r="CW271">
        <f t="shared" si="70"/>
        <v>0.23188405797101452</v>
      </c>
      <c r="CX271">
        <f t="shared" si="70"/>
        <v>0.70731707317073167</v>
      </c>
      <c r="CY271">
        <f t="shared" si="71"/>
        <v>0</v>
      </c>
    </row>
    <row r="272" spans="63:103" x14ac:dyDescent="0.25">
      <c r="BK272">
        <v>3.98</v>
      </c>
      <c r="BL272">
        <v>10</v>
      </c>
      <c r="BM272">
        <v>23</v>
      </c>
      <c r="BN272" s="123">
        <v>0</v>
      </c>
      <c r="BO272">
        <v>1</v>
      </c>
      <c r="BP272" s="125">
        <f t="shared" si="60"/>
        <v>1</v>
      </c>
      <c r="BQ272">
        <f t="shared" si="61"/>
        <v>0</v>
      </c>
      <c r="BR272">
        <f t="shared" si="62"/>
        <v>0.18749395284948822</v>
      </c>
      <c r="BS272" s="123">
        <f t="shared" si="63"/>
        <v>0.18749395284948822</v>
      </c>
      <c r="BT272" s="125">
        <f t="shared" si="64"/>
        <v>0.81250604715051178</v>
      </c>
      <c r="BU272" s="123">
        <f t="shared" si="65"/>
        <v>-0.20763192215915713</v>
      </c>
      <c r="BV272" s="125">
        <f t="shared" si="66"/>
        <v>100</v>
      </c>
      <c r="BW272">
        <f t="shared" si="67"/>
        <v>-0.88716902607758286</v>
      </c>
      <c r="BX272">
        <f t="shared" si="68"/>
        <v>0.26915362287887018</v>
      </c>
      <c r="BY272">
        <f t="shared" si="69"/>
        <v>0.40362227255607541</v>
      </c>
      <c r="CR272">
        <v>0.26325192904340861</v>
      </c>
      <c r="CS272">
        <v>0</v>
      </c>
      <c r="CT272">
        <v>1</v>
      </c>
      <c r="CU272">
        <f t="shared" si="72"/>
        <v>106</v>
      </c>
      <c r="CV272">
        <f t="shared" si="72"/>
        <v>13</v>
      </c>
      <c r="CW272">
        <f t="shared" si="70"/>
        <v>0.23188405797101452</v>
      </c>
      <c r="CX272">
        <f t="shared" si="70"/>
        <v>0.68292682926829262</v>
      </c>
      <c r="CY272">
        <f t="shared" si="71"/>
        <v>4.9487451396253304E-3</v>
      </c>
    </row>
    <row r="273" spans="63:103" x14ac:dyDescent="0.25">
      <c r="BK273">
        <v>3.98</v>
      </c>
      <c r="BL273">
        <v>19</v>
      </c>
      <c r="BM273">
        <v>24</v>
      </c>
      <c r="BN273" s="123">
        <v>0</v>
      </c>
      <c r="BO273">
        <v>1</v>
      </c>
      <c r="BP273" s="125">
        <f t="shared" si="60"/>
        <v>1</v>
      </c>
      <c r="BQ273">
        <f t="shared" si="61"/>
        <v>0</v>
      </c>
      <c r="BR273">
        <f t="shared" si="62"/>
        <v>0.1009138544088502</v>
      </c>
      <c r="BS273" s="123">
        <f t="shared" si="63"/>
        <v>0.1009138544088502</v>
      </c>
      <c r="BT273" s="125">
        <f t="shared" si="64"/>
        <v>0.89908614559114985</v>
      </c>
      <c r="BU273" s="123">
        <f t="shared" si="65"/>
        <v>-0.1063764253069408</v>
      </c>
      <c r="BV273" s="125">
        <f t="shared" si="66"/>
        <v>100</v>
      </c>
      <c r="BW273">
        <f t="shared" si="67"/>
        <v>-1.2763616428235141</v>
      </c>
      <c r="BX273">
        <f t="shared" si="68"/>
        <v>0.17666710944049935</v>
      </c>
      <c r="BY273">
        <f t="shared" si="69"/>
        <v>0.28941115188081601</v>
      </c>
      <c r="CR273">
        <v>0.26658769671223254</v>
      </c>
      <c r="CS273">
        <v>1</v>
      </c>
      <c r="CT273">
        <v>0</v>
      </c>
      <c r="CU273">
        <f t="shared" si="72"/>
        <v>107</v>
      </c>
      <c r="CV273">
        <f t="shared" si="72"/>
        <v>13</v>
      </c>
      <c r="CW273">
        <f t="shared" si="70"/>
        <v>0.22463768115942029</v>
      </c>
      <c r="CX273">
        <f t="shared" si="70"/>
        <v>0.68292682926829262</v>
      </c>
      <c r="CY273">
        <f t="shared" si="71"/>
        <v>0</v>
      </c>
    </row>
    <row r="274" spans="63:103" x14ac:dyDescent="0.25">
      <c r="BK274">
        <v>3.99</v>
      </c>
      <c r="BL274">
        <v>9</v>
      </c>
      <c r="BM274">
        <v>24</v>
      </c>
      <c r="BN274" s="123">
        <v>0</v>
      </c>
      <c r="BO274">
        <v>1</v>
      </c>
      <c r="BP274" s="125">
        <f t="shared" si="60"/>
        <v>1</v>
      </c>
      <c r="BQ274">
        <f t="shared" si="61"/>
        <v>0</v>
      </c>
      <c r="BR274">
        <f t="shared" si="62"/>
        <v>0.19104422512689243</v>
      </c>
      <c r="BS274" s="123">
        <f t="shared" si="63"/>
        <v>0.19104422512689243</v>
      </c>
      <c r="BT274" s="125">
        <f t="shared" si="64"/>
        <v>0.80895577487310755</v>
      </c>
      <c r="BU274" s="123">
        <f t="shared" si="65"/>
        <v>-0.21201102982939443</v>
      </c>
      <c r="BV274" s="125">
        <f t="shared" si="66"/>
        <v>100</v>
      </c>
      <c r="BW274">
        <f t="shared" si="67"/>
        <v>-0.87405472815319207</v>
      </c>
      <c r="BX274">
        <f t="shared" si="68"/>
        <v>0.27227999000575542</v>
      </c>
      <c r="BY274">
        <f t="shared" si="69"/>
        <v>0.40747860274288822</v>
      </c>
      <c r="CR274">
        <v>0.26941318570571254</v>
      </c>
      <c r="CS274">
        <v>0</v>
      </c>
      <c r="CT274">
        <v>1</v>
      </c>
      <c r="CU274">
        <f t="shared" si="72"/>
        <v>107</v>
      </c>
      <c r="CV274">
        <f t="shared" si="72"/>
        <v>14</v>
      </c>
      <c r="CW274">
        <f t="shared" si="70"/>
        <v>0.22463768115942029</v>
      </c>
      <c r="CX274">
        <f t="shared" si="70"/>
        <v>0.65853658536585358</v>
      </c>
      <c r="CY274">
        <f t="shared" si="71"/>
        <v>4.7720042417815686E-3</v>
      </c>
    </row>
    <row r="275" spans="63:103" x14ac:dyDescent="0.25">
      <c r="BK275">
        <v>4</v>
      </c>
      <c r="BL275">
        <v>0</v>
      </c>
      <c r="BM275">
        <v>30</v>
      </c>
      <c r="BN275" s="123">
        <v>0</v>
      </c>
      <c r="BO275">
        <v>1</v>
      </c>
      <c r="BP275" s="125">
        <f t="shared" si="60"/>
        <v>1</v>
      </c>
      <c r="BQ275">
        <f t="shared" si="61"/>
        <v>0</v>
      </c>
      <c r="BR275">
        <f t="shared" si="62"/>
        <v>0.26658769671223254</v>
      </c>
      <c r="BS275" s="123">
        <f t="shared" si="63"/>
        <v>0.26658769671223254</v>
      </c>
      <c r="BT275" s="125">
        <f t="shared" si="64"/>
        <v>0.73341230328776752</v>
      </c>
      <c r="BU275" s="123">
        <f t="shared" si="65"/>
        <v>-0.31004724780009191</v>
      </c>
      <c r="BV275" s="125">
        <f t="shared" si="66"/>
        <v>100</v>
      </c>
      <c r="BW275">
        <f t="shared" si="67"/>
        <v>-0.62316607390534884</v>
      </c>
      <c r="BX275">
        <f t="shared" si="68"/>
        <v>0.32853677106925921</v>
      </c>
      <c r="BY275">
        <f t="shared" si="69"/>
        <v>0.47981624187825445</v>
      </c>
      <c r="CR275">
        <v>0.27003404966426714</v>
      </c>
      <c r="CS275">
        <v>1</v>
      </c>
      <c r="CT275">
        <v>0</v>
      </c>
      <c r="CU275">
        <f t="shared" si="72"/>
        <v>108</v>
      </c>
      <c r="CV275">
        <f t="shared" si="72"/>
        <v>14</v>
      </c>
      <c r="CW275">
        <f t="shared" si="70"/>
        <v>0.21739130434782605</v>
      </c>
      <c r="CX275">
        <f t="shared" si="70"/>
        <v>0.65853658536585358</v>
      </c>
      <c r="CY275">
        <f t="shared" si="71"/>
        <v>4.7720042417814957E-3</v>
      </c>
    </row>
    <row r="276" spans="63:103" x14ac:dyDescent="0.25">
      <c r="BK276">
        <v>4</v>
      </c>
      <c r="BL276">
        <v>6</v>
      </c>
      <c r="BM276">
        <v>26</v>
      </c>
      <c r="BN276" s="123">
        <v>0</v>
      </c>
      <c r="BO276">
        <v>1</v>
      </c>
      <c r="BP276" s="125">
        <f t="shared" si="60"/>
        <v>1</v>
      </c>
      <c r="BQ276">
        <f t="shared" si="61"/>
        <v>0</v>
      </c>
      <c r="BR276">
        <f t="shared" si="62"/>
        <v>0.21275324231477863</v>
      </c>
      <c r="BS276" s="123">
        <f t="shared" si="63"/>
        <v>0.21275324231477863</v>
      </c>
      <c r="BT276" s="125">
        <f t="shared" si="64"/>
        <v>0.78724675768522134</v>
      </c>
      <c r="BU276" s="123">
        <f t="shared" si="65"/>
        <v>-0.23921353754207061</v>
      </c>
      <c r="BV276" s="125">
        <f t="shared" si="66"/>
        <v>100</v>
      </c>
      <c r="BW276">
        <f t="shared" si="67"/>
        <v>-0.79690452168069115</v>
      </c>
      <c r="BX276">
        <f t="shared" si="68"/>
        <v>0.29040843754625417</v>
      </c>
      <c r="BY276">
        <f t="shared" si="69"/>
        <v>0.43005185370001797</v>
      </c>
      <c r="CR276">
        <v>0.27869443250484238</v>
      </c>
      <c r="CS276">
        <v>1</v>
      </c>
      <c r="CT276">
        <v>0</v>
      </c>
      <c r="CU276">
        <f t="shared" si="72"/>
        <v>109</v>
      </c>
      <c r="CV276">
        <f t="shared" si="72"/>
        <v>14</v>
      </c>
      <c r="CW276">
        <f t="shared" si="70"/>
        <v>0.21014492753623193</v>
      </c>
      <c r="CX276">
        <f t="shared" si="70"/>
        <v>0.65853658536585358</v>
      </c>
      <c r="CY276">
        <f t="shared" si="71"/>
        <v>0</v>
      </c>
    </row>
    <row r="277" spans="63:103" x14ac:dyDescent="0.25">
      <c r="BK277">
        <v>4</v>
      </c>
      <c r="BL277">
        <v>9</v>
      </c>
      <c r="BM277">
        <v>29</v>
      </c>
      <c r="BN277" s="123">
        <v>0</v>
      </c>
      <c r="BO277">
        <v>1</v>
      </c>
      <c r="BP277" s="125">
        <f t="shared" si="60"/>
        <v>1</v>
      </c>
      <c r="BQ277">
        <f t="shared" si="61"/>
        <v>0</v>
      </c>
      <c r="BR277">
        <f t="shared" si="62"/>
        <v>0.16462637140820832</v>
      </c>
      <c r="BS277" s="123">
        <f t="shared" si="63"/>
        <v>0.16462637140820832</v>
      </c>
      <c r="BT277" s="125">
        <f t="shared" si="64"/>
        <v>0.83537362859179165</v>
      </c>
      <c r="BU277" s="123">
        <f t="shared" si="65"/>
        <v>-0.17987619482001438</v>
      </c>
      <c r="BV277" s="125">
        <f t="shared" si="66"/>
        <v>100</v>
      </c>
      <c r="BW277">
        <f t="shared" si="67"/>
        <v>-0.97562013491330291</v>
      </c>
      <c r="BX277">
        <f t="shared" si="68"/>
        <v>0.24786876233221417</v>
      </c>
      <c r="BY277">
        <f t="shared" si="69"/>
        <v>0.37752256514801807</v>
      </c>
      <c r="CR277">
        <v>0.27904176750927506</v>
      </c>
      <c r="CS277">
        <v>0</v>
      </c>
      <c r="CT277">
        <v>1</v>
      </c>
      <c r="CU277">
        <f t="shared" si="72"/>
        <v>109</v>
      </c>
      <c r="CV277">
        <f t="shared" si="72"/>
        <v>15</v>
      </c>
      <c r="CW277">
        <f t="shared" si="70"/>
        <v>0.21014492753623193</v>
      </c>
      <c r="CX277">
        <f t="shared" si="70"/>
        <v>0.63414634146341464</v>
      </c>
      <c r="CY277">
        <f t="shared" si="71"/>
        <v>4.5952633439378075E-3</v>
      </c>
    </row>
    <row r="278" spans="63:103" x14ac:dyDescent="0.25">
      <c r="BK278">
        <v>4</v>
      </c>
      <c r="BL278">
        <v>12</v>
      </c>
      <c r="BM278">
        <v>27</v>
      </c>
      <c r="BN278" s="123">
        <v>0</v>
      </c>
      <c r="BO278">
        <v>1</v>
      </c>
      <c r="BP278" s="125">
        <f t="shared" si="60"/>
        <v>1</v>
      </c>
      <c r="BQ278">
        <f t="shared" si="61"/>
        <v>0</v>
      </c>
      <c r="BR278">
        <f t="shared" si="62"/>
        <v>0.14400679315174067</v>
      </c>
      <c r="BS278" s="123">
        <f t="shared" si="63"/>
        <v>0.14400679315174067</v>
      </c>
      <c r="BT278" s="125">
        <f t="shared" si="64"/>
        <v>0.8559932068482593</v>
      </c>
      <c r="BU278" s="123">
        <f t="shared" si="65"/>
        <v>-0.1554928387968153</v>
      </c>
      <c r="BV278" s="125">
        <f t="shared" si="66"/>
        <v>100</v>
      </c>
      <c r="BW278">
        <f t="shared" si="67"/>
        <v>-1.0624893588009741</v>
      </c>
      <c r="BX278">
        <f t="shared" si="68"/>
        <v>0.22686949199009823</v>
      </c>
      <c r="BY278">
        <f t="shared" si="69"/>
        <v>0.35184289736684643</v>
      </c>
      <c r="CR278">
        <v>0.28054392537592066</v>
      </c>
      <c r="CS278">
        <v>1</v>
      </c>
      <c r="CT278">
        <v>0</v>
      </c>
      <c r="CU278">
        <f t="shared" si="72"/>
        <v>110</v>
      </c>
      <c r="CV278">
        <f t="shared" si="72"/>
        <v>15</v>
      </c>
      <c r="CW278">
        <f t="shared" si="70"/>
        <v>0.20289855072463769</v>
      </c>
      <c r="CX278">
        <f t="shared" si="70"/>
        <v>0.63414634146341464</v>
      </c>
      <c r="CY278">
        <f t="shared" si="71"/>
        <v>0</v>
      </c>
    </row>
    <row r="279" spans="63:103" x14ac:dyDescent="0.25">
      <c r="BK279">
        <v>4</v>
      </c>
      <c r="BL279">
        <v>14</v>
      </c>
      <c r="BM279">
        <v>27</v>
      </c>
      <c r="BN279" s="123">
        <v>0</v>
      </c>
      <c r="BO279">
        <v>1</v>
      </c>
      <c r="BP279" s="125">
        <f t="shared" si="60"/>
        <v>1</v>
      </c>
      <c r="BQ279">
        <f t="shared" si="61"/>
        <v>0</v>
      </c>
      <c r="BR279">
        <f t="shared" si="62"/>
        <v>0.12612642193008203</v>
      </c>
      <c r="BS279" s="123">
        <f t="shared" si="63"/>
        <v>0.12612642193008203</v>
      </c>
      <c r="BT279" s="125">
        <f t="shared" si="64"/>
        <v>0.87387357806991794</v>
      </c>
      <c r="BU279" s="123">
        <f t="shared" si="65"/>
        <v>-0.134819561306319</v>
      </c>
      <c r="BV279" s="125">
        <f t="shared" si="66"/>
        <v>100</v>
      </c>
      <c r="BW279">
        <f t="shared" si="67"/>
        <v>-1.1448945452180723</v>
      </c>
      <c r="BX279">
        <f t="shared" si="68"/>
        <v>0.20714623351258926</v>
      </c>
      <c r="BY279">
        <f t="shared" si="69"/>
        <v>0.32757976822128715</v>
      </c>
      <c r="CR279">
        <v>0.29613140613749112</v>
      </c>
      <c r="CS279">
        <v>0</v>
      </c>
      <c r="CT279">
        <v>1</v>
      </c>
      <c r="CU279">
        <f t="shared" si="72"/>
        <v>110</v>
      </c>
      <c r="CV279">
        <f t="shared" si="72"/>
        <v>16</v>
      </c>
      <c r="CW279">
        <f t="shared" si="70"/>
        <v>0.20289855072463769</v>
      </c>
      <c r="CX279">
        <f t="shared" si="70"/>
        <v>0.6097560975609756</v>
      </c>
      <c r="CY279">
        <f t="shared" si="71"/>
        <v>4.4185224460940456E-3</v>
      </c>
    </row>
    <row r="280" spans="63:103" x14ac:dyDescent="0.25">
      <c r="BK280">
        <v>4</v>
      </c>
      <c r="BL280">
        <v>16</v>
      </c>
      <c r="BM280">
        <v>26</v>
      </c>
      <c r="BN280" s="123">
        <v>0</v>
      </c>
      <c r="BO280">
        <v>1</v>
      </c>
      <c r="BP280" s="125">
        <f t="shared" si="60"/>
        <v>1</v>
      </c>
      <c r="BQ280">
        <f t="shared" si="61"/>
        <v>0</v>
      </c>
      <c r="BR280">
        <f t="shared" si="62"/>
        <v>0.1133447825500343</v>
      </c>
      <c r="BS280" s="123">
        <f t="shared" si="63"/>
        <v>0.1133447825500343</v>
      </c>
      <c r="BT280" s="125">
        <f t="shared" si="64"/>
        <v>0.88665521744996567</v>
      </c>
      <c r="BU280" s="123">
        <f t="shared" si="65"/>
        <v>-0.12029907860828563</v>
      </c>
      <c r="BV280" s="125">
        <f t="shared" si="66"/>
        <v>100</v>
      </c>
      <c r="BW280">
        <f t="shared" si="67"/>
        <v>-1.2089304537661825</v>
      </c>
      <c r="BX280">
        <f t="shared" si="68"/>
        <v>0.19210850157002465</v>
      </c>
      <c r="BY280">
        <f t="shared" si="69"/>
        <v>0.30887913738681466</v>
      </c>
      <c r="CR280">
        <v>0.29817765890164272</v>
      </c>
      <c r="CS280">
        <v>1</v>
      </c>
      <c r="CT280">
        <v>0</v>
      </c>
      <c r="CU280">
        <f t="shared" si="72"/>
        <v>111</v>
      </c>
      <c r="CV280">
        <f t="shared" si="72"/>
        <v>16</v>
      </c>
      <c r="CW280">
        <f t="shared" si="70"/>
        <v>0.19565217391304346</v>
      </c>
      <c r="CX280">
        <f t="shared" si="70"/>
        <v>0.6097560975609756</v>
      </c>
      <c r="CY280">
        <f t="shared" si="71"/>
        <v>0</v>
      </c>
    </row>
    <row r="281" spans="63:103" x14ac:dyDescent="0.25">
      <c r="BK281">
        <v>4</v>
      </c>
      <c r="BL281">
        <v>20</v>
      </c>
      <c r="BM281">
        <v>22</v>
      </c>
      <c r="BN281" s="123">
        <v>0</v>
      </c>
      <c r="BO281">
        <v>2</v>
      </c>
      <c r="BP281" s="125">
        <f t="shared" si="60"/>
        <v>2</v>
      </c>
      <c r="BQ281">
        <f t="shared" si="61"/>
        <v>0</v>
      </c>
      <c r="BR281">
        <f t="shared" si="62"/>
        <v>9.6755299842337245E-2</v>
      </c>
      <c r="BS281" s="123">
        <f t="shared" si="63"/>
        <v>0.19351059968467449</v>
      </c>
      <c r="BT281" s="125">
        <f t="shared" si="64"/>
        <v>1.8064894003153256</v>
      </c>
      <c r="BU281" s="123">
        <f t="shared" si="65"/>
        <v>-0.20352355299404642</v>
      </c>
      <c r="BV281" s="125">
        <f t="shared" si="66"/>
        <v>100</v>
      </c>
      <c r="BW281">
        <f t="shared" si="67"/>
        <v>-1.3002637151244256</v>
      </c>
      <c r="BX281">
        <f t="shared" si="68"/>
        <v>0.17130984592394274</v>
      </c>
      <c r="BY281">
        <f t="shared" si="69"/>
        <v>0.56515955982800248</v>
      </c>
      <c r="CR281">
        <v>0.2993372464356312</v>
      </c>
      <c r="CS281">
        <v>0</v>
      </c>
      <c r="CT281">
        <v>1</v>
      </c>
      <c r="CU281">
        <f t="shared" si="72"/>
        <v>111</v>
      </c>
      <c r="CV281">
        <f t="shared" si="72"/>
        <v>17</v>
      </c>
      <c r="CW281">
        <f t="shared" si="70"/>
        <v>0.19565217391304346</v>
      </c>
      <c r="CX281">
        <f t="shared" si="70"/>
        <v>0.58536585365853666</v>
      </c>
      <c r="CY281">
        <f t="shared" si="71"/>
        <v>4.2417815482502846E-3</v>
      </c>
    </row>
    <row r="282" spans="63:103" x14ac:dyDescent="0.25">
      <c r="BK282">
        <v>4</v>
      </c>
      <c r="BL282">
        <v>24</v>
      </c>
      <c r="BM282">
        <v>31</v>
      </c>
      <c r="BN282" s="123">
        <v>0</v>
      </c>
      <c r="BO282">
        <v>1</v>
      </c>
      <c r="BP282" s="125">
        <f t="shared" si="60"/>
        <v>1</v>
      </c>
      <c r="BQ282">
        <f t="shared" si="61"/>
        <v>0</v>
      </c>
      <c r="BR282">
        <f t="shared" si="62"/>
        <v>5.1508746975597874E-2</v>
      </c>
      <c r="BS282" s="123">
        <f t="shared" si="63"/>
        <v>5.1508746975597874E-2</v>
      </c>
      <c r="BT282" s="125">
        <f t="shared" si="64"/>
        <v>0.94849125302440207</v>
      </c>
      <c r="BU282" s="123">
        <f t="shared" si="65"/>
        <v>-5.2882711553225312E-2</v>
      </c>
      <c r="BV282" s="125">
        <f t="shared" si="66"/>
        <v>100</v>
      </c>
      <c r="BW282">
        <f t="shared" si="67"/>
        <v>-1.6303975887795179</v>
      </c>
      <c r="BX282">
        <f t="shared" si="68"/>
        <v>0.10560636003137906</v>
      </c>
      <c r="BY282">
        <f t="shared" si="69"/>
        <v>0.19392768876701569</v>
      </c>
      <c r="CR282">
        <v>0.30209156183710162</v>
      </c>
      <c r="CS282">
        <v>1</v>
      </c>
      <c r="CT282">
        <v>0</v>
      </c>
      <c r="CU282">
        <f t="shared" si="72"/>
        <v>112</v>
      </c>
      <c r="CV282">
        <f t="shared" si="72"/>
        <v>17</v>
      </c>
      <c r="CW282">
        <f t="shared" si="70"/>
        <v>0.18840579710144922</v>
      </c>
      <c r="CX282">
        <f t="shared" si="70"/>
        <v>0.58536585365853666</v>
      </c>
      <c r="CY282">
        <f t="shared" si="71"/>
        <v>4.2417815482502196E-3</v>
      </c>
    </row>
    <row r="283" spans="63:103" x14ac:dyDescent="0.25">
      <c r="BK283">
        <v>4</v>
      </c>
      <c r="BL283">
        <v>25</v>
      </c>
      <c r="BM283">
        <v>28</v>
      </c>
      <c r="BN283" s="123">
        <v>0</v>
      </c>
      <c r="BO283">
        <v>1</v>
      </c>
      <c r="BP283" s="125">
        <f t="shared" ref="BP283:BP330" si="73">BN283+BO283</f>
        <v>1</v>
      </c>
      <c r="BQ283">
        <f t="shared" ref="BQ283:BQ330" si="74">IF(BP283=0,"",BN283/BP283)</f>
        <v>0</v>
      </c>
      <c r="BR283">
        <f t="shared" ref="BR283:BR330" si="75">_xlfn.NORM.S.DIST(BW283,TRUE)</f>
        <v>5.2993953203671597E-2</v>
      </c>
      <c r="BS283" s="123">
        <f t="shared" ref="BS283:BS330" si="76">BP283*BR283</f>
        <v>5.2993953203671597E-2</v>
      </c>
      <c r="BT283" s="125">
        <f t="shared" ref="BT283:BT330" si="77">BP283-BS283</f>
        <v>0.94700604679632838</v>
      </c>
      <c r="BU283" s="123">
        <f t="shared" ref="BU283:BU330" si="78">IFERROR(BP283*(BQ283*LN(BR283)+(1-BQ283)*LN(1-BR283)),0)</f>
        <v>-5.4449800603848221E-2</v>
      </c>
      <c r="BV283" s="125">
        <f t="shared" ref="BV283:BV330" si="79">100*IF(BR283&gt;=$CN$160,BN283/BP283,BO283/BP283)</f>
        <v>100</v>
      </c>
      <c r="BW283">
        <f t="shared" ref="BW283:BW330" si="80">$CA$155+MMULT(BK283:BM283,$CA$156:$CA$158)</f>
        <v>-1.6164923483811018</v>
      </c>
      <c r="BX283">
        <f t="shared" ref="BX283:BX330" si="81">_xlfn.NORM.S.DIST(BW283,FALSE)</f>
        <v>0.10801747175941871</v>
      </c>
      <c r="BY283">
        <f t="shared" ref="BY283:BY330" si="82">(BN283*(BW283*BX283/BR283+(BX283/BR283)^2)-BO283*(BW283*BX283/(1-BR283)-(BX283/(1-BR283))^2))</f>
        <v>0.19739062263505447</v>
      </c>
      <c r="CR283">
        <v>0.30852869546656392</v>
      </c>
      <c r="CS283">
        <v>1</v>
      </c>
      <c r="CT283">
        <v>0</v>
      </c>
      <c r="CU283">
        <f t="shared" si="72"/>
        <v>113</v>
      </c>
      <c r="CV283">
        <f t="shared" si="72"/>
        <v>17</v>
      </c>
      <c r="CW283">
        <f t="shared" ref="CW283:CX331" si="83">1-CU283/CU$331</f>
        <v>0.1811594202898551</v>
      </c>
      <c r="CX283">
        <f t="shared" si="83"/>
        <v>0.58536585365853666</v>
      </c>
      <c r="CY283">
        <f t="shared" ref="CY283:CY331" si="84">(CW283-CW284)*CX283</f>
        <v>4.2417815482502846E-3</v>
      </c>
    </row>
    <row r="284" spans="63:103" x14ac:dyDescent="0.25">
      <c r="BK284">
        <v>4</v>
      </c>
      <c r="BL284">
        <v>30</v>
      </c>
      <c r="BM284">
        <v>28</v>
      </c>
      <c r="BN284" s="123">
        <v>0</v>
      </c>
      <c r="BO284">
        <v>1</v>
      </c>
      <c r="BP284" s="125">
        <f t="shared" si="73"/>
        <v>1</v>
      </c>
      <c r="BQ284">
        <f t="shared" si="74"/>
        <v>0</v>
      </c>
      <c r="BR284">
        <f t="shared" si="75"/>
        <v>3.4189174050654025E-2</v>
      </c>
      <c r="BS284" s="123">
        <f t="shared" si="76"/>
        <v>3.4189174050654025E-2</v>
      </c>
      <c r="BT284" s="125">
        <f t="shared" si="77"/>
        <v>0.96581082594934597</v>
      </c>
      <c r="BU284" s="123">
        <f t="shared" si="78"/>
        <v>-3.4787296297851121E-2</v>
      </c>
      <c r="BV284" s="125">
        <f t="shared" si="79"/>
        <v>100</v>
      </c>
      <c r="BW284">
        <f t="shared" si="80"/>
        <v>-1.8225053144238474</v>
      </c>
      <c r="BX284">
        <f t="shared" si="81"/>
        <v>7.5796637781948881E-2</v>
      </c>
      <c r="BY284">
        <f t="shared" si="82"/>
        <v>0.14918892609759943</v>
      </c>
      <c r="CR284">
        <v>0.31649468888978527</v>
      </c>
      <c r="CS284">
        <v>1</v>
      </c>
      <c r="CT284">
        <v>0</v>
      </c>
      <c r="CU284">
        <f t="shared" ref="CU284:CV331" si="85">CU283+CS284</f>
        <v>114</v>
      </c>
      <c r="CV284">
        <f t="shared" si="85"/>
        <v>17</v>
      </c>
      <c r="CW284">
        <f t="shared" si="83"/>
        <v>0.17391304347826086</v>
      </c>
      <c r="CX284">
        <f t="shared" si="83"/>
        <v>0.58536585365853666</v>
      </c>
      <c r="CY284">
        <f t="shared" si="84"/>
        <v>4.2417815482502846E-3</v>
      </c>
    </row>
    <row r="285" spans="63:103" x14ac:dyDescent="0.25">
      <c r="BK285">
        <v>4</v>
      </c>
      <c r="BL285">
        <v>34</v>
      </c>
      <c r="BM285">
        <v>27</v>
      </c>
      <c r="BN285" s="123">
        <v>0</v>
      </c>
      <c r="BO285">
        <v>1</v>
      </c>
      <c r="BP285" s="125">
        <f t="shared" si="73"/>
        <v>1</v>
      </c>
      <c r="BQ285">
        <f t="shared" si="74"/>
        <v>0</v>
      </c>
      <c r="BR285">
        <f t="shared" si="75"/>
        <v>2.4479622702482662E-2</v>
      </c>
      <c r="BS285" s="123">
        <f t="shared" si="76"/>
        <v>2.4479622702482662E-2</v>
      </c>
      <c r="BT285" s="125">
        <f t="shared" si="77"/>
        <v>0.97552037729751739</v>
      </c>
      <c r="BU285" s="123">
        <f t="shared" si="78"/>
        <v>-2.4784230057168118E-2</v>
      </c>
      <c r="BV285" s="125">
        <f t="shared" si="79"/>
        <v>100</v>
      </c>
      <c r="BW285">
        <f t="shared" si="80"/>
        <v>-1.9689464093890559</v>
      </c>
      <c r="BX285">
        <f t="shared" si="81"/>
        <v>5.7422818791808466E-2</v>
      </c>
      <c r="BY285">
        <f t="shared" si="82"/>
        <v>0.11936457697059706</v>
      </c>
      <c r="CR285">
        <v>0.31734249219752253</v>
      </c>
      <c r="CS285">
        <v>1</v>
      </c>
      <c r="CT285">
        <v>0</v>
      </c>
      <c r="CU285">
        <f t="shared" si="85"/>
        <v>115</v>
      </c>
      <c r="CV285">
        <f t="shared" si="85"/>
        <v>17</v>
      </c>
      <c r="CW285">
        <f t="shared" si="83"/>
        <v>0.16666666666666663</v>
      </c>
      <c r="CX285">
        <f t="shared" si="83"/>
        <v>0.58536585365853666</v>
      </c>
      <c r="CY285">
        <f t="shared" si="84"/>
        <v>4.2417815482502196E-3</v>
      </c>
    </row>
    <row r="286" spans="63:103" x14ac:dyDescent="0.25">
      <c r="BK286">
        <v>4</v>
      </c>
      <c r="BL286">
        <v>40</v>
      </c>
      <c r="BM286">
        <v>31</v>
      </c>
      <c r="BN286" s="123">
        <v>0</v>
      </c>
      <c r="BO286">
        <v>1</v>
      </c>
      <c r="BP286" s="125">
        <f t="shared" si="73"/>
        <v>1</v>
      </c>
      <c r="BQ286">
        <f t="shared" si="74"/>
        <v>0</v>
      </c>
      <c r="BR286">
        <f t="shared" si="75"/>
        <v>1.1021123788814362E-2</v>
      </c>
      <c r="BS286" s="123">
        <f t="shared" si="76"/>
        <v>1.1021123788814362E-2</v>
      </c>
      <c r="BT286" s="125">
        <f t="shared" si="77"/>
        <v>0.98897887621118563</v>
      </c>
      <c r="BU286" s="123">
        <f t="shared" si="78"/>
        <v>-1.1082306322424214E-2</v>
      </c>
      <c r="BV286" s="125">
        <f t="shared" si="79"/>
        <v>100</v>
      </c>
      <c r="BW286">
        <f t="shared" si="80"/>
        <v>-2.2896390801163049</v>
      </c>
      <c r="BX286">
        <f t="shared" si="81"/>
        <v>2.9008624640835E-2</v>
      </c>
      <c r="BY286">
        <f t="shared" si="82"/>
        <v>6.8019813355765818E-2</v>
      </c>
      <c r="CR286">
        <v>0.32872534373513473</v>
      </c>
      <c r="CS286">
        <v>1</v>
      </c>
      <c r="CT286">
        <v>0</v>
      </c>
      <c r="CU286">
        <f t="shared" si="85"/>
        <v>116</v>
      </c>
      <c r="CV286">
        <f t="shared" si="85"/>
        <v>17</v>
      </c>
      <c r="CW286">
        <f t="shared" si="83"/>
        <v>0.15942028985507251</v>
      </c>
      <c r="CX286">
        <f t="shared" si="83"/>
        <v>0.58536585365853666</v>
      </c>
      <c r="CY286">
        <f t="shared" si="84"/>
        <v>4.2417815482502846E-3</v>
      </c>
    </row>
    <row r="287" spans="63:103" x14ac:dyDescent="0.25">
      <c r="BK287">
        <v>4.01</v>
      </c>
      <c r="BL287">
        <v>6</v>
      </c>
      <c r="BM287">
        <v>26</v>
      </c>
      <c r="BN287" s="123">
        <v>0</v>
      </c>
      <c r="BO287">
        <v>1</v>
      </c>
      <c r="BP287" s="125">
        <f t="shared" si="73"/>
        <v>1</v>
      </c>
      <c r="BQ287">
        <f t="shared" si="74"/>
        <v>0</v>
      </c>
      <c r="BR287">
        <f t="shared" si="75"/>
        <v>0.20994170391940886</v>
      </c>
      <c r="BS287" s="123">
        <f t="shared" si="76"/>
        <v>0.20994170391940886</v>
      </c>
      <c r="BT287" s="125">
        <f t="shared" si="77"/>
        <v>0.79005829608059108</v>
      </c>
      <c r="BU287" s="123">
        <f t="shared" si="78"/>
        <v>-0.23564854373652566</v>
      </c>
      <c r="BV287" s="125">
        <f t="shared" si="79"/>
        <v>100</v>
      </c>
      <c r="BW287">
        <f t="shared" si="80"/>
        <v>-0.80662353909586049</v>
      </c>
      <c r="BX287">
        <f t="shared" si="81"/>
        <v>0.28815426493482077</v>
      </c>
      <c r="BY287">
        <f t="shared" si="82"/>
        <v>0.4272205876173597</v>
      </c>
      <c r="CR287">
        <v>0.33093392476775013</v>
      </c>
      <c r="CS287">
        <v>1</v>
      </c>
      <c r="CT287">
        <v>0</v>
      </c>
      <c r="CU287">
        <f t="shared" si="85"/>
        <v>117</v>
      </c>
      <c r="CV287">
        <f t="shared" si="85"/>
        <v>17</v>
      </c>
      <c r="CW287">
        <f t="shared" si="83"/>
        <v>0.15217391304347827</v>
      </c>
      <c r="CX287">
        <f t="shared" si="83"/>
        <v>0.58536585365853666</v>
      </c>
      <c r="CY287">
        <f t="shared" si="84"/>
        <v>4.2417815482502846E-3</v>
      </c>
    </row>
    <row r="288" spans="63:103" x14ac:dyDescent="0.25">
      <c r="BK288">
        <v>4.01</v>
      </c>
      <c r="BL288">
        <v>6</v>
      </c>
      <c r="BM288">
        <v>34</v>
      </c>
      <c r="BN288" s="123">
        <v>0</v>
      </c>
      <c r="BO288">
        <v>1</v>
      </c>
      <c r="BP288" s="125">
        <f t="shared" si="73"/>
        <v>1</v>
      </c>
      <c r="BQ288">
        <f t="shared" si="74"/>
        <v>0</v>
      </c>
      <c r="BR288">
        <f t="shared" si="75"/>
        <v>0.17014870836904503</v>
      </c>
      <c r="BS288" s="123">
        <f t="shared" si="76"/>
        <v>0.17014870836904503</v>
      </c>
      <c r="BT288" s="125">
        <f t="shared" si="77"/>
        <v>0.82985129163095495</v>
      </c>
      <c r="BU288" s="123">
        <f t="shared" si="78"/>
        <v>-0.18650876095345859</v>
      </c>
      <c r="BV288" s="125">
        <f t="shared" si="79"/>
        <v>100</v>
      </c>
      <c r="BW288">
        <f t="shared" si="80"/>
        <v>-0.95357776204776634</v>
      </c>
      <c r="BX288">
        <f t="shared" si="81"/>
        <v>0.25319538708526668</v>
      </c>
      <c r="BY288">
        <f t="shared" si="82"/>
        <v>0.38403720453567525</v>
      </c>
      <c r="CR288">
        <v>0.33546305545325156</v>
      </c>
      <c r="CS288">
        <v>1</v>
      </c>
      <c r="CT288">
        <v>0</v>
      </c>
      <c r="CU288">
        <f t="shared" si="85"/>
        <v>118</v>
      </c>
      <c r="CV288">
        <f t="shared" si="85"/>
        <v>17</v>
      </c>
      <c r="CW288">
        <f t="shared" si="83"/>
        <v>0.14492753623188404</v>
      </c>
      <c r="CX288">
        <f t="shared" si="83"/>
        <v>0.58536585365853666</v>
      </c>
      <c r="CY288">
        <f t="shared" si="84"/>
        <v>0</v>
      </c>
    </row>
    <row r="289" spans="63:103" x14ac:dyDescent="0.25">
      <c r="BK289">
        <v>4.04</v>
      </c>
      <c r="BL289">
        <v>20</v>
      </c>
      <c r="BM289">
        <v>28</v>
      </c>
      <c r="BN289" s="123">
        <v>0</v>
      </c>
      <c r="BO289">
        <v>1</v>
      </c>
      <c r="BP289" s="125">
        <f t="shared" si="73"/>
        <v>1</v>
      </c>
      <c r="BQ289">
        <f t="shared" si="74"/>
        <v>0</v>
      </c>
      <c r="BR289">
        <f t="shared" si="75"/>
        <v>7.3619171305248213E-2</v>
      </c>
      <c r="BS289" s="123">
        <f t="shared" si="76"/>
        <v>7.3619171305248213E-2</v>
      </c>
      <c r="BT289" s="125">
        <f t="shared" si="77"/>
        <v>0.9263808286947518</v>
      </c>
      <c r="BU289" s="123">
        <f t="shared" si="78"/>
        <v>-7.6469866791666619E-2</v>
      </c>
      <c r="BV289" s="125">
        <f t="shared" si="79"/>
        <v>100</v>
      </c>
      <c r="BW289">
        <f t="shared" si="80"/>
        <v>-1.4493554519990344</v>
      </c>
      <c r="BX289">
        <f t="shared" si="81"/>
        <v>0.13956090942326574</v>
      </c>
      <c r="BY289">
        <f t="shared" si="82"/>
        <v>0.24104391601256794</v>
      </c>
      <c r="CR289">
        <v>0.34553959233429066</v>
      </c>
      <c r="CS289">
        <v>0</v>
      </c>
      <c r="CT289">
        <v>1</v>
      </c>
      <c r="CU289">
        <f t="shared" si="85"/>
        <v>118</v>
      </c>
      <c r="CV289">
        <f t="shared" si="85"/>
        <v>18</v>
      </c>
      <c r="CW289">
        <f t="shared" si="83"/>
        <v>0.14492753623188404</v>
      </c>
      <c r="CX289">
        <f t="shared" si="83"/>
        <v>0.56097560975609762</v>
      </c>
      <c r="CY289">
        <f t="shared" si="84"/>
        <v>4.0650406504065227E-3</v>
      </c>
    </row>
    <row r="290" spans="63:103" x14ac:dyDescent="0.25">
      <c r="BK290">
        <v>4.04</v>
      </c>
      <c r="BL290">
        <v>23</v>
      </c>
      <c r="BM290">
        <v>33</v>
      </c>
      <c r="BN290" s="123">
        <v>0</v>
      </c>
      <c r="BO290">
        <v>1</v>
      </c>
      <c r="BP290" s="125">
        <f t="shared" si="73"/>
        <v>1</v>
      </c>
      <c r="BQ290">
        <f t="shared" si="74"/>
        <v>0</v>
      </c>
      <c r="BR290">
        <f t="shared" si="75"/>
        <v>4.7975371936377992E-2</v>
      </c>
      <c r="BS290" s="123">
        <f t="shared" si="76"/>
        <v>4.7975371936377992E-2</v>
      </c>
      <c r="BT290" s="125">
        <f t="shared" si="77"/>
        <v>0.95202462806362198</v>
      </c>
      <c r="BU290" s="123">
        <f t="shared" si="78"/>
        <v>-4.9164374710660652E-2</v>
      </c>
      <c r="BV290" s="125">
        <f t="shared" si="79"/>
        <v>100</v>
      </c>
      <c r="BW290">
        <f t="shared" si="80"/>
        <v>-1.6648096209696241</v>
      </c>
      <c r="BX290">
        <f t="shared" si="81"/>
        <v>9.9785333015132066E-2</v>
      </c>
      <c r="BY290">
        <f t="shared" si="82"/>
        <v>0.18548098299207502</v>
      </c>
      <c r="CR290">
        <v>0.34672234637286858</v>
      </c>
      <c r="CS290">
        <v>1</v>
      </c>
      <c r="CT290">
        <v>0</v>
      </c>
      <c r="CU290">
        <f t="shared" si="85"/>
        <v>119</v>
      </c>
      <c r="CV290">
        <f t="shared" si="85"/>
        <v>18</v>
      </c>
      <c r="CW290">
        <f t="shared" si="83"/>
        <v>0.1376811594202898</v>
      </c>
      <c r="CX290">
        <f t="shared" si="83"/>
        <v>0.56097560975609762</v>
      </c>
      <c r="CY290">
        <f t="shared" si="84"/>
        <v>4.0650406504064603E-3</v>
      </c>
    </row>
    <row r="291" spans="63:103" x14ac:dyDescent="0.25">
      <c r="BK291">
        <v>4.05</v>
      </c>
      <c r="BL291">
        <v>21</v>
      </c>
      <c r="BM291">
        <v>25</v>
      </c>
      <c r="BN291" s="123">
        <v>0</v>
      </c>
      <c r="BO291">
        <v>1</v>
      </c>
      <c r="BP291" s="125">
        <f t="shared" si="73"/>
        <v>1</v>
      </c>
      <c r="BQ291">
        <f t="shared" si="74"/>
        <v>0</v>
      </c>
      <c r="BR291">
        <f t="shared" si="75"/>
        <v>7.4205178633651087E-2</v>
      </c>
      <c r="BS291" s="123">
        <f t="shared" si="76"/>
        <v>7.4205178633651087E-2</v>
      </c>
      <c r="BT291" s="125">
        <f t="shared" si="77"/>
        <v>0.92579482136634894</v>
      </c>
      <c r="BU291" s="123">
        <f t="shared" si="78"/>
        <v>-7.7102644085695921E-2</v>
      </c>
      <c r="BV291" s="125">
        <f t="shared" si="79"/>
        <v>100</v>
      </c>
      <c r="BW291">
        <f t="shared" si="80"/>
        <v>-1.4451692290157894</v>
      </c>
      <c r="BX291">
        <f t="shared" si="81"/>
        <v>0.14040901452237542</v>
      </c>
      <c r="BY291">
        <f t="shared" si="82"/>
        <v>0.24218073374588414</v>
      </c>
      <c r="CR291">
        <v>0.34821186710019747</v>
      </c>
      <c r="CS291">
        <v>1</v>
      </c>
      <c r="CT291">
        <v>0</v>
      </c>
      <c r="CU291">
        <f t="shared" si="85"/>
        <v>120</v>
      </c>
      <c r="CV291">
        <f t="shared" si="85"/>
        <v>18</v>
      </c>
      <c r="CW291">
        <f t="shared" si="83"/>
        <v>0.13043478260869568</v>
      </c>
      <c r="CX291">
        <f t="shared" si="83"/>
        <v>0.56097560975609762</v>
      </c>
      <c r="CY291">
        <f t="shared" si="84"/>
        <v>0</v>
      </c>
    </row>
    <row r="292" spans="63:103" x14ac:dyDescent="0.25">
      <c r="BK292">
        <v>4.05</v>
      </c>
      <c r="BL292">
        <v>23</v>
      </c>
      <c r="BM292">
        <v>26</v>
      </c>
      <c r="BN292" s="123">
        <v>1</v>
      </c>
      <c r="BO292">
        <v>0</v>
      </c>
      <c r="BP292" s="125">
        <f t="shared" si="73"/>
        <v>1</v>
      </c>
      <c r="BQ292">
        <f t="shared" si="74"/>
        <v>1</v>
      </c>
      <c r="BR292">
        <f t="shared" si="75"/>
        <v>6.1059083488193035E-2</v>
      </c>
      <c r="BS292" s="123">
        <f t="shared" si="76"/>
        <v>6.1059083488193035E-2</v>
      </c>
      <c r="BT292" s="125">
        <f t="shared" si="77"/>
        <v>0.938940916511807</v>
      </c>
      <c r="BU292" s="123">
        <f t="shared" si="78"/>
        <v>-2.7959133018078237</v>
      </c>
      <c r="BV292" s="125">
        <f t="shared" si="79"/>
        <v>0</v>
      </c>
      <c r="BW292">
        <f t="shared" si="80"/>
        <v>-1.5459436933018758</v>
      </c>
      <c r="BX292">
        <f t="shared" si="81"/>
        <v>0.12076491376506393</v>
      </c>
      <c r="BY292">
        <f t="shared" si="82"/>
        <v>0.85421453267858194</v>
      </c>
      <c r="CR292">
        <v>0.35233588347167288</v>
      </c>
      <c r="CS292">
        <v>0</v>
      </c>
      <c r="CT292">
        <v>1</v>
      </c>
      <c r="CU292">
        <f t="shared" si="85"/>
        <v>120</v>
      </c>
      <c r="CV292">
        <f t="shared" si="85"/>
        <v>19</v>
      </c>
      <c r="CW292">
        <f t="shared" si="83"/>
        <v>0.13043478260869568</v>
      </c>
      <c r="CX292">
        <f t="shared" si="83"/>
        <v>0.53658536585365857</v>
      </c>
      <c r="CY292">
        <f t="shared" si="84"/>
        <v>3.8882997525627604E-3</v>
      </c>
    </row>
    <row r="293" spans="63:103" x14ac:dyDescent="0.25">
      <c r="BK293">
        <v>4.05</v>
      </c>
      <c r="BL293">
        <v>33</v>
      </c>
      <c r="BM293">
        <v>27</v>
      </c>
      <c r="BN293" s="123">
        <v>0</v>
      </c>
      <c r="BO293">
        <v>1</v>
      </c>
      <c r="BP293" s="125">
        <f t="shared" si="73"/>
        <v>1</v>
      </c>
      <c r="BQ293">
        <f t="shared" si="74"/>
        <v>0</v>
      </c>
      <c r="BR293">
        <f t="shared" si="75"/>
        <v>2.405820312950864E-2</v>
      </c>
      <c r="BS293" s="123">
        <f t="shared" si="76"/>
        <v>2.405820312950864E-2</v>
      </c>
      <c r="BT293" s="125">
        <f t="shared" si="77"/>
        <v>0.97594179687049132</v>
      </c>
      <c r="BU293" s="123">
        <f t="shared" si="78"/>
        <v>-2.4352328701248146E-2</v>
      </c>
      <c r="BV293" s="125">
        <f t="shared" si="79"/>
        <v>100</v>
      </c>
      <c r="BW293">
        <f t="shared" si="80"/>
        <v>-1.9763389032563552</v>
      </c>
      <c r="BX293">
        <f t="shared" si="81"/>
        <v>5.6591512351783939E-2</v>
      </c>
      <c r="BY293">
        <f t="shared" si="82"/>
        <v>0.11796354580611755</v>
      </c>
      <c r="CR293">
        <v>0.36277872609261985</v>
      </c>
      <c r="CS293">
        <v>1</v>
      </c>
      <c r="CT293">
        <v>0</v>
      </c>
      <c r="CU293">
        <f t="shared" si="85"/>
        <v>121</v>
      </c>
      <c r="CV293">
        <f t="shared" si="85"/>
        <v>19</v>
      </c>
      <c r="CW293">
        <f t="shared" si="83"/>
        <v>0.12318840579710144</v>
      </c>
      <c r="CX293">
        <f t="shared" si="83"/>
        <v>0.53658536585365857</v>
      </c>
      <c r="CY293">
        <f t="shared" si="84"/>
        <v>3.8882997525627604E-3</v>
      </c>
    </row>
    <row r="294" spans="63:103" x14ac:dyDescent="0.25">
      <c r="BK294">
        <v>4.0599999999999996</v>
      </c>
      <c r="BL294">
        <v>36</v>
      </c>
      <c r="BM294">
        <v>32</v>
      </c>
      <c r="BN294" s="123">
        <v>0</v>
      </c>
      <c r="BO294">
        <v>1</v>
      </c>
      <c r="BP294" s="125">
        <f t="shared" si="73"/>
        <v>1</v>
      </c>
      <c r="BQ294">
        <f t="shared" si="74"/>
        <v>0</v>
      </c>
      <c r="BR294">
        <f t="shared" si="75"/>
        <v>1.3849895891244716E-2</v>
      </c>
      <c r="BS294" s="123">
        <f t="shared" si="76"/>
        <v>1.3849895891244716E-2</v>
      </c>
      <c r="BT294" s="125">
        <f t="shared" si="77"/>
        <v>0.98615010410875525</v>
      </c>
      <c r="BU294" s="123">
        <f t="shared" si="78"/>
        <v>-1.3946700561717805E-2</v>
      </c>
      <c r="BV294" s="125">
        <f t="shared" si="79"/>
        <v>100</v>
      </c>
      <c r="BW294">
        <f t="shared" si="80"/>
        <v>-2.2015120896421143</v>
      </c>
      <c r="BX294">
        <f t="shared" si="81"/>
        <v>3.5356738812301489E-2</v>
      </c>
      <c r="BY294">
        <f t="shared" si="82"/>
        <v>8.0216940096070055E-2</v>
      </c>
      <c r="CR294">
        <v>0.36465015671530948</v>
      </c>
      <c r="CS294">
        <v>1</v>
      </c>
      <c r="CT294">
        <v>0</v>
      </c>
      <c r="CU294">
        <f t="shared" si="85"/>
        <v>122</v>
      </c>
      <c r="CV294">
        <f t="shared" si="85"/>
        <v>19</v>
      </c>
      <c r="CW294">
        <f t="shared" si="83"/>
        <v>0.11594202898550721</v>
      </c>
      <c r="CX294">
        <f t="shared" si="83"/>
        <v>0.53658536585365857</v>
      </c>
      <c r="CY294">
        <f t="shared" si="84"/>
        <v>3.888299752562701E-3</v>
      </c>
    </row>
    <row r="295" spans="63:103" x14ac:dyDescent="0.25">
      <c r="BK295">
        <v>4.08</v>
      </c>
      <c r="BL295">
        <v>15</v>
      </c>
      <c r="BM295">
        <v>29</v>
      </c>
      <c r="BN295" s="123">
        <v>0</v>
      </c>
      <c r="BO295">
        <v>1</v>
      </c>
      <c r="BP295" s="125">
        <f t="shared" si="73"/>
        <v>1</v>
      </c>
      <c r="BQ295">
        <f t="shared" si="74"/>
        <v>0</v>
      </c>
      <c r="BR295">
        <f t="shared" si="75"/>
        <v>9.6699786875230148E-2</v>
      </c>
      <c r="BS295" s="123">
        <f t="shared" si="76"/>
        <v>9.6699786875230148E-2</v>
      </c>
      <c r="BT295" s="125">
        <f t="shared" si="77"/>
        <v>0.90330021312476982</v>
      </c>
      <c r="BU295" s="123">
        <f t="shared" si="78"/>
        <v>-0.10170031888618127</v>
      </c>
      <c r="BV295" s="125">
        <f t="shared" si="79"/>
        <v>100</v>
      </c>
      <c r="BW295">
        <f t="shared" si="80"/>
        <v>-1.3005878334859569</v>
      </c>
      <c r="BX295">
        <f t="shared" si="81"/>
        <v>0.17123765543134051</v>
      </c>
      <c r="BY295">
        <f t="shared" si="82"/>
        <v>0.28248742422858086</v>
      </c>
      <c r="CR295">
        <v>0.37683613059513854</v>
      </c>
      <c r="CS295">
        <v>1</v>
      </c>
      <c r="CT295">
        <v>0</v>
      </c>
      <c r="CU295">
        <f t="shared" si="85"/>
        <v>123</v>
      </c>
      <c r="CV295">
        <f t="shared" si="85"/>
        <v>19</v>
      </c>
      <c r="CW295">
        <f t="shared" si="83"/>
        <v>0.10869565217391308</v>
      </c>
      <c r="CX295">
        <f t="shared" si="83"/>
        <v>0.53658536585365857</v>
      </c>
      <c r="CY295">
        <f t="shared" si="84"/>
        <v>3.8882997525627604E-3</v>
      </c>
    </row>
    <row r="296" spans="63:103" x14ac:dyDescent="0.25">
      <c r="BK296">
        <v>4.0999999999999996</v>
      </c>
      <c r="BL296">
        <v>15</v>
      </c>
      <c r="BM296">
        <v>31</v>
      </c>
      <c r="BN296" s="123">
        <v>0</v>
      </c>
      <c r="BO296">
        <v>1</v>
      </c>
      <c r="BP296" s="125">
        <f t="shared" si="73"/>
        <v>1</v>
      </c>
      <c r="BQ296">
        <f t="shared" si="74"/>
        <v>0</v>
      </c>
      <c r="BR296">
        <f t="shared" si="75"/>
        <v>8.7428037415034535E-2</v>
      </c>
      <c r="BS296" s="123">
        <f t="shared" si="76"/>
        <v>8.7428037415034535E-2</v>
      </c>
      <c r="BT296" s="125">
        <f t="shared" si="77"/>
        <v>0.91257196258496542</v>
      </c>
      <c r="BU296" s="123">
        <f t="shared" si="78"/>
        <v>-9.1488333528210383E-2</v>
      </c>
      <c r="BV296" s="125">
        <f t="shared" si="79"/>
        <v>100</v>
      </c>
      <c r="BW296">
        <f t="shared" si="80"/>
        <v>-1.3567644240542727</v>
      </c>
      <c r="BX296">
        <f t="shared" si="81"/>
        <v>0.15892174235144335</v>
      </c>
      <c r="BY296">
        <f t="shared" si="82"/>
        <v>0.2666037677535561</v>
      </c>
      <c r="CR296">
        <v>0.38328692651334706</v>
      </c>
      <c r="CS296">
        <v>1</v>
      </c>
      <c r="CT296">
        <v>0</v>
      </c>
      <c r="CU296">
        <f t="shared" si="85"/>
        <v>124</v>
      </c>
      <c r="CV296">
        <f t="shared" si="85"/>
        <v>19</v>
      </c>
      <c r="CW296">
        <f t="shared" si="83"/>
        <v>0.10144927536231885</v>
      </c>
      <c r="CX296">
        <f t="shared" si="83"/>
        <v>0.53658536585365857</v>
      </c>
      <c r="CY296">
        <f t="shared" si="84"/>
        <v>0</v>
      </c>
    </row>
    <row r="297" spans="63:103" x14ac:dyDescent="0.25">
      <c r="BK297">
        <v>4.0999999999999996</v>
      </c>
      <c r="BL297">
        <v>16</v>
      </c>
      <c r="BM297">
        <v>26</v>
      </c>
      <c r="BN297" s="123">
        <v>0</v>
      </c>
      <c r="BO297">
        <v>1</v>
      </c>
      <c r="BP297" s="125">
        <f t="shared" si="73"/>
        <v>1</v>
      </c>
      <c r="BQ297">
        <f t="shared" si="74"/>
        <v>0</v>
      </c>
      <c r="BR297">
        <f t="shared" si="75"/>
        <v>9.575576954734398E-2</v>
      </c>
      <c r="BS297" s="123">
        <f t="shared" si="76"/>
        <v>9.575576954734398E-2</v>
      </c>
      <c r="BT297" s="125">
        <f t="shared" si="77"/>
        <v>0.90424423045265601</v>
      </c>
      <c r="BU297" s="123">
        <f t="shared" si="78"/>
        <v>-0.10065578864840946</v>
      </c>
      <c r="BV297" s="125">
        <f t="shared" si="79"/>
        <v>100</v>
      </c>
      <c r="BW297">
        <f t="shared" si="80"/>
        <v>-1.3061206279178803</v>
      </c>
      <c r="BX297">
        <f t="shared" si="81"/>
        <v>0.17000726959188142</v>
      </c>
      <c r="BY297">
        <f t="shared" si="82"/>
        <v>0.28091207943344376</v>
      </c>
      <c r="CR297">
        <v>0.3871087760343902</v>
      </c>
      <c r="CS297">
        <v>0</v>
      </c>
      <c r="CT297">
        <v>1</v>
      </c>
      <c r="CU297">
        <f t="shared" si="85"/>
        <v>124</v>
      </c>
      <c r="CV297">
        <f t="shared" si="85"/>
        <v>20</v>
      </c>
      <c r="CW297">
        <f t="shared" si="83"/>
        <v>0.10144927536231885</v>
      </c>
      <c r="CX297">
        <f t="shared" si="83"/>
        <v>0.51219512195121952</v>
      </c>
      <c r="CY297">
        <f t="shared" si="84"/>
        <v>3.7115588547189985E-3</v>
      </c>
    </row>
    <row r="298" spans="63:103" x14ac:dyDescent="0.25">
      <c r="BK298">
        <v>4.13</v>
      </c>
      <c r="BL298">
        <v>12</v>
      </c>
      <c r="BM298">
        <v>29</v>
      </c>
      <c r="BN298" s="123">
        <v>0</v>
      </c>
      <c r="BO298">
        <v>1</v>
      </c>
      <c r="BP298" s="125">
        <f t="shared" si="73"/>
        <v>1</v>
      </c>
      <c r="BQ298">
        <f t="shared" si="74"/>
        <v>0</v>
      </c>
      <c r="BR298">
        <f t="shared" si="75"/>
        <v>0.11017929870511071</v>
      </c>
      <c r="BS298" s="123">
        <f t="shared" si="76"/>
        <v>0.11017929870511071</v>
      </c>
      <c r="BT298" s="125">
        <f t="shared" si="77"/>
        <v>0.88982070129488933</v>
      </c>
      <c r="BU298" s="123">
        <f t="shared" si="78"/>
        <v>-0.11673529577081139</v>
      </c>
      <c r="BV298" s="125">
        <f t="shared" si="79"/>
        <v>100</v>
      </c>
      <c r="BW298">
        <f t="shared" si="80"/>
        <v>-1.2255751409361579</v>
      </c>
      <c r="BX298">
        <f t="shared" si="81"/>
        <v>0.18825539646260006</v>
      </c>
      <c r="BY298">
        <f t="shared" si="82"/>
        <v>0.3040494429026418</v>
      </c>
      <c r="CR298">
        <v>0.39553978209939444</v>
      </c>
      <c r="CS298">
        <v>1</v>
      </c>
      <c r="CT298">
        <v>0</v>
      </c>
      <c r="CU298">
        <f t="shared" si="85"/>
        <v>125</v>
      </c>
      <c r="CV298">
        <f t="shared" si="85"/>
        <v>20</v>
      </c>
      <c r="CW298">
        <f t="shared" si="83"/>
        <v>9.4202898550724612E-2</v>
      </c>
      <c r="CX298">
        <f t="shared" si="83"/>
        <v>0.51219512195121952</v>
      </c>
      <c r="CY298">
        <f t="shared" si="84"/>
        <v>3.7115588547189417E-3</v>
      </c>
    </row>
    <row r="299" spans="63:103" x14ac:dyDescent="0.25">
      <c r="BK299">
        <v>4.13</v>
      </c>
      <c r="BL299">
        <v>24</v>
      </c>
      <c r="BM299">
        <v>30</v>
      </c>
      <c r="BN299" s="123">
        <v>0</v>
      </c>
      <c r="BO299">
        <v>1</v>
      </c>
      <c r="BP299" s="125">
        <f t="shared" si="73"/>
        <v>1</v>
      </c>
      <c r="BQ299">
        <f t="shared" si="74"/>
        <v>0</v>
      </c>
      <c r="BR299">
        <f t="shared" si="75"/>
        <v>4.1072332111621264E-2</v>
      </c>
      <c r="BS299" s="123">
        <f t="shared" si="76"/>
        <v>4.1072332111621264E-2</v>
      </c>
      <c r="BT299" s="125">
        <f t="shared" si="77"/>
        <v>0.95892766788837869</v>
      </c>
      <c r="BU299" s="123">
        <f t="shared" si="78"/>
        <v>-4.1939631460081277E-2</v>
      </c>
      <c r="BV299" s="125">
        <f t="shared" si="79"/>
        <v>100</v>
      </c>
      <c r="BW299">
        <f t="shared" si="80"/>
        <v>-1.7383755373077356</v>
      </c>
      <c r="BX299">
        <f t="shared" si="81"/>
        <v>8.8044466801952423E-2</v>
      </c>
      <c r="BY299">
        <f t="shared" si="82"/>
        <v>0.1680399923961835</v>
      </c>
      <c r="CR299">
        <v>0.40971496724285955</v>
      </c>
      <c r="CS299">
        <v>1</v>
      </c>
      <c r="CT299">
        <v>0</v>
      </c>
      <c r="CU299">
        <f t="shared" si="85"/>
        <v>126</v>
      </c>
      <c r="CV299">
        <f t="shared" si="85"/>
        <v>20</v>
      </c>
      <c r="CW299">
        <f t="shared" si="83"/>
        <v>8.6956521739130488E-2</v>
      </c>
      <c r="CX299">
        <f t="shared" si="83"/>
        <v>0.51219512195121952</v>
      </c>
      <c r="CY299">
        <f t="shared" si="84"/>
        <v>0</v>
      </c>
    </row>
    <row r="300" spans="63:103" x14ac:dyDescent="0.25">
      <c r="BK300">
        <v>4.13</v>
      </c>
      <c r="BL300">
        <v>41</v>
      </c>
      <c r="BM300">
        <v>31</v>
      </c>
      <c r="BN300" s="123">
        <v>0</v>
      </c>
      <c r="BO300">
        <v>1</v>
      </c>
      <c r="BP300" s="125">
        <f t="shared" si="73"/>
        <v>1</v>
      </c>
      <c r="BQ300">
        <f t="shared" si="74"/>
        <v>0</v>
      </c>
      <c r="BR300">
        <f t="shared" si="75"/>
        <v>7.0014517252569505E-3</v>
      </c>
      <c r="BS300" s="123">
        <f t="shared" si="76"/>
        <v>7.0014517252569505E-3</v>
      </c>
      <c r="BT300" s="125">
        <f t="shared" si="77"/>
        <v>0.9929985482747431</v>
      </c>
      <c r="BU300" s="123">
        <f t="shared" si="78"/>
        <v>-7.0260768970028123E-3</v>
      </c>
      <c r="BV300" s="125">
        <f t="shared" si="79"/>
        <v>100</v>
      </c>
      <c r="BW300">
        <f t="shared" si="80"/>
        <v>-2.4571888997220608</v>
      </c>
      <c r="BX300">
        <f t="shared" si="81"/>
        <v>1.949051820309803E-2</v>
      </c>
      <c r="BY300">
        <f t="shared" si="82"/>
        <v>4.8614818046731033E-2</v>
      </c>
      <c r="CR300">
        <v>0.43031268675247997</v>
      </c>
      <c r="CS300">
        <v>0</v>
      </c>
      <c r="CT300">
        <v>1</v>
      </c>
      <c r="CU300">
        <f t="shared" si="85"/>
        <v>126</v>
      </c>
      <c r="CV300">
        <f t="shared" si="85"/>
        <v>21</v>
      </c>
      <c r="CW300">
        <f t="shared" si="83"/>
        <v>8.6956521739130488E-2</v>
      </c>
      <c r="CX300">
        <f t="shared" si="83"/>
        <v>0.48780487804878048</v>
      </c>
      <c r="CY300">
        <f t="shared" si="84"/>
        <v>3.5348179568752366E-3</v>
      </c>
    </row>
    <row r="301" spans="63:103" x14ac:dyDescent="0.25">
      <c r="BK301">
        <v>4.1399999999999997</v>
      </c>
      <c r="BL301">
        <v>9</v>
      </c>
      <c r="BM301">
        <v>26</v>
      </c>
      <c r="BN301" s="123">
        <v>1</v>
      </c>
      <c r="BO301">
        <v>0</v>
      </c>
      <c r="BP301" s="125">
        <f t="shared" si="73"/>
        <v>1</v>
      </c>
      <c r="BQ301">
        <f t="shared" si="74"/>
        <v>1</v>
      </c>
      <c r="BR301">
        <f t="shared" si="75"/>
        <v>0.14535198823848397</v>
      </c>
      <c r="BS301" s="123">
        <f t="shared" si="76"/>
        <v>0.14535198823848397</v>
      </c>
      <c r="BT301" s="125">
        <f t="shared" si="77"/>
        <v>0.85464801176151606</v>
      </c>
      <c r="BU301" s="123">
        <f t="shared" si="78"/>
        <v>-1.9285969730994705</v>
      </c>
      <c r="BV301" s="125">
        <f t="shared" si="79"/>
        <v>0</v>
      </c>
      <c r="BW301">
        <f t="shared" si="80"/>
        <v>-1.0565785451187155</v>
      </c>
      <c r="BX301">
        <f t="shared" si="81"/>
        <v>0.228294767706851</v>
      </c>
      <c r="BY301">
        <f t="shared" si="82"/>
        <v>0.80739287509604774</v>
      </c>
      <c r="CR301">
        <v>0.43607494977207362</v>
      </c>
      <c r="CS301">
        <v>1</v>
      </c>
      <c r="CT301">
        <v>0</v>
      </c>
      <c r="CU301">
        <f t="shared" si="85"/>
        <v>127</v>
      </c>
      <c r="CV301">
        <f t="shared" si="85"/>
        <v>21</v>
      </c>
      <c r="CW301">
        <f t="shared" si="83"/>
        <v>7.9710144927536253E-2</v>
      </c>
      <c r="CX301">
        <f t="shared" si="83"/>
        <v>0.48780487804878048</v>
      </c>
      <c r="CY301">
        <f t="shared" si="84"/>
        <v>0</v>
      </c>
    </row>
    <row r="302" spans="63:103" x14ac:dyDescent="0.25">
      <c r="BK302">
        <v>4.1399999999999997</v>
      </c>
      <c r="BL302">
        <v>20</v>
      </c>
      <c r="BM302">
        <v>31</v>
      </c>
      <c r="BN302" s="123">
        <v>0</v>
      </c>
      <c r="BO302">
        <v>1</v>
      </c>
      <c r="BP302" s="125">
        <f t="shared" si="73"/>
        <v>1</v>
      </c>
      <c r="BQ302">
        <f t="shared" si="74"/>
        <v>0</v>
      </c>
      <c r="BR302">
        <f t="shared" si="75"/>
        <v>5.461613103249844E-2</v>
      </c>
      <c r="BS302" s="123">
        <f t="shared" si="76"/>
        <v>5.461613103249844E-2</v>
      </c>
      <c r="BT302" s="125">
        <f t="shared" si="77"/>
        <v>0.94538386896750159</v>
      </c>
      <c r="BU302" s="123">
        <f t="shared" si="78"/>
        <v>-5.6164223421942334E-2</v>
      </c>
      <c r="BV302" s="125">
        <f t="shared" si="79"/>
        <v>100</v>
      </c>
      <c r="BW302">
        <f t="shared" si="80"/>
        <v>-1.6016534597576984</v>
      </c>
      <c r="BX302">
        <f t="shared" si="81"/>
        <v>0.11062762625456515</v>
      </c>
      <c r="BY302">
        <f t="shared" si="82"/>
        <v>0.20111684964143606</v>
      </c>
      <c r="CR302">
        <v>0.43635147397264284</v>
      </c>
      <c r="CS302">
        <v>0</v>
      </c>
      <c r="CT302">
        <v>1</v>
      </c>
      <c r="CU302">
        <f t="shared" si="85"/>
        <v>127</v>
      </c>
      <c r="CV302">
        <f t="shared" si="85"/>
        <v>22</v>
      </c>
      <c r="CW302">
        <f t="shared" si="83"/>
        <v>7.9710144927536253E-2</v>
      </c>
      <c r="CX302">
        <f t="shared" si="83"/>
        <v>0.46341463414634143</v>
      </c>
      <c r="CY302">
        <f t="shared" si="84"/>
        <v>3.3580770590314747E-3</v>
      </c>
    </row>
    <row r="303" spans="63:103" x14ac:dyDescent="0.25">
      <c r="BK303">
        <v>4.1500000000000004</v>
      </c>
      <c r="BL303">
        <v>24</v>
      </c>
      <c r="BM303">
        <v>28</v>
      </c>
      <c r="BN303" s="123">
        <v>0</v>
      </c>
      <c r="BO303">
        <v>1</v>
      </c>
      <c r="BP303" s="125">
        <f t="shared" si="73"/>
        <v>1</v>
      </c>
      <c r="BQ303">
        <f t="shared" si="74"/>
        <v>0</v>
      </c>
      <c r="BR303">
        <f t="shared" si="75"/>
        <v>4.2618606091119546E-2</v>
      </c>
      <c r="BS303" s="123">
        <f t="shared" si="76"/>
        <v>4.2618606091119546E-2</v>
      </c>
      <c r="BT303" s="125">
        <f t="shared" si="77"/>
        <v>0.95738139390888044</v>
      </c>
      <c r="BU303" s="123">
        <f t="shared" si="78"/>
        <v>-4.3553436191178879E-2</v>
      </c>
      <c r="BV303" s="125">
        <f t="shared" si="79"/>
        <v>100</v>
      </c>
      <c r="BW303">
        <f t="shared" si="80"/>
        <v>-1.7210750164000999</v>
      </c>
      <c r="BX303">
        <f t="shared" si="81"/>
        <v>9.0719029279395319E-2</v>
      </c>
      <c r="BY303">
        <f t="shared" si="82"/>
        <v>0.17206367353122809</v>
      </c>
      <c r="CR303">
        <v>0.43896664009671987</v>
      </c>
      <c r="CS303">
        <v>1</v>
      </c>
      <c r="CT303">
        <v>0</v>
      </c>
      <c r="CU303">
        <f t="shared" si="85"/>
        <v>128</v>
      </c>
      <c r="CV303">
        <f t="shared" si="85"/>
        <v>22</v>
      </c>
      <c r="CW303">
        <f t="shared" si="83"/>
        <v>7.2463768115942018E-2</v>
      </c>
      <c r="CX303">
        <f t="shared" si="83"/>
        <v>0.46341463414634143</v>
      </c>
      <c r="CY303">
        <f t="shared" si="84"/>
        <v>3.3580770590314747E-3</v>
      </c>
    </row>
    <row r="304" spans="63:103" x14ac:dyDescent="0.25">
      <c r="BK304">
        <v>4.16</v>
      </c>
      <c r="BL304">
        <v>17</v>
      </c>
      <c r="BM304">
        <v>33</v>
      </c>
      <c r="BN304" s="123">
        <v>0</v>
      </c>
      <c r="BO304">
        <v>1</v>
      </c>
      <c r="BP304" s="125">
        <f t="shared" si="73"/>
        <v>1</v>
      </c>
      <c r="BQ304">
        <f t="shared" si="74"/>
        <v>0</v>
      </c>
      <c r="BR304">
        <f t="shared" si="75"/>
        <v>6.2487490268555379E-2</v>
      </c>
      <c r="BS304" s="123">
        <f t="shared" si="76"/>
        <v>6.2487490268555379E-2</v>
      </c>
      <c r="BT304" s="125">
        <f t="shared" si="77"/>
        <v>0.93751250973144462</v>
      </c>
      <c r="BU304" s="123">
        <f t="shared" si="78"/>
        <v>-6.4525177513056794E-2</v>
      </c>
      <c r="BV304" s="125">
        <f t="shared" si="79"/>
        <v>100</v>
      </c>
      <c r="BW304">
        <f t="shared" si="80"/>
        <v>-1.5342222707003668</v>
      </c>
      <c r="BX304">
        <f t="shared" si="81"/>
        <v>0.12296475355218599</v>
      </c>
      <c r="BY304">
        <f t="shared" si="82"/>
        <v>0.21843271287930599</v>
      </c>
      <c r="CR304">
        <v>0.45213015786855448</v>
      </c>
      <c r="CS304">
        <v>1</v>
      </c>
      <c r="CT304">
        <v>0</v>
      </c>
      <c r="CU304">
        <f t="shared" si="85"/>
        <v>129</v>
      </c>
      <c r="CV304">
        <f t="shared" si="85"/>
        <v>22</v>
      </c>
      <c r="CW304">
        <f t="shared" si="83"/>
        <v>6.5217391304347783E-2</v>
      </c>
      <c r="CX304">
        <f t="shared" si="83"/>
        <v>0.46341463414634143</v>
      </c>
      <c r="CY304">
        <f t="shared" si="84"/>
        <v>0</v>
      </c>
    </row>
    <row r="305" spans="63:103" x14ac:dyDescent="0.25">
      <c r="BK305">
        <v>4.16</v>
      </c>
      <c r="BL305">
        <v>25</v>
      </c>
      <c r="BM305">
        <v>32</v>
      </c>
      <c r="BN305" s="123">
        <v>0</v>
      </c>
      <c r="BO305">
        <v>1</v>
      </c>
      <c r="BP305" s="125">
        <f t="shared" si="73"/>
        <v>1</v>
      </c>
      <c r="BQ305">
        <f t="shared" si="74"/>
        <v>0</v>
      </c>
      <c r="BR305">
        <f t="shared" si="75"/>
        <v>3.2484327627377726E-2</v>
      </c>
      <c r="BS305" s="123">
        <f t="shared" si="76"/>
        <v>3.2484327627377726E-2</v>
      </c>
      <c r="BT305" s="125">
        <f t="shared" si="77"/>
        <v>0.96751567237262226</v>
      </c>
      <c r="BU305" s="123">
        <f t="shared" si="78"/>
        <v>-3.30236553746482E-2</v>
      </c>
      <c r="BV305" s="125">
        <f t="shared" si="79"/>
        <v>100</v>
      </c>
      <c r="BW305">
        <f t="shared" si="80"/>
        <v>-1.8454737384997717</v>
      </c>
      <c r="BX305">
        <f t="shared" si="81"/>
        <v>7.2670104746813916E-2</v>
      </c>
      <c r="BY305">
        <f t="shared" si="82"/>
        <v>0.14425504995122873</v>
      </c>
      <c r="CR305">
        <v>0.45402260883993539</v>
      </c>
      <c r="CS305">
        <v>0</v>
      </c>
      <c r="CT305">
        <v>1</v>
      </c>
      <c r="CU305">
        <f t="shared" si="85"/>
        <v>129</v>
      </c>
      <c r="CV305">
        <f t="shared" si="85"/>
        <v>23</v>
      </c>
      <c r="CW305">
        <f t="shared" si="83"/>
        <v>6.5217391304347783E-2</v>
      </c>
      <c r="CX305">
        <f t="shared" si="83"/>
        <v>0.43902439024390238</v>
      </c>
      <c r="CY305">
        <f t="shared" si="84"/>
        <v>0</v>
      </c>
    </row>
    <row r="306" spans="63:103" x14ac:dyDescent="0.25">
      <c r="BK306">
        <v>4.16</v>
      </c>
      <c r="BL306">
        <v>44</v>
      </c>
      <c r="BM306">
        <v>28</v>
      </c>
      <c r="BN306" s="123">
        <v>0</v>
      </c>
      <c r="BO306">
        <v>1</v>
      </c>
      <c r="BP306" s="125">
        <f t="shared" si="73"/>
        <v>1</v>
      </c>
      <c r="BQ306">
        <f t="shared" si="74"/>
        <v>0</v>
      </c>
      <c r="BR306">
        <f t="shared" si="75"/>
        <v>5.3117409456098904E-3</v>
      </c>
      <c r="BS306" s="123">
        <f t="shared" si="76"/>
        <v>5.3117409456098904E-3</v>
      </c>
      <c r="BT306" s="125">
        <f t="shared" si="77"/>
        <v>0.99468825905439007</v>
      </c>
      <c r="BU306" s="123">
        <f t="shared" si="78"/>
        <v>-5.325898397612795E-3</v>
      </c>
      <c r="BV306" s="125">
        <f t="shared" si="79"/>
        <v>100</v>
      </c>
      <c r="BW306">
        <f t="shared" si="80"/>
        <v>-2.5548458979862527</v>
      </c>
      <c r="BX306">
        <f t="shared" si="81"/>
        <v>1.525943445492849E-2</v>
      </c>
      <c r="BY306">
        <f t="shared" si="82"/>
        <v>3.9429034123191584E-2</v>
      </c>
      <c r="CR306">
        <v>0.45765583898265905</v>
      </c>
      <c r="CS306">
        <v>0</v>
      </c>
      <c r="CT306">
        <v>1</v>
      </c>
      <c r="CU306">
        <f t="shared" si="85"/>
        <v>129</v>
      </c>
      <c r="CV306">
        <f t="shared" si="85"/>
        <v>24</v>
      </c>
      <c r="CW306">
        <f t="shared" si="83"/>
        <v>6.5217391304347783E-2</v>
      </c>
      <c r="CX306">
        <f t="shared" si="83"/>
        <v>0.41463414634146345</v>
      </c>
      <c r="CY306">
        <f t="shared" si="84"/>
        <v>3.0045952633439054E-3</v>
      </c>
    </row>
    <row r="307" spans="63:103" x14ac:dyDescent="0.25">
      <c r="BK307">
        <v>4.18</v>
      </c>
      <c r="BL307">
        <v>8</v>
      </c>
      <c r="BM307">
        <v>26</v>
      </c>
      <c r="BN307" s="123">
        <v>0</v>
      </c>
      <c r="BO307">
        <v>1</v>
      </c>
      <c r="BP307" s="125">
        <f t="shared" si="73"/>
        <v>1</v>
      </c>
      <c r="BQ307">
        <f t="shared" si="74"/>
        <v>0</v>
      </c>
      <c r="BR307">
        <f t="shared" si="75"/>
        <v>0.14588377425037899</v>
      </c>
      <c r="BS307" s="123">
        <f t="shared" si="76"/>
        <v>0.14588377425037899</v>
      </c>
      <c r="BT307" s="125">
        <f t="shared" si="77"/>
        <v>0.85411622574962098</v>
      </c>
      <c r="BU307" s="123">
        <f t="shared" si="78"/>
        <v>-0.15768799872819877</v>
      </c>
      <c r="BV307" s="125">
        <f t="shared" si="79"/>
        <v>100</v>
      </c>
      <c r="BW307">
        <f t="shared" si="80"/>
        <v>-1.0542520215708455</v>
      </c>
      <c r="BX307">
        <f t="shared" si="81"/>
        <v>0.22885602253811477</v>
      </c>
      <c r="BY307">
        <f t="shared" si="82"/>
        <v>0.35427580248375118</v>
      </c>
      <c r="CR307">
        <v>0.46134927477814552</v>
      </c>
      <c r="CS307">
        <v>1</v>
      </c>
      <c r="CT307">
        <v>0</v>
      </c>
      <c r="CU307">
        <f t="shared" si="85"/>
        <v>130</v>
      </c>
      <c r="CV307">
        <f t="shared" si="85"/>
        <v>24</v>
      </c>
      <c r="CW307">
        <f t="shared" si="83"/>
        <v>5.7971014492753659E-2</v>
      </c>
      <c r="CX307">
        <f t="shared" si="83"/>
        <v>0.41463414634146345</v>
      </c>
      <c r="CY307">
        <f t="shared" si="84"/>
        <v>3.0045952633439513E-3</v>
      </c>
    </row>
    <row r="308" spans="63:103" x14ac:dyDescent="0.25">
      <c r="BK308">
        <v>4.18</v>
      </c>
      <c r="BL308">
        <v>10</v>
      </c>
      <c r="BM308">
        <v>28</v>
      </c>
      <c r="BN308" s="123">
        <v>0</v>
      </c>
      <c r="BO308">
        <v>1</v>
      </c>
      <c r="BP308" s="125">
        <f t="shared" si="73"/>
        <v>1</v>
      </c>
      <c r="BQ308">
        <f t="shared" si="74"/>
        <v>0</v>
      </c>
      <c r="BR308">
        <f t="shared" si="75"/>
        <v>0.12031856762286991</v>
      </c>
      <c r="BS308" s="123">
        <f t="shared" si="76"/>
        <v>0.12031856762286991</v>
      </c>
      <c r="BT308" s="125">
        <f t="shared" si="77"/>
        <v>0.87968143237713003</v>
      </c>
      <c r="BU308" s="123">
        <f t="shared" si="78"/>
        <v>-0.128195445713191</v>
      </c>
      <c r="BV308" s="125">
        <f t="shared" si="79"/>
        <v>100</v>
      </c>
      <c r="BW308">
        <f t="shared" si="80"/>
        <v>-1.1733957637259209</v>
      </c>
      <c r="BX308">
        <f t="shared" si="81"/>
        <v>0.20041454303498665</v>
      </c>
      <c r="BY308">
        <f t="shared" si="82"/>
        <v>0.31923519588238047</v>
      </c>
      <c r="CR308">
        <v>0.46558121973627103</v>
      </c>
      <c r="CS308">
        <v>1</v>
      </c>
      <c r="CT308">
        <v>0</v>
      </c>
      <c r="CU308">
        <f t="shared" si="85"/>
        <v>131</v>
      </c>
      <c r="CV308">
        <f t="shared" si="85"/>
        <v>24</v>
      </c>
      <c r="CW308">
        <f t="shared" si="83"/>
        <v>5.0724637681159424E-2</v>
      </c>
      <c r="CX308">
        <f t="shared" si="83"/>
        <v>0.41463414634146345</v>
      </c>
      <c r="CY308">
        <f t="shared" si="84"/>
        <v>0</v>
      </c>
    </row>
    <row r="309" spans="63:103" x14ac:dyDescent="0.25">
      <c r="BK309">
        <v>4.18</v>
      </c>
      <c r="BL309">
        <v>21</v>
      </c>
      <c r="BM309">
        <v>26</v>
      </c>
      <c r="BN309" s="123">
        <v>0</v>
      </c>
      <c r="BO309">
        <v>1</v>
      </c>
      <c r="BP309" s="125">
        <f t="shared" si="73"/>
        <v>1</v>
      </c>
      <c r="BQ309">
        <f t="shared" si="74"/>
        <v>0</v>
      </c>
      <c r="BR309">
        <f t="shared" si="75"/>
        <v>5.5930282029198815E-2</v>
      </c>
      <c r="BS309" s="123">
        <f t="shared" si="76"/>
        <v>5.5930282029198815E-2</v>
      </c>
      <c r="BT309" s="125">
        <f t="shared" si="77"/>
        <v>0.94406971797080119</v>
      </c>
      <c r="BU309" s="123">
        <f t="shared" si="78"/>
        <v>-5.7555261781064321E-2</v>
      </c>
      <c r="BV309" s="125">
        <f t="shared" si="79"/>
        <v>100</v>
      </c>
      <c r="BW309">
        <f t="shared" si="80"/>
        <v>-1.5898857332819851</v>
      </c>
      <c r="BX309">
        <f t="shared" si="81"/>
        <v>0.11272468426036834</v>
      </c>
      <c r="BY309">
        <f t="shared" si="82"/>
        <v>0.20409406262217336</v>
      </c>
      <c r="CR309">
        <v>0.46799870438949215</v>
      </c>
      <c r="CS309">
        <v>0</v>
      </c>
      <c r="CT309">
        <v>1</v>
      </c>
      <c r="CU309">
        <f t="shared" si="85"/>
        <v>131</v>
      </c>
      <c r="CV309">
        <f t="shared" si="85"/>
        <v>25</v>
      </c>
      <c r="CW309">
        <f t="shared" si="83"/>
        <v>5.0724637681159424E-2</v>
      </c>
      <c r="CX309">
        <f t="shared" si="83"/>
        <v>0.3902439024390244</v>
      </c>
      <c r="CY309">
        <f t="shared" si="84"/>
        <v>0</v>
      </c>
    </row>
    <row r="310" spans="63:103" x14ac:dyDescent="0.25">
      <c r="BK310">
        <v>4.1900000000000004</v>
      </c>
      <c r="BL310">
        <v>33</v>
      </c>
      <c r="BM310">
        <v>30</v>
      </c>
      <c r="BN310" s="123">
        <v>0</v>
      </c>
      <c r="BO310">
        <v>1</v>
      </c>
      <c r="BP310" s="125">
        <f t="shared" si="73"/>
        <v>1</v>
      </c>
      <c r="BQ310">
        <f t="shared" si="74"/>
        <v>0</v>
      </c>
      <c r="BR310">
        <f t="shared" si="75"/>
        <v>1.5097880500187739E-2</v>
      </c>
      <c r="BS310" s="123">
        <f t="shared" si="76"/>
        <v>1.5097880500187739E-2</v>
      </c>
      <c r="BT310" s="125">
        <f t="shared" si="77"/>
        <v>0.98490211949981221</v>
      </c>
      <c r="BU310" s="123">
        <f t="shared" si="78"/>
        <v>-1.5213013813860171E-2</v>
      </c>
      <c r="BV310" s="125">
        <f t="shared" si="79"/>
        <v>100</v>
      </c>
      <c r="BW310">
        <f t="shared" si="80"/>
        <v>-2.1675129806756974</v>
      </c>
      <c r="BX310">
        <f t="shared" si="81"/>
        <v>3.8082714254648868E-2</v>
      </c>
      <c r="BY310">
        <f t="shared" si="82"/>
        <v>8.5305230800481788E-2</v>
      </c>
      <c r="CR310">
        <v>0.49164132929761606</v>
      </c>
      <c r="CS310">
        <v>0</v>
      </c>
      <c r="CT310">
        <v>1</v>
      </c>
      <c r="CU310">
        <f t="shared" si="85"/>
        <v>131</v>
      </c>
      <c r="CV310">
        <f t="shared" si="85"/>
        <v>26</v>
      </c>
      <c r="CW310">
        <f t="shared" si="83"/>
        <v>5.0724637681159424E-2</v>
      </c>
      <c r="CX310">
        <f t="shared" si="83"/>
        <v>0.36585365853658536</v>
      </c>
      <c r="CY310">
        <f t="shared" si="84"/>
        <v>2.6511134676564276E-3</v>
      </c>
    </row>
    <row r="311" spans="63:103" x14ac:dyDescent="0.25">
      <c r="BK311">
        <v>4.1900000000000004</v>
      </c>
      <c r="BL311">
        <v>36</v>
      </c>
      <c r="BM311">
        <v>29</v>
      </c>
      <c r="BN311" s="123">
        <v>0</v>
      </c>
      <c r="BO311">
        <v>1</v>
      </c>
      <c r="BP311" s="125">
        <f t="shared" si="73"/>
        <v>1</v>
      </c>
      <c r="BQ311">
        <f t="shared" si="74"/>
        <v>0</v>
      </c>
      <c r="BR311">
        <f t="shared" si="75"/>
        <v>1.1520580150699938E-2</v>
      </c>
      <c r="BS311" s="123">
        <f t="shared" si="76"/>
        <v>1.1520580150699938E-2</v>
      </c>
      <c r="BT311" s="125">
        <f t="shared" si="77"/>
        <v>0.9884794198493001</v>
      </c>
      <c r="BU311" s="123">
        <f t="shared" si="78"/>
        <v>-1.1587456164017679E-2</v>
      </c>
      <c r="BV311" s="125">
        <f t="shared" si="79"/>
        <v>100</v>
      </c>
      <c r="BW311">
        <f t="shared" si="80"/>
        <v>-2.2727514824323576</v>
      </c>
      <c r="BX311">
        <f t="shared" si="81"/>
        <v>3.0147955059826891E-2</v>
      </c>
      <c r="BY311">
        <f t="shared" si="82"/>
        <v>7.0247594880525691E-2</v>
      </c>
      <c r="CR311">
        <v>0.51650854726785655</v>
      </c>
      <c r="CS311">
        <v>1</v>
      </c>
      <c r="CT311">
        <v>0</v>
      </c>
      <c r="CU311">
        <f t="shared" si="85"/>
        <v>132</v>
      </c>
      <c r="CV311">
        <f t="shared" si="85"/>
        <v>26</v>
      </c>
      <c r="CW311">
        <f t="shared" si="83"/>
        <v>4.3478260869565188E-2</v>
      </c>
      <c r="CX311">
        <f t="shared" si="83"/>
        <v>0.36585365853658536</v>
      </c>
      <c r="CY311">
        <f t="shared" si="84"/>
        <v>0</v>
      </c>
    </row>
    <row r="312" spans="63:103" x14ac:dyDescent="0.25">
      <c r="BK312">
        <v>4.21</v>
      </c>
      <c r="BL312">
        <v>0</v>
      </c>
      <c r="BM312">
        <v>34</v>
      </c>
      <c r="BN312" s="123">
        <v>0</v>
      </c>
      <c r="BO312">
        <v>1</v>
      </c>
      <c r="BP312" s="125">
        <f t="shared" si="73"/>
        <v>1</v>
      </c>
      <c r="BQ312">
        <f t="shared" si="74"/>
        <v>0</v>
      </c>
      <c r="BR312">
        <f t="shared" si="75"/>
        <v>0.18386260947682573</v>
      </c>
      <c r="BS312" s="123">
        <f t="shared" si="76"/>
        <v>0.18386260947682573</v>
      </c>
      <c r="BT312" s="125">
        <f t="shared" si="77"/>
        <v>0.81613739052317424</v>
      </c>
      <c r="BU312" s="123">
        <f t="shared" si="78"/>
        <v>-0.203172567451608</v>
      </c>
      <c r="BV312" s="125">
        <f t="shared" si="79"/>
        <v>100</v>
      </c>
      <c r="BW312">
        <f t="shared" si="80"/>
        <v>-0.90074255109986812</v>
      </c>
      <c r="BX312">
        <f t="shared" si="81"/>
        <v>0.2659074122911726</v>
      </c>
      <c r="BY312">
        <f t="shared" si="82"/>
        <v>0.39962629946074157</v>
      </c>
      <c r="CR312">
        <v>0.52156985695307734</v>
      </c>
      <c r="CS312">
        <v>0</v>
      </c>
      <c r="CT312">
        <v>1</v>
      </c>
      <c r="CU312">
        <f t="shared" si="85"/>
        <v>132</v>
      </c>
      <c r="CV312">
        <f t="shared" si="85"/>
        <v>27</v>
      </c>
      <c r="CW312">
        <f t="shared" si="83"/>
        <v>4.3478260869565188E-2</v>
      </c>
      <c r="CX312">
        <f t="shared" si="83"/>
        <v>0.34146341463414631</v>
      </c>
      <c r="CY312">
        <f t="shared" si="84"/>
        <v>0</v>
      </c>
    </row>
    <row r="313" spans="63:103" x14ac:dyDescent="0.25">
      <c r="BK313">
        <v>4.22</v>
      </c>
      <c r="BL313">
        <v>19</v>
      </c>
      <c r="BM313">
        <v>30</v>
      </c>
      <c r="BN313" s="123">
        <v>0</v>
      </c>
      <c r="BO313">
        <v>1</v>
      </c>
      <c r="BP313" s="125">
        <f t="shared" si="73"/>
        <v>1</v>
      </c>
      <c r="BQ313">
        <f t="shared" si="74"/>
        <v>0</v>
      </c>
      <c r="BR313">
        <f t="shared" si="75"/>
        <v>5.263399948234887E-2</v>
      </c>
      <c r="BS313" s="123">
        <f t="shared" si="76"/>
        <v>5.263399948234887E-2</v>
      </c>
      <c r="BT313" s="125">
        <f t="shared" si="77"/>
        <v>0.94736600051765119</v>
      </c>
      <c r="BU313" s="123">
        <f t="shared" si="78"/>
        <v>-5.4069776282685778E-2</v>
      </c>
      <c r="BV313" s="125">
        <f t="shared" si="79"/>
        <v>100</v>
      </c>
      <c r="BW313">
        <f t="shared" si="80"/>
        <v>-1.6198337280015185</v>
      </c>
      <c r="BX313">
        <f t="shared" si="81"/>
        <v>0.10743500849403964</v>
      </c>
      <c r="BY313">
        <f t="shared" si="82"/>
        <v>0.19655592478550127</v>
      </c>
      <c r="CR313">
        <v>0.52779325650523301</v>
      </c>
      <c r="CS313">
        <v>0</v>
      </c>
      <c r="CT313">
        <v>1</v>
      </c>
      <c r="CU313">
        <f t="shared" si="85"/>
        <v>132</v>
      </c>
      <c r="CV313">
        <f t="shared" si="85"/>
        <v>28</v>
      </c>
      <c r="CW313">
        <f t="shared" si="83"/>
        <v>4.3478260869565188E-2</v>
      </c>
      <c r="CX313">
        <f t="shared" si="83"/>
        <v>0.31707317073170727</v>
      </c>
      <c r="CY313">
        <f t="shared" si="84"/>
        <v>0</v>
      </c>
    </row>
    <row r="314" spans="63:103" x14ac:dyDescent="0.25">
      <c r="BK314">
        <v>4.2699999999999996</v>
      </c>
      <c r="BL314">
        <v>8</v>
      </c>
      <c r="BM314">
        <v>27</v>
      </c>
      <c r="BN314" s="123">
        <v>1</v>
      </c>
      <c r="BO314">
        <v>0</v>
      </c>
      <c r="BP314" s="125">
        <f t="shared" si="73"/>
        <v>1</v>
      </c>
      <c r="BQ314">
        <f t="shared" si="74"/>
        <v>1</v>
      </c>
      <c r="BR314">
        <f t="shared" si="75"/>
        <v>0.12300558262844759</v>
      </c>
      <c r="BS314" s="123">
        <f t="shared" si="76"/>
        <v>0.12300558262844759</v>
      </c>
      <c r="BT314" s="125">
        <f t="shared" si="77"/>
        <v>0.87699441737155237</v>
      </c>
      <c r="BU314" s="123">
        <f t="shared" si="78"/>
        <v>-2.0955255374165374</v>
      </c>
      <c r="BV314" s="125">
        <f t="shared" si="79"/>
        <v>0</v>
      </c>
      <c r="BW314">
        <f t="shared" si="80"/>
        <v>-1.1600924561763613</v>
      </c>
      <c r="BX314">
        <f t="shared" si="81"/>
        <v>0.20354955573018377</v>
      </c>
      <c r="BY314">
        <f t="shared" si="82"/>
        <v>0.81864060353095036</v>
      </c>
      <c r="CR314">
        <v>0.5404571193294867</v>
      </c>
      <c r="CS314">
        <v>0</v>
      </c>
      <c r="CT314">
        <v>1</v>
      </c>
      <c r="CU314">
        <f t="shared" si="85"/>
        <v>132</v>
      </c>
      <c r="CV314">
        <f t="shared" si="85"/>
        <v>29</v>
      </c>
      <c r="CW314">
        <f t="shared" si="83"/>
        <v>4.3478260869565188E-2</v>
      </c>
      <c r="CX314">
        <f t="shared" si="83"/>
        <v>0.29268292682926833</v>
      </c>
      <c r="CY314">
        <f t="shared" si="84"/>
        <v>2.1208907741251098E-3</v>
      </c>
    </row>
    <row r="315" spans="63:103" x14ac:dyDescent="0.25">
      <c r="BK315">
        <v>4.28</v>
      </c>
      <c r="BL315">
        <v>30</v>
      </c>
      <c r="BM315">
        <v>36</v>
      </c>
      <c r="BN315" s="123">
        <v>0</v>
      </c>
      <c r="BO315">
        <v>1</v>
      </c>
      <c r="BP315" s="125">
        <f t="shared" si="73"/>
        <v>1</v>
      </c>
      <c r="BQ315">
        <f t="shared" si="74"/>
        <v>0</v>
      </c>
      <c r="BR315">
        <f t="shared" si="75"/>
        <v>1.249387593844804E-2</v>
      </c>
      <c r="BS315" s="123">
        <f t="shared" si="76"/>
        <v>1.249387593844804E-2</v>
      </c>
      <c r="BT315" s="125">
        <f t="shared" si="77"/>
        <v>0.98750612406155192</v>
      </c>
      <c r="BU315" s="123">
        <f t="shared" si="78"/>
        <v>-1.2572580644771448E-2</v>
      </c>
      <c r="BV315" s="125">
        <f t="shared" si="79"/>
        <v>100</v>
      </c>
      <c r="BW315">
        <f t="shared" si="80"/>
        <v>-2.2415920250005081</v>
      </c>
      <c r="BX315">
        <f t="shared" si="81"/>
        <v>3.2344673091014436E-2</v>
      </c>
      <c r="BY315">
        <f t="shared" si="82"/>
        <v>7.4493690241403204E-2</v>
      </c>
      <c r="CR315">
        <v>0.55112522739777425</v>
      </c>
      <c r="CS315">
        <v>1</v>
      </c>
      <c r="CT315">
        <v>1</v>
      </c>
      <c r="CU315">
        <f t="shared" si="85"/>
        <v>133</v>
      </c>
      <c r="CV315">
        <f t="shared" si="85"/>
        <v>30</v>
      </c>
      <c r="CW315">
        <f t="shared" si="83"/>
        <v>3.6231884057971064E-2</v>
      </c>
      <c r="CX315">
        <f t="shared" si="83"/>
        <v>0.26829268292682928</v>
      </c>
      <c r="CY315">
        <f t="shared" si="84"/>
        <v>0</v>
      </c>
    </row>
    <row r="316" spans="63:103" x14ac:dyDescent="0.25">
      <c r="BK316">
        <v>4.28</v>
      </c>
      <c r="BL316">
        <v>57</v>
      </c>
      <c r="BM316">
        <v>28</v>
      </c>
      <c r="BN316" s="123">
        <v>0</v>
      </c>
      <c r="BO316">
        <v>1</v>
      </c>
      <c r="BP316" s="125">
        <f t="shared" si="73"/>
        <v>1</v>
      </c>
      <c r="BQ316">
        <f t="shared" si="74"/>
        <v>0</v>
      </c>
      <c r="BR316">
        <f t="shared" si="75"/>
        <v>6.7038367346827657E-4</v>
      </c>
      <c r="BS316" s="123">
        <f t="shared" si="76"/>
        <v>6.7038367346827657E-4</v>
      </c>
      <c r="BT316" s="125">
        <f t="shared" si="77"/>
        <v>0.99932961632653172</v>
      </c>
      <c r="BU316" s="123">
        <f t="shared" si="78"/>
        <v>-6.7060848108028753E-4</v>
      </c>
      <c r="BV316" s="125">
        <f t="shared" si="79"/>
        <v>100</v>
      </c>
      <c r="BW316">
        <f t="shared" si="80"/>
        <v>-3.2071078186794306</v>
      </c>
      <c r="BX316">
        <f t="shared" si="81"/>
        <v>2.3304152380623682E-3</v>
      </c>
      <c r="BY316">
        <f t="shared" si="82"/>
        <v>7.4843447916818229E-3</v>
      </c>
      <c r="CR316">
        <v>0.56162574777936158</v>
      </c>
      <c r="CS316">
        <v>0</v>
      </c>
      <c r="CT316">
        <v>1</v>
      </c>
      <c r="CU316">
        <f t="shared" si="85"/>
        <v>133</v>
      </c>
      <c r="CV316">
        <f t="shared" si="85"/>
        <v>31</v>
      </c>
      <c r="CW316">
        <f t="shared" si="83"/>
        <v>3.6231884057971064E-2</v>
      </c>
      <c r="CX316">
        <f t="shared" si="83"/>
        <v>0.24390243902439024</v>
      </c>
      <c r="CY316">
        <f t="shared" si="84"/>
        <v>0</v>
      </c>
    </row>
    <row r="317" spans="63:103" x14ac:dyDescent="0.25">
      <c r="BK317">
        <v>4.29</v>
      </c>
      <c r="BL317">
        <v>34</v>
      </c>
      <c r="BM317">
        <v>34</v>
      </c>
      <c r="BN317" s="123">
        <v>0</v>
      </c>
      <c r="BO317">
        <v>1</v>
      </c>
      <c r="BP317" s="125">
        <f t="shared" si="73"/>
        <v>1</v>
      </c>
      <c r="BQ317">
        <f t="shared" si="74"/>
        <v>0</v>
      </c>
      <c r="BR317">
        <f t="shared" si="75"/>
        <v>8.6708269147106054E-3</v>
      </c>
      <c r="BS317" s="123">
        <f t="shared" si="76"/>
        <v>8.6708269147106054E-3</v>
      </c>
      <c r="BT317" s="125">
        <f t="shared" si="77"/>
        <v>0.99132917308528934</v>
      </c>
      <c r="BU317" s="123">
        <f t="shared" si="78"/>
        <v>-8.7086372576919285E-3</v>
      </c>
      <c r="BV317" s="125">
        <f t="shared" si="79"/>
        <v>100</v>
      </c>
      <c r="BW317">
        <f t="shared" si="80"/>
        <v>-2.3793828595118987</v>
      </c>
      <c r="BX317">
        <f t="shared" si="81"/>
        <v>2.3525509656684571E-2</v>
      </c>
      <c r="BY317">
        <f t="shared" si="82"/>
        <v>5.7028973238893485E-2</v>
      </c>
      <c r="CR317">
        <v>0.56730552066717965</v>
      </c>
      <c r="CS317">
        <v>0</v>
      </c>
      <c r="CT317">
        <v>1</v>
      </c>
      <c r="CU317">
        <f t="shared" si="85"/>
        <v>133</v>
      </c>
      <c r="CV317">
        <f t="shared" si="85"/>
        <v>32</v>
      </c>
      <c r="CW317">
        <f t="shared" si="83"/>
        <v>3.6231884057971064E-2</v>
      </c>
      <c r="CX317">
        <f t="shared" si="83"/>
        <v>0.21951219512195119</v>
      </c>
      <c r="CY317">
        <f t="shared" si="84"/>
        <v>0</v>
      </c>
    </row>
    <row r="318" spans="63:103" x14ac:dyDescent="0.25">
      <c r="BK318">
        <v>4.33</v>
      </c>
      <c r="BL318">
        <v>15</v>
      </c>
      <c r="BM318">
        <v>34</v>
      </c>
      <c r="BN318" s="123">
        <v>0</v>
      </c>
      <c r="BO318">
        <v>1</v>
      </c>
      <c r="BP318" s="125">
        <f t="shared" si="73"/>
        <v>1</v>
      </c>
      <c r="BQ318">
        <f t="shared" si="74"/>
        <v>0</v>
      </c>
      <c r="BR318">
        <f t="shared" si="75"/>
        <v>5.098159954810863E-2</v>
      </c>
      <c r="BS318" s="123">
        <f t="shared" si="76"/>
        <v>5.098159954810863E-2</v>
      </c>
      <c r="BT318" s="125">
        <f t="shared" si="77"/>
        <v>0.94901840045189134</v>
      </c>
      <c r="BU318" s="123">
        <f t="shared" si="78"/>
        <v>-5.232709125365529E-2</v>
      </c>
      <c r="BV318" s="125">
        <f t="shared" si="79"/>
        <v>100</v>
      </c>
      <c r="BW318">
        <f t="shared" si="80"/>
        <v>-1.6354096582101434</v>
      </c>
      <c r="BX318">
        <f t="shared" si="81"/>
        <v>0.10474558088887406</v>
      </c>
      <c r="BY318">
        <f t="shared" si="82"/>
        <v>0.19268643413143588</v>
      </c>
      <c r="CR318">
        <v>0.58591322822150449</v>
      </c>
      <c r="CS318">
        <v>0</v>
      </c>
      <c r="CT318">
        <v>1</v>
      </c>
      <c r="CU318">
        <f t="shared" si="85"/>
        <v>133</v>
      </c>
      <c r="CV318">
        <f t="shared" si="85"/>
        <v>33</v>
      </c>
      <c r="CW318">
        <f t="shared" si="83"/>
        <v>3.6231884057971064E-2</v>
      </c>
      <c r="CX318">
        <f t="shared" si="83"/>
        <v>0.19512195121951215</v>
      </c>
      <c r="CY318">
        <f t="shared" si="84"/>
        <v>0</v>
      </c>
    </row>
    <row r="319" spans="63:103" x14ac:dyDescent="0.25">
      <c r="BK319">
        <v>4.34</v>
      </c>
      <c r="BL319">
        <v>17</v>
      </c>
      <c r="BM319">
        <v>29</v>
      </c>
      <c r="BN319" s="123">
        <v>0</v>
      </c>
      <c r="BO319">
        <v>1</v>
      </c>
      <c r="BP319" s="125">
        <f t="shared" si="73"/>
        <v>1</v>
      </c>
      <c r="BQ319">
        <f t="shared" si="74"/>
        <v>0</v>
      </c>
      <c r="BR319">
        <f t="shared" si="75"/>
        <v>5.0952506318245307E-2</v>
      </c>
      <c r="BS319" s="123">
        <f t="shared" si="76"/>
        <v>5.0952506318245307E-2</v>
      </c>
      <c r="BT319" s="125">
        <f t="shared" si="77"/>
        <v>0.94904749368175467</v>
      </c>
      <c r="BU319" s="123">
        <f t="shared" si="78"/>
        <v>-5.2296435595223699E-2</v>
      </c>
      <c r="BV319" s="125">
        <f t="shared" si="79"/>
        <v>100</v>
      </c>
      <c r="BW319">
        <f t="shared" si="80"/>
        <v>-1.6356874726974695</v>
      </c>
      <c r="BX319">
        <f t="shared" si="81"/>
        <v>0.1046979974988127</v>
      </c>
      <c r="BY319">
        <f t="shared" si="82"/>
        <v>0.19261774095795106</v>
      </c>
      <c r="CR319">
        <v>0.58614775922374585</v>
      </c>
      <c r="CS319">
        <v>0</v>
      </c>
      <c r="CT319">
        <v>1</v>
      </c>
      <c r="CU319">
        <f t="shared" si="85"/>
        <v>133</v>
      </c>
      <c r="CV319">
        <f t="shared" si="85"/>
        <v>34</v>
      </c>
      <c r="CW319">
        <f t="shared" si="83"/>
        <v>3.6231884057971064E-2</v>
      </c>
      <c r="CX319">
        <f t="shared" si="83"/>
        <v>0.17073170731707321</v>
      </c>
      <c r="CY319">
        <f t="shared" si="84"/>
        <v>0</v>
      </c>
    </row>
    <row r="320" spans="63:103" x14ac:dyDescent="0.25">
      <c r="BK320">
        <v>4.3600000000000003</v>
      </c>
      <c r="BL320">
        <v>4</v>
      </c>
      <c r="BM320">
        <v>30</v>
      </c>
      <c r="BN320" s="123">
        <v>0</v>
      </c>
      <c r="BO320">
        <v>1</v>
      </c>
      <c r="BP320" s="125">
        <f t="shared" si="73"/>
        <v>1</v>
      </c>
      <c r="BQ320">
        <f t="shared" si="74"/>
        <v>0</v>
      </c>
      <c r="BR320">
        <f t="shared" si="75"/>
        <v>0.12758924889317022</v>
      </c>
      <c r="BS320" s="123">
        <f t="shared" si="76"/>
        <v>0.12758924889317022</v>
      </c>
      <c r="BT320" s="125">
        <f t="shared" si="77"/>
        <v>0.87241075110682975</v>
      </c>
      <c r="BU320" s="123">
        <f t="shared" si="78"/>
        <v>-0.136494921132673</v>
      </c>
      <c r="BV320" s="125">
        <f t="shared" si="79"/>
        <v>100</v>
      </c>
      <c r="BW320">
        <f t="shared" si="80"/>
        <v>-1.1378610736856594</v>
      </c>
      <c r="BX320">
        <f t="shared" si="81"/>
        <v>0.20881586486429987</v>
      </c>
      <c r="BY320">
        <f t="shared" si="82"/>
        <v>0.3296435339219837</v>
      </c>
      <c r="CR320">
        <v>0.60642563392977</v>
      </c>
      <c r="CS320">
        <v>0</v>
      </c>
      <c r="CT320">
        <v>1</v>
      </c>
      <c r="CU320">
        <f t="shared" si="85"/>
        <v>133</v>
      </c>
      <c r="CV320">
        <f t="shared" si="85"/>
        <v>35</v>
      </c>
      <c r="CW320">
        <f t="shared" si="83"/>
        <v>3.6231884057971064E-2</v>
      </c>
      <c r="CX320">
        <f t="shared" si="83"/>
        <v>0.14634146341463417</v>
      </c>
      <c r="CY320">
        <f t="shared" si="84"/>
        <v>1.0604453870625712E-3</v>
      </c>
    </row>
    <row r="321" spans="63:103" x14ac:dyDescent="0.25">
      <c r="BK321">
        <v>4.3600000000000003</v>
      </c>
      <c r="BL321">
        <v>21</v>
      </c>
      <c r="BM321">
        <v>29</v>
      </c>
      <c r="BN321" s="123">
        <v>0</v>
      </c>
      <c r="BO321">
        <v>1</v>
      </c>
      <c r="BP321" s="125">
        <f t="shared" si="73"/>
        <v>1</v>
      </c>
      <c r="BQ321">
        <f t="shared" si="74"/>
        <v>0</v>
      </c>
      <c r="BR321">
        <f t="shared" si="75"/>
        <v>3.4384385009918257E-2</v>
      </c>
      <c r="BS321" s="123">
        <f t="shared" si="76"/>
        <v>3.4384385009918257E-2</v>
      </c>
      <c r="BT321" s="125">
        <f t="shared" si="77"/>
        <v>0.96561561499008175</v>
      </c>
      <c r="BU321" s="123">
        <f t="shared" si="78"/>
        <v>-3.4989438047380028E-2</v>
      </c>
      <c r="BV321" s="125">
        <f t="shared" si="79"/>
        <v>100</v>
      </c>
      <c r="BW321">
        <f t="shared" si="80"/>
        <v>-1.8199358803620065</v>
      </c>
      <c r="BX321">
        <f t="shared" si="81"/>
        <v>7.6152159806201575E-2</v>
      </c>
      <c r="BY321">
        <f t="shared" si="82"/>
        <v>0.14974664644061722</v>
      </c>
      <c r="CR321">
        <v>0.60765842580470386</v>
      </c>
      <c r="CS321">
        <v>1</v>
      </c>
      <c r="CT321">
        <v>0</v>
      </c>
      <c r="CU321">
        <f t="shared" si="85"/>
        <v>134</v>
      </c>
      <c r="CV321">
        <f t="shared" si="85"/>
        <v>35</v>
      </c>
      <c r="CW321">
        <f t="shared" si="83"/>
        <v>2.8985507246376829E-2</v>
      </c>
      <c r="CX321">
        <f t="shared" si="83"/>
        <v>0.14634146341463417</v>
      </c>
      <c r="CY321">
        <f t="shared" si="84"/>
        <v>1.0604453870625712E-3</v>
      </c>
    </row>
    <row r="322" spans="63:103" x14ac:dyDescent="0.25">
      <c r="BK322">
        <v>4.3600000000000003</v>
      </c>
      <c r="BL322">
        <v>24</v>
      </c>
      <c r="BM322">
        <v>29</v>
      </c>
      <c r="BN322" s="123">
        <v>0</v>
      </c>
      <c r="BO322">
        <v>1</v>
      </c>
      <c r="BP322" s="125">
        <f t="shared" si="73"/>
        <v>1</v>
      </c>
      <c r="BQ322">
        <f t="shared" si="74"/>
        <v>0</v>
      </c>
      <c r="BR322">
        <f t="shared" si="75"/>
        <v>2.5975252766093762E-2</v>
      </c>
      <c r="BS322" s="123">
        <f t="shared" si="76"/>
        <v>2.5975252766093762E-2</v>
      </c>
      <c r="BT322" s="125">
        <f t="shared" si="77"/>
        <v>0.9740247472339062</v>
      </c>
      <c r="BU322" s="123">
        <f t="shared" si="78"/>
        <v>-2.6318567824689561E-2</v>
      </c>
      <c r="BV322" s="125">
        <f t="shared" si="79"/>
        <v>100</v>
      </c>
      <c r="BW322">
        <f t="shared" si="80"/>
        <v>-1.9435436599876539</v>
      </c>
      <c r="BX322">
        <f t="shared" si="81"/>
        <v>6.0348480351505605E-2</v>
      </c>
      <c r="BY322">
        <f t="shared" si="82"/>
        <v>0.12425656420574432</v>
      </c>
      <c r="CR322">
        <v>0.62414004717348726</v>
      </c>
      <c r="CS322">
        <v>1</v>
      </c>
      <c r="CT322">
        <v>0</v>
      </c>
      <c r="CU322">
        <f t="shared" si="85"/>
        <v>135</v>
      </c>
      <c r="CV322">
        <f t="shared" si="85"/>
        <v>35</v>
      </c>
      <c r="CW322">
        <f t="shared" si="83"/>
        <v>2.1739130434782594E-2</v>
      </c>
      <c r="CX322">
        <f t="shared" si="83"/>
        <v>0.14634146341463417</v>
      </c>
      <c r="CY322">
        <f t="shared" si="84"/>
        <v>0</v>
      </c>
    </row>
    <row r="323" spans="63:103" x14ac:dyDescent="0.25">
      <c r="BK323">
        <v>4.38</v>
      </c>
      <c r="BL323">
        <v>14</v>
      </c>
      <c r="BM323">
        <v>32</v>
      </c>
      <c r="BN323" s="123">
        <v>0</v>
      </c>
      <c r="BO323">
        <v>1</v>
      </c>
      <c r="BP323" s="125">
        <f t="shared" si="73"/>
        <v>1</v>
      </c>
      <c r="BQ323">
        <f t="shared" si="74"/>
        <v>0</v>
      </c>
      <c r="BR323">
        <f t="shared" si="75"/>
        <v>5.412996869742942E-2</v>
      </c>
      <c r="BS323" s="123">
        <f t="shared" si="76"/>
        <v>5.412996869742942E-2</v>
      </c>
      <c r="BT323" s="125">
        <f t="shared" si="77"/>
        <v>0.94587003130257052</v>
      </c>
      <c r="BU323" s="123">
        <f t="shared" si="78"/>
        <v>-5.5650106998221684E-2</v>
      </c>
      <c r="BV323" s="125">
        <f t="shared" si="79"/>
        <v>100</v>
      </c>
      <c r="BW323">
        <f t="shared" si="80"/>
        <v>-1.6060635963394665</v>
      </c>
      <c r="BX323">
        <f t="shared" si="81"/>
        <v>0.10984789191122311</v>
      </c>
      <c r="BY323">
        <f t="shared" si="82"/>
        <v>0.20000612652716254</v>
      </c>
      <c r="CR323">
        <v>0.64569289556023812</v>
      </c>
      <c r="CS323">
        <v>0</v>
      </c>
      <c r="CT323">
        <v>1</v>
      </c>
      <c r="CU323">
        <f t="shared" si="85"/>
        <v>135</v>
      </c>
      <c r="CV323">
        <f t="shared" si="85"/>
        <v>36</v>
      </c>
      <c r="CW323">
        <f t="shared" si="83"/>
        <v>2.1739130434782594E-2</v>
      </c>
      <c r="CX323">
        <f t="shared" si="83"/>
        <v>0.12195121951219512</v>
      </c>
      <c r="CY323">
        <f t="shared" si="84"/>
        <v>0</v>
      </c>
    </row>
    <row r="324" spans="63:103" x14ac:dyDescent="0.25">
      <c r="BK324">
        <v>4.4000000000000004</v>
      </c>
      <c r="BL324">
        <v>36</v>
      </c>
      <c r="BM324">
        <v>29</v>
      </c>
      <c r="BN324" s="123">
        <v>0</v>
      </c>
      <c r="BO324">
        <v>1</v>
      </c>
      <c r="BP324" s="125">
        <f t="shared" si="73"/>
        <v>1</v>
      </c>
      <c r="BQ324">
        <f t="shared" si="74"/>
        <v>0</v>
      </c>
      <c r="BR324">
        <f t="shared" si="75"/>
        <v>6.6273639893454916E-3</v>
      </c>
      <c r="BS324" s="123">
        <f t="shared" si="76"/>
        <v>6.6273639893454916E-3</v>
      </c>
      <c r="BT324" s="125">
        <f t="shared" si="77"/>
        <v>0.99337263601065451</v>
      </c>
      <c r="BU324" s="123">
        <f t="shared" si="78"/>
        <v>-6.6494224798490558E-3</v>
      </c>
      <c r="BV324" s="125">
        <f t="shared" si="79"/>
        <v>100</v>
      </c>
      <c r="BW324">
        <f t="shared" si="80"/>
        <v>-2.4768508481509235</v>
      </c>
      <c r="BX324">
        <f t="shared" si="81"/>
        <v>1.8567666054038836E-2</v>
      </c>
      <c r="BY324">
        <f t="shared" si="82"/>
        <v>4.6645534655169747E-2</v>
      </c>
      <c r="CR324">
        <v>0.64886868843964896</v>
      </c>
      <c r="CS324">
        <v>0</v>
      </c>
      <c r="CT324">
        <v>1</v>
      </c>
      <c r="CU324">
        <f t="shared" si="85"/>
        <v>135</v>
      </c>
      <c r="CV324">
        <f t="shared" si="85"/>
        <v>37</v>
      </c>
      <c r="CW324">
        <f t="shared" si="83"/>
        <v>2.1739130434782594E-2</v>
      </c>
      <c r="CX324">
        <f t="shared" si="83"/>
        <v>9.7560975609756073E-2</v>
      </c>
      <c r="CY324">
        <f t="shared" si="84"/>
        <v>0</v>
      </c>
    </row>
    <row r="325" spans="63:103" x14ac:dyDescent="0.25">
      <c r="BK325">
        <v>4.49</v>
      </c>
      <c r="BL325">
        <v>17</v>
      </c>
      <c r="BM325">
        <v>26</v>
      </c>
      <c r="BN325" s="123">
        <v>0</v>
      </c>
      <c r="BO325">
        <v>1</v>
      </c>
      <c r="BP325" s="125">
        <f t="shared" si="73"/>
        <v>1</v>
      </c>
      <c r="BQ325">
        <f t="shared" si="74"/>
        <v>0</v>
      </c>
      <c r="BR325">
        <f t="shared" si="75"/>
        <v>4.2140893107895074E-2</v>
      </c>
      <c r="BS325" s="123">
        <f t="shared" si="76"/>
        <v>4.2140893107895074E-2</v>
      </c>
      <c r="BT325" s="125">
        <f t="shared" si="77"/>
        <v>0.95785910689210496</v>
      </c>
      <c r="BU325" s="123">
        <f t="shared" si="78"/>
        <v>-4.3054581877131605E-2</v>
      </c>
      <c r="BV325" s="125">
        <f t="shared" si="79"/>
        <v>100</v>
      </c>
      <c r="BW325">
        <f t="shared" si="80"/>
        <v>-1.7263649003180532</v>
      </c>
      <c r="BX325">
        <f t="shared" si="81"/>
        <v>8.989558779603217E-2</v>
      </c>
      <c r="BY325">
        <f t="shared" si="82"/>
        <v>0.17082818874220365</v>
      </c>
      <c r="CR325">
        <v>0.65289784210071389</v>
      </c>
      <c r="CS325">
        <v>0</v>
      </c>
      <c r="CT325">
        <v>1</v>
      </c>
      <c r="CU325">
        <f t="shared" si="85"/>
        <v>135</v>
      </c>
      <c r="CV325">
        <f t="shared" si="85"/>
        <v>38</v>
      </c>
      <c r="CW325">
        <f t="shared" si="83"/>
        <v>2.1739130434782594E-2</v>
      </c>
      <c r="CX325">
        <f t="shared" si="83"/>
        <v>7.3170731707317027E-2</v>
      </c>
      <c r="CY325">
        <f t="shared" si="84"/>
        <v>5.3022269353128514E-4</v>
      </c>
    </row>
    <row r="326" spans="63:103" x14ac:dyDescent="0.25">
      <c r="BK326">
        <v>4.51</v>
      </c>
      <c r="BL326">
        <v>20</v>
      </c>
      <c r="BM326">
        <v>30</v>
      </c>
      <c r="BN326" s="123">
        <v>0</v>
      </c>
      <c r="BO326">
        <v>1</v>
      </c>
      <c r="BP326" s="125">
        <f t="shared" si="73"/>
        <v>1</v>
      </c>
      <c r="BQ326">
        <f t="shared" si="74"/>
        <v>0</v>
      </c>
      <c r="BR326">
        <f t="shared" si="75"/>
        <v>2.6014856567649281E-2</v>
      </c>
      <c r="BS326" s="123">
        <f t="shared" si="76"/>
        <v>2.6014856567649281E-2</v>
      </c>
      <c r="BT326" s="125">
        <f t="shared" si="77"/>
        <v>0.97398514343235076</v>
      </c>
      <c r="BU326" s="123">
        <f t="shared" si="78"/>
        <v>-2.6359228605469624E-2</v>
      </c>
      <c r="BV326" s="125">
        <f t="shared" si="79"/>
        <v>100</v>
      </c>
      <c r="BW326">
        <f t="shared" si="80"/>
        <v>-1.9428878262499918</v>
      </c>
      <c r="BX326">
        <f t="shared" si="81"/>
        <v>6.0425439079417193E-2</v>
      </c>
      <c r="BY326">
        <f t="shared" si="82"/>
        <v>0.12438445069252314</v>
      </c>
      <c r="CR326">
        <v>0.66043943479065936</v>
      </c>
      <c r="CS326">
        <v>1</v>
      </c>
      <c r="CT326">
        <v>0</v>
      </c>
      <c r="CU326">
        <f t="shared" si="85"/>
        <v>136</v>
      </c>
      <c r="CV326">
        <f t="shared" si="85"/>
        <v>38</v>
      </c>
      <c r="CW326">
        <f t="shared" si="83"/>
        <v>1.4492753623188359E-2</v>
      </c>
      <c r="CX326">
        <f t="shared" si="83"/>
        <v>7.3170731707317027E-2</v>
      </c>
      <c r="CY326">
        <f t="shared" si="84"/>
        <v>5.3022269353127701E-4</v>
      </c>
    </row>
    <row r="327" spans="63:103" x14ac:dyDescent="0.25">
      <c r="BK327">
        <v>4.51</v>
      </c>
      <c r="BL327">
        <v>41</v>
      </c>
      <c r="BM327">
        <v>34</v>
      </c>
      <c r="BN327" s="123">
        <v>0</v>
      </c>
      <c r="BO327">
        <v>1</v>
      </c>
      <c r="BP327" s="125">
        <f t="shared" si="73"/>
        <v>1</v>
      </c>
      <c r="BQ327">
        <f t="shared" si="74"/>
        <v>0</v>
      </c>
      <c r="BR327">
        <f t="shared" si="75"/>
        <v>1.978186556684212E-3</v>
      </c>
      <c r="BS327" s="123">
        <f t="shared" si="76"/>
        <v>1.978186556684212E-3</v>
      </c>
      <c r="BT327" s="125">
        <f t="shared" si="77"/>
        <v>0.99802181344331575</v>
      </c>
      <c r="BU327" s="123">
        <f t="shared" si="78"/>
        <v>-1.9801457519062517E-3</v>
      </c>
      <c r="BV327" s="125">
        <f t="shared" si="79"/>
        <v>100</v>
      </c>
      <c r="BW327">
        <f t="shared" si="80"/>
        <v>-2.8816193951054778</v>
      </c>
      <c r="BX327">
        <f t="shared" si="81"/>
        <v>6.2773729735857691E-3</v>
      </c>
      <c r="BY327">
        <f t="shared" si="82"/>
        <v>1.8164415831415894E-2</v>
      </c>
      <c r="CR327">
        <v>0.67903328962749443</v>
      </c>
      <c r="CS327">
        <v>1</v>
      </c>
      <c r="CT327">
        <v>0</v>
      </c>
      <c r="CU327">
        <f t="shared" si="85"/>
        <v>137</v>
      </c>
      <c r="CV327">
        <f t="shared" si="85"/>
        <v>38</v>
      </c>
      <c r="CW327">
        <f t="shared" si="83"/>
        <v>7.2463768115942351E-3</v>
      </c>
      <c r="CX327">
        <f t="shared" si="83"/>
        <v>7.3170731707317027E-2</v>
      </c>
      <c r="CY327">
        <f t="shared" si="84"/>
        <v>0</v>
      </c>
    </row>
    <row r="328" spans="63:103" x14ac:dyDescent="0.25">
      <c r="BK328">
        <v>4.58</v>
      </c>
      <c r="BL328">
        <v>13</v>
      </c>
      <c r="BM328">
        <v>31</v>
      </c>
      <c r="BN328" s="123">
        <v>1</v>
      </c>
      <c r="BO328">
        <v>0</v>
      </c>
      <c r="BP328" s="125">
        <f t="shared" si="73"/>
        <v>1</v>
      </c>
      <c r="BQ328">
        <f t="shared" si="74"/>
        <v>1</v>
      </c>
      <c r="BR328">
        <f t="shared" si="75"/>
        <v>4.0853002416703872E-2</v>
      </c>
      <c r="BS328" s="123">
        <f t="shared" si="76"/>
        <v>4.0853002416703872E-2</v>
      </c>
      <c r="BT328" s="125">
        <f t="shared" si="77"/>
        <v>0.95914699758329613</v>
      </c>
      <c r="BU328" s="123">
        <f t="shared" si="78"/>
        <v>-3.1977749618040909</v>
      </c>
      <c r="BV328" s="125">
        <f t="shared" si="79"/>
        <v>0</v>
      </c>
      <c r="BW328">
        <f t="shared" si="80"/>
        <v>-1.7408720735653258</v>
      </c>
      <c r="BX328">
        <f t="shared" si="81"/>
        <v>8.7662915841609165E-2</v>
      </c>
      <c r="BY328">
        <f t="shared" si="82"/>
        <v>0.86892826383952881</v>
      </c>
      <c r="CR328">
        <v>0.7087473572544527</v>
      </c>
      <c r="CS328">
        <v>0</v>
      </c>
      <c r="CT328">
        <v>1</v>
      </c>
      <c r="CU328">
        <f t="shared" si="85"/>
        <v>137</v>
      </c>
      <c r="CV328">
        <f t="shared" si="85"/>
        <v>39</v>
      </c>
      <c r="CW328">
        <f t="shared" si="83"/>
        <v>7.2463768115942351E-3</v>
      </c>
      <c r="CX328">
        <f t="shared" si="83"/>
        <v>4.8780487804878092E-2</v>
      </c>
      <c r="CY328">
        <f t="shared" si="84"/>
        <v>0</v>
      </c>
    </row>
    <row r="329" spans="63:103" x14ac:dyDescent="0.25">
      <c r="BK329">
        <v>4.78</v>
      </c>
      <c r="BL329">
        <v>4</v>
      </c>
      <c r="BM329">
        <v>28</v>
      </c>
      <c r="BN329" s="123">
        <v>1</v>
      </c>
      <c r="BO329">
        <v>0</v>
      </c>
      <c r="BP329" s="125">
        <f t="shared" si="73"/>
        <v>1</v>
      </c>
      <c r="BQ329">
        <f t="shared" si="74"/>
        <v>1</v>
      </c>
      <c r="BR329">
        <f t="shared" si="75"/>
        <v>6.5608353480832285E-2</v>
      </c>
      <c r="BS329" s="123">
        <f t="shared" si="76"/>
        <v>6.5608353480832285E-2</v>
      </c>
      <c r="BT329" s="125">
        <f t="shared" si="77"/>
        <v>0.93439164651916773</v>
      </c>
      <c r="BU329" s="123">
        <f t="shared" si="78"/>
        <v>-2.7240522514922647</v>
      </c>
      <c r="BV329" s="125">
        <f t="shared" si="79"/>
        <v>0</v>
      </c>
      <c r="BW329">
        <f t="shared" si="80"/>
        <v>-1.509321249384814</v>
      </c>
      <c r="BX329">
        <f t="shared" si="81"/>
        <v>0.12771374966496413</v>
      </c>
      <c r="BY329">
        <f t="shared" si="82"/>
        <v>0.85122602919760748</v>
      </c>
      <c r="CR329">
        <v>0.75410540915826318</v>
      </c>
      <c r="CS329">
        <v>0</v>
      </c>
      <c r="CT329">
        <v>1</v>
      </c>
      <c r="CU329">
        <f t="shared" si="85"/>
        <v>137</v>
      </c>
      <c r="CV329">
        <f t="shared" si="85"/>
        <v>40</v>
      </c>
      <c r="CW329">
        <f t="shared" si="83"/>
        <v>7.2463768115942351E-3</v>
      </c>
      <c r="CX329">
        <f t="shared" si="83"/>
        <v>2.4390243902439046E-2</v>
      </c>
      <c r="CY329">
        <f t="shared" si="84"/>
        <v>1.7674089784376198E-4</v>
      </c>
    </row>
    <row r="330" spans="63:103" x14ac:dyDescent="0.25">
      <c r="BK330">
        <v>4.99</v>
      </c>
      <c r="BL330">
        <v>26</v>
      </c>
      <c r="BM330">
        <v>30</v>
      </c>
      <c r="BN330" s="96">
        <v>0</v>
      </c>
      <c r="BO330" s="124">
        <v>1</v>
      </c>
      <c r="BP330" s="125">
        <f t="shared" si="73"/>
        <v>1</v>
      </c>
      <c r="BQ330">
        <f t="shared" si="74"/>
        <v>0</v>
      </c>
      <c r="BR330">
        <f t="shared" si="75"/>
        <v>3.946461971254066E-3</v>
      </c>
      <c r="BS330" s="123">
        <f t="shared" si="76"/>
        <v>3.946461971254066E-3</v>
      </c>
      <c r="BT330" s="125">
        <f t="shared" si="77"/>
        <v>0.99605353802874597</v>
      </c>
      <c r="BU330" s="123">
        <f t="shared" si="78"/>
        <v>-3.9542698012721483E-3</v>
      </c>
      <c r="BV330" s="125">
        <f t="shared" si="79"/>
        <v>100</v>
      </c>
      <c r="BW330">
        <f t="shared" si="80"/>
        <v>-2.656616221429438</v>
      </c>
      <c r="BX330">
        <f t="shared" si="81"/>
        <v>1.1704950497945803E-2</v>
      </c>
      <c r="BY330">
        <f t="shared" si="82"/>
        <v>3.1356858711173746E-2</v>
      </c>
      <c r="CR330">
        <v>0.76531433504471424</v>
      </c>
      <c r="CS330">
        <v>1</v>
      </c>
      <c r="CT330">
        <v>0</v>
      </c>
      <c r="CU330">
        <f t="shared" si="85"/>
        <v>138</v>
      </c>
      <c r="CV330">
        <f t="shared" si="85"/>
        <v>40</v>
      </c>
      <c r="CW330">
        <f t="shared" si="83"/>
        <v>0</v>
      </c>
      <c r="CX330">
        <f t="shared" si="83"/>
        <v>2.4390243902439046E-2</v>
      </c>
      <c r="CY330">
        <f t="shared" si="84"/>
        <v>0</v>
      </c>
    </row>
    <row r="331" spans="63:103" x14ac:dyDescent="0.25">
      <c r="BK331" s="139"/>
      <c r="BL331" s="139"/>
      <c r="BM331" s="139"/>
      <c r="BN331" s="139">
        <f>SUM(BN154:BN330)</f>
        <v>41</v>
      </c>
      <c r="BO331" s="139">
        <f t="shared" ref="BO331:BP331" si="86">SUM(BO154:BO330)</f>
        <v>138</v>
      </c>
      <c r="BP331" s="140">
        <f t="shared" si="86"/>
        <v>179</v>
      </c>
      <c r="BQ331" s="140"/>
      <c r="BR331" s="140"/>
      <c r="BS331" s="140">
        <f>SUM(BS154:BS330)</f>
        <v>41.000036974973128</v>
      </c>
      <c r="BT331" s="140">
        <f t="shared" ref="BT331:BU331" si="87">SUM(BT154:BT330)</f>
        <v>137.99996302502683</v>
      </c>
      <c r="BU331" s="140">
        <f t="shared" si="87"/>
        <v>-77.077198651988127</v>
      </c>
      <c r="BV331" s="140">
        <f>SUMPRODUCT(BV154:BV330,BP154:BP330)/BP331</f>
        <v>81.564245810055866</v>
      </c>
      <c r="BW331" s="140"/>
      <c r="BX331" s="140"/>
      <c r="BY331" s="140"/>
      <c r="CR331" s="18">
        <v>0.89690815387129808</v>
      </c>
      <c r="CS331" s="18">
        <v>0</v>
      </c>
      <c r="CT331" s="18">
        <v>1</v>
      </c>
      <c r="CU331" s="18">
        <f t="shared" si="85"/>
        <v>138</v>
      </c>
      <c r="CV331" s="18">
        <f t="shared" si="85"/>
        <v>41</v>
      </c>
      <c r="CW331" s="18">
        <f t="shared" si="83"/>
        <v>0</v>
      </c>
      <c r="CX331" s="18">
        <f t="shared" si="83"/>
        <v>0</v>
      </c>
      <c r="CY331" s="18">
        <f t="shared" si="84"/>
        <v>0</v>
      </c>
    </row>
    <row r="332" spans="63:103" ht="15.75" thickBot="1" x14ac:dyDescent="0.3">
      <c r="CY332">
        <f>SUM(CY154:CY331)</f>
        <v>0.79374337221633162</v>
      </c>
    </row>
    <row r="333" spans="63:103" ht="15.75" thickTop="1" x14ac:dyDescent="0.25">
      <c r="BK333" s="74"/>
      <c r="BL333" s="74" t="s">
        <v>613</v>
      </c>
      <c r="BM333" s="74" t="s">
        <v>614</v>
      </c>
      <c r="BN333" s="74" t="s">
        <v>615</v>
      </c>
      <c r="BO333" s="74" t="s">
        <v>541</v>
      </c>
      <c r="BP333" s="74" t="s">
        <v>550</v>
      </c>
      <c r="BQ333" s="74" t="s">
        <v>551</v>
      </c>
    </row>
    <row r="334" spans="63:103" x14ac:dyDescent="0.25">
      <c r="BK334" t="s">
        <v>553</v>
      </c>
      <c r="BL334">
        <f t="array" ref="BL334:BL337">CA155:CA158</f>
        <v>3.8155192282322226</v>
      </c>
      <c r="BM334">
        <f t="array" ref="BM334:BM337">SQRT([2]!DIAG(CF154:CI157))</f>
        <v>1.0751541070157402</v>
      </c>
      <c r="BN334">
        <f>(BL334/BM334)^2</f>
        <v>12.594062857770641</v>
      </c>
      <c r="BO334">
        <f>_xlfn.CHISQ.DIST.RT(BN334,1)</f>
        <v>3.869740337723386E-4</v>
      </c>
      <c r="BP334">
        <f>BL334-BM334*_xlfn.NORM.S.INV(1-$CD$159/2)</f>
        <v>1.7082559006510492</v>
      </c>
      <c r="BQ334">
        <f>BL334+BM334*_xlfn.NORM.S.INV(1-$CD$159/2)</f>
        <v>5.922782555813396</v>
      </c>
    </row>
    <row r="335" spans="63:103" x14ac:dyDescent="0.25">
      <c r="BK335" t="str">
        <f t="array" ref="BK335:BK337">TRANSPOSE(BK153:BM153)</f>
        <v>hsgpa</v>
      </c>
      <c r="BL335">
        <v>-0.97190174151698094</v>
      </c>
      <c r="BM335">
        <v>0.32618680026535662</v>
      </c>
      <c r="BN335">
        <f t="shared" ref="BN335:BN337" si="88">(BL335/BM335)^2</f>
        <v>8.8779348882858375</v>
      </c>
      <c r="BO335">
        <f t="shared" ref="BO335:BO337" si="89">_xlfn.CHISQ.DIST.RT(BN335,1)</f>
        <v>2.8863785334243574E-3</v>
      </c>
      <c r="BP335">
        <f t="shared" ref="BP335:BP337" si="90">BL335-BM335*_xlfn.NORM.S.INV(1-$CD$159/2)</f>
        <v>-1.6112161222694399</v>
      </c>
      <c r="BQ335">
        <f t="shared" ref="BQ335:BQ337" si="91">BL335+BM335*_xlfn.NORM.S.INV(1-$CD$159/2)</f>
        <v>-0.332587360764522</v>
      </c>
    </row>
    <row r="336" spans="63:103" x14ac:dyDescent="0.25">
      <c r="BK336" t="str">
        <v>tcr</v>
      </c>
      <c r="BL336">
        <v>-4.1202593208549174E-2</v>
      </c>
      <c r="BM336">
        <v>1.3337863719788536E-2</v>
      </c>
      <c r="BN336">
        <f t="shared" si="88"/>
        <v>9.5428159916264086</v>
      </c>
      <c r="BO336">
        <f t="shared" si="89"/>
        <v>2.007335347220873E-3</v>
      </c>
      <c r="BP336">
        <f t="shared" si="90"/>
        <v>-6.7344325730038138E-2</v>
      </c>
      <c r="BQ336">
        <f t="shared" si="91"/>
        <v>-1.5060860687060213E-2</v>
      </c>
    </row>
    <row r="337" spans="63:69" x14ac:dyDescent="0.25">
      <c r="BK337" s="18" t="str">
        <v>mat</v>
      </c>
      <c r="BL337" s="18">
        <v>-1.8369277868988253E-2</v>
      </c>
      <c r="BM337" s="18">
        <v>3.2736334211430775E-2</v>
      </c>
      <c r="BN337" s="18">
        <f t="shared" si="88"/>
        <v>0.31486477381632849</v>
      </c>
      <c r="BO337" s="18">
        <f t="shared" si="89"/>
        <v>0.57471019561165271</v>
      </c>
      <c r="BP337" s="18">
        <f t="shared" si="90"/>
        <v>-8.2531313909258996E-2</v>
      </c>
      <c r="BQ337" s="18">
        <f t="shared" si="91"/>
        <v>4.5792758171282484E-2</v>
      </c>
    </row>
    <row r="342" spans="63:69" x14ac:dyDescent="0.25">
      <c r="BK342" t="s">
        <v>810</v>
      </c>
    </row>
  </sheetData>
  <hyperlinks>
    <hyperlink ref="A1" r:id="rId1" display="http://r-statistics.co/Probit-Regression-With-R.html    brought in from GandE without filled blanks, then column sorted in order of best R model from GE4Probit" xr:uid="{FB51CDC4-5C4A-41A8-A94C-63569A8B4D1E}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0114-4428-4FD3-945D-FBE6951649D6}">
  <dimension ref="A1:DA228"/>
  <sheetViews>
    <sheetView workbookViewId="0">
      <selection sqref="A1:XFD1048576"/>
    </sheetView>
  </sheetViews>
  <sheetFormatPr defaultRowHeight="15" x14ac:dyDescent="0.25"/>
  <cols>
    <col min="25" max="25" width="9.140625" style="3"/>
  </cols>
  <sheetData>
    <row r="1" spans="1:105" x14ac:dyDescent="0.25">
      <c r="A1" s="118" t="s">
        <v>783</v>
      </c>
      <c r="G1" t="s">
        <v>784</v>
      </c>
      <c r="CN1" s="119" t="s">
        <v>811</v>
      </c>
      <c r="CO1" s="26"/>
      <c r="CP1" s="26"/>
      <c r="CQ1" s="26"/>
      <c r="CR1" s="26"/>
      <c r="CS1" s="26"/>
    </row>
    <row r="2" spans="1:105" ht="18.7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3" t="s">
        <v>16</v>
      </c>
      <c r="R2" t="s">
        <v>17</v>
      </c>
      <c r="S2" s="4" t="s">
        <v>18</v>
      </c>
      <c r="T2" s="5" t="s">
        <v>19</v>
      </c>
      <c r="U2" s="5" t="s">
        <v>20</v>
      </c>
      <c r="V2" s="5" t="s">
        <v>21</v>
      </c>
      <c r="W2" s="3" t="s">
        <v>22</v>
      </c>
      <c r="X2" s="3" t="s">
        <v>23</v>
      </c>
      <c r="Y2" s="4" t="s">
        <v>24</v>
      </c>
      <c r="Z2" s="5" t="s">
        <v>25</v>
      </c>
      <c r="AA2" s="5" t="s">
        <v>26</v>
      </c>
      <c r="AB2" s="5" t="s">
        <v>27</v>
      </c>
      <c r="AC2" s="3" t="s">
        <v>28</v>
      </c>
      <c r="AD2" s="3" t="s">
        <v>29</v>
      </c>
      <c r="AE2" s="4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40</v>
      </c>
      <c r="AO2" s="6" t="s">
        <v>43</v>
      </c>
      <c r="AP2" s="6" t="s">
        <v>45</v>
      </c>
      <c r="AQ2" s="6" t="s">
        <v>46</v>
      </c>
      <c r="AR2" s="6" t="s">
        <v>47</v>
      </c>
      <c r="AS2" s="6" t="s">
        <v>48</v>
      </c>
      <c r="AT2" s="7" t="s">
        <v>50</v>
      </c>
      <c r="AU2" s="7" t="s">
        <v>51</v>
      </c>
      <c r="AV2" s="7" t="s">
        <v>52</v>
      </c>
      <c r="AW2" s="8" t="s">
        <v>54</v>
      </c>
      <c r="AX2" s="8" t="s">
        <v>55</v>
      </c>
      <c r="AY2" s="8" t="s">
        <v>56</v>
      </c>
      <c r="AZ2" s="9" t="s">
        <v>57</v>
      </c>
      <c r="BA2" s="11" t="s">
        <v>58</v>
      </c>
      <c r="BB2" s="2" t="s">
        <v>59</v>
      </c>
      <c r="BC2" s="11" t="s">
        <v>60</v>
      </c>
      <c r="BD2" s="4" t="s">
        <v>49</v>
      </c>
      <c r="BE2" s="6" t="s">
        <v>39</v>
      </c>
      <c r="BF2" s="6" t="s">
        <v>42</v>
      </c>
      <c r="BG2" s="6" t="s">
        <v>41</v>
      </c>
      <c r="BH2" s="6" t="s">
        <v>44</v>
      </c>
      <c r="BI2" s="8" t="s">
        <v>53</v>
      </c>
      <c r="BK2" t="s">
        <v>789</v>
      </c>
      <c r="CN2" s="120"/>
      <c r="CO2" s="120" t="s">
        <v>812</v>
      </c>
      <c r="CP2" s="120"/>
      <c r="CQ2" s="120"/>
      <c r="CR2" s="26"/>
      <c r="CS2" s="26"/>
      <c r="CT2" t="s">
        <v>791</v>
      </c>
    </row>
    <row r="3" spans="1:105" ht="15.75" thickBot="1" x14ac:dyDescent="0.3">
      <c r="A3" s="2">
        <v>114</v>
      </c>
      <c r="B3" s="2">
        <v>2016</v>
      </c>
      <c r="C3" s="2" t="s">
        <v>61</v>
      </c>
      <c r="D3" s="2" t="s">
        <v>62</v>
      </c>
      <c r="E3" s="2" t="s">
        <v>63</v>
      </c>
      <c r="F3" s="2" t="s">
        <v>64</v>
      </c>
      <c r="G3" s="1" t="s">
        <v>65</v>
      </c>
      <c r="H3" s="1" t="s">
        <v>66</v>
      </c>
      <c r="I3" s="3">
        <v>1</v>
      </c>
      <c r="J3" s="4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" t="s">
        <v>67</v>
      </c>
      <c r="R3">
        <v>1</v>
      </c>
      <c r="S3" s="4">
        <v>1</v>
      </c>
      <c r="T3" s="5">
        <v>0</v>
      </c>
      <c r="U3" s="5">
        <v>0</v>
      </c>
      <c r="V3" s="5">
        <v>0</v>
      </c>
      <c r="W3" s="3" t="s">
        <v>68</v>
      </c>
      <c r="X3" s="3">
        <v>0</v>
      </c>
      <c r="Y3" s="4">
        <v>1</v>
      </c>
      <c r="Z3" s="5">
        <v>0</v>
      </c>
      <c r="AA3" s="5">
        <v>0</v>
      </c>
      <c r="AB3" s="5">
        <v>0</v>
      </c>
      <c r="AC3" s="3" t="s">
        <v>69</v>
      </c>
      <c r="AD3" s="3">
        <v>1</v>
      </c>
      <c r="AE3" s="4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194</v>
      </c>
      <c r="AL3" s="6">
        <v>-194</v>
      </c>
      <c r="AM3" s="6">
        <v>532</v>
      </c>
      <c r="AN3" s="6">
        <v>8</v>
      </c>
      <c r="AO3" s="6">
        <v>14</v>
      </c>
      <c r="AP3" s="6">
        <v>16</v>
      </c>
      <c r="AQ3" s="6">
        <v>14</v>
      </c>
      <c r="AR3" s="6">
        <v>12</v>
      </c>
      <c r="AS3" s="6">
        <v>2145</v>
      </c>
      <c r="AT3" s="7">
        <v>0</v>
      </c>
      <c r="AU3" s="7">
        <v>0</v>
      </c>
      <c r="AV3" s="7">
        <v>1</v>
      </c>
      <c r="AW3" s="8" t="s">
        <v>70</v>
      </c>
      <c r="AX3" s="12" t="s">
        <v>71</v>
      </c>
      <c r="AY3" s="12">
        <v>2</v>
      </c>
      <c r="AZ3" s="9" t="s">
        <v>72</v>
      </c>
      <c r="BA3" s="11"/>
      <c r="BB3" s="2" t="s">
        <v>62</v>
      </c>
      <c r="BC3" s="11"/>
      <c r="BD3" s="4">
        <v>2.4550000000000001</v>
      </c>
      <c r="BE3" s="6">
        <v>0.36466165413533835</v>
      </c>
      <c r="BF3" s="6">
        <v>3.68</v>
      </c>
      <c r="BG3" s="6">
        <v>3</v>
      </c>
      <c r="BH3" s="6">
        <v>15</v>
      </c>
      <c r="BI3" s="7">
        <v>1</v>
      </c>
      <c r="CN3" s="26"/>
      <c r="CO3" s="26"/>
      <c r="CP3" s="121" t="s">
        <v>725</v>
      </c>
      <c r="CQ3" s="121" t="s">
        <v>724</v>
      </c>
      <c r="CR3" s="26"/>
      <c r="CS3" s="26"/>
    </row>
    <row r="4" spans="1:105" ht="15.75" thickTop="1" x14ac:dyDescent="0.25">
      <c r="A4" s="2">
        <v>37</v>
      </c>
      <c r="B4" s="2">
        <v>2016</v>
      </c>
      <c r="C4" s="2" t="s">
        <v>98</v>
      </c>
      <c r="D4" s="2" t="s">
        <v>99</v>
      </c>
      <c r="E4" s="2" t="s">
        <v>63</v>
      </c>
      <c r="F4" s="2" t="s">
        <v>100</v>
      </c>
      <c r="G4" s="1" t="s">
        <v>65</v>
      </c>
      <c r="H4" s="1" t="s">
        <v>76</v>
      </c>
      <c r="I4" s="3">
        <v>2</v>
      </c>
      <c r="J4" s="4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3" t="s">
        <v>101</v>
      </c>
      <c r="R4">
        <v>2</v>
      </c>
      <c r="S4" s="4">
        <v>0</v>
      </c>
      <c r="T4" s="5">
        <v>1</v>
      </c>
      <c r="U4" s="5">
        <v>0</v>
      </c>
      <c r="V4" s="5">
        <v>0</v>
      </c>
      <c r="W4" s="3" t="s">
        <v>68</v>
      </c>
      <c r="X4" s="3">
        <v>0</v>
      </c>
      <c r="Y4" s="4">
        <v>1</v>
      </c>
      <c r="Z4" s="5">
        <v>0</v>
      </c>
      <c r="AA4" s="5">
        <v>0</v>
      </c>
      <c r="AB4" s="5">
        <v>0</v>
      </c>
      <c r="AC4" s="3" t="s">
        <v>91</v>
      </c>
      <c r="AD4" s="3">
        <v>5</v>
      </c>
      <c r="AE4" s="4">
        <v>0</v>
      </c>
      <c r="AF4" s="5">
        <v>0</v>
      </c>
      <c r="AG4" s="5">
        <v>0</v>
      </c>
      <c r="AH4" s="5">
        <v>0</v>
      </c>
      <c r="AI4" s="5">
        <v>1</v>
      </c>
      <c r="AJ4" s="5">
        <v>0</v>
      </c>
      <c r="AK4" s="6">
        <v>44</v>
      </c>
      <c r="AL4" s="6">
        <v>-44</v>
      </c>
      <c r="AM4" s="6">
        <v>97</v>
      </c>
      <c r="AN4" s="6">
        <v>8</v>
      </c>
      <c r="AO4" s="6">
        <v>19</v>
      </c>
      <c r="AP4" s="6">
        <v>19</v>
      </c>
      <c r="AQ4" s="6">
        <v>20</v>
      </c>
      <c r="AR4" s="6">
        <v>20</v>
      </c>
      <c r="AS4" s="6">
        <v>11181</v>
      </c>
      <c r="AT4" s="7">
        <v>0</v>
      </c>
      <c r="AU4" s="7">
        <v>0</v>
      </c>
      <c r="AV4" s="7">
        <v>1</v>
      </c>
      <c r="AW4" s="8" t="s">
        <v>65</v>
      </c>
      <c r="AX4" s="12" t="s">
        <v>71</v>
      </c>
      <c r="AY4" s="12">
        <v>3</v>
      </c>
      <c r="AZ4" s="9" t="s">
        <v>77</v>
      </c>
      <c r="BA4" s="11" t="s">
        <v>102</v>
      </c>
      <c r="BB4" s="2" t="s">
        <v>99</v>
      </c>
      <c r="BC4" s="11"/>
      <c r="BD4" s="4">
        <v>2.85</v>
      </c>
      <c r="BE4" s="6">
        <v>0.45360824742268041</v>
      </c>
      <c r="BF4" s="6">
        <v>3.41</v>
      </c>
      <c r="BG4" s="6">
        <v>14</v>
      </c>
      <c r="BH4" s="6">
        <v>15</v>
      </c>
      <c r="BI4" s="7">
        <v>0</v>
      </c>
      <c r="BK4" s="122" t="str">
        <f>BE2</f>
        <v>prnk</v>
      </c>
      <c r="BL4" s="122" t="str">
        <f t="shared" ref="BL4:BN4" si="0">BF2</f>
        <v>hsgpa</v>
      </c>
      <c r="BM4" s="122" t="str">
        <f t="shared" si="0"/>
        <v>tcr</v>
      </c>
      <c r="BN4" s="122" t="str">
        <f t="shared" si="0"/>
        <v>mat</v>
      </c>
      <c r="BO4" s="122" t="s">
        <v>792</v>
      </c>
      <c r="BP4" s="122" t="s">
        <v>793</v>
      </c>
      <c r="BQ4" s="122" t="s">
        <v>546</v>
      </c>
      <c r="BR4" s="122" t="s">
        <v>794</v>
      </c>
      <c r="BS4" s="122" t="s">
        <v>795</v>
      </c>
      <c r="BT4" s="122" t="s">
        <v>629</v>
      </c>
      <c r="BU4" s="122" t="s">
        <v>631</v>
      </c>
      <c r="BV4" s="122" t="s">
        <v>796</v>
      </c>
      <c r="BW4" s="122" t="s">
        <v>797</v>
      </c>
      <c r="BX4" s="122" t="s">
        <v>798</v>
      </c>
      <c r="BY4" s="122" t="s">
        <v>799</v>
      </c>
      <c r="BZ4" s="122" t="s">
        <v>650</v>
      </c>
      <c r="CB4" t="s">
        <v>611</v>
      </c>
      <c r="CD4" t="s">
        <v>612</v>
      </c>
      <c r="CE4" s="82">
        <f>BO155*LN(BO155/BQ155)+BP155*LN(BP155/BQ155)</f>
        <v>-77.75095953789868</v>
      </c>
      <c r="CG4" t="s">
        <v>800</v>
      </c>
      <c r="CM4" t="s">
        <v>801</v>
      </c>
      <c r="CN4" s="26"/>
      <c r="CO4" s="26"/>
      <c r="CP4" s="121" t="s">
        <v>624</v>
      </c>
      <c r="CQ4" s="121" t="s">
        <v>624</v>
      </c>
      <c r="CR4" s="26"/>
      <c r="CS4" s="26"/>
      <c r="CT4" s="74" t="s">
        <v>795</v>
      </c>
      <c r="CU4" s="74" t="s">
        <v>793</v>
      </c>
      <c r="CV4" s="74" t="s">
        <v>792</v>
      </c>
      <c r="CW4" s="74" t="s">
        <v>802</v>
      </c>
      <c r="CX4" s="74" t="s">
        <v>803</v>
      </c>
      <c r="CY4" s="74" t="s">
        <v>804</v>
      </c>
      <c r="CZ4" s="74" t="s">
        <v>805</v>
      </c>
      <c r="DA4" s="74" t="s">
        <v>806</v>
      </c>
    </row>
    <row r="5" spans="1:105" x14ac:dyDescent="0.25">
      <c r="A5" s="2">
        <v>243</v>
      </c>
      <c r="B5" s="2">
        <v>2016</v>
      </c>
      <c r="C5" s="2" t="s">
        <v>73</v>
      </c>
      <c r="D5" s="2" t="s">
        <v>62</v>
      </c>
      <c r="E5" s="2" t="s">
        <v>74</v>
      </c>
      <c r="F5" s="2" t="s">
        <v>75</v>
      </c>
      <c r="G5" s="1" t="s">
        <v>65</v>
      </c>
      <c r="H5" s="1" t="s">
        <v>76</v>
      </c>
      <c r="I5" s="3">
        <v>2</v>
      </c>
      <c r="J5" s="4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3" t="s">
        <v>67</v>
      </c>
      <c r="R5">
        <v>1</v>
      </c>
      <c r="S5" s="4">
        <v>1</v>
      </c>
      <c r="T5" s="5">
        <v>0</v>
      </c>
      <c r="U5" s="5">
        <v>0</v>
      </c>
      <c r="V5" s="5">
        <v>0</v>
      </c>
      <c r="W5" s="3" t="s">
        <v>68</v>
      </c>
      <c r="X5" s="3">
        <v>0</v>
      </c>
      <c r="Y5" s="4">
        <v>1</v>
      </c>
      <c r="Z5" s="5">
        <v>0</v>
      </c>
      <c r="AA5" s="5">
        <v>0</v>
      </c>
      <c r="AB5" s="5">
        <v>0</v>
      </c>
      <c r="AC5" s="3" t="s">
        <v>69</v>
      </c>
      <c r="AD5" s="3">
        <v>1</v>
      </c>
      <c r="AE5" s="4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4</v>
      </c>
      <c r="AL5" s="6">
        <v>-4</v>
      </c>
      <c r="AM5" s="6">
        <v>67</v>
      </c>
      <c r="AN5" s="6">
        <v>8</v>
      </c>
      <c r="AO5" s="6">
        <v>15</v>
      </c>
      <c r="AP5" s="6">
        <v>17</v>
      </c>
      <c r="AQ5" s="6">
        <v>16</v>
      </c>
      <c r="AR5" s="6">
        <v>14</v>
      </c>
      <c r="AS5" s="6">
        <v>68</v>
      </c>
      <c r="AT5" s="7">
        <v>0</v>
      </c>
      <c r="AU5" s="7">
        <v>1</v>
      </c>
      <c r="AV5" s="7">
        <v>1</v>
      </c>
      <c r="AW5" s="8" t="s">
        <v>65</v>
      </c>
      <c r="AX5" s="12" t="s">
        <v>71</v>
      </c>
      <c r="AY5" s="12">
        <v>3</v>
      </c>
      <c r="AZ5" s="9" t="s">
        <v>77</v>
      </c>
      <c r="BA5" s="11" t="s">
        <v>78</v>
      </c>
      <c r="BB5" s="2" t="s">
        <v>62</v>
      </c>
      <c r="BC5" s="11"/>
      <c r="BD5" s="4">
        <v>2.7949999999999999</v>
      </c>
      <c r="BE5" s="6">
        <v>5.9701492537313432E-2</v>
      </c>
      <c r="BF5" s="6">
        <v>3.62</v>
      </c>
      <c r="BG5" s="6">
        <v>3</v>
      </c>
      <c r="BH5" s="6">
        <v>16</v>
      </c>
      <c r="BI5" s="7">
        <v>0</v>
      </c>
      <c r="BK5">
        <f t="array" ref="BK5:BP154">[2]!LogitSummary(BE3:BI152)</f>
        <v>2.3364485981308409E-3</v>
      </c>
      <c r="BL5">
        <v>4</v>
      </c>
      <c r="BM5">
        <v>12</v>
      </c>
      <c r="BN5">
        <v>27</v>
      </c>
      <c r="BO5" s="123">
        <v>0</v>
      </c>
      <c r="BP5">
        <v>1</v>
      </c>
      <c r="BQ5" s="125">
        <f>BO5+BP5</f>
        <v>1</v>
      </c>
      <c r="BR5">
        <f>IF(BQ5=0,"",BO5/BQ5)</f>
        <v>0</v>
      </c>
      <c r="BS5">
        <f>_xlfn.NORM.S.DIST(BX5,TRUE)</f>
        <v>0.1050559313806278</v>
      </c>
      <c r="BT5" s="94">
        <f>BQ5*BS5</f>
        <v>0.1050559313806278</v>
      </c>
      <c r="BU5" s="95">
        <f>BQ5-BT5</f>
        <v>0.89494406861937215</v>
      </c>
      <c r="BV5" s="94">
        <f>IFERROR(BQ5*(BR5*LN(BS5)+(1-BR5)*LN(1-BS5)),0)</f>
        <v>-0.11099405582277341</v>
      </c>
      <c r="BW5" s="95">
        <f>100*IF(BS5&gt;=$CP$11,BO5/BQ5,BP5/BQ5)</f>
        <v>100</v>
      </c>
      <c r="BX5">
        <f>$CB$6+MMULT(BK5:BN5,$CB$7:$CB$10)</f>
        <v>-1.2532579048138208</v>
      </c>
      <c r="BY5">
        <f>_xlfn.NORM.S.DIST(BX5,FALSE)</f>
        <v>0.18190581584783475</v>
      </c>
      <c r="BZ5">
        <f>(BO5*(BX5*BY5/BS5+(BY5/BS5)^2)-BP5*(BX5*BY5/(1-BS5)-(BY5/(1-BS5))^2))</f>
        <v>0.29605087320435874</v>
      </c>
      <c r="CD5" t="s">
        <v>616</v>
      </c>
      <c r="CE5" s="83">
        <f>BV155</f>
        <v>-60.207172710752111</v>
      </c>
      <c r="CG5" s="94">
        <f t="array" ref="CG5:CK9">MINVERSE(MMULT(TRANSPOSE([2]!DESIGN(BK5:BN154)),BZ5:BZ154*[2]!DESIGN(BK5:BN154)))</f>
        <v>6.9243263362383178</v>
      </c>
      <c r="CH5" s="126">
        <v>-2.8745496743590202</v>
      </c>
      <c r="CI5" s="126">
        <v>-1.7546221876402908</v>
      </c>
      <c r="CJ5" s="126">
        <v>1.9020253516535248E-3</v>
      </c>
      <c r="CK5" s="95">
        <v>1.2650601370768618E-2</v>
      </c>
      <c r="CM5" s="82">
        <f t="array" ref="CM5:CM9">MMULT(CG5:CK9,MMULT(TRANSPOSE([2]!DESIGN(BK5:BN154)),BQ5:BQ154*(BR5:BR154-BS5:BS154)))</f>
        <v>7.774400546891435E-6</v>
      </c>
      <c r="CN5" s="121" t="s">
        <v>725</v>
      </c>
      <c r="CO5" s="26" t="s">
        <v>628</v>
      </c>
      <c r="CP5" s="130">
        <f>SUMIF(BS5:BS154,"&gt;="&amp;CP11,BO5:BO154)</f>
        <v>12</v>
      </c>
      <c r="CQ5" s="131">
        <f>SUMIF(BS5:BS154,"&gt;="&amp;CP11,BP5:BP154)</f>
        <v>6</v>
      </c>
      <c r="CR5" s="26">
        <f>CP5+CQ5</f>
        <v>18</v>
      </c>
      <c r="CS5" s="26"/>
      <c r="CW5">
        <v>0</v>
      </c>
      <c r="CX5">
        <v>0</v>
      </c>
      <c r="CY5">
        <f>1-CW5/CW$155</f>
        <v>1</v>
      </c>
      <c r="CZ5">
        <f>1-CX5/CX$155</f>
        <v>1</v>
      </c>
      <c r="DA5">
        <f>(CY5-CY6)*CZ5</f>
        <v>8.4745762711864181E-3</v>
      </c>
    </row>
    <row r="6" spans="1:105" x14ac:dyDescent="0.25">
      <c r="A6" s="2">
        <v>166</v>
      </c>
      <c r="B6" s="2">
        <v>2015</v>
      </c>
      <c r="C6" s="2" t="s">
        <v>127</v>
      </c>
      <c r="D6" s="2" t="s">
        <v>104</v>
      </c>
      <c r="E6" s="2" t="s">
        <v>63</v>
      </c>
      <c r="F6" s="2" t="s">
        <v>108</v>
      </c>
      <c r="G6" s="1" t="s">
        <v>65</v>
      </c>
      <c r="H6" s="1" t="s">
        <v>66</v>
      </c>
      <c r="I6" s="3">
        <v>1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3" t="s">
        <v>67</v>
      </c>
      <c r="R6">
        <v>1</v>
      </c>
      <c r="S6" s="4">
        <v>1</v>
      </c>
      <c r="T6" s="5">
        <v>0</v>
      </c>
      <c r="U6" s="5">
        <v>0</v>
      </c>
      <c r="V6" s="5">
        <v>0</v>
      </c>
      <c r="W6" s="3" t="s">
        <v>68</v>
      </c>
      <c r="X6" s="3">
        <v>0</v>
      </c>
      <c r="Y6" s="4">
        <v>1</v>
      </c>
      <c r="Z6" s="5">
        <v>0</v>
      </c>
      <c r="AA6" s="5">
        <v>0</v>
      </c>
      <c r="AB6" s="5">
        <v>0</v>
      </c>
      <c r="AC6" s="3" t="s">
        <v>128</v>
      </c>
      <c r="AD6" s="3">
        <v>3</v>
      </c>
      <c r="AE6" s="4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6">
        <v>132</v>
      </c>
      <c r="AL6" s="6">
        <v>-132</v>
      </c>
      <c r="AM6" s="6">
        <v>388</v>
      </c>
      <c r="AN6" s="6">
        <v>8</v>
      </c>
      <c r="AO6" s="6">
        <v>20</v>
      </c>
      <c r="AP6" s="6">
        <v>22</v>
      </c>
      <c r="AQ6" s="6">
        <v>20</v>
      </c>
      <c r="AR6" s="6">
        <v>22</v>
      </c>
      <c r="AS6" s="6">
        <v>51</v>
      </c>
      <c r="AT6" s="7">
        <v>0</v>
      </c>
      <c r="AU6" s="7">
        <v>0</v>
      </c>
      <c r="AV6" s="7">
        <v>0</v>
      </c>
      <c r="AW6" s="8" t="s">
        <v>65</v>
      </c>
      <c r="AX6" s="12" t="s">
        <v>71</v>
      </c>
      <c r="AY6" s="12">
        <v>3</v>
      </c>
      <c r="AZ6" s="9" t="s">
        <v>77</v>
      </c>
      <c r="BA6" s="11" t="s">
        <v>129</v>
      </c>
      <c r="BB6" s="2" t="s">
        <v>104</v>
      </c>
      <c r="BC6" s="11"/>
      <c r="BD6" s="4">
        <v>2.4119999999999999</v>
      </c>
      <c r="BE6" s="6">
        <v>0.34020618556701032</v>
      </c>
      <c r="BF6" s="6">
        <v>3.18</v>
      </c>
      <c r="BG6" s="6">
        <v>16</v>
      </c>
      <c r="BH6" s="6">
        <v>16</v>
      </c>
      <c r="BI6" s="7">
        <v>0</v>
      </c>
      <c r="BK6">
        <v>2.3696682464454978E-3</v>
      </c>
      <c r="BL6">
        <v>4</v>
      </c>
      <c r="BM6">
        <v>25</v>
      </c>
      <c r="BN6">
        <v>28</v>
      </c>
      <c r="BO6" s="123">
        <v>0</v>
      </c>
      <c r="BP6">
        <v>1</v>
      </c>
      <c r="BQ6" s="125">
        <f t="shared" ref="BQ6:BQ69" si="1">BO6+BP6</f>
        <v>1</v>
      </c>
      <c r="BR6">
        <f t="shared" ref="BR6:BR69" si="2">IF(BQ6=0,"",BO6/BQ6)</f>
        <v>0</v>
      </c>
      <c r="BS6">
        <f t="shared" ref="BS6:BS69" si="3">_xlfn.NORM.S.DIST(BX6,TRUE)</f>
        <v>3.2248988392442876E-2</v>
      </c>
      <c r="BT6" s="123">
        <f t="shared" ref="BT6:BT69" si="4">BQ6*BS6</f>
        <v>3.2248988392442876E-2</v>
      </c>
      <c r="BU6" s="125">
        <f t="shared" ref="BU6:BU69" si="5">BQ6-BT6</f>
        <v>0.96775101160755717</v>
      </c>
      <c r="BV6" s="123">
        <f t="shared" ref="BV6:BV69" si="6">IFERROR(BQ6*(BR6*LN(BS6)+(1-BR6)*LN(1-BS6)),0)</f>
        <v>-3.2780444205827833E-2</v>
      </c>
      <c r="BW6" s="125">
        <f t="shared" ref="BW6:BW69" si="7">100*IF(BS6&gt;=$CP$11,BO6/BQ6,BP6/BQ6)</f>
        <v>100</v>
      </c>
      <c r="BX6">
        <f t="shared" ref="BX6:BX69" si="8">$CB$6+MMULT(BK6:BN6,$CB$7:$CB$10)</f>
        <v>-1.8487219203719851</v>
      </c>
      <c r="BY6">
        <f t="shared" ref="BY6:BY69" si="9">_xlfn.NORM.S.DIST(BX6,FALSE)</f>
        <v>7.2235410538978112E-2</v>
      </c>
      <c r="BZ6">
        <f t="shared" ref="BZ6:BZ69" si="10">(BO6*(BX6*BY6/BS6+(BY6/BS6)^2)-BP6*(BX6*BY6/(1-BS6)-(BY6/(1-BS6))^2))</f>
        <v>0.14356484365237854</v>
      </c>
      <c r="CB6" s="82">
        <f t="array" ref="CB6:CB10">[2]!ProbitCoeff(BK5:BP154,,,,,20)</f>
        <v>2.2327551826327907</v>
      </c>
      <c r="CG6" s="123">
        <v>-2.874549674359018</v>
      </c>
      <c r="CH6">
        <v>1.5769110579795396</v>
      </c>
      <c r="CI6">
        <v>0.72818558160885682</v>
      </c>
      <c r="CJ6">
        <v>1.1330482134080365E-3</v>
      </c>
      <c r="CK6" s="125">
        <v>-9.911145813141134E-3</v>
      </c>
      <c r="CM6" s="85">
        <v>-1.1031709279309951E-6</v>
      </c>
      <c r="CN6" s="121" t="s">
        <v>724</v>
      </c>
      <c r="CO6" s="26" t="s">
        <v>630</v>
      </c>
      <c r="CP6" s="132">
        <f>CP7-CP5</f>
        <v>20</v>
      </c>
      <c r="CQ6" s="133">
        <f>CQ7-CQ5</f>
        <v>112</v>
      </c>
      <c r="CR6" s="26">
        <f t="shared" ref="CR6:CR7" si="11">CP6+CQ6</f>
        <v>132</v>
      </c>
      <c r="CS6" s="26"/>
      <c r="CT6">
        <f t="array" ref="CT6:CV155">[2]!SelectCols(BO5:BS154,"5,2,1",1)</f>
        <v>2.8462448781837611E-4</v>
      </c>
      <c r="CU6">
        <v>1</v>
      </c>
      <c r="CV6">
        <v>0</v>
      </c>
      <c r="CW6">
        <f>CW5+CU6</f>
        <v>1</v>
      </c>
      <c r="CX6">
        <f>CX5+CV6</f>
        <v>0</v>
      </c>
      <c r="CY6">
        <f t="shared" ref="CY6:CZ69" si="12">1-CW6/CW$155</f>
        <v>0.99152542372881358</v>
      </c>
      <c r="CZ6">
        <f t="shared" si="12"/>
        <v>1</v>
      </c>
      <c r="DA6">
        <f t="shared" ref="DA6:DA69" si="13">(CY6-CY7)*CZ6</f>
        <v>8.4745762711864181E-3</v>
      </c>
    </row>
    <row r="7" spans="1:105" x14ac:dyDescent="0.25">
      <c r="A7" s="2">
        <v>9</v>
      </c>
      <c r="B7" s="2">
        <v>2016</v>
      </c>
      <c r="C7" s="2" t="s">
        <v>159</v>
      </c>
      <c r="D7" s="2" t="s">
        <v>124</v>
      </c>
      <c r="E7" s="2" t="s">
        <v>63</v>
      </c>
      <c r="F7" s="2" t="s">
        <v>136</v>
      </c>
      <c r="G7" s="1" t="s">
        <v>65</v>
      </c>
      <c r="H7" s="1" t="s">
        <v>86</v>
      </c>
      <c r="I7" s="3">
        <v>3</v>
      </c>
      <c r="J7" s="4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3" t="s">
        <v>67</v>
      </c>
      <c r="R7">
        <v>1</v>
      </c>
      <c r="S7" s="4">
        <v>1</v>
      </c>
      <c r="T7" s="5">
        <v>0</v>
      </c>
      <c r="U7" s="5">
        <v>0</v>
      </c>
      <c r="V7" s="5">
        <v>0</v>
      </c>
      <c r="W7" s="3" t="s">
        <v>68</v>
      </c>
      <c r="X7" s="3">
        <v>0</v>
      </c>
      <c r="Y7" s="4">
        <v>1</v>
      </c>
      <c r="Z7" s="5">
        <v>0</v>
      </c>
      <c r="AA7" s="5">
        <v>0</v>
      </c>
      <c r="AB7" s="5">
        <v>0</v>
      </c>
      <c r="AC7" s="3" t="s">
        <v>83</v>
      </c>
      <c r="AD7" s="3">
        <v>2</v>
      </c>
      <c r="AE7" s="4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6">
        <v>66</v>
      </c>
      <c r="AL7" s="6">
        <v>-66</v>
      </c>
      <c r="AM7" s="6">
        <v>278</v>
      </c>
      <c r="AN7" s="6">
        <v>4</v>
      </c>
      <c r="AO7" s="6">
        <v>22</v>
      </c>
      <c r="AP7" s="6">
        <v>21</v>
      </c>
      <c r="AQ7" s="6">
        <v>24</v>
      </c>
      <c r="AR7" s="6">
        <v>27</v>
      </c>
      <c r="AS7" s="6">
        <v>2036</v>
      </c>
      <c r="AT7" s="7">
        <v>0</v>
      </c>
      <c r="AU7" s="7">
        <v>0</v>
      </c>
      <c r="AV7" s="7">
        <v>1</v>
      </c>
      <c r="AW7" s="8" t="s">
        <v>70</v>
      </c>
      <c r="AX7" s="12" t="s">
        <v>112</v>
      </c>
      <c r="AY7" s="12">
        <v>1</v>
      </c>
      <c r="AZ7" s="9" t="s">
        <v>113</v>
      </c>
      <c r="BA7" s="11"/>
      <c r="BB7" s="2" t="s">
        <v>124</v>
      </c>
      <c r="BC7" s="11"/>
      <c r="BD7" s="4"/>
      <c r="BE7" s="6">
        <v>0.23741007194244604</v>
      </c>
      <c r="BF7" s="6">
        <v>3.2</v>
      </c>
      <c r="BG7" s="6">
        <v>0</v>
      </c>
      <c r="BH7" s="6">
        <v>17</v>
      </c>
      <c r="BI7" s="7">
        <v>1</v>
      </c>
      <c r="BK7">
        <v>2.5641025641025641E-3</v>
      </c>
      <c r="BL7">
        <v>4</v>
      </c>
      <c r="BM7">
        <v>24</v>
      </c>
      <c r="BN7">
        <v>31</v>
      </c>
      <c r="BO7" s="123">
        <v>0</v>
      </c>
      <c r="BP7">
        <v>1</v>
      </c>
      <c r="BQ7" s="125">
        <f t="shared" si="1"/>
        <v>1</v>
      </c>
      <c r="BR7">
        <f t="shared" si="2"/>
        <v>0</v>
      </c>
      <c r="BS7">
        <f t="shared" si="3"/>
        <v>3.2172295518909426E-2</v>
      </c>
      <c r="BT7" s="123">
        <f t="shared" si="4"/>
        <v>3.2172295518909426E-2</v>
      </c>
      <c r="BU7" s="125">
        <f t="shared" si="5"/>
        <v>0.96782770448109057</v>
      </c>
      <c r="BV7" s="123">
        <f t="shared" si="6"/>
        <v>-3.2701198786423226E-2</v>
      </c>
      <c r="BW7" s="125">
        <f t="shared" si="7"/>
        <v>100</v>
      </c>
      <c r="BX7">
        <f t="shared" si="8"/>
        <v>-1.8497846713483979</v>
      </c>
      <c r="BY7">
        <f t="shared" si="9"/>
        <v>7.2093586003175919E-2</v>
      </c>
      <c r="BZ7">
        <f t="shared" si="10"/>
        <v>0.14333942740155048</v>
      </c>
      <c r="CB7" s="85">
        <v>0.99099204255022599</v>
      </c>
      <c r="CD7" t="s">
        <v>617</v>
      </c>
      <c r="CE7" s="82">
        <f>2*(CE5-CE4)</f>
        <v>35.087573654293138</v>
      </c>
      <c r="CG7" s="123">
        <v>-1.7546221876402774</v>
      </c>
      <c r="CH7">
        <v>0.72818558160885183</v>
      </c>
      <c r="CI7">
        <v>0.50681455573910439</v>
      </c>
      <c r="CJ7">
        <v>-8.2864256080903255E-4</v>
      </c>
      <c r="CK7" s="125">
        <v>-1.2375668701518832E-2</v>
      </c>
      <c r="CM7" s="85">
        <v>-1.6064055341345405E-6</v>
      </c>
      <c r="CN7" s="26"/>
      <c r="CO7" s="26"/>
      <c r="CP7" s="26">
        <f>BO155</f>
        <v>32</v>
      </c>
      <c r="CQ7" s="26">
        <f>BP155</f>
        <v>118</v>
      </c>
      <c r="CR7" s="26">
        <f t="shared" si="11"/>
        <v>150</v>
      </c>
      <c r="CS7" s="26"/>
      <c r="CT7">
        <v>1.4961655596984228E-3</v>
      </c>
      <c r="CU7">
        <v>1</v>
      </c>
      <c r="CV7">
        <v>0</v>
      </c>
      <c r="CW7">
        <f t="shared" ref="CW7:CX70" si="14">CW6+CU7</f>
        <v>2</v>
      </c>
      <c r="CX7">
        <f t="shared" si="14"/>
        <v>0</v>
      </c>
      <c r="CY7">
        <f t="shared" si="12"/>
        <v>0.98305084745762716</v>
      </c>
      <c r="CZ7">
        <f t="shared" si="12"/>
        <v>1</v>
      </c>
      <c r="DA7">
        <f t="shared" si="13"/>
        <v>8.4745762711865291E-3</v>
      </c>
    </row>
    <row r="8" spans="1:105" x14ac:dyDescent="0.25">
      <c r="A8" s="2">
        <v>174</v>
      </c>
      <c r="B8" s="2">
        <v>2016</v>
      </c>
      <c r="C8" s="2" t="s">
        <v>117</v>
      </c>
      <c r="D8" s="2" t="s">
        <v>124</v>
      </c>
      <c r="E8" s="2" t="s">
        <v>74</v>
      </c>
      <c r="F8" s="2" t="s">
        <v>81</v>
      </c>
      <c r="G8" s="1" t="s">
        <v>65</v>
      </c>
      <c r="H8" s="1" t="s">
        <v>66</v>
      </c>
      <c r="I8" s="3">
        <v>1</v>
      </c>
      <c r="J8" s="4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3" t="s">
        <v>67</v>
      </c>
      <c r="R8">
        <v>1</v>
      </c>
      <c r="S8" s="4">
        <v>1</v>
      </c>
      <c r="T8" s="5">
        <v>0</v>
      </c>
      <c r="U8" s="5">
        <v>0</v>
      </c>
      <c r="V8" s="5">
        <v>0</v>
      </c>
      <c r="W8" s="3" t="s">
        <v>68</v>
      </c>
      <c r="X8" s="3">
        <v>0</v>
      </c>
      <c r="Y8" s="4">
        <v>1</v>
      </c>
      <c r="Z8" s="5">
        <v>0</v>
      </c>
      <c r="AA8" s="5">
        <v>0</v>
      </c>
      <c r="AB8" s="5">
        <v>0</v>
      </c>
      <c r="AC8" s="3" t="s">
        <v>83</v>
      </c>
      <c r="AD8" s="3">
        <v>2</v>
      </c>
      <c r="AE8" s="4">
        <v>0</v>
      </c>
      <c r="AF8" s="5">
        <v>1</v>
      </c>
      <c r="AG8" s="5">
        <v>0</v>
      </c>
      <c r="AH8" s="5">
        <v>0</v>
      </c>
      <c r="AI8" s="5">
        <v>0</v>
      </c>
      <c r="AJ8" s="5">
        <v>0</v>
      </c>
      <c r="AK8" s="6">
        <v>63</v>
      </c>
      <c r="AL8" s="6">
        <v>-63</v>
      </c>
      <c r="AM8" s="6">
        <v>120</v>
      </c>
      <c r="AN8" s="6">
        <v>8</v>
      </c>
      <c r="AO8" s="6">
        <v>20</v>
      </c>
      <c r="AP8" s="6">
        <v>22</v>
      </c>
      <c r="AQ8" s="6">
        <v>21</v>
      </c>
      <c r="AR8" s="6">
        <v>19</v>
      </c>
      <c r="AS8" s="6">
        <v>361</v>
      </c>
      <c r="AT8" s="7">
        <v>0</v>
      </c>
      <c r="AU8" s="7">
        <v>1</v>
      </c>
      <c r="AV8" s="7">
        <v>1</v>
      </c>
      <c r="AW8" s="8" t="s">
        <v>70</v>
      </c>
      <c r="AX8" s="12" t="s">
        <v>71</v>
      </c>
      <c r="AY8" s="12">
        <v>2</v>
      </c>
      <c r="AZ8" s="9" t="s">
        <v>72</v>
      </c>
      <c r="BA8" s="11"/>
      <c r="BB8" s="2" t="s">
        <v>124</v>
      </c>
      <c r="BC8" s="11"/>
      <c r="BD8" s="4">
        <v>2.5110000000000001</v>
      </c>
      <c r="BE8" s="6">
        <v>0.52500000000000002</v>
      </c>
      <c r="BF8" s="6">
        <v>3.22</v>
      </c>
      <c r="BG8" s="6">
        <v>0</v>
      </c>
      <c r="BH8" s="6">
        <v>17</v>
      </c>
      <c r="BI8" s="7">
        <v>1</v>
      </c>
      <c r="BK8">
        <v>2.5641025641025641E-3</v>
      </c>
      <c r="BL8">
        <v>4</v>
      </c>
      <c r="BM8">
        <v>40</v>
      </c>
      <c r="BN8">
        <v>31</v>
      </c>
      <c r="BO8" s="123">
        <v>0</v>
      </c>
      <c r="BP8">
        <v>1</v>
      </c>
      <c r="BQ8" s="125">
        <f t="shared" si="1"/>
        <v>1</v>
      </c>
      <c r="BR8">
        <f t="shared" si="2"/>
        <v>0</v>
      </c>
      <c r="BS8">
        <f t="shared" si="3"/>
        <v>5.1754838126800316E-3</v>
      </c>
      <c r="BT8" s="123">
        <f t="shared" si="4"/>
        <v>5.1754838126800316E-3</v>
      </c>
      <c r="BU8" s="125">
        <f t="shared" si="5"/>
        <v>0.99482451618731993</v>
      </c>
      <c r="BV8" s="123">
        <f t="shared" si="6"/>
        <v>-5.1889230186772679E-3</v>
      </c>
      <c r="BW8" s="125">
        <f t="shared" si="7"/>
        <v>100</v>
      </c>
      <c r="BX8">
        <f t="shared" si="8"/>
        <v>-2.5638788209715546</v>
      </c>
      <c r="BY8">
        <f t="shared" si="9"/>
        <v>1.4910705448859923E-2</v>
      </c>
      <c r="BZ8">
        <f t="shared" si="10"/>
        <v>3.8652774498851412E-2</v>
      </c>
      <c r="CB8" s="85">
        <v>-0.63494525337317598</v>
      </c>
      <c r="CD8" t="s">
        <v>537</v>
      </c>
      <c r="CE8" s="85">
        <f>COUNT(BK5:BN5)</f>
        <v>4</v>
      </c>
      <c r="CG8" s="123">
        <v>1.9020253516534777E-3</v>
      </c>
      <c r="CH8">
        <v>1.1330482134080681E-3</v>
      </c>
      <c r="CI8">
        <v>-8.2864256080902247E-4</v>
      </c>
      <c r="CJ8">
        <v>2.5288051893784395E-4</v>
      </c>
      <c r="CK8" s="125">
        <v>-6.9672678527081492E-5</v>
      </c>
      <c r="CM8" s="85">
        <v>-9.5804945356924135E-8</v>
      </c>
      <c r="CN8" s="26"/>
      <c r="CO8" s="26"/>
      <c r="CP8" s="26"/>
      <c r="CQ8" s="26"/>
      <c r="CR8" s="26"/>
      <c r="CS8" s="26"/>
      <c r="CT8">
        <v>2.6532016581530689E-3</v>
      </c>
      <c r="CU8">
        <v>1</v>
      </c>
      <c r="CV8">
        <v>0</v>
      </c>
      <c r="CW8">
        <f t="shared" si="14"/>
        <v>3</v>
      </c>
      <c r="CX8">
        <f t="shared" si="14"/>
        <v>0</v>
      </c>
      <c r="CY8">
        <f t="shared" si="12"/>
        <v>0.97457627118644063</v>
      </c>
      <c r="CZ8">
        <f t="shared" si="12"/>
        <v>1</v>
      </c>
      <c r="DA8">
        <f t="shared" si="13"/>
        <v>8.4745762711864181E-3</v>
      </c>
    </row>
    <row r="9" spans="1:105" x14ac:dyDescent="0.25">
      <c r="A9" s="2">
        <v>62</v>
      </c>
      <c r="B9" s="2">
        <v>2016</v>
      </c>
      <c r="C9" s="2" t="s">
        <v>127</v>
      </c>
      <c r="D9" s="2" t="s">
        <v>93</v>
      </c>
      <c r="E9" s="2" t="s">
        <v>63</v>
      </c>
      <c r="F9" s="2" t="s">
        <v>81</v>
      </c>
      <c r="G9" s="1" t="s">
        <v>65</v>
      </c>
      <c r="H9" s="1" t="s">
        <v>76</v>
      </c>
      <c r="I9" s="3">
        <v>2</v>
      </c>
      <c r="J9" s="4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3" t="s">
        <v>67</v>
      </c>
      <c r="R9">
        <v>1</v>
      </c>
      <c r="S9" s="4">
        <v>1</v>
      </c>
      <c r="T9" s="5">
        <v>0</v>
      </c>
      <c r="U9" s="5">
        <v>0</v>
      </c>
      <c r="V9" s="5">
        <v>0</v>
      </c>
      <c r="W9" s="3" t="s">
        <v>68</v>
      </c>
      <c r="X9" s="3">
        <v>0</v>
      </c>
      <c r="Y9" s="4">
        <v>1</v>
      </c>
      <c r="Z9" s="5">
        <v>0</v>
      </c>
      <c r="AA9" s="5">
        <v>0</v>
      </c>
      <c r="AB9" s="5">
        <v>0</v>
      </c>
      <c r="AC9" s="3" t="s">
        <v>128</v>
      </c>
      <c r="AD9" s="3">
        <v>3</v>
      </c>
      <c r="AE9" s="4">
        <v>0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6">
        <v>104</v>
      </c>
      <c r="AL9" s="6">
        <v>-104</v>
      </c>
      <c r="AM9" s="6">
        <v>348</v>
      </c>
      <c r="AN9" s="6">
        <v>8</v>
      </c>
      <c r="AO9" s="6">
        <v>22</v>
      </c>
      <c r="AP9" s="6">
        <v>21</v>
      </c>
      <c r="AQ9" s="6">
        <v>26</v>
      </c>
      <c r="AR9" s="6">
        <v>22</v>
      </c>
      <c r="AS9" s="6">
        <v>50</v>
      </c>
      <c r="AT9" s="7">
        <v>0</v>
      </c>
      <c r="AU9" s="7">
        <v>0</v>
      </c>
      <c r="AV9" s="7">
        <v>1</v>
      </c>
      <c r="AW9" s="8" t="s">
        <v>70</v>
      </c>
      <c r="AX9" s="12" t="s">
        <v>112</v>
      </c>
      <c r="AY9" s="12">
        <v>1</v>
      </c>
      <c r="AZ9" s="9" t="s">
        <v>113</v>
      </c>
      <c r="BA9" s="11" t="s">
        <v>93</v>
      </c>
      <c r="BB9" s="2" t="s">
        <v>93</v>
      </c>
      <c r="BC9" s="11"/>
      <c r="BD9" s="4"/>
      <c r="BE9" s="6">
        <v>0.2988505747126437</v>
      </c>
      <c r="BF9" s="6">
        <v>3.5</v>
      </c>
      <c r="BG9" s="6">
        <v>0</v>
      </c>
      <c r="BH9" s="6">
        <v>17</v>
      </c>
      <c r="BI9" s="7">
        <v>1</v>
      </c>
      <c r="BK9">
        <v>3.0959752321981426E-3</v>
      </c>
      <c r="BL9">
        <v>4</v>
      </c>
      <c r="BM9">
        <v>16</v>
      </c>
      <c r="BN9">
        <v>26</v>
      </c>
      <c r="BO9" s="123">
        <v>0</v>
      </c>
      <c r="BP9">
        <v>1</v>
      </c>
      <c r="BQ9" s="125">
        <f t="shared" si="1"/>
        <v>1</v>
      </c>
      <c r="BR9">
        <f t="shared" si="2"/>
        <v>0</v>
      </c>
      <c r="BS9">
        <f t="shared" si="3"/>
        <v>7.8426799749065232E-2</v>
      </c>
      <c r="BT9" s="123">
        <f t="shared" si="4"/>
        <v>7.8426799749065232E-2</v>
      </c>
      <c r="BU9" s="125">
        <f t="shared" si="5"/>
        <v>0.92157320025093481</v>
      </c>
      <c r="BV9" s="123">
        <f t="shared" si="6"/>
        <v>-8.1673069052159111E-2</v>
      </c>
      <c r="BW9" s="125">
        <f t="shared" si="7"/>
        <v>100</v>
      </c>
      <c r="BX9">
        <f t="shared" si="8"/>
        <v>-1.4157333179726583</v>
      </c>
      <c r="BY9">
        <f t="shared" si="9"/>
        <v>0.14644740180889909</v>
      </c>
      <c r="BZ9">
        <f t="shared" si="10"/>
        <v>0.25022695444729864</v>
      </c>
      <c r="CB9" s="85">
        <v>-4.4630884351447242E-2</v>
      </c>
      <c r="CD9" t="s">
        <v>541</v>
      </c>
      <c r="CE9" s="85">
        <f>_xlfn.CHISQ.DIST.RT(CE7,CE8)</f>
        <v>4.4568561342056577E-7</v>
      </c>
      <c r="CG9" s="96">
        <v>1.2650601370766503E-2</v>
      </c>
      <c r="CH9" s="124">
        <v>-9.9111458131402319E-3</v>
      </c>
      <c r="CI9" s="124">
        <v>-1.2375668701518324E-2</v>
      </c>
      <c r="CJ9" s="124">
        <v>-6.967267852708156E-5</v>
      </c>
      <c r="CK9" s="97">
        <v>1.5028273562167609E-3</v>
      </c>
      <c r="CM9" s="83">
        <v>-5.8715279331286033E-8</v>
      </c>
      <c r="CN9" s="26"/>
      <c r="CO9" s="26" t="s">
        <v>632</v>
      </c>
      <c r="CP9" s="134">
        <f>CP5/CP7</f>
        <v>0.375</v>
      </c>
      <c r="CQ9" s="135">
        <f>CQ6/CQ7</f>
        <v>0.94915254237288138</v>
      </c>
      <c r="CR9" s="136">
        <f>(CP5+CQ6)/CR7</f>
        <v>0.82666666666666666</v>
      </c>
      <c r="CS9" s="26"/>
      <c r="CT9">
        <v>3.6873087557289298E-3</v>
      </c>
      <c r="CU9">
        <v>1</v>
      </c>
      <c r="CV9">
        <v>0</v>
      </c>
      <c r="CW9">
        <f t="shared" si="14"/>
        <v>4</v>
      </c>
      <c r="CX9">
        <f t="shared" si="14"/>
        <v>0</v>
      </c>
      <c r="CY9">
        <f t="shared" si="12"/>
        <v>0.96610169491525422</v>
      </c>
      <c r="CZ9">
        <f t="shared" si="12"/>
        <v>1</v>
      </c>
      <c r="DA9">
        <f t="shared" si="13"/>
        <v>8.4745762711864181E-3</v>
      </c>
    </row>
    <row r="10" spans="1:105" x14ac:dyDescent="0.25">
      <c r="A10" s="2">
        <v>234</v>
      </c>
      <c r="B10" s="2">
        <v>2016</v>
      </c>
      <c r="C10" s="2" t="s">
        <v>188</v>
      </c>
      <c r="D10" s="2" t="s">
        <v>104</v>
      </c>
      <c r="E10" s="2" t="s">
        <v>63</v>
      </c>
      <c r="F10" s="2" t="s">
        <v>141</v>
      </c>
      <c r="G10" s="1" t="s">
        <v>65</v>
      </c>
      <c r="H10" s="1" t="s">
        <v>66</v>
      </c>
      <c r="I10" s="3">
        <v>1</v>
      </c>
      <c r="J10" s="4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3" t="s">
        <v>67</v>
      </c>
      <c r="R10">
        <v>1</v>
      </c>
      <c r="S10" s="4">
        <v>1</v>
      </c>
      <c r="T10" s="5">
        <v>0</v>
      </c>
      <c r="U10" s="5">
        <v>0</v>
      </c>
      <c r="V10" s="5">
        <v>0</v>
      </c>
      <c r="W10" s="3" t="s">
        <v>68</v>
      </c>
      <c r="X10" s="3">
        <v>0</v>
      </c>
      <c r="Y10" s="4">
        <v>1</v>
      </c>
      <c r="Z10" s="5">
        <v>0</v>
      </c>
      <c r="AA10" s="5">
        <v>0</v>
      </c>
      <c r="AB10" s="5">
        <v>0</v>
      </c>
      <c r="AC10" s="3" t="s">
        <v>104</v>
      </c>
      <c r="AD10" s="3">
        <v>4</v>
      </c>
      <c r="AE10" s="4">
        <v>0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6">
        <v>279</v>
      </c>
      <c r="AL10" s="6">
        <v>-279</v>
      </c>
      <c r="AM10" s="6">
        <v>424</v>
      </c>
      <c r="AN10" s="6">
        <v>7</v>
      </c>
      <c r="AO10" s="6">
        <v>23</v>
      </c>
      <c r="AP10" s="6">
        <v>20</v>
      </c>
      <c r="AQ10" s="6">
        <v>25</v>
      </c>
      <c r="AR10" s="6">
        <v>30</v>
      </c>
      <c r="AS10" s="6">
        <v>83</v>
      </c>
      <c r="AT10" s="7">
        <v>0</v>
      </c>
      <c r="AU10" s="7">
        <v>0</v>
      </c>
      <c r="AV10" s="7">
        <v>1</v>
      </c>
      <c r="AW10" s="8" t="s">
        <v>70</v>
      </c>
      <c r="AX10" s="12" t="s">
        <v>71</v>
      </c>
      <c r="AY10" s="12">
        <v>2</v>
      </c>
      <c r="AZ10" s="9" t="s">
        <v>72</v>
      </c>
      <c r="BA10" s="11"/>
      <c r="BB10" s="2" t="s">
        <v>104</v>
      </c>
      <c r="BC10" s="11"/>
      <c r="BD10" s="4">
        <v>3.4910000000000001</v>
      </c>
      <c r="BE10" s="6">
        <v>0.65801886792452835</v>
      </c>
      <c r="BF10" s="6">
        <v>2.77</v>
      </c>
      <c r="BG10" s="6">
        <v>3</v>
      </c>
      <c r="BH10" s="6">
        <v>17</v>
      </c>
      <c r="BI10" s="7">
        <v>1</v>
      </c>
      <c r="BK10">
        <v>4.4052863436123352E-3</v>
      </c>
      <c r="BL10">
        <v>4.99</v>
      </c>
      <c r="BM10">
        <v>26</v>
      </c>
      <c r="BN10">
        <v>30</v>
      </c>
      <c r="BO10" s="123">
        <v>0</v>
      </c>
      <c r="BP10">
        <v>1</v>
      </c>
      <c r="BQ10" s="125">
        <f t="shared" si="1"/>
        <v>1</v>
      </c>
      <c r="BR10">
        <f t="shared" si="2"/>
        <v>0</v>
      </c>
      <c r="BS10">
        <f t="shared" si="3"/>
        <v>5.3780836278638977E-3</v>
      </c>
      <c r="BT10" s="123">
        <f t="shared" si="4"/>
        <v>5.3780836278638977E-3</v>
      </c>
      <c r="BU10" s="125">
        <f t="shared" si="5"/>
        <v>0.99462191637213615</v>
      </c>
      <c r="BV10" s="123">
        <f t="shared" si="6"/>
        <v>-5.392597581177056E-3</v>
      </c>
      <c r="BW10" s="125">
        <f t="shared" si="7"/>
        <v>100</v>
      </c>
      <c r="BX10">
        <f t="shared" si="8"/>
        <v>-2.5505222030198844</v>
      </c>
      <c r="BY10">
        <f t="shared" si="9"/>
        <v>1.5428786097959758E-2</v>
      </c>
      <c r="BZ10">
        <f t="shared" si="10"/>
        <v>3.9804870030270917E-2</v>
      </c>
      <c r="CB10" s="83">
        <v>-1.5295439396485781E-2</v>
      </c>
      <c r="CD10" t="s">
        <v>618</v>
      </c>
      <c r="CE10" s="85">
        <v>0.05</v>
      </c>
      <c r="CN10" s="26"/>
      <c r="CO10" s="26"/>
      <c r="CP10" s="26"/>
      <c r="CQ10" s="26"/>
      <c r="CR10" s="26"/>
      <c r="CS10" s="26"/>
      <c r="CT10">
        <v>5.1754838126800316E-3</v>
      </c>
      <c r="CU10">
        <v>1</v>
      </c>
      <c r="CV10">
        <v>0</v>
      </c>
      <c r="CW10">
        <f t="shared" si="14"/>
        <v>5</v>
      </c>
      <c r="CX10">
        <f t="shared" si="14"/>
        <v>0</v>
      </c>
      <c r="CY10">
        <f t="shared" si="12"/>
        <v>0.9576271186440678</v>
      </c>
      <c r="CZ10">
        <f t="shared" si="12"/>
        <v>1</v>
      </c>
      <c r="DA10">
        <f t="shared" si="13"/>
        <v>8.4745762711864181E-3</v>
      </c>
    </row>
    <row r="11" spans="1:105" x14ac:dyDescent="0.25">
      <c r="A11" s="2">
        <v>125</v>
      </c>
      <c r="B11" s="2">
        <v>2016</v>
      </c>
      <c r="C11" s="2" t="s">
        <v>79</v>
      </c>
      <c r="D11" s="2" t="s">
        <v>80</v>
      </c>
      <c r="E11" s="2" t="s">
        <v>74</v>
      </c>
      <c r="F11" s="2" t="s">
        <v>81</v>
      </c>
      <c r="G11" s="1" t="s">
        <v>65</v>
      </c>
      <c r="H11" s="1" t="s">
        <v>82</v>
      </c>
      <c r="I11" s="3">
        <v>4</v>
      </c>
      <c r="J11" s="4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3" t="s">
        <v>67</v>
      </c>
      <c r="R11">
        <v>1</v>
      </c>
      <c r="S11" s="4">
        <v>1</v>
      </c>
      <c r="T11" s="5">
        <v>0</v>
      </c>
      <c r="U11" s="5">
        <v>0</v>
      </c>
      <c r="V11" s="5">
        <v>0</v>
      </c>
      <c r="W11" s="3" t="s">
        <v>68</v>
      </c>
      <c r="X11" s="3">
        <v>0</v>
      </c>
      <c r="Y11" s="4">
        <v>1</v>
      </c>
      <c r="Z11" s="5">
        <v>0</v>
      </c>
      <c r="AA11" s="5">
        <v>0</v>
      </c>
      <c r="AB11" s="5">
        <v>0</v>
      </c>
      <c r="AC11" s="3" t="s">
        <v>83</v>
      </c>
      <c r="AD11" s="3">
        <v>2</v>
      </c>
      <c r="AE11" s="4">
        <v>0</v>
      </c>
      <c r="AF11" s="5">
        <v>1</v>
      </c>
      <c r="AG11" s="5">
        <v>0</v>
      </c>
      <c r="AH11" s="5">
        <v>0</v>
      </c>
      <c r="AI11" s="5">
        <v>0</v>
      </c>
      <c r="AJ11" s="5">
        <v>0</v>
      </c>
      <c r="AK11" s="6">
        <v>3</v>
      </c>
      <c r="AL11" s="6">
        <v>-3</v>
      </c>
      <c r="AM11" s="6">
        <v>188</v>
      </c>
      <c r="AN11" s="6">
        <v>8</v>
      </c>
      <c r="AO11" s="6">
        <v>16</v>
      </c>
      <c r="AP11" s="6">
        <v>21</v>
      </c>
      <c r="AQ11" s="6">
        <v>12</v>
      </c>
      <c r="AR11" s="6">
        <v>13</v>
      </c>
      <c r="AS11" s="6">
        <v>2036</v>
      </c>
      <c r="AT11" s="7">
        <v>0</v>
      </c>
      <c r="AU11" s="7">
        <v>1</v>
      </c>
      <c r="AV11" s="7">
        <v>1</v>
      </c>
      <c r="AW11" s="8" t="s">
        <v>65</v>
      </c>
      <c r="AX11" s="12" t="s">
        <v>71</v>
      </c>
      <c r="AY11" s="12">
        <v>3</v>
      </c>
      <c r="AZ11" s="9" t="s">
        <v>77</v>
      </c>
      <c r="BA11" s="11" t="s">
        <v>84</v>
      </c>
      <c r="BB11" s="2" t="s">
        <v>80</v>
      </c>
      <c r="BC11" s="11"/>
      <c r="BD11" s="4">
        <v>3.133</v>
      </c>
      <c r="BE11" s="6">
        <v>1.5957446808510637E-2</v>
      </c>
      <c r="BF11" s="6">
        <v>3.95</v>
      </c>
      <c r="BG11" s="6">
        <v>14</v>
      </c>
      <c r="BH11" s="6">
        <v>17</v>
      </c>
      <c r="BI11" s="7">
        <v>0</v>
      </c>
      <c r="BK11">
        <v>5.5248618784530384E-3</v>
      </c>
      <c r="BL11">
        <v>4</v>
      </c>
      <c r="BM11">
        <v>20</v>
      </c>
      <c r="BN11">
        <v>22</v>
      </c>
      <c r="BO11" s="123">
        <v>0</v>
      </c>
      <c r="BP11">
        <v>1</v>
      </c>
      <c r="BQ11" s="125">
        <f t="shared" si="1"/>
        <v>1</v>
      </c>
      <c r="BR11">
        <f t="shared" si="2"/>
        <v>0</v>
      </c>
      <c r="BS11">
        <f t="shared" si="3"/>
        <v>6.2925721976789889E-2</v>
      </c>
      <c r="BT11" s="123">
        <f t="shared" si="4"/>
        <v>6.2925721976789889E-2</v>
      </c>
      <c r="BU11" s="125">
        <f t="shared" si="5"/>
        <v>0.93707427802321008</v>
      </c>
      <c r="BV11" s="123">
        <f t="shared" si="6"/>
        <v>-6.4992727715672577E-2</v>
      </c>
      <c r="BW11" s="125">
        <f t="shared" si="7"/>
        <v>100</v>
      </c>
      <c r="BX11">
        <f t="shared" si="8"/>
        <v>-1.5306680904538092</v>
      </c>
      <c r="BY11">
        <f t="shared" si="9"/>
        <v>0.12363631891450037</v>
      </c>
      <c r="BZ11">
        <f t="shared" si="10"/>
        <v>0.21936209594495054</v>
      </c>
      <c r="CD11" t="s">
        <v>542</v>
      </c>
      <c r="CE11" s="137" t="str">
        <f>IF(CE9&lt;CE10,"yes","no")</f>
        <v>yes</v>
      </c>
      <c r="CN11" s="26"/>
      <c r="CO11" s="26" t="s">
        <v>633</v>
      </c>
      <c r="CP11" s="138">
        <v>0.5</v>
      </c>
      <c r="CQ11" s="26"/>
      <c r="CR11" s="26"/>
      <c r="CS11" s="26"/>
      <c r="CT11">
        <v>5.3780836278638977E-3</v>
      </c>
      <c r="CU11">
        <v>1</v>
      </c>
      <c r="CV11">
        <v>0</v>
      </c>
      <c r="CW11">
        <f t="shared" si="14"/>
        <v>6</v>
      </c>
      <c r="CX11">
        <f t="shared" si="14"/>
        <v>0</v>
      </c>
      <c r="CY11">
        <f t="shared" si="12"/>
        <v>0.94915254237288138</v>
      </c>
      <c r="CZ11">
        <f t="shared" si="12"/>
        <v>1</v>
      </c>
      <c r="DA11">
        <f t="shared" si="13"/>
        <v>8.4745762711864181E-3</v>
      </c>
    </row>
    <row r="12" spans="1:105" x14ac:dyDescent="0.25">
      <c r="A12" s="2">
        <v>83</v>
      </c>
      <c r="B12" s="2">
        <v>2016</v>
      </c>
      <c r="C12" s="2" t="s">
        <v>135</v>
      </c>
      <c r="D12" s="2" t="s">
        <v>104</v>
      </c>
      <c r="E12" s="2" t="s">
        <v>63</v>
      </c>
      <c r="F12" s="2" t="s">
        <v>136</v>
      </c>
      <c r="G12" s="1" t="s">
        <v>65</v>
      </c>
      <c r="H12" s="1" t="s">
        <v>66</v>
      </c>
      <c r="I12" s="3">
        <v>1</v>
      </c>
      <c r="J12" s="4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3" t="s">
        <v>67</v>
      </c>
      <c r="R12">
        <v>1</v>
      </c>
      <c r="S12" s="4">
        <v>1</v>
      </c>
      <c r="T12" s="5">
        <v>0</v>
      </c>
      <c r="U12" s="5">
        <v>0</v>
      </c>
      <c r="V12" s="5">
        <v>0</v>
      </c>
      <c r="W12" s="3" t="s">
        <v>68</v>
      </c>
      <c r="X12" s="3">
        <v>0</v>
      </c>
      <c r="Y12" s="4">
        <v>1</v>
      </c>
      <c r="Z12" s="5">
        <v>0</v>
      </c>
      <c r="AA12" s="5">
        <v>0</v>
      </c>
      <c r="AB12" s="5">
        <v>0</v>
      </c>
      <c r="AC12" s="3" t="s">
        <v>104</v>
      </c>
      <c r="AD12" s="3">
        <v>4</v>
      </c>
      <c r="AE12" s="4">
        <v>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6">
        <v>43</v>
      </c>
      <c r="AL12" s="6">
        <v>-43</v>
      </c>
      <c r="AM12" s="6">
        <v>169</v>
      </c>
      <c r="AN12" s="6">
        <v>8</v>
      </c>
      <c r="AO12" s="6">
        <v>21</v>
      </c>
      <c r="AP12" s="6">
        <v>22</v>
      </c>
      <c r="AQ12" s="6">
        <v>22</v>
      </c>
      <c r="AR12" s="6">
        <v>23</v>
      </c>
      <c r="AS12" s="6">
        <v>567</v>
      </c>
      <c r="AT12" s="7">
        <v>0</v>
      </c>
      <c r="AU12" s="7">
        <v>0</v>
      </c>
      <c r="AV12" s="7">
        <v>1</v>
      </c>
      <c r="AW12" s="8" t="s">
        <v>65</v>
      </c>
      <c r="AX12" s="12" t="s">
        <v>71</v>
      </c>
      <c r="AY12" s="12">
        <v>3</v>
      </c>
      <c r="AZ12" s="9" t="s">
        <v>77</v>
      </c>
      <c r="BA12" s="11" t="s">
        <v>126</v>
      </c>
      <c r="BB12" s="2" t="s">
        <v>104</v>
      </c>
      <c r="BC12" s="11"/>
      <c r="BD12" s="4">
        <v>3.532</v>
      </c>
      <c r="BE12" s="6">
        <v>0.25443786982248523</v>
      </c>
      <c r="BF12" s="6">
        <v>3.78</v>
      </c>
      <c r="BG12" s="6">
        <v>21</v>
      </c>
      <c r="BH12" s="6">
        <v>17</v>
      </c>
      <c r="BI12" s="7">
        <v>0</v>
      </c>
      <c r="BK12">
        <v>5.5248618784530384E-3</v>
      </c>
      <c r="BL12">
        <v>4.18</v>
      </c>
      <c r="BM12">
        <v>10</v>
      </c>
      <c r="BN12">
        <v>28</v>
      </c>
      <c r="BO12" s="123">
        <v>0</v>
      </c>
      <c r="BP12">
        <v>1</v>
      </c>
      <c r="BQ12" s="125">
        <f t="shared" si="1"/>
        <v>1</v>
      </c>
      <c r="BR12">
        <f t="shared" si="2"/>
        <v>0</v>
      </c>
      <c r="BS12">
        <f t="shared" si="3"/>
        <v>9.8452083821957817E-2</v>
      </c>
      <c r="BT12" s="123">
        <f t="shared" si="4"/>
        <v>9.8452083821957817E-2</v>
      </c>
      <c r="BU12" s="125">
        <f t="shared" si="5"/>
        <v>0.9015479161780422</v>
      </c>
      <c r="BV12" s="123">
        <f t="shared" si="6"/>
        <v>-0.10364208613945697</v>
      </c>
      <c r="BW12" s="125">
        <f t="shared" si="7"/>
        <v>100</v>
      </c>
      <c r="BX12">
        <f t="shared" si="8"/>
        <v>-1.2904220289254229</v>
      </c>
      <c r="BY12">
        <f t="shared" si="9"/>
        <v>0.17350774521678411</v>
      </c>
      <c r="BZ12">
        <f t="shared" si="10"/>
        <v>0.28538773229305414</v>
      </c>
      <c r="CN12" s="26"/>
      <c r="CO12" s="26"/>
      <c r="CP12" s="26"/>
      <c r="CQ12" s="26"/>
      <c r="CR12" s="26"/>
      <c r="CS12" s="26"/>
      <c r="CT12">
        <v>5.4387735719308708E-3</v>
      </c>
      <c r="CU12">
        <v>1</v>
      </c>
      <c r="CV12">
        <v>0</v>
      </c>
      <c r="CW12">
        <f t="shared" si="14"/>
        <v>7</v>
      </c>
      <c r="CX12">
        <f t="shared" si="14"/>
        <v>0</v>
      </c>
      <c r="CY12">
        <f t="shared" si="12"/>
        <v>0.94067796610169496</v>
      </c>
      <c r="CZ12">
        <f t="shared" si="12"/>
        <v>1</v>
      </c>
      <c r="DA12">
        <f t="shared" si="13"/>
        <v>8.4745762711865291E-3</v>
      </c>
    </row>
    <row r="13" spans="1:105" x14ac:dyDescent="0.25">
      <c r="A13" s="2">
        <v>201</v>
      </c>
      <c r="B13" s="2">
        <v>2015</v>
      </c>
      <c r="C13" s="2" t="s">
        <v>103</v>
      </c>
      <c r="D13" s="2" t="s">
        <v>165</v>
      </c>
      <c r="E13" s="2" t="s">
        <v>63</v>
      </c>
      <c r="F13" s="2" t="s">
        <v>119</v>
      </c>
      <c r="G13" s="1" t="s">
        <v>65</v>
      </c>
      <c r="H13" s="1" t="s">
        <v>66</v>
      </c>
      <c r="I13" s="3">
        <v>1</v>
      </c>
      <c r="J13" s="4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3" t="s">
        <v>67</v>
      </c>
      <c r="R13">
        <v>1</v>
      </c>
      <c r="S13" s="4">
        <v>1</v>
      </c>
      <c r="T13" s="5">
        <v>0</v>
      </c>
      <c r="U13" s="5">
        <v>0</v>
      </c>
      <c r="V13" s="5">
        <v>0</v>
      </c>
      <c r="W13" s="3" t="s">
        <v>68</v>
      </c>
      <c r="X13" s="3">
        <v>0</v>
      </c>
      <c r="Y13" s="4">
        <v>1</v>
      </c>
      <c r="Z13" s="5">
        <v>0</v>
      </c>
      <c r="AA13" s="5">
        <v>0</v>
      </c>
      <c r="AB13" s="5">
        <v>0</v>
      </c>
      <c r="AC13" s="3" t="s">
        <v>83</v>
      </c>
      <c r="AD13" s="3">
        <v>2</v>
      </c>
      <c r="AE13" s="4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6">
        <v>33</v>
      </c>
      <c r="AL13" s="6">
        <v>-33</v>
      </c>
      <c r="AM13" s="6">
        <v>376</v>
      </c>
      <c r="AN13" s="6">
        <v>8</v>
      </c>
      <c r="AO13" s="6">
        <v>23</v>
      </c>
      <c r="AP13" s="6">
        <v>23</v>
      </c>
      <c r="AQ13" s="6">
        <v>23</v>
      </c>
      <c r="AR13" s="6">
        <v>28</v>
      </c>
      <c r="AS13" s="6">
        <v>13</v>
      </c>
      <c r="AT13" s="7">
        <v>0</v>
      </c>
      <c r="AU13" s="7">
        <v>0</v>
      </c>
      <c r="AV13" s="7">
        <v>0</v>
      </c>
      <c r="AW13" s="8" t="s">
        <v>65</v>
      </c>
      <c r="AX13" s="12" t="s">
        <v>71</v>
      </c>
      <c r="AY13" s="12">
        <v>3</v>
      </c>
      <c r="AZ13" s="9" t="s">
        <v>77</v>
      </c>
      <c r="BA13" s="11" t="s">
        <v>172</v>
      </c>
      <c r="BB13" s="2" t="s">
        <v>165</v>
      </c>
      <c r="BC13" s="11"/>
      <c r="BD13" s="4">
        <v>3.87</v>
      </c>
      <c r="BE13" s="6">
        <v>8.7765957446808512E-2</v>
      </c>
      <c r="BF13" s="6">
        <v>3.88</v>
      </c>
      <c r="BG13" s="6">
        <v>21</v>
      </c>
      <c r="BH13" s="6">
        <v>17</v>
      </c>
      <c r="BI13" s="7">
        <v>0</v>
      </c>
      <c r="BK13">
        <v>7.1942446043165471E-3</v>
      </c>
      <c r="BL13">
        <v>4.49</v>
      </c>
      <c r="BM13">
        <v>17</v>
      </c>
      <c r="BN13">
        <v>26</v>
      </c>
      <c r="BO13" s="123">
        <v>0</v>
      </c>
      <c r="BP13">
        <v>1</v>
      </c>
      <c r="BQ13" s="125">
        <f t="shared" si="1"/>
        <v>1</v>
      </c>
      <c r="BR13">
        <f t="shared" si="2"/>
        <v>0</v>
      </c>
      <c r="BS13">
        <f t="shared" si="3"/>
        <v>3.8578453902267794E-2</v>
      </c>
      <c r="BT13" s="123">
        <f t="shared" si="4"/>
        <v>3.8578453902267794E-2</v>
      </c>
      <c r="BU13" s="125">
        <f t="shared" si="5"/>
        <v>0.96142154609773223</v>
      </c>
      <c r="BV13" s="123">
        <f t="shared" si="6"/>
        <v>-3.9342312604553391E-2</v>
      </c>
      <c r="BW13" s="125">
        <f t="shared" si="7"/>
        <v>100</v>
      </c>
      <c r="BX13">
        <f t="shared" si="8"/>
        <v>-1.7674260241409652</v>
      </c>
      <c r="BY13">
        <f t="shared" si="9"/>
        <v>8.3673253158245114E-2</v>
      </c>
      <c r="BZ13">
        <f t="shared" si="10"/>
        <v>0.16139479405610069</v>
      </c>
      <c r="CD13" t="s">
        <v>619</v>
      </c>
      <c r="CE13" s="82">
        <f>1-CE5/CE4</f>
        <v>0.22564077577197073</v>
      </c>
      <c r="CN13" s="26"/>
      <c r="CO13" s="26"/>
      <c r="CP13" s="26"/>
      <c r="CQ13" s="26"/>
      <c r="CR13" s="26"/>
      <c r="CS13" s="26"/>
      <c r="CT13">
        <v>6.2503352070385878E-3</v>
      </c>
      <c r="CU13">
        <v>1</v>
      </c>
      <c r="CV13">
        <v>0</v>
      </c>
      <c r="CW13">
        <f t="shared" si="14"/>
        <v>8</v>
      </c>
      <c r="CX13">
        <f t="shared" si="14"/>
        <v>0</v>
      </c>
      <c r="CY13">
        <f t="shared" si="12"/>
        <v>0.93220338983050843</v>
      </c>
      <c r="CZ13">
        <f t="shared" si="12"/>
        <v>1</v>
      </c>
      <c r="DA13">
        <f t="shared" si="13"/>
        <v>8.4745762711864181E-3</v>
      </c>
    </row>
    <row r="14" spans="1:105" x14ac:dyDescent="0.25">
      <c r="A14" s="2">
        <v>55</v>
      </c>
      <c r="B14" s="2">
        <v>2015</v>
      </c>
      <c r="C14" s="2" t="s">
        <v>88</v>
      </c>
      <c r="D14" s="2" t="s">
        <v>89</v>
      </c>
      <c r="E14" s="2" t="s">
        <v>74</v>
      </c>
      <c r="F14" s="2" t="s">
        <v>90</v>
      </c>
      <c r="G14" s="1" t="s">
        <v>65</v>
      </c>
      <c r="H14" s="1" t="s">
        <v>66</v>
      </c>
      <c r="I14" s="3">
        <v>1</v>
      </c>
      <c r="J14" s="4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3" t="s">
        <v>67</v>
      </c>
      <c r="R14">
        <v>1</v>
      </c>
      <c r="S14" s="4">
        <v>1</v>
      </c>
      <c r="T14" s="5">
        <v>0</v>
      </c>
      <c r="U14" s="5">
        <v>0</v>
      </c>
      <c r="V14" s="5">
        <v>0</v>
      </c>
      <c r="W14" s="3" t="s">
        <v>68</v>
      </c>
      <c r="X14" s="3">
        <v>0</v>
      </c>
      <c r="Y14" s="4">
        <v>1</v>
      </c>
      <c r="Z14" s="5">
        <v>0</v>
      </c>
      <c r="AA14" s="5">
        <v>0</v>
      </c>
      <c r="AB14" s="5">
        <v>0</v>
      </c>
      <c r="AC14" s="3" t="s">
        <v>91</v>
      </c>
      <c r="AD14" s="3">
        <v>5</v>
      </c>
      <c r="AE14" s="4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6">
        <v>260</v>
      </c>
      <c r="AL14" s="6">
        <v>-260</v>
      </c>
      <c r="AM14" s="6">
        <v>406</v>
      </c>
      <c r="AN14" s="6">
        <v>6</v>
      </c>
      <c r="AO14" s="6">
        <v>18</v>
      </c>
      <c r="AP14" s="6">
        <v>20</v>
      </c>
      <c r="AQ14" s="6">
        <v>16</v>
      </c>
      <c r="AR14" s="6">
        <v>17</v>
      </c>
      <c r="AS14" s="6">
        <v>0</v>
      </c>
      <c r="AT14" s="7">
        <v>0</v>
      </c>
      <c r="AU14" s="7">
        <v>1</v>
      </c>
      <c r="AV14" s="7">
        <v>0</v>
      </c>
      <c r="AW14" s="8" t="s">
        <v>70</v>
      </c>
      <c r="AX14" s="12" t="s">
        <v>71</v>
      </c>
      <c r="AY14" s="12">
        <v>2</v>
      </c>
      <c r="AZ14" s="9" t="s">
        <v>72</v>
      </c>
      <c r="BA14" s="11"/>
      <c r="BB14" s="2" t="s">
        <v>89</v>
      </c>
      <c r="BC14" s="11"/>
      <c r="BD14" s="4">
        <v>2.7210000000000001</v>
      </c>
      <c r="BE14" s="6">
        <v>0.64039408866995073</v>
      </c>
      <c r="BF14" s="6">
        <v>3.02</v>
      </c>
      <c r="BG14" s="6">
        <v>0</v>
      </c>
      <c r="BH14" s="6">
        <v>18</v>
      </c>
      <c r="BI14" s="7">
        <v>1</v>
      </c>
      <c r="BK14">
        <v>1.1286681715575621E-2</v>
      </c>
      <c r="BL14">
        <v>4.28</v>
      </c>
      <c r="BM14">
        <v>57</v>
      </c>
      <c r="BN14">
        <v>28</v>
      </c>
      <c r="BO14" s="123">
        <v>0</v>
      </c>
      <c r="BP14">
        <v>1</v>
      </c>
      <c r="BQ14" s="125">
        <f t="shared" si="1"/>
        <v>1</v>
      </c>
      <c r="BR14">
        <f t="shared" si="2"/>
        <v>0</v>
      </c>
      <c r="BS14">
        <f t="shared" si="3"/>
        <v>2.8462448781837611E-4</v>
      </c>
      <c r="BT14" s="123">
        <f t="shared" si="4"/>
        <v>2.8462448781837611E-4</v>
      </c>
      <c r="BU14" s="125">
        <f t="shared" si="5"/>
        <v>0.99971537551218159</v>
      </c>
      <c r="BV14" s="123">
        <f t="shared" si="6"/>
        <v>-2.846650010554961E-4</v>
      </c>
      <c r="BW14" s="125">
        <f t="shared" si="7"/>
        <v>100</v>
      </c>
      <c r="BX14">
        <f t="shared" si="8"/>
        <v>-3.445858201171565</v>
      </c>
      <c r="BY14">
        <f t="shared" si="9"/>
        <v>1.0532149827683999E-3</v>
      </c>
      <c r="BZ14">
        <f t="shared" si="10"/>
        <v>3.6313726411602151E-3</v>
      </c>
      <c r="CD14" t="s">
        <v>620</v>
      </c>
      <c r="CE14" s="85">
        <f>1-EXP((-2/BQ155)*(CE5-CE4))</f>
        <v>0.2085726231521533</v>
      </c>
      <c r="CT14">
        <v>9.8948558141991501E-3</v>
      </c>
      <c r="CU14">
        <v>1</v>
      </c>
      <c r="CV14">
        <v>0</v>
      </c>
      <c r="CW14">
        <f t="shared" si="14"/>
        <v>9</v>
      </c>
      <c r="CX14">
        <f t="shared" si="14"/>
        <v>0</v>
      </c>
      <c r="CY14">
        <f t="shared" si="12"/>
        <v>0.92372881355932202</v>
      </c>
      <c r="CZ14">
        <f t="shared" si="12"/>
        <v>1</v>
      </c>
      <c r="DA14">
        <f t="shared" si="13"/>
        <v>8.4745762711864181E-3</v>
      </c>
    </row>
    <row r="15" spans="1:105" x14ac:dyDescent="0.25">
      <c r="A15" s="2">
        <v>111</v>
      </c>
      <c r="B15" s="2">
        <v>2016</v>
      </c>
      <c r="C15" s="2" t="s">
        <v>178</v>
      </c>
      <c r="D15" s="2" t="s">
        <v>93</v>
      </c>
      <c r="E15" s="2" t="s">
        <v>63</v>
      </c>
      <c r="F15" s="2" t="s">
        <v>81</v>
      </c>
      <c r="G15" s="1" t="s">
        <v>65</v>
      </c>
      <c r="H15" s="1" t="s">
        <v>109</v>
      </c>
      <c r="I15" s="3">
        <v>7</v>
      </c>
      <c r="J15" s="4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3" t="s">
        <v>67</v>
      </c>
      <c r="R15">
        <v>1</v>
      </c>
      <c r="S15" s="4">
        <v>1</v>
      </c>
      <c r="T15" s="5">
        <v>0</v>
      </c>
      <c r="U15" s="5">
        <v>0</v>
      </c>
      <c r="V15" s="5">
        <v>0</v>
      </c>
      <c r="W15" s="3" t="s">
        <v>110</v>
      </c>
      <c r="X15" s="3">
        <v>1</v>
      </c>
      <c r="Y15" s="4">
        <v>0</v>
      </c>
      <c r="Z15" s="5">
        <v>1</v>
      </c>
      <c r="AA15" s="5">
        <v>0</v>
      </c>
      <c r="AB15" s="5">
        <v>0</v>
      </c>
      <c r="AC15" s="3" t="s">
        <v>128</v>
      </c>
      <c r="AD15" s="3">
        <v>3</v>
      </c>
      <c r="AE15" s="4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6">
        <v>190</v>
      </c>
      <c r="AL15" s="6">
        <v>-190</v>
      </c>
      <c r="AM15" s="6">
        <v>387</v>
      </c>
      <c r="AN15" s="6">
        <v>7</v>
      </c>
      <c r="AO15" s="6">
        <v>26</v>
      </c>
      <c r="AP15" s="6">
        <v>22</v>
      </c>
      <c r="AQ15" s="6">
        <v>22</v>
      </c>
      <c r="AR15" s="6">
        <v>21</v>
      </c>
      <c r="AS15" s="6">
        <v>89</v>
      </c>
      <c r="AT15" s="7">
        <v>0</v>
      </c>
      <c r="AU15" s="7">
        <v>0</v>
      </c>
      <c r="AV15" s="7">
        <v>1</v>
      </c>
      <c r="AW15" s="8" t="s">
        <v>65</v>
      </c>
      <c r="AX15" s="12" t="s">
        <v>71</v>
      </c>
      <c r="AY15" s="12">
        <v>3</v>
      </c>
      <c r="AZ15" s="9" t="s">
        <v>77</v>
      </c>
      <c r="BA15" s="11" t="s">
        <v>146</v>
      </c>
      <c r="BB15" s="2" t="s">
        <v>93</v>
      </c>
      <c r="BC15" s="11" t="s">
        <v>62</v>
      </c>
      <c r="BD15" s="4">
        <v>2.875</v>
      </c>
      <c r="BE15" s="6">
        <v>0.49095607235142119</v>
      </c>
      <c r="BF15" s="6">
        <v>3.16</v>
      </c>
      <c r="BG15" s="6">
        <v>0</v>
      </c>
      <c r="BH15" s="6">
        <v>18</v>
      </c>
      <c r="BI15" s="7">
        <v>0</v>
      </c>
      <c r="BK15">
        <v>1.1904761904761904E-2</v>
      </c>
      <c r="BL15">
        <v>3.9216000000000002</v>
      </c>
      <c r="BM15">
        <v>15</v>
      </c>
      <c r="BN15">
        <v>26</v>
      </c>
      <c r="BO15" s="123">
        <v>1</v>
      </c>
      <c r="BP15">
        <v>0</v>
      </c>
      <c r="BQ15" s="125">
        <f t="shared" si="1"/>
        <v>1</v>
      </c>
      <c r="BR15">
        <f t="shared" si="2"/>
        <v>1</v>
      </c>
      <c r="BS15">
        <f t="shared" si="3"/>
        <v>9.4660016219701909E-2</v>
      </c>
      <c r="BT15" s="123">
        <f t="shared" si="4"/>
        <v>9.4660016219701909E-2</v>
      </c>
      <c r="BU15" s="125">
        <f t="shared" si="5"/>
        <v>0.90533998378029812</v>
      </c>
      <c r="BV15" s="123">
        <f t="shared" si="6"/>
        <v>-2.3574635831571036</v>
      </c>
      <c r="BW15" s="125">
        <f t="shared" si="7"/>
        <v>0</v>
      </c>
      <c r="BX15">
        <f t="shared" si="8"/>
        <v>-1.3125932882597211</v>
      </c>
      <c r="BY15">
        <f t="shared" si="9"/>
        <v>0.16857254235701999</v>
      </c>
      <c r="BZ15">
        <f t="shared" si="10"/>
        <v>0.83382968512707256</v>
      </c>
      <c r="CD15" t="s">
        <v>621</v>
      </c>
      <c r="CE15" s="83">
        <f>CE14/(1-EXP(2*CE4/BQ155))</f>
        <v>0.32318316287670779</v>
      </c>
      <c r="CT15">
        <v>1.0263551967024337E-2</v>
      </c>
      <c r="CU15">
        <v>1</v>
      </c>
      <c r="CV15">
        <v>0</v>
      </c>
      <c r="CW15">
        <f t="shared" si="14"/>
        <v>10</v>
      </c>
      <c r="CX15">
        <f t="shared" si="14"/>
        <v>0</v>
      </c>
      <c r="CY15">
        <f t="shared" si="12"/>
        <v>0.9152542372881356</v>
      </c>
      <c r="CZ15">
        <f t="shared" si="12"/>
        <v>1</v>
      </c>
      <c r="DA15">
        <f t="shared" si="13"/>
        <v>8.4745762711864181E-3</v>
      </c>
    </row>
    <row r="16" spans="1:105" x14ac:dyDescent="0.25">
      <c r="A16" s="2">
        <v>90</v>
      </c>
      <c r="B16" s="2">
        <v>2016</v>
      </c>
      <c r="C16" s="2" t="s">
        <v>147</v>
      </c>
      <c r="D16" s="2" t="s">
        <v>148</v>
      </c>
      <c r="E16" s="2" t="s">
        <v>63</v>
      </c>
      <c r="F16" s="2" t="s">
        <v>81</v>
      </c>
      <c r="G16" s="1" t="s">
        <v>65</v>
      </c>
      <c r="H16" s="1" t="s">
        <v>66</v>
      </c>
      <c r="I16" s="3">
        <v>1</v>
      </c>
      <c r="J16" s="4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3" t="s">
        <v>67</v>
      </c>
      <c r="R16">
        <v>1</v>
      </c>
      <c r="S16" s="4">
        <v>1</v>
      </c>
      <c r="T16" s="5">
        <v>0</v>
      </c>
      <c r="U16" s="5">
        <v>0</v>
      </c>
      <c r="V16" s="5">
        <v>0</v>
      </c>
      <c r="W16" s="3" t="s">
        <v>68</v>
      </c>
      <c r="X16" s="3">
        <v>0</v>
      </c>
      <c r="Y16" s="4">
        <v>1</v>
      </c>
      <c r="Z16" s="5">
        <v>0</v>
      </c>
      <c r="AA16" s="5">
        <v>0</v>
      </c>
      <c r="AB16" s="5">
        <v>0</v>
      </c>
      <c r="AC16" s="3" t="s">
        <v>128</v>
      </c>
      <c r="AD16" s="3">
        <v>3</v>
      </c>
      <c r="AE16" s="4">
        <v>0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6">
        <v>229</v>
      </c>
      <c r="AL16" s="6">
        <v>-229</v>
      </c>
      <c r="AM16" s="6">
        <v>313</v>
      </c>
      <c r="AN16" s="6">
        <v>8</v>
      </c>
      <c r="AO16" s="6">
        <v>21</v>
      </c>
      <c r="AP16" s="6">
        <v>22</v>
      </c>
      <c r="AQ16" s="6">
        <v>23</v>
      </c>
      <c r="AR16" s="6">
        <v>25</v>
      </c>
      <c r="AS16" s="6">
        <v>2150</v>
      </c>
      <c r="AT16" s="7">
        <v>0</v>
      </c>
      <c r="AU16" s="7">
        <v>0</v>
      </c>
      <c r="AV16" s="7">
        <v>1</v>
      </c>
      <c r="AW16" s="8" t="s">
        <v>65</v>
      </c>
      <c r="AX16" s="12" t="s">
        <v>71</v>
      </c>
      <c r="AY16" s="12">
        <v>3</v>
      </c>
      <c r="AZ16" s="9" t="s">
        <v>77</v>
      </c>
      <c r="BA16" s="11" t="s">
        <v>149</v>
      </c>
      <c r="BB16" s="2" t="s">
        <v>148</v>
      </c>
      <c r="BC16" s="11" t="s">
        <v>150</v>
      </c>
      <c r="BD16" s="4">
        <v>3.3220000000000001</v>
      </c>
      <c r="BE16" s="6">
        <v>0.73162939297124596</v>
      </c>
      <c r="BF16" s="6">
        <v>2.98</v>
      </c>
      <c r="BG16" s="6">
        <v>3</v>
      </c>
      <c r="BH16" s="6">
        <v>18</v>
      </c>
      <c r="BI16" s="7">
        <v>0</v>
      </c>
      <c r="BK16">
        <v>1.2345679012345678E-2</v>
      </c>
      <c r="BL16">
        <v>4.51</v>
      </c>
      <c r="BM16">
        <v>41</v>
      </c>
      <c r="BN16">
        <v>34</v>
      </c>
      <c r="BO16" s="123">
        <v>0</v>
      </c>
      <c r="BP16">
        <v>1</v>
      </c>
      <c r="BQ16" s="125">
        <f t="shared" si="1"/>
        <v>1</v>
      </c>
      <c r="BR16">
        <f t="shared" si="2"/>
        <v>0</v>
      </c>
      <c r="BS16">
        <f t="shared" si="3"/>
        <v>1.4961655596984228E-3</v>
      </c>
      <c r="BT16" s="123">
        <f t="shared" si="4"/>
        <v>1.4961655596984228E-3</v>
      </c>
      <c r="BU16" s="125">
        <f t="shared" si="5"/>
        <v>0.99850383444030155</v>
      </c>
      <c r="BV16" s="123">
        <f t="shared" si="6"/>
        <v>-1.4972859330382414E-3</v>
      </c>
      <c r="BW16" s="125">
        <f t="shared" si="7"/>
        <v>100</v>
      </c>
      <c r="BX16">
        <f t="shared" si="8"/>
        <v>-2.9685246383089732</v>
      </c>
      <c r="BY16">
        <f t="shared" si="9"/>
        <v>4.8683130542462177E-3</v>
      </c>
      <c r="BZ16">
        <f t="shared" si="10"/>
        <v>1.4497133345113785E-2</v>
      </c>
      <c r="CT16">
        <v>1.0365700541436209E-2</v>
      </c>
      <c r="CU16">
        <v>1</v>
      </c>
      <c r="CV16">
        <v>0</v>
      </c>
      <c r="CW16">
        <f t="shared" si="14"/>
        <v>11</v>
      </c>
      <c r="CX16">
        <f t="shared" si="14"/>
        <v>0</v>
      </c>
      <c r="CY16">
        <f t="shared" si="12"/>
        <v>0.90677966101694918</v>
      </c>
      <c r="CZ16">
        <f t="shared" si="12"/>
        <v>1</v>
      </c>
      <c r="DA16">
        <f t="shared" si="13"/>
        <v>8.4745762711864181E-3</v>
      </c>
    </row>
    <row r="17" spans="1:105" x14ac:dyDescent="0.25">
      <c r="A17" s="2">
        <v>25</v>
      </c>
      <c r="B17" s="2">
        <v>2015</v>
      </c>
      <c r="C17" s="2" t="s">
        <v>153</v>
      </c>
      <c r="D17" s="2" t="s">
        <v>107</v>
      </c>
      <c r="E17" s="2" t="s">
        <v>63</v>
      </c>
      <c r="F17" s="2" t="s">
        <v>75</v>
      </c>
      <c r="G17" s="1" t="s">
        <v>65</v>
      </c>
      <c r="H17" s="1" t="s">
        <v>66</v>
      </c>
      <c r="I17" s="3">
        <v>1</v>
      </c>
      <c r="J17" s="4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3" t="s">
        <v>67</v>
      </c>
      <c r="R17">
        <v>1</v>
      </c>
      <c r="S17" s="4">
        <v>1</v>
      </c>
      <c r="T17" s="5">
        <v>0</v>
      </c>
      <c r="U17" s="5">
        <v>0</v>
      </c>
      <c r="V17" s="5">
        <v>0</v>
      </c>
      <c r="W17" s="3" t="s">
        <v>68</v>
      </c>
      <c r="X17" s="3">
        <v>0</v>
      </c>
      <c r="Y17" s="4">
        <v>1</v>
      </c>
      <c r="Z17" s="5">
        <v>0</v>
      </c>
      <c r="AA17" s="5">
        <v>0</v>
      </c>
      <c r="AB17" s="5">
        <v>0</v>
      </c>
      <c r="AC17" s="3" t="s">
        <v>111</v>
      </c>
      <c r="AD17" s="3">
        <v>6</v>
      </c>
      <c r="AE17" s="4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6">
        <v>28</v>
      </c>
      <c r="AL17" s="6">
        <v>-28</v>
      </c>
      <c r="AM17" s="6">
        <v>85</v>
      </c>
      <c r="AN17" s="6">
        <v>9</v>
      </c>
      <c r="AO17" s="6">
        <v>22</v>
      </c>
      <c r="AP17" s="6">
        <v>24</v>
      </c>
      <c r="AQ17" s="6">
        <v>22</v>
      </c>
      <c r="AR17" s="6">
        <v>23</v>
      </c>
      <c r="AS17" s="6">
        <v>607</v>
      </c>
      <c r="AT17" s="7">
        <v>0</v>
      </c>
      <c r="AU17" s="7">
        <v>0</v>
      </c>
      <c r="AV17" s="7">
        <v>0</v>
      </c>
      <c r="AW17" s="8" t="s">
        <v>70</v>
      </c>
      <c r="AX17" s="12" t="s">
        <v>71</v>
      </c>
      <c r="AY17" s="12">
        <v>2</v>
      </c>
      <c r="AZ17" s="9" t="s">
        <v>72</v>
      </c>
      <c r="BA17" s="11"/>
      <c r="BB17" s="2" t="s">
        <v>107</v>
      </c>
      <c r="BC17" s="11"/>
      <c r="BD17" s="4">
        <v>2.4710000000000001</v>
      </c>
      <c r="BE17" s="6">
        <v>0.32941176470588235</v>
      </c>
      <c r="BF17" s="6">
        <v>3.48</v>
      </c>
      <c r="BG17" s="6">
        <v>3</v>
      </c>
      <c r="BH17" s="6">
        <v>18</v>
      </c>
      <c r="BI17" s="7">
        <v>1</v>
      </c>
      <c r="BK17">
        <v>1.2944983818770227E-2</v>
      </c>
      <c r="BL17">
        <v>4.16</v>
      </c>
      <c r="BM17">
        <v>44</v>
      </c>
      <c r="BN17">
        <v>28</v>
      </c>
      <c r="BO17" s="123">
        <v>0</v>
      </c>
      <c r="BP17">
        <v>1</v>
      </c>
      <c r="BQ17" s="125">
        <f t="shared" si="1"/>
        <v>1</v>
      </c>
      <c r="BR17">
        <f t="shared" si="2"/>
        <v>0</v>
      </c>
      <c r="BS17">
        <f t="shared" si="3"/>
        <v>2.6532016581530689E-3</v>
      </c>
      <c r="BT17" s="123">
        <f t="shared" si="4"/>
        <v>2.6532016581530689E-3</v>
      </c>
      <c r="BU17" s="125">
        <f t="shared" si="5"/>
        <v>0.99734679834184692</v>
      </c>
      <c r="BV17" s="123">
        <f t="shared" si="6"/>
        <v>-2.6567276358065673E-3</v>
      </c>
      <c r="BW17" s="125">
        <f t="shared" si="7"/>
        <v>100</v>
      </c>
      <c r="BX17">
        <f t="shared" si="8"/>
        <v>-2.7878199100095591</v>
      </c>
      <c r="BY17">
        <f t="shared" si="9"/>
        <v>8.1894506544336401E-3</v>
      </c>
      <c r="BZ17">
        <f t="shared" si="10"/>
        <v>2.2958873625985816E-2</v>
      </c>
      <c r="CT17">
        <v>1.087619977773345E-2</v>
      </c>
      <c r="CU17">
        <v>1</v>
      </c>
      <c r="CV17">
        <v>0</v>
      </c>
      <c r="CW17">
        <f t="shared" si="14"/>
        <v>12</v>
      </c>
      <c r="CX17">
        <f t="shared" si="14"/>
        <v>0</v>
      </c>
      <c r="CY17">
        <f t="shared" si="12"/>
        <v>0.89830508474576276</v>
      </c>
      <c r="CZ17">
        <f t="shared" si="12"/>
        <v>1</v>
      </c>
      <c r="DA17">
        <f t="shared" si="13"/>
        <v>8.4745762711865291E-3</v>
      </c>
    </row>
    <row r="18" spans="1:105" x14ac:dyDescent="0.25">
      <c r="A18" s="2">
        <v>194</v>
      </c>
      <c r="B18" s="2">
        <v>2016</v>
      </c>
      <c r="C18" s="2" t="s">
        <v>125</v>
      </c>
      <c r="D18" s="2" t="s">
        <v>104</v>
      </c>
      <c r="E18" s="2" t="s">
        <v>63</v>
      </c>
      <c r="F18" s="2" t="s">
        <v>64</v>
      </c>
      <c r="G18" s="1" t="s">
        <v>65</v>
      </c>
      <c r="H18" s="1" t="s">
        <v>66</v>
      </c>
      <c r="I18" s="3">
        <v>1</v>
      </c>
      <c r="J18" s="4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 t="s">
        <v>67</v>
      </c>
      <c r="R18">
        <v>1</v>
      </c>
      <c r="S18" s="4">
        <v>1</v>
      </c>
      <c r="T18" s="5">
        <v>0</v>
      </c>
      <c r="U18" s="5">
        <v>0</v>
      </c>
      <c r="V18" s="5">
        <v>0</v>
      </c>
      <c r="W18" s="3" t="s">
        <v>68</v>
      </c>
      <c r="X18" s="3">
        <v>0</v>
      </c>
      <c r="Y18" s="4">
        <v>1</v>
      </c>
      <c r="Z18" s="5">
        <v>0</v>
      </c>
      <c r="AA18" s="5">
        <v>0</v>
      </c>
      <c r="AB18" s="5">
        <v>0</v>
      </c>
      <c r="AC18" s="3" t="s">
        <v>104</v>
      </c>
      <c r="AD18" s="3">
        <v>4</v>
      </c>
      <c r="AE18" s="4">
        <v>0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6">
        <v>95</v>
      </c>
      <c r="AL18" s="6">
        <v>-95</v>
      </c>
      <c r="AM18" s="6">
        <v>493</v>
      </c>
      <c r="AN18" s="6">
        <v>8</v>
      </c>
      <c r="AO18" s="6">
        <v>20</v>
      </c>
      <c r="AP18" s="6">
        <v>21</v>
      </c>
      <c r="AQ18" s="6">
        <v>20</v>
      </c>
      <c r="AR18" s="6">
        <v>20</v>
      </c>
      <c r="AS18" s="6">
        <v>54</v>
      </c>
      <c r="AT18" s="7">
        <v>0</v>
      </c>
      <c r="AU18" s="7">
        <v>0</v>
      </c>
      <c r="AV18" s="7">
        <v>1</v>
      </c>
      <c r="AW18" s="8" t="s">
        <v>65</v>
      </c>
      <c r="AX18" s="12" t="s">
        <v>71</v>
      </c>
      <c r="AY18" s="12">
        <v>3</v>
      </c>
      <c r="AZ18" s="9" t="s">
        <v>77</v>
      </c>
      <c r="BA18" s="11" t="s">
        <v>126</v>
      </c>
      <c r="BB18" s="2" t="s">
        <v>104</v>
      </c>
      <c r="BC18" s="11"/>
      <c r="BD18" s="4">
        <v>3.4980000000000002</v>
      </c>
      <c r="BE18" s="6">
        <v>0.1926977687626775</v>
      </c>
      <c r="BF18" s="6">
        <v>3.95</v>
      </c>
      <c r="BG18" s="6">
        <v>16</v>
      </c>
      <c r="BH18" s="6">
        <v>18</v>
      </c>
      <c r="BI18" s="7">
        <v>0</v>
      </c>
      <c r="BK18">
        <v>1.4285714285714285E-2</v>
      </c>
      <c r="BL18">
        <v>4.13</v>
      </c>
      <c r="BM18">
        <v>41</v>
      </c>
      <c r="BN18">
        <v>31</v>
      </c>
      <c r="BO18" s="123">
        <v>0</v>
      </c>
      <c r="BP18">
        <v>1</v>
      </c>
      <c r="BQ18" s="125">
        <f t="shared" si="1"/>
        <v>1</v>
      </c>
      <c r="BR18">
        <f t="shared" si="2"/>
        <v>0</v>
      </c>
      <c r="BS18">
        <f t="shared" si="3"/>
        <v>3.6873087557289298E-3</v>
      </c>
      <c r="BT18" s="123">
        <f t="shared" si="4"/>
        <v>3.6873087557289298E-3</v>
      </c>
      <c r="BU18" s="125">
        <f t="shared" si="5"/>
        <v>0.99631269124427102</v>
      </c>
      <c r="BV18" s="123">
        <f t="shared" si="6"/>
        <v>-3.6941236361957069E-3</v>
      </c>
      <c r="BW18" s="125">
        <f t="shared" si="7"/>
        <v>100</v>
      </c>
      <c r="BX18">
        <f t="shared" si="8"/>
        <v>-2.6794365643195341</v>
      </c>
      <c r="BY18">
        <f t="shared" si="9"/>
        <v>1.1013552882869655E-2</v>
      </c>
      <c r="BZ18">
        <f t="shared" si="10"/>
        <v>2.9741529767414805E-2</v>
      </c>
      <c r="CT18">
        <v>1.4729208505508068E-2</v>
      </c>
      <c r="CU18">
        <v>1</v>
      </c>
      <c r="CV18">
        <v>0</v>
      </c>
      <c r="CW18">
        <f t="shared" si="14"/>
        <v>13</v>
      </c>
      <c r="CX18">
        <f t="shared" si="14"/>
        <v>0</v>
      </c>
      <c r="CY18">
        <f t="shared" si="12"/>
        <v>0.88983050847457623</v>
      </c>
      <c r="CZ18">
        <f t="shared" si="12"/>
        <v>1</v>
      </c>
      <c r="DA18">
        <f t="shared" si="13"/>
        <v>8.4745762711864181E-3</v>
      </c>
    </row>
    <row r="19" spans="1:105" x14ac:dyDescent="0.25">
      <c r="A19" s="2">
        <v>159</v>
      </c>
      <c r="B19" s="2">
        <v>2016</v>
      </c>
      <c r="C19" s="2" t="s">
        <v>121</v>
      </c>
      <c r="D19" s="2" t="s">
        <v>104</v>
      </c>
      <c r="E19" s="2" t="s">
        <v>63</v>
      </c>
      <c r="F19" s="2" t="s">
        <v>64</v>
      </c>
      <c r="G19" s="1" t="s">
        <v>65</v>
      </c>
      <c r="H19" s="1" t="s">
        <v>66</v>
      </c>
      <c r="I19" s="3">
        <v>1</v>
      </c>
      <c r="J19" s="4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3" t="s">
        <v>67</v>
      </c>
      <c r="R19">
        <v>1</v>
      </c>
      <c r="S19" s="4">
        <v>1</v>
      </c>
      <c r="T19" s="5">
        <v>0</v>
      </c>
      <c r="U19" s="5">
        <v>0</v>
      </c>
      <c r="V19" s="5">
        <v>0</v>
      </c>
      <c r="W19" s="3" t="s">
        <v>68</v>
      </c>
      <c r="X19" s="3">
        <v>0</v>
      </c>
      <c r="Y19" s="4">
        <v>1</v>
      </c>
      <c r="Z19" s="5">
        <v>0</v>
      </c>
      <c r="AA19" s="5">
        <v>0</v>
      </c>
      <c r="AB19" s="5">
        <v>0</v>
      </c>
      <c r="AC19" s="3" t="s">
        <v>104</v>
      </c>
      <c r="AD19" s="3">
        <v>4</v>
      </c>
      <c r="AE19" s="4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6">
        <v>20</v>
      </c>
      <c r="AL19" s="6">
        <v>-20</v>
      </c>
      <c r="AM19" s="6">
        <v>213</v>
      </c>
      <c r="AN19" s="6">
        <v>8</v>
      </c>
      <c r="AO19" s="6">
        <v>20</v>
      </c>
      <c r="AP19" s="6">
        <v>19</v>
      </c>
      <c r="AQ19" s="6">
        <v>21</v>
      </c>
      <c r="AR19" s="6">
        <v>23</v>
      </c>
      <c r="AS19" s="6">
        <v>1272</v>
      </c>
      <c r="AT19" s="7">
        <v>0</v>
      </c>
      <c r="AU19" s="7">
        <v>0</v>
      </c>
      <c r="AV19" s="7">
        <v>1</v>
      </c>
      <c r="AW19" s="8" t="s">
        <v>65</v>
      </c>
      <c r="AX19" s="12" t="s">
        <v>71</v>
      </c>
      <c r="AY19" s="12">
        <v>3</v>
      </c>
      <c r="AZ19" s="9" t="s">
        <v>77</v>
      </c>
      <c r="BA19" s="11" t="s">
        <v>105</v>
      </c>
      <c r="BB19" s="2" t="s">
        <v>104</v>
      </c>
      <c r="BC19" s="11"/>
      <c r="BD19" s="4">
        <v>3.702</v>
      </c>
      <c r="BE19" s="6">
        <v>9.3896713615023469E-2</v>
      </c>
      <c r="BF19" s="6">
        <v>3.85</v>
      </c>
      <c r="BG19" s="6">
        <v>28</v>
      </c>
      <c r="BH19" s="6">
        <v>18</v>
      </c>
      <c r="BI19" s="7">
        <v>0</v>
      </c>
      <c r="BK19">
        <v>1.5151515151515152E-2</v>
      </c>
      <c r="BL19">
        <v>4</v>
      </c>
      <c r="BM19">
        <v>6</v>
      </c>
      <c r="BN19">
        <v>26</v>
      </c>
      <c r="BO19" s="123">
        <v>0</v>
      </c>
      <c r="BP19">
        <v>1</v>
      </c>
      <c r="BQ19" s="125">
        <f t="shared" si="1"/>
        <v>1</v>
      </c>
      <c r="BR19">
        <f t="shared" si="2"/>
        <v>0</v>
      </c>
      <c r="BS19">
        <f t="shared" si="3"/>
        <v>0.16916314119587422</v>
      </c>
      <c r="BT19" s="123">
        <f t="shared" si="4"/>
        <v>0.16916314119587422</v>
      </c>
      <c r="BU19" s="125">
        <f t="shared" si="5"/>
        <v>0.83083685880412572</v>
      </c>
      <c r="BV19" s="123">
        <f t="shared" si="6"/>
        <v>-0.18532182252842072</v>
      </c>
      <c r="BW19" s="125">
        <f t="shared" si="7"/>
        <v>100</v>
      </c>
      <c r="BX19">
        <f t="shared" si="8"/>
        <v>-0.95747753032949667</v>
      </c>
      <c r="BY19">
        <f t="shared" si="9"/>
        <v>0.25225365159763452</v>
      </c>
      <c r="BZ19">
        <f t="shared" si="10"/>
        <v>0.38288494887506852</v>
      </c>
      <c r="CT19">
        <v>1.5586000676047679E-2</v>
      </c>
      <c r="CU19">
        <v>1</v>
      </c>
      <c r="CV19">
        <v>0</v>
      </c>
      <c r="CW19">
        <f t="shared" si="14"/>
        <v>14</v>
      </c>
      <c r="CX19">
        <f t="shared" si="14"/>
        <v>0</v>
      </c>
      <c r="CY19">
        <f t="shared" si="12"/>
        <v>0.88135593220338981</v>
      </c>
      <c r="CZ19">
        <f t="shared" si="12"/>
        <v>1</v>
      </c>
      <c r="DA19">
        <f t="shared" si="13"/>
        <v>8.4745762711864181E-3</v>
      </c>
    </row>
    <row r="20" spans="1:105" x14ac:dyDescent="0.25">
      <c r="A20" s="2">
        <v>50</v>
      </c>
      <c r="B20" s="2">
        <v>2016</v>
      </c>
      <c r="C20" s="2" t="s">
        <v>144</v>
      </c>
      <c r="D20" s="2" t="s">
        <v>104</v>
      </c>
      <c r="E20" s="2" t="s">
        <v>63</v>
      </c>
      <c r="F20" s="2" t="s">
        <v>145</v>
      </c>
      <c r="G20" s="1" t="s">
        <v>65</v>
      </c>
      <c r="H20" s="1" t="s">
        <v>66</v>
      </c>
      <c r="I20" s="3">
        <v>1</v>
      </c>
      <c r="J20" s="4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" t="s">
        <v>67</v>
      </c>
      <c r="R20">
        <v>1</v>
      </c>
      <c r="S20" s="4">
        <v>1</v>
      </c>
      <c r="T20" s="5">
        <v>0</v>
      </c>
      <c r="U20" s="5">
        <v>0</v>
      </c>
      <c r="V20" s="5">
        <v>0</v>
      </c>
      <c r="W20" s="3" t="s">
        <v>68</v>
      </c>
      <c r="X20" s="3">
        <v>0</v>
      </c>
      <c r="Y20" s="4">
        <v>1</v>
      </c>
      <c r="Z20" s="5">
        <v>0</v>
      </c>
      <c r="AA20" s="5">
        <v>0</v>
      </c>
      <c r="AB20" s="5">
        <v>0</v>
      </c>
      <c r="AC20" s="3" t="s">
        <v>128</v>
      </c>
      <c r="AD20" s="3">
        <v>3</v>
      </c>
      <c r="AE20" s="4">
        <v>0</v>
      </c>
      <c r="AF20" s="5">
        <v>0</v>
      </c>
      <c r="AG20" s="5">
        <v>1</v>
      </c>
      <c r="AH20" s="5">
        <v>0</v>
      </c>
      <c r="AI20" s="5">
        <v>0</v>
      </c>
      <c r="AJ20" s="5">
        <v>0</v>
      </c>
      <c r="AK20" s="6">
        <v>118</v>
      </c>
      <c r="AL20" s="6">
        <v>-118</v>
      </c>
      <c r="AM20" s="6">
        <v>358</v>
      </c>
      <c r="AN20" s="6">
        <v>8</v>
      </c>
      <c r="AO20" s="6">
        <v>21</v>
      </c>
      <c r="AP20" s="6">
        <v>24</v>
      </c>
      <c r="AQ20" s="6">
        <v>21</v>
      </c>
      <c r="AR20" s="6">
        <v>19</v>
      </c>
      <c r="AS20" s="6">
        <v>88</v>
      </c>
      <c r="AT20" s="7">
        <v>0</v>
      </c>
      <c r="AU20" s="7">
        <v>0</v>
      </c>
      <c r="AV20" s="7">
        <v>1</v>
      </c>
      <c r="AW20" s="8" t="s">
        <v>65</v>
      </c>
      <c r="AX20" s="12" t="s">
        <v>71</v>
      </c>
      <c r="AY20" s="12">
        <v>3</v>
      </c>
      <c r="AZ20" s="9" t="s">
        <v>77</v>
      </c>
      <c r="BA20" s="11" t="s">
        <v>146</v>
      </c>
      <c r="BB20" s="2" t="s">
        <v>104</v>
      </c>
      <c r="BC20" s="11"/>
      <c r="BD20" s="4">
        <v>2.5510000000000002</v>
      </c>
      <c r="BE20" s="6">
        <v>0.32960893854748602</v>
      </c>
      <c r="BF20" s="6">
        <v>3.65</v>
      </c>
      <c r="BG20" s="6">
        <v>39</v>
      </c>
      <c r="BH20" s="6">
        <v>19</v>
      </c>
      <c r="BI20" s="7">
        <v>0</v>
      </c>
      <c r="BK20">
        <v>1.5151515151515152E-2</v>
      </c>
      <c r="BL20">
        <v>4</v>
      </c>
      <c r="BM20">
        <v>9</v>
      </c>
      <c r="BN20">
        <v>29</v>
      </c>
      <c r="BO20" s="123">
        <v>0</v>
      </c>
      <c r="BP20">
        <v>1</v>
      </c>
      <c r="BQ20" s="125">
        <f t="shared" si="1"/>
        <v>1</v>
      </c>
      <c r="BR20">
        <f t="shared" si="2"/>
        <v>0</v>
      </c>
      <c r="BS20">
        <f t="shared" si="3"/>
        <v>0.12771553656686385</v>
      </c>
      <c r="BT20" s="123">
        <f t="shared" si="4"/>
        <v>0.12771553656686385</v>
      </c>
      <c r="BU20" s="125">
        <f t="shared" si="5"/>
        <v>0.87228446343313615</v>
      </c>
      <c r="BV20" s="123">
        <f t="shared" si="6"/>
        <v>-0.13663968873776722</v>
      </c>
      <c r="BW20" s="125">
        <f t="shared" si="7"/>
        <v>100</v>
      </c>
      <c r="BX20">
        <f t="shared" si="8"/>
        <v>-1.1372565015732956</v>
      </c>
      <c r="BY20">
        <f t="shared" si="9"/>
        <v>0.20895952451290362</v>
      </c>
      <c r="BZ20">
        <f t="shared" si="10"/>
        <v>0.32982100427298283</v>
      </c>
      <c r="CT20">
        <v>1.5928695053520337E-2</v>
      </c>
      <c r="CU20">
        <v>1</v>
      </c>
      <c r="CV20">
        <v>0</v>
      </c>
      <c r="CW20">
        <f t="shared" si="14"/>
        <v>15</v>
      </c>
      <c r="CX20">
        <f t="shared" si="14"/>
        <v>0</v>
      </c>
      <c r="CY20">
        <f t="shared" si="12"/>
        <v>0.8728813559322034</v>
      </c>
      <c r="CZ20">
        <f t="shared" si="12"/>
        <v>1</v>
      </c>
      <c r="DA20">
        <f t="shared" si="13"/>
        <v>8.4745762711864181E-3</v>
      </c>
    </row>
    <row r="21" spans="1:105" x14ac:dyDescent="0.25">
      <c r="A21" s="2">
        <v>105</v>
      </c>
      <c r="B21" s="2">
        <v>2016</v>
      </c>
      <c r="C21" s="2" t="s">
        <v>127</v>
      </c>
      <c r="D21" s="2" t="s">
        <v>93</v>
      </c>
      <c r="E21" s="2" t="s">
        <v>74</v>
      </c>
      <c r="F21" s="2" t="s">
        <v>90</v>
      </c>
      <c r="G21" s="1" t="s">
        <v>65</v>
      </c>
      <c r="H21" s="1" t="s">
        <v>82</v>
      </c>
      <c r="I21" s="3">
        <v>4</v>
      </c>
      <c r="J21" s="4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3" t="s">
        <v>67</v>
      </c>
      <c r="R21">
        <v>1</v>
      </c>
      <c r="S21" s="4">
        <v>1</v>
      </c>
      <c r="T21" s="5">
        <v>0</v>
      </c>
      <c r="U21" s="5">
        <v>0</v>
      </c>
      <c r="V21" s="5">
        <v>0</v>
      </c>
      <c r="W21" s="3" t="s">
        <v>68</v>
      </c>
      <c r="X21" s="3">
        <v>0</v>
      </c>
      <c r="Y21" s="4">
        <v>1</v>
      </c>
      <c r="Z21" s="5">
        <v>0</v>
      </c>
      <c r="AA21" s="5">
        <v>0</v>
      </c>
      <c r="AB21" s="5">
        <v>0</v>
      </c>
      <c r="AC21" s="3" t="s">
        <v>128</v>
      </c>
      <c r="AD21" s="3">
        <v>3</v>
      </c>
      <c r="AE21" s="4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6">
        <v>127</v>
      </c>
      <c r="AL21" s="6">
        <v>-127</v>
      </c>
      <c r="AM21" s="6">
        <v>343</v>
      </c>
      <c r="AN21" s="6">
        <v>8</v>
      </c>
      <c r="AO21" s="6">
        <v>25</v>
      </c>
      <c r="AP21" s="6">
        <v>25</v>
      </c>
      <c r="AQ21" s="6">
        <v>25</v>
      </c>
      <c r="AR21" s="6">
        <v>30</v>
      </c>
      <c r="AS21" s="6">
        <v>49</v>
      </c>
      <c r="AT21" s="7">
        <v>0</v>
      </c>
      <c r="AU21" s="7">
        <v>1</v>
      </c>
      <c r="AV21" s="7">
        <v>1</v>
      </c>
      <c r="AW21" s="8" t="s">
        <v>70</v>
      </c>
      <c r="AX21" s="12" t="s">
        <v>112</v>
      </c>
      <c r="AY21" s="12">
        <v>1</v>
      </c>
      <c r="AZ21" s="9" t="s">
        <v>113</v>
      </c>
      <c r="BA21" s="11"/>
      <c r="BB21" s="2" t="s">
        <v>93</v>
      </c>
      <c r="BC21" s="11"/>
      <c r="BD21" s="4"/>
      <c r="BE21" s="6">
        <v>0.37026239067055394</v>
      </c>
      <c r="BF21" s="6">
        <v>3.27</v>
      </c>
      <c r="BG21" s="6">
        <v>0</v>
      </c>
      <c r="BH21" s="6">
        <v>20</v>
      </c>
      <c r="BI21" s="7">
        <v>1</v>
      </c>
      <c r="BK21">
        <v>1.5957446808510637E-2</v>
      </c>
      <c r="BL21">
        <v>3.95</v>
      </c>
      <c r="BM21">
        <v>14</v>
      </c>
      <c r="BN21">
        <v>17</v>
      </c>
      <c r="BO21" s="123">
        <v>0</v>
      </c>
      <c r="BP21">
        <v>1</v>
      </c>
      <c r="BQ21" s="125">
        <f t="shared" si="1"/>
        <v>1</v>
      </c>
      <c r="BR21">
        <f t="shared" si="2"/>
        <v>0</v>
      </c>
      <c r="BS21">
        <f t="shared" si="3"/>
        <v>0.12624553481252671</v>
      </c>
      <c r="BT21" s="123">
        <f t="shared" si="4"/>
        <v>0.12624553481252671</v>
      </c>
      <c r="BU21" s="125">
        <f t="shared" si="5"/>
        <v>0.87375446518747335</v>
      </c>
      <c r="BV21" s="123">
        <f t="shared" si="6"/>
        <v>-0.13495587507524551</v>
      </c>
      <c r="BW21" s="125">
        <f t="shared" si="7"/>
        <v>100</v>
      </c>
      <c r="BX21">
        <f t="shared" si="8"/>
        <v>-1.1443197160451222</v>
      </c>
      <c r="BY21">
        <f t="shared" si="9"/>
        <v>0.20728257096343136</v>
      </c>
      <c r="BZ21">
        <f t="shared" si="10"/>
        <v>0.32774837244353977</v>
      </c>
      <c r="CT21">
        <v>1.9998186077845349E-2</v>
      </c>
      <c r="CU21">
        <v>1</v>
      </c>
      <c r="CV21">
        <v>0</v>
      </c>
      <c r="CW21">
        <f t="shared" si="14"/>
        <v>16</v>
      </c>
      <c r="CX21">
        <f t="shared" si="14"/>
        <v>0</v>
      </c>
      <c r="CY21">
        <f t="shared" si="12"/>
        <v>0.86440677966101698</v>
      </c>
      <c r="CZ21">
        <f t="shared" si="12"/>
        <v>1</v>
      </c>
      <c r="DA21">
        <f t="shared" si="13"/>
        <v>8.4745762711865291E-3</v>
      </c>
    </row>
    <row r="22" spans="1:105" x14ac:dyDescent="0.25">
      <c r="A22" s="2">
        <v>202</v>
      </c>
      <c r="B22" s="2">
        <v>2015</v>
      </c>
      <c r="C22" s="2" t="s">
        <v>162</v>
      </c>
      <c r="D22" s="2" t="s">
        <v>104</v>
      </c>
      <c r="E22" s="2" t="s">
        <v>63</v>
      </c>
      <c r="F22" s="2" t="s">
        <v>141</v>
      </c>
      <c r="G22" s="1" t="s">
        <v>65</v>
      </c>
      <c r="H22" s="1" t="s">
        <v>66</v>
      </c>
      <c r="I22" s="3">
        <v>1</v>
      </c>
      <c r="J22" s="4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3" t="s">
        <v>67</v>
      </c>
      <c r="R22">
        <v>1</v>
      </c>
      <c r="S22" s="4">
        <v>1</v>
      </c>
      <c r="T22" s="5">
        <v>0</v>
      </c>
      <c r="U22" s="5">
        <v>0</v>
      </c>
      <c r="V22" s="5">
        <v>0</v>
      </c>
      <c r="W22" s="3" t="s">
        <v>68</v>
      </c>
      <c r="X22" s="3">
        <v>0</v>
      </c>
      <c r="Y22" s="4">
        <v>1</v>
      </c>
      <c r="Z22" s="5">
        <v>0</v>
      </c>
      <c r="AA22" s="5">
        <v>0</v>
      </c>
      <c r="AB22" s="5">
        <v>0</v>
      </c>
      <c r="AC22" s="3" t="s">
        <v>104</v>
      </c>
      <c r="AD22" s="3">
        <v>4</v>
      </c>
      <c r="AE22" s="4">
        <v>0</v>
      </c>
      <c r="AF22" s="5">
        <v>0</v>
      </c>
      <c r="AG22" s="5">
        <v>0</v>
      </c>
      <c r="AH22" s="5">
        <v>1</v>
      </c>
      <c r="AI22" s="5">
        <v>0</v>
      </c>
      <c r="AJ22" s="5">
        <v>0</v>
      </c>
      <c r="AK22" s="6">
        <v>104</v>
      </c>
      <c r="AL22" s="6">
        <v>-104</v>
      </c>
      <c r="AM22" s="6">
        <v>357</v>
      </c>
      <c r="AN22" s="6">
        <v>8</v>
      </c>
      <c r="AO22" s="6">
        <v>22</v>
      </c>
      <c r="AP22" s="6">
        <v>21</v>
      </c>
      <c r="AQ22" s="6">
        <v>29</v>
      </c>
      <c r="AR22" s="6">
        <v>20</v>
      </c>
      <c r="AS22" s="6">
        <v>1981</v>
      </c>
      <c r="AT22" s="7">
        <v>0</v>
      </c>
      <c r="AU22" s="7">
        <v>0</v>
      </c>
      <c r="AV22" s="7">
        <v>0</v>
      </c>
      <c r="AW22" s="8" t="s">
        <v>65</v>
      </c>
      <c r="AX22" s="12" t="s">
        <v>71</v>
      </c>
      <c r="AY22" s="12">
        <v>3</v>
      </c>
      <c r="AZ22" s="9" t="s">
        <v>77</v>
      </c>
      <c r="BA22" s="11" t="s">
        <v>163</v>
      </c>
      <c r="BB22" s="2" t="s">
        <v>104</v>
      </c>
      <c r="BC22" s="11"/>
      <c r="BD22" s="4">
        <v>3.548</v>
      </c>
      <c r="BE22" s="6">
        <v>0.29131652661064428</v>
      </c>
      <c r="BF22" s="6">
        <v>3.7</v>
      </c>
      <c r="BG22" s="6">
        <v>8</v>
      </c>
      <c r="BH22" s="6">
        <v>20</v>
      </c>
      <c r="BI22" s="7">
        <v>0</v>
      </c>
      <c r="BK22">
        <v>1.7660044150110375E-2</v>
      </c>
      <c r="BL22">
        <v>4.33</v>
      </c>
      <c r="BM22">
        <v>15</v>
      </c>
      <c r="BN22">
        <v>34</v>
      </c>
      <c r="BO22" s="123">
        <v>0</v>
      </c>
      <c r="BP22">
        <v>1</v>
      </c>
      <c r="BQ22" s="125">
        <f t="shared" si="1"/>
        <v>1</v>
      </c>
      <c r="BR22">
        <f t="shared" si="2"/>
        <v>0</v>
      </c>
      <c r="BS22">
        <f t="shared" si="3"/>
        <v>4.5651410783152491E-2</v>
      </c>
      <c r="BT22" s="123">
        <f t="shared" si="4"/>
        <v>4.5651410783152491E-2</v>
      </c>
      <c r="BU22" s="125">
        <f t="shared" si="5"/>
        <v>0.95434858921684751</v>
      </c>
      <c r="BV22" s="123">
        <f t="shared" si="6"/>
        <v>-4.6726276773323541E-2</v>
      </c>
      <c r="BW22" s="125">
        <f t="shared" si="7"/>
        <v>100</v>
      </c>
      <c r="BX22">
        <f t="shared" si="8"/>
        <v>-1.6885650060014412</v>
      </c>
      <c r="BY22">
        <f t="shared" si="9"/>
        <v>9.5888960065696804E-2</v>
      </c>
      <c r="BZ22">
        <f t="shared" si="10"/>
        <v>0.17975534994229414</v>
      </c>
      <c r="CT22">
        <v>2.3506560331592059E-2</v>
      </c>
      <c r="CU22">
        <v>1</v>
      </c>
      <c r="CV22">
        <v>0</v>
      </c>
      <c r="CW22">
        <f t="shared" si="14"/>
        <v>17</v>
      </c>
      <c r="CX22">
        <f t="shared" si="14"/>
        <v>0</v>
      </c>
      <c r="CY22">
        <f t="shared" si="12"/>
        <v>0.85593220338983045</v>
      </c>
      <c r="CZ22">
        <f t="shared" si="12"/>
        <v>1</v>
      </c>
      <c r="DA22">
        <f t="shared" si="13"/>
        <v>8.4745762711864181E-3</v>
      </c>
    </row>
    <row r="23" spans="1:105" x14ac:dyDescent="0.25">
      <c r="A23" s="13">
        <v>185</v>
      </c>
      <c r="B23" s="13">
        <v>2016</v>
      </c>
      <c r="C23" s="13" t="s">
        <v>103</v>
      </c>
      <c r="D23" s="13" t="s">
        <v>104</v>
      </c>
      <c r="E23" s="13" t="s">
        <v>63</v>
      </c>
      <c r="F23" s="13" t="s">
        <v>90</v>
      </c>
      <c r="G23" s="14" t="s">
        <v>65</v>
      </c>
      <c r="H23" s="14" t="s">
        <v>66</v>
      </c>
      <c r="I23" s="15">
        <v>1</v>
      </c>
      <c r="J23" s="16">
        <v>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5" t="s">
        <v>67</v>
      </c>
      <c r="R23" s="18">
        <v>1</v>
      </c>
      <c r="S23" s="16">
        <v>1</v>
      </c>
      <c r="T23" s="17">
        <v>0</v>
      </c>
      <c r="U23" s="17">
        <v>0</v>
      </c>
      <c r="V23" s="17">
        <v>0</v>
      </c>
      <c r="W23" s="15" t="s">
        <v>68</v>
      </c>
      <c r="X23" s="15">
        <v>0</v>
      </c>
      <c r="Y23" s="16">
        <v>1</v>
      </c>
      <c r="Z23" s="17">
        <v>0</v>
      </c>
      <c r="AA23" s="17">
        <v>0</v>
      </c>
      <c r="AB23" s="17">
        <v>0</v>
      </c>
      <c r="AC23" s="15" t="s">
        <v>104</v>
      </c>
      <c r="AD23" s="15">
        <v>4</v>
      </c>
      <c r="AE23" s="16">
        <v>0</v>
      </c>
      <c r="AF23" s="17">
        <v>0</v>
      </c>
      <c r="AG23" s="17">
        <v>0</v>
      </c>
      <c r="AH23" s="17">
        <v>1</v>
      </c>
      <c r="AI23" s="17">
        <v>0</v>
      </c>
      <c r="AJ23" s="17">
        <v>0</v>
      </c>
      <c r="AK23" s="19">
        <v>117</v>
      </c>
      <c r="AL23" s="6">
        <v>-117</v>
      </c>
      <c r="AM23" s="19">
        <v>356</v>
      </c>
      <c r="AN23" s="19">
        <v>8</v>
      </c>
      <c r="AO23" s="19">
        <v>19</v>
      </c>
      <c r="AP23" s="19">
        <v>19</v>
      </c>
      <c r="AQ23" s="19">
        <v>16</v>
      </c>
      <c r="AR23" s="19">
        <v>19</v>
      </c>
      <c r="AS23" s="19">
        <v>20</v>
      </c>
      <c r="AT23" s="20">
        <v>0</v>
      </c>
      <c r="AU23" s="20">
        <v>0</v>
      </c>
      <c r="AV23" s="20">
        <v>1</v>
      </c>
      <c r="AW23" s="21" t="s">
        <v>65</v>
      </c>
      <c r="AX23" s="22" t="s">
        <v>71</v>
      </c>
      <c r="AY23" s="12">
        <v>3</v>
      </c>
      <c r="AZ23" s="23" t="s">
        <v>77</v>
      </c>
      <c r="BA23" s="11" t="s">
        <v>105</v>
      </c>
      <c r="BB23" s="2" t="s">
        <v>104</v>
      </c>
      <c r="BC23" s="11" t="s">
        <v>106</v>
      </c>
      <c r="BD23" s="16">
        <v>3.5329999999999999</v>
      </c>
      <c r="BE23" s="19">
        <v>0.32865168539325845</v>
      </c>
      <c r="BF23" s="19">
        <v>3.15</v>
      </c>
      <c r="BG23" s="19">
        <v>17</v>
      </c>
      <c r="BH23" s="19">
        <v>20</v>
      </c>
      <c r="BI23" s="20">
        <v>0</v>
      </c>
      <c r="BK23">
        <v>1.7857142857142856E-2</v>
      </c>
      <c r="BL23">
        <v>4.3600000000000003</v>
      </c>
      <c r="BM23">
        <v>4</v>
      </c>
      <c r="BN23">
        <v>30</v>
      </c>
      <c r="BO23" s="123">
        <v>0</v>
      </c>
      <c r="BP23">
        <v>1</v>
      </c>
      <c r="BQ23" s="125">
        <f t="shared" si="1"/>
        <v>1</v>
      </c>
      <c r="BR23">
        <f t="shared" si="2"/>
        <v>0</v>
      </c>
      <c r="BS23">
        <f t="shared" si="3"/>
        <v>0.12398450313445376</v>
      </c>
      <c r="BT23" s="123">
        <f t="shared" si="4"/>
        <v>0.12398450313445376</v>
      </c>
      <c r="BU23" s="125">
        <f t="shared" si="5"/>
        <v>0.87601549686554625</v>
      </c>
      <c r="BV23" s="123">
        <f t="shared" si="6"/>
        <v>-0.13237149771643703</v>
      </c>
      <c r="BW23" s="125">
        <f t="shared" si="7"/>
        <v>100</v>
      </c>
      <c r="BX23">
        <f t="shared" si="8"/>
        <v>-1.1552965549005085</v>
      </c>
      <c r="BY23">
        <f t="shared" si="9"/>
        <v>0.20468284444914464</v>
      </c>
      <c r="BZ23">
        <f t="shared" si="10"/>
        <v>0.32453074032543938</v>
      </c>
      <c r="CT23">
        <v>2.3852515999242846E-2</v>
      </c>
      <c r="CU23">
        <v>1</v>
      </c>
      <c r="CV23">
        <v>0</v>
      </c>
      <c r="CW23">
        <f t="shared" si="14"/>
        <v>18</v>
      </c>
      <c r="CX23">
        <f t="shared" si="14"/>
        <v>0</v>
      </c>
      <c r="CY23">
        <f t="shared" si="12"/>
        <v>0.84745762711864403</v>
      </c>
      <c r="CZ23">
        <f t="shared" si="12"/>
        <v>1</v>
      </c>
      <c r="DA23">
        <f t="shared" si="13"/>
        <v>8.4745762711864181E-3</v>
      </c>
    </row>
    <row r="24" spans="1:105" x14ac:dyDescent="0.25">
      <c r="A24" s="2">
        <v>80</v>
      </c>
      <c r="B24" s="2">
        <v>2015</v>
      </c>
      <c r="C24" s="2" t="s">
        <v>192</v>
      </c>
      <c r="D24" s="2" t="s">
        <v>140</v>
      </c>
      <c r="E24" s="2" t="s">
        <v>63</v>
      </c>
      <c r="F24" s="2" t="s">
        <v>81</v>
      </c>
      <c r="G24" s="1" t="s">
        <v>65</v>
      </c>
      <c r="H24" s="1" t="s">
        <v>66</v>
      </c>
      <c r="I24" s="3">
        <v>1</v>
      </c>
      <c r="J24" s="4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3" t="s">
        <v>67</v>
      </c>
      <c r="R24">
        <v>1</v>
      </c>
      <c r="S24" s="4">
        <v>1</v>
      </c>
      <c r="T24" s="5">
        <v>0</v>
      </c>
      <c r="U24" s="5">
        <v>0</v>
      </c>
      <c r="V24" s="5">
        <v>0</v>
      </c>
      <c r="W24" s="3" t="s">
        <v>68</v>
      </c>
      <c r="X24" s="3">
        <v>0</v>
      </c>
      <c r="Y24" s="4">
        <v>1</v>
      </c>
      <c r="Z24" s="5">
        <v>0</v>
      </c>
      <c r="AA24" s="5">
        <v>0</v>
      </c>
      <c r="AB24" s="5">
        <v>0</v>
      </c>
      <c r="AC24" s="3" t="s">
        <v>83</v>
      </c>
      <c r="AD24" s="3">
        <v>2</v>
      </c>
      <c r="AE24" s="4">
        <v>0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6">
        <v>32</v>
      </c>
      <c r="AL24" s="6">
        <v>-32</v>
      </c>
      <c r="AM24" s="6">
        <v>126</v>
      </c>
      <c r="AN24" s="6">
        <v>10</v>
      </c>
      <c r="AO24" s="6">
        <v>24</v>
      </c>
      <c r="AP24" s="6">
        <v>23</v>
      </c>
      <c r="AQ24" s="6">
        <v>23</v>
      </c>
      <c r="AR24" s="6">
        <v>31</v>
      </c>
      <c r="AS24" s="6">
        <v>533</v>
      </c>
      <c r="AT24" s="7">
        <v>0</v>
      </c>
      <c r="AU24" s="7">
        <v>0</v>
      </c>
      <c r="AV24" s="7">
        <v>0</v>
      </c>
      <c r="AW24" s="8" t="s">
        <v>65</v>
      </c>
      <c r="AX24" s="12" t="s">
        <v>71</v>
      </c>
      <c r="AY24" s="12">
        <v>3</v>
      </c>
      <c r="AZ24" s="9" t="s">
        <v>77</v>
      </c>
      <c r="BA24" s="11" t="s">
        <v>193</v>
      </c>
      <c r="BB24" s="2" t="s">
        <v>140</v>
      </c>
      <c r="BC24" s="11"/>
      <c r="BD24" s="4">
        <v>3.59</v>
      </c>
      <c r="BE24" s="6">
        <v>0.25396825396825395</v>
      </c>
      <c r="BF24" s="6">
        <v>3.67</v>
      </c>
      <c r="BG24" s="6">
        <v>22</v>
      </c>
      <c r="BH24" s="6">
        <v>20</v>
      </c>
      <c r="BI24" s="7">
        <v>0</v>
      </c>
      <c r="BK24">
        <v>2.23463687150838E-2</v>
      </c>
      <c r="BL24">
        <v>3.94</v>
      </c>
      <c r="BM24">
        <v>3</v>
      </c>
      <c r="BN24">
        <v>27</v>
      </c>
      <c r="BO24" s="123">
        <v>1</v>
      </c>
      <c r="BP24">
        <v>0</v>
      </c>
      <c r="BQ24" s="125">
        <f t="shared" si="1"/>
        <v>1</v>
      </c>
      <c r="BR24">
        <f t="shared" si="2"/>
        <v>1</v>
      </c>
      <c r="BS24">
        <f t="shared" si="3"/>
        <v>0.21369857169663803</v>
      </c>
      <c r="BT24" s="123">
        <f t="shared" si="4"/>
        <v>0.21369857169663803</v>
      </c>
      <c r="BU24" s="125">
        <f t="shared" si="5"/>
        <v>0.78630142830336203</v>
      </c>
      <c r="BV24" s="123">
        <f t="shared" si="6"/>
        <v>-1.5431888003637977</v>
      </c>
      <c r="BW24" s="125">
        <f t="shared" si="7"/>
        <v>0</v>
      </c>
      <c r="BX24">
        <f t="shared" si="8"/>
        <v>-0.79365355884043876</v>
      </c>
      <c r="BY24">
        <f t="shared" si="9"/>
        <v>0.2911602375276563</v>
      </c>
      <c r="BZ24">
        <f t="shared" si="10"/>
        <v>0.77501652540283983</v>
      </c>
      <c r="CT24">
        <v>3.0420163295324574E-2</v>
      </c>
      <c r="CU24">
        <v>1</v>
      </c>
      <c r="CV24">
        <v>0</v>
      </c>
      <c r="CW24">
        <f t="shared" si="14"/>
        <v>19</v>
      </c>
      <c r="CX24">
        <f t="shared" si="14"/>
        <v>0</v>
      </c>
      <c r="CY24">
        <f t="shared" si="12"/>
        <v>0.83898305084745761</v>
      </c>
      <c r="CZ24">
        <f t="shared" si="12"/>
        <v>1</v>
      </c>
      <c r="DA24">
        <f t="shared" si="13"/>
        <v>8.4745762711864181E-3</v>
      </c>
    </row>
    <row r="25" spans="1:105" x14ac:dyDescent="0.25">
      <c r="A25" s="2">
        <v>155</v>
      </c>
      <c r="B25" s="2">
        <v>2015</v>
      </c>
      <c r="C25" s="2" t="s">
        <v>178</v>
      </c>
      <c r="D25" s="2" t="s">
        <v>165</v>
      </c>
      <c r="E25" s="2" t="s">
        <v>63</v>
      </c>
      <c r="F25" s="2" t="s">
        <v>179</v>
      </c>
      <c r="G25" s="1" t="s">
        <v>65</v>
      </c>
      <c r="H25" s="1" t="s">
        <v>66</v>
      </c>
      <c r="I25" s="3">
        <v>1</v>
      </c>
      <c r="J25" s="4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 t="s">
        <v>67</v>
      </c>
      <c r="R25">
        <v>1</v>
      </c>
      <c r="S25" s="4">
        <v>1</v>
      </c>
      <c r="T25" s="5">
        <v>0</v>
      </c>
      <c r="U25" s="5">
        <v>0</v>
      </c>
      <c r="V25" s="5">
        <v>0</v>
      </c>
      <c r="W25" s="3" t="s">
        <v>68</v>
      </c>
      <c r="X25" s="3">
        <v>0</v>
      </c>
      <c r="Y25" s="4">
        <v>1</v>
      </c>
      <c r="Z25" s="5">
        <v>0</v>
      </c>
      <c r="AA25" s="5">
        <v>0</v>
      </c>
      <c r="AB25" s="5">
        <v>0</v>
      </c>
      <c r="AC25" s="3" t="s">
        <v>69</v>
      </c>
      <c r="AD25" s="3">
        <v>1</v>
      </c>
      <c r="AE25" s="4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6">
        <v>103</v>
      </c>
      <c r="AL25" s="6">
        <v>-103</v>
      </c>
      <c r="AM25" s="6">
        <v>315</v>
      </c>
      <c r="AN25" s="6">
        <v>8</v>
      </c>
      <c r="AO25" s="6">
        <v>23</v>
      </c>
      <c r="AP25" s="6">
        <v>26</v>
      </c>
      <c r="AQ25" s="6">
        <v>25</v>
      </c>
      <c r="AR25" s="6">
        <v>21</v>
      </c>
      <c r="AS25" s="6">
        <v>0</v>
      </c>
      <c r="AT25" s="7">
        <v>0</v>
      </c>
      <c r="AU25" s="7">
        <v>0</v>
      </c>
      <c r="AV25" s="7">
        <v>0</v>
      </c>
      <c r="AW25" s="8" t="s">
        <v>65</v>
      </c>
      <c r="AX25" s="12" t="s">
        <v>71</v>
      </c>
      <c r="AY25" s="12">
        <v>3</v>
      </c>
      <c r="AZ25" s="9" t="s">
        <v>77</v>
      </c>
      <c r="BA25" s="11" t="s">
        <v>180</v>
      </c>
      <c r="BB25" s="2" t="s">
        <v>165</v>
      </c>
      <c r="BC25" s="11" t="s">
        <v>181</v>
      </c>
      <c r="BD25" s="4">
        <v>3.5920000000000001</v>
      </c>
      <c r="BE25" s="6">
        <v>0.32698412698412699</v>
      </c>
      <c r="BF25" s="6">
        <v>3.58</v>
      </c>
      <c r="BG25" s="6">
        <v>6</v>
      </c>
      <c r="BH25" s="6">
        <v>21</v>
      </c>
      <c r="BI25" s="7">
        <v>0</v>
      </c>
      <c r="BK25">
        <v>2.3715415019762844E-2</v>
      </c>
      <c r="BL25">
        <v>4.16</v>
      </c>
      <c r="BM25">
        <v>17</v>
      </c>
      <c r="BN25">
        <v>33</v>
      </c>
      <c r="BO25" s="123">
        <v>0</v>
      </c>
      <c r="BP25">
        <v>1</v>
      </c>
      <c r="BQ25" s="125">
        <f t="shared" si="1"/>
        <v>1</v>
      </c>
      <c r="BR25">
        <f t="shared" si="2"/>
        <v>0</v>
      </c>
      <c r="BS25">
        <f t="shared" si="3"/>
        <v>4.9615848059757127E-2</v>
      </c>
      <c r="BT25" s="123">
        <f t="shared" si="4"/>
        <v>4.9615848059757127E-2</v>
      </c>
      <c r="BU25" s="125">
        <f t="shared" si="5"/>
        <v>0.95038415194024284</v>
      </c>
      <c r="BV25" s="123">
        <f t="shared" si="6"/>
        <v>-5.0889005659839268E-2</v>
      </c>
      <c r="BW25" s="125">
        <f t="shared" si="7"/>
        <v>100</v>
      </c>
      <c r="BX25">
        <f t="shared" si="8"/>
        <v>-1.6485898178878946</v>
      </c>
      <c r="BY25">
        <f t="shared" si="9"/>
        <v>0.10250304976653123</v>
      </c>
      <c r="BZ25">
        <f t="shared" si="10"/>
        <v>0.18944011423921647</v>
      </c>
      <c r="CT25">
        <v>3.2172295518909426E-2</v>
      </c>
      <c r="CU25">
        <v>1</v>
      </c>
      <c r="CV25">
        <v>0</v>
      </c>
      <c r="CW25">
        <f t="shared" si="14"/>
        <v>20</v>
      </c>
      <c r="CX25">
        <f t="shared" si="14"/>
        <v>0</v>
      </c>
      <c r="CY25">
        <f t="shared" si="12"/>
        <v>0.83050847457627119</v>
      </c>
      <c r="CZ25">
        <f t="shared" si="12"/>
        <v>1</v>
      </c>
      <c r="DA25">
        <f t="shared" si="13"/>
        <v>8.4745762711864181E-3</v>
      </c>
    </row>
    <row r="26" spans="1:105" x14ac:dyDescent="0.25">
      <c r="A26" s="2">
        <v>23</v>
      </c>
      <c r="B26" s="2">
        <v>2016</v>
      </c>
      <c r="C26" s="2" t="s">
        <v>242</v>
      </c>
      <c r="D26" s="2" t="s">
        <v>148</v>
      </c>
      <c r="E26" s="2" t="s">
        <v>63</v>
      </c>
      <c r="F26" s="2" t="s">
        <v>64</v>
      </c>
      <c r="G26" s="1" t="s">
        <v>65</v>
      </c>
      <c r="H26" s="1" t="s">
        <v>66</v>
      </c>
      <c r="I26" s="3">
        <v>1</v>
      </c>
      <c r="J26" s="4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3" t="s">
        <v>67</v>
      </c>
      <c r="R26">
        <v>1</v>
      </c>
      <c r="S26" s="4">
        <v>1</v>
      </c>
      <c r="T26" s="5">
        <v>0</v>
      </c>
      <c r="U26" s="5">
        <v>0</v>
      </c>
      <c r="V26" s="5">
        <v>0</v>
      </c>
      <c r="W26" s="3" t="s">
        <v>68</v>
      </c>
      <c r="X26" s="3">
        <v>0</v>
      </c>
      <c r="Y26" s="4">
        <v>1</v>
      </c>
      <c r="Z26" s="5">
        <v>0</v>
      </c>
      <c r="AA26" s="5">
        <v>0</v>
      </c>
      <c r="AB26" s="5">
        <v>0</v>
      </c>
      <c r="AC26" s="3" t="s">
        <v>128</v>
      </c>
      <c r="AD26" s="3">
        <v>3</v>
      </c>
      <c r="AE26" s="4">
        <v>0</v>
      </c>
      <c r="AF26" s="5">
        <v>0</v>
      </c>
      <c r="AG26" s="5">
        <v>1</v>
      </c>
      <c r="AH26" s="5">
        <v>0</v>
      </c>
      <c r="AI26" s="5">
        <v>0</v>
      </c>
      <c r="AJ26" s="5">
        <v>0</v>
      </c>
      <c r="AK26" s="6">
        <v>22</v>
      </c>
      <c r="AL26" s="6">
        <v>-22</v>
      </c>
      <c r="AM26" s="6">
        <v>48</v>
      </c>
      <c r="AN26" s="6">
        <v>8</v>
      </c>
      <c r="AO26" s="6">
        <v>26</v>
      </c>
      <c r="AP26" s="6">
        <v>25</v>
      </c>
      <c r="AQ26" s="6">
        <v>27</v>
      </c>
      <c r="AR26" s="6">
        <v>31</v>
      </c>
      <c r="AS26" s="6">
        <v>401</v>
      </c>
      <c r="AT26" s="7">
        <v>0</v>
      </c>
      <c r="AU26" s="7">
        <v>0</v>
      </c>
      <c r="AV26" s="7">
        <v>1</v>
      </c>
      <c r="AW26" s="8" t="s">
        <v>70</v>
      </c>
      <c r="AX26" s="12" t="s">
        <v>112</v>
      </c>
      <c r="AY26" s="12">
        <v>1</v>
      </c>
      <c r="AZ26" s="9" t="s">
        <v>113</v>
      </c>
      <c r="BA26" s="11"/>
      <c r="BB26" s="2" t="s">
        <v>148</v>
      </c>
      <c r="BC26" s="11"/>
      <c r="BD26" s="4"/>
      <c r="BE26" s="6">
        <v>0.45833333333333331</v>
      </c>
      <c r="BF26" s="6">
        <v>3.23</v>
      </c>
      <c r="BG26" s="6">
        <v>9</v>
      </c>
      <c r="BH26" s="6">
        <v>21</v>
      </c>
      <c r="BI26" s="7">
        <v>1</v>
      </c>
      <c r="BK26">
        <v>2.3809523809523808E-2</v>
      </c>
      <c r="BL26">
        <v>3.91</v>
      </c>
      <c r="BM26">
        <v>10</v>
      </c>
      <c r="BN26">
        <v>25</v>
      </c>
      <c r="BO26" s="123">
        <v>0</v>
      </c>
      <c r="BP26">
        <v>1</v>
      </c>
      <c r="BQ26" s="125">
        <f t="shared" si="1"/>
        <v>1</v>
      </c>
      <c r="BR26">
        <f t="shared" si="2"/>
        <v>0</v>
      </c>
      <c r="BS26">
        <f t="shared" si="3"/>
        <v>0.14571711293639075</v>
      </c>
      <c r="BT26" s="123">
        <f t="shared" si="4"/>
        <v>0.14571711293639075</v>
      </c>
      <c r="BU26" s="125">
        <f t="shared" si="5"/>
        <v>0.85428288706360922</v>
      </c>
      <c r="BV26" s="123">
        <f t="shared" si="6"/>
        <v>-0.15749289055556281</v>
      </c>
      <c r="BW26" s="125">
        <f t="shared" si="7"/>
        <v>100</v>
      </c>
      <c r="BX26">
        <f t="shared" si="8"/>
        <v>-1.0549805378507959</v>
      </c>
      <c r="BY26">
        <f t="shared" si="9"/>
        <v>0.22868025881095844</v>
      </c>
      <c r="BZ26">
        <f t="shared" si="10"/>
        <v>0.35406059919366306</v>
      </c>
      <c r="CT26">
        <v>3.2248988392442876E-2</v>
      </c>
      <c r="CU26">
        <v>1</v>
      </c>
      <c r="CV26">
        <v>0</v>
      </c>
      <c r="CW26">
        <f t="shared" si="14"/>
        <v>21</v>
      </c>
      <c r="CX26">
        <f t="shared" si="14"/>
        <v>0</v>
      </c>
      <c r="CY26">
        <f t="shared" si="12"/>
        <v>0.82203389830508478</v>
      </c>
      <c r="CZ26">
        <f t="shared" si="12"/>
        <v>1</v>
      </c>
      <c r="DA26">
        <f t="shared" si="13"/>
        <v>8.4745762711864181E-3</v>
      </c>
    </row>
    <row r="27" spans="1:105" x14ac:dyDescent="0.25">
      <c r="A27" s="2">
        <v>38</v>
      </c>
      <c r="B27" s="2">
        <v>2016</v>
      </c>
      <c r="C27" s="2" t="s">
        <v>164</v>
      </c>
      <c r="D27" s="2" t="s">
        <v>161</v>
      </c>
      <c r="E27" s="2" t="s">
        <v>63</v>
      </c>
      <c r="F27" s="2" t="s">
        <v>75</v>
      </c>
      <c r="G27" s="1" t="s">
        <v>65</v>
      </c>
      <c r="H27" s="1" t="s">
        <v>86</v>
      </c>
      <c r="I27" s="3">
        <v>3</v>
      </c>
      <c r="J27" s="4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3" t="s">
        <v>67</v>
      </c>
      <c r="R27">
        <v>1</v>
      </c>
      <c r="S27" s="4">
        <v>1</v>
      </c>
      <c r="T27" s="5">
        <v>0</v>
      </c>
      <c r="U27" s="5">
        <v>0</v>
      </c>
      <c r="V27" s="5">
        <v>0</v>
      </c>
      <c r="W27" s="3" t="s">
        <v>110</v>
      </c>
      <c r="X27" s="3">
        <v>1</v>
      </c>
      <c r="Y27" s="4">
        <v>0</v>
      </c>
      <c r="Z27" s="5">
        <v>1</v>
      </c>
      <c r="AA27" s="5">
        <v>0</v>
      </c>
      <c r="AB27" s="5">
        <v>0</v>
      </c>
      <c r="AC27" s="3" t="s">
        <v>91</v>
      </c>
      <c r="AD27" s="3">
        <v>5</v>
      </c>
      <c r="AE27" s="4">
        <v>0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6">
        <v>96</v>
      </c>
      <c r="AL27" s="6">
        <v>-96</v>
      </c>
      <c r="AM27" s="6">
        <v>259</v>
      </c>
      <c r="AN27" s="6">
        <v>8</v>
      </c>
      <c r="AO27" s="6">
        <v>23</v>
      </c>
      <c r="AP27" s="6">
        <v>26</v>
      </c>
      <c r="AQ27" s="6">
        <v>25</v>
      </c>
      <c r="AR27" s="6">
        <v>21</v>
      </c>
      <c r="AS27" s="6">
        <v>8</v>
      </c>
      <c r="AT27" s="7">
        <v>0</v>
      </c>
      <c r="AU27" s="7">
        <v>0</v>
      </c>
      <c r="AV27" s="7">
        <v>1</v>
      </c>
      <c r="AW27" s="8" t="s">
        <v>70</v>
      </c>
      <c r="AX27" s="12" t="s">
        <v>112</v>
      </c>
      <c r="AY27" s="12">
        <v>1</v>
      </c>
      <c r="AZ27" s="9" t="s">
        <v>113</v>
      </c>
      <c r="BA27" s="11"/>
      <c r="BB27" s="2" t="s">
        <v>161</v>
      </c>
      <c r="BC27" s="11"/>
      <c r="BD27" s="4"/>
      <c r="BE27" s="6">
        <v>0.37065637065637064</v>
      </c>
      <c r="BF27" s="6">
        <v>3.75</v>
      </c>
      <c r="BG27" s="6">
        <v>9</v>
      </c>
      <c r="BH27" s="6">
        <v>21</v>
      </c>
      <c r="BI27" s="7">
        <v>1</v>
      </c>
      <c r="BK27">
        <v>2.6966292134831461E-2</v>
      </c>
      <c r="BL27">
        <v>4.34</v>
      </c>
      <c r="BM27">
        <v>17</v>
      </c>
      <c r="BN27">
        <v>29</v>
      </c>
      <c r="BO27" s="123">
        <v>0</v>
      </c>
      <c r="BP27">
        <v>1</v>
      </c>
      <c r="BQ27" s="125">
        <f t="shared" si="1"/>
        <v>1</v>
      </c>
      <c r="BR27">
        <f t="shared" si="2"/>
        <v>0</v>
      </c>
      <c r="BS27">
        <f t="shared" si="3"/>
        <v>4.4708921568280796E-2</v>
      </c>
      <c r="BT27" s="123">
        <f t="shared" si="4"/>
        <v>4.4708921568280796E-2</v>
      </c>
      <c r="BU27" s="125">
        <f t="shared" si="5"/>
        <v>0.95529107843171923</v>
      </c>
      <c r="BV27" s="123">
        <f t="shared" si="6"/>
        <v>-4.5739190772373879E-2</v>
      </c>
      <c r="BW27" s="125">
        <f t="shared" si="7"/>
        <v>100</v>
      </c>
      <c r="BX27">
        <f t="shared" si="8"/>
        <v>-1.6984766125567812</v>
      </c>
      <c r="BY27">
        <f t="shared" si="9"/>
        <v>9.4292848034623025E-2</v>
      </c>
      <c r="BZ27">
        <f t="shared" si="10"/>
        <v>0.17739248238935948</v>
      </c>
      <c r="CT27">
        <v>3.581301489668165E-2</v>
      </c>
      <c r="CU27">
        <v>1</v>
      </c>
      <c r="CV27">
        <v>0</v>
      </c>
      <c r="CW27">
        <f t="shared" si="14"/>
        <v>22</v>
      </c>
      <c r="CX27">
        <f t="shared" si="14"/>
        <v>0</v>
      </c>
      <c r="CY27">
        <f t="shared" si="12"/>
        <v>0.81355932203389836</v>
      </c>
      <c r="CZ27">
        <f t="shared" si="12"/>
        <v>1</v>
      </c>
      <c r="DA27">
        <f t="shared" si="13"/>
        <v>8.4745762711865291E-3</v>
      </c>
    </row>
    <row r="28" spans="1:105" x14ac:dyDescent="0.25">
      <c r="A28" s="2">
        <v>24</v>
      </c>
      <c r="B28" s="2">
        <v>2015</v>
      </c>
      <c r="C28" s="2" t="s">
        <v>167</v>
      </c>
      <c r="D28" s="2" t="s">
        <v>104</v>
      </c>
      <c r="E28" s="2" t="s">
        <v>74</v>
      </c>
      <c r="F28" s="2" t="s">
        <v>94</v>
      </c>
      <c r="G28" s="1" t="s">
        <v>65</v>
      </c>
      <c r="H28" s="1" t="s">
        <v>66</v>
      </c>
      <c r="I28" s="3">
        <v>1</v>
      </c>
      <c r="J28" s="4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3" t="s">
        <v>67</v>
      </c>
      <c r="R28">
        <v>1</v>
      </c>
      <c r="S28" s="4">
        <v>1</v>
      </c>
      <c r="T28" s="5">
        <v>0</v>
      </c>
      <c r="U28" s="5">
        <v>0</v>
      </c>
      <c r="V28" s="5">
        <v>0</v>
      </c>
      <c r="W28" s="3" t="s">
        <v>68</v>
      </c>
      <c r="X28" s="3">
        <v>0</v>
      </c>
      <c r="Y28" s="4">
        <v>1</v>
      </c>
      <c r="Z28" s="5">
        <v>0</v>
      </c>
      <c r="AA28" s="5">
        <v>0</v>
      </c>
      <c r="AB28" s="5">
        <v>0</v>
      </c>
      <c r="AC28" s="3" t="s">
        <v>104</v>
      </c>
      <c r="AD28" s="3">
        <v>4</v>
      </c>
      <c r="AE28" s="4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6">
        <v>265</v>
      </c>
      <c r="AL28" s="6">
        <v>-265</v>
      </c>
      <c r="AM28" s="6">
        <v>453</v>
      </c>
      <c r="AN28" s="6">
        <v>8</v>
      </c>
      <c r="AO28" s="6">
        <v>22</v>
      </c>
      <c r="AP28" s="6">
        <v>23</v>
      </c>
      <c r="AQ28" s="6">
        <v>22</v>
      </c>
      <c r="AR28" s="6">
        <v>21</v>
      </c>
      <c r="AS28" s="6">
        <v>18</v>
      </c>
      <c r="AT28" s="7">
        <v>0</v>
      </c>
      <c r="AU28" s="7">
        <v>1</v>
      </c>
      <c r="AV28" s="7">
        <v>0</v>
      </c>
      <c r="AW28" s="8" t="s">
        <v>65</v>
      </c>
      <c r="AX28" s="12" t="s">
        <v>71</v>
      </c>
      <c r="AY28" s="12">
        <v>3</v>
      </c>
      <c r="AZ28" s="9" t="s">
        <v>77</v>
      </c>
      <c r="BA28" s="11" t="s">
        <v>126</v>
      </c>
      <c r="BB28" s="2" t="s">
        <v>104</v>
      </c>
      <c r="BC28" s="11"/>
      <c r="BD28" s="4">
        <v>2.9079999999999999</v>
      </c>
      <c r="BE28" s="6">
        <v>0.58498896247240617</v>
      </c>
      <c r="BF28" s="6">
        <v>3.02</v>
      </c>
      <c r="BG28" s="6">
        <v>11</v>
      </c>
      <c r="BH28" s="6">
        <v>21</v>
      </c>
      <c r="BI28" s="7">
        <v>0</v>
      </c>
      <c r="BK28">
        <v>2.7272727272727271E-2</v>
      </c>
      <c r="BL28">
        <v>4.1500000000000004</v>
      </c>
      <c r="BM28">
        <v>24</v>
      </c>
      <c r="BN28">
        <v>28</v>
      </c>
      <c r="BO28" s="123">
        <v>0</v>
      </c>
      <c r="BP28">
        <v>1</v>
      </c>
      <c r="BQ28" s="125">
        <f t="shared" si="1"/>
        <v>1</v>
      </c>
      <c r="BR28">
        <f t="shared" si="2"/>
        <v>0</v>
      </c>
      <c r="BS28">
        <f t="shared" si="3"/>
        <v>3.0420163295324574E-2</v>
      </c>
      <c r="BT28" s="123">
        <f t="shared" si="4"/>
        <v>3.0420163295324574E-2</v>
      </c>
      <c r="BU28" s="125">
        <f t="shared" si="5"/>
        <v>0.9695798367046754</v>
      </c>
      <c r="BV28" s="123">
        <f t="shared" si="6"/>
        <v>-3.089245936116727E-2</v>
      </c>
      <c r="BW28" s="125">
        <f t="shared" si="7"/>
        <v>100</v>
      </c>
      <c r="BX28">
        <f t="shared" si="8"/>
        <v>-1.8746540906963105</v>
      </c>
      <c r="BY28">
        <f t="shared" si="9"/>
        <v>6.88308995785301E-2</v>
      </c>
      <c r="BZ28">
        <f t="shared" si="10"/>
        <v>0.13812216205762423</v>
      </c>
      <c r="CT28">
        <v>3.6777382705236103E-2</v>
      </c>
      <c r="CU28">
        <v>1</v>
      </c>
      <c r="CV28">
        <v>0</v>
      </c>
      <c r="CW28">
        <f t="shared" si="14"/>
        <v>23</v>
      </c>
      <c r="CX28">
        <f t="shared" si="14"/>
        <v>0</v>
      </c>
      <c r="CY28">
        <f t="shared" si="12"/>
        <v>0.80508474576271183</v>
      </c>
      <c r="CZ28">
        <f t="shared" si="12"/>
        <v>1</v>
      </c>
      <c r="DA28">
        <f t="shared" si="13"/>
        <v>8.4745762711864181E-3</v>
      </c>
    </row>
    <row r="29" spans="1:105" x14ac:dyDescent="0.25">
      <c r="A29" s="2">
        <v>220</v>
      </c>
      <c r="B29" s="2">
        <v>2016</v>
      </c>
      <c r="C29" s="2" t="s">
        <v>85</v>
      </c>
      <c r="D29" s="2" t="s">
        <v>80</v>
      </c>
      <c r="E29" s="2" t="s">
        <v>74</v>
      </c>
      <c r="F29" s="2" t="s">
        <v>81</v>
      </c>
      <c r="G29" s="1" t="s">
        <v>65</v>
      </c>
      <c r="H29" s="1" t="s">
        <v>86</v>
      </c>
      <c r="I29" s="3">
        <v>3</v>
      </c>
      <c r="J29" s="4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3" t="s">
        <v>67</v>
      </c>
      <c r="R29">
        <v>1</v>
      </c>
      <c r="S29" s="4">
        <v>1</v>
      </c>
      <c r="T29" s="5">
        <v>0</v>
      </c>
      <c r="U29" s="5">
        <v>0</v>
      </c>
      <c r="V29" s="5">
        <v>0</v>
      </c>
      <c r="W29" s="3" t="s">
        <v>68</v>
      </c>
      <c r="X29" s="3">
        <v>0</v>
      </c>
      <c r="Y29" s="4">
        <v>1</v>
      </c>
      <c r="Z29" s="5">
        <v>0</v>
      </c>
      <c r="AA29" s="5">
        <v>0</v>
      </c>
      <c r="AB29" s="5">
        <v>0</v>
      </c>
      <c r="AC29" s="3" t="s">
        <v>83</v>
      </c>
      <c r="AD29" s="3">
        <v>2</v>
      </c>
      <c r="AE29" s="4">
        <v>0</v>
      </c>
      <c r="AF29" s="5">
        <v>1</v>
      </c>
      <c r="AG29" s="5">
        <v>0</v>
      </c>
      <c r="AH29" s="5">
        <v>0</v>
      </c>
      <c r="AI29" s="5">
        <v>0</v>
      </c>
      <c r="AJ29" s="5">
        <v>0</v>
      </c>
      <c r="AK29" s="6">
        <v>34</v>
      </c>
      <c r="AL29" s="6">
        <v>-34</v>
      </c>
      <c r="AM29" s="6">
        <v>253</v>
      </c>
      <c r="AN29" s="6">
        <v>8</v>
      </c>
      <c r="AO29" s="6">
        <v>18</v>
      </c>
      <c r="AP29" s="6">
        <v>19</v>
      </c>
      <c r="AQ29" s="6">
        <v>15</v>
      </c>
      <c r="AR29" s="6">
        <v>15</v>
      </c>
      <c r="AS29" s="6">
        <v>2035</v>
      </c>
      <c r="AT29" s="7">
        <v>0</v>
      </c>
      <c r="AU29" s="7">
        <v>1</v>
      </c>
      <c r="AV29" s="7">
        <v>1</v>
      </c>
      <c r="AW29" s="8" t="s">
        <v>65</v>
      </c>
      <c r="AX29" s="12" t="s">
        <v>71</v>
      </c>
      <c r="AY29" s="12">
        <v>3</v>
      </c>
      <c r="AZ29" s="9" t="s">
        <v>77</v>
      </c>
      <c r="BA29" s="11" t="s">
        <v>87</v>
      </c>
      <c r="BB29" s="2" t="s">
        <v>80</v>
      </c>
      <c r="BC29" s="11"/>
      <c r="BD29" s="4">
        <v>3.282</v>
      </c>
      <c r="BE29" s="6">
        <v>0.13438735177865613</v>
      </c>
      <c r="BF29" s="6">
        <v>3.52</v>
      </c>
      <c r="BG29" s="6">
        <v>35</v>
      </c>
      <c r="BH29" s="6">
        <v>21</v>
      </c>
      <c r="BI29" s="7">
        <v>0</v>
      </c>
      <c r="BK29">
        <v>2.7972027972027972E-2</v>
      </c>
      <c r="BL29">
        <v>3.79</v>
      </c>
      <c r="BM29">
        <v>11</v>
      </c>
      <c r="BN29">
        <v>23</v>
      </c>
      <c r="BO29" s="123">
        <v>0</v>
      </c>
      <c r="BP29">
        <v>1</v>
      </c>
      <c r="BQ29" s="125">
        <f t="shared" si="1"/>
        <v>1</v>
      </c>
      <c r="BR29">
        <f t="shared" si="2"/>
        <v>0</v>
      </c>
      <c r="BS29">
        <f t="shared" si="3"/>
        <v>0.16140445642846205</v>
      </c>
      <c r="BT29" s="123">
        <f t="shared" si="4"/>
        <v>0.16140445642846205</v>
      </c>
      <c r="BU29" s="125">
        <f t="shared" si="5"/>
        <v>0.83859554357153798</v>
      </c>
      <c r="BV29" s="123">
        <f t="shared" si="6"/>
        <v>-0.17602675838845483</v>
      </c>
      <c r="BW29" s="125">
        <f t="shared" si="7"/>
        <v>100</v>
      </c>
      <c r="BX29">
        <f t="shared" si="8"/>
        <v>-0.98870210450236673</v>
      </c>
      <c r="BY29">
        <f t="shared" si="9"/>
        <v>0.24470436783735822</v>
      </c>
      <c r="BZ29">
        <f t="shared" si="10"/>
        <v>0.3736546168506592</v>
      </c>
      <c r="CT29">
        <v>3.8578453902267794E-2</v>
      </c>
      <c r="CU29">
        <v>1</v>
      </c>
      <c r="CV29">
        <v>0</v>
      </c>
      <c r="CW29">
        <f t="shared" si="14"/>
        <v>24</v>
      </c>
      <c r="CX29">
        <f t="shared" si="14"/>
        <v>0</v>
      </c>
      <c r="CY29">
        <f t="shared" si="12"/>
        <v>0.79661016949152541</v>
      </c>
      <c r="CZ29">
        <f t="shared" si="12"/>
        <v>1</v>
      </c>
      <c r="DA29">
        <f t="shared" si="13"/>
        <v>8.4745762711864181E-3</v>
      </c>
    </row>
    <row r="30" spans="1:105" x14ac:dyDescent="0.25">
      <c r="A30" s="2">
        <v>74</v>
      </c>
      <c r="B30" s="2">
        <v>2016</v>
      </c>
      <c r="C30" s="2" t="s">
        <v>160</v>
      </c>
      <c r="D30" s="2" t="s">
        <v>161</v>
      </c>
      <c r="E30" s="2" t="s">
        <v>63</v>
      </c>
      <c r="F30" s="2" t="s">
        <v>136</v>
      </c>
      <c r="G30" s="1" t="s">
        <v>65</v>
      </c>
      <c r="H30" s="1" t="s">
        <v>66</v>
      </c>
      <c r="I30" s="3">
        <v>1</v>
      </c>
      <c r="J30" s="4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3" t="s">
        <v>67</v>
      </c>
      <c r="R30">
        <v>1</v>
      </c>
      <c r="S30" s="4">
        <v>1</v>
      </c>
      <c r="T30" s="5">
        <v>0</v>
      </c>
      <c r="U30" s="5">
        <v>0</v>
      </c>
      <c r="V30" s="5">
        <v>0</v>
      </c>
      <c r="W30" s="3" t="s">
        <v>68</v>
      </c>
      <c r="X30" s="3">
        <v>0</v>
      </c>
      <c r="Y30" s="4">
        <v>1</v>
      </c>
      <c r="Z30" s="5">
        <v>0</v>
      </c>
      <c r="AA30" s="5">
        <v>0</v>
      </c>
      <c r="AB30" s="5">
        <v>0</v>
      </c>
      <c r="AC30" s="3" t="s">
        <v>91</v>
      </c>
      <c r="AD30" s="3">
        <v>5</v>
      </c>
      <c r="AE30" s="4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6">
        <v>101</v>
      </c>
      <c r="AL30" s="6">
        <v>-101</v>
      </c>
      <c r="AM30" s="6">
        <v>506</v>
      </c>
      <c r="AN30" s="6">
        <v>8</v>
      </c>
      <c r="AO30" s="6">
        <v>22</v>
      </c>
      <c r="AP30" s="6">
        <v>25</v>
      </c>
      <c r="AQ30" s="6">
        <v>22</v>
      </c>
      <c r="AR30" s="6">
        <v>20</v>
      </c>
      <c r="AS30" s="6">
        <v>4076</v>
      </c>
      <c r="AT30" s="7">
        <v>0</v>
      </c>
      <c r="AU30" s="7">
        <v>0</v>
      </c>
      <c r="AV30" s="7">
        <v>1</v>
      </c>
      <c r="AW30" s="8" t="s">
        <v>70</v>
      </c>
      <c r="AX30" s="12" t="s">
        <v>112</v>
      </c>
      <c r="AY30" s="12">
        <v>1</v>
      </c>
      <c r="AZ30" s="9" t="s">
        <v>113</v>
      </c>
      <c r="BA30" s="11"/>
      <c r="BB30" s="2" t="s">
        <v>161</v>
      </c>
      <c r="BC30" s="11"/>
      <c r="BD30" s="4"/>
      <c r="BE30" s="6">
        <v>0.19960474308300397</v>
      </c>
      <c r="BF30" s="6">
        <v>3.9</v>
      </c>
      <c r="BG30" s="6">
        <v>0</v>
      </c>
      <c r="BH30" s="6">
        <v>22</v>
      </c>
      <c r="BI30" s="7">
        <v>1</v>
      </c>
      <c r="BK30">
        <v>0.03</v>
      </c>
      <c r="BL30">
        <v>4.38</v>
      </c>
      <c r="BM30">
        <v>14</v>
      </c>
      <c r="BN30">
        <v>32</v>
      </c>
      <c r="BO30" s="123">
        <v>0</v>
      </c>
      <c r="BP30">
        <v>1</v>
      </c>
      <c r="BQ30" s="125">
        <f t="shared" si="1"/>
        <v>1</v>
      </c>
      <c r="BR30">
        <f t="shared" si="2"/>
        <v>0</v>
      </c>
      <c r="BS30">
        <f t="shared" si="3"/>
        <v>5.1249042662232389E-2</v>
      </c>
      <c r="BT30" s="123">
        <f t="shared" si="4"/>
        <v>5.1249042662232389E-2</v>
      </c>
      <c r="BU30" s="125">
        <f t="shared" si="5"/>
        <v>0.9487509573377676</v>
      </c>
      <c r="BV30" s="123">
        <f t="shared" si="6"/>
        <v>-5.2608941221141008E-2</v>
      </c>
      <c r="BW30" s="125">
        <f t="shared" si="7"/>
        <v>100</v>
      </c>
      <c r="BX30">
        <f t="shared" si="8"/>
        <v>-1.6328617074730198</v>
      </c>
      <c r="BY30">
        <f t="shared" si="9"/>
        <v>0.10518261898835443</v>
      </c>
      <c r="BZ30">
        <f t="shared" si="10"/>
        <v>0.19331697929565317</v>
      </c>
      <c r="CT30">
        <v>3.9850122600474186E-2</v>
      </c>
      <c r="CU30">
        <v>1</v>
      </c>
      <c r="CV30">
        <v>0</v>
      </c>
      <c r="CW30">
        <f t="shared" si="14"/>
        <v>25</v>
      </c>
      <c r="CX30">
        <f t="shared" si="14"/>
        <v>0</v>
      </c>
      <c r="CY30">
        <f t="shared" si="12"/>
        <v>0.78813559322033899</v>
      </c>
      <c r="CZ30">
        <f t="shared" si="12"/>
        <v>1</v>
      </c>
      <c r="DA30">
        <f t="shared" si="13"/>
        <v>8.4745762711864181E-3</v>
      </c>
    </row>
    <row r="31" spans="1:105" x14ac:dyDescent="0.25">
      <c r="A31" s="2">
        <v>20</v>
      </c>
      <c r="B31" s="2">
        <v>2016</v>
      </c>
      <c r="C31" s="2" t="s">
        <v>156</v>
      </c>
      <c r="D31" s="2" t="s">
        <v>104</v>
      </c>
      <c r="E31" s="2" t="s">
        <v>63</v>
      </c>
      <c r="F31" s="2" t="s">
        <v>157</v>
      </c>
      <c r="G31" s="1" t="s">
        <v>65</v>
      </c>
      <c r="H31" s="1" t="s">
        <v>66</v>
      </c>
      <c r="I31" s="3">
        <v>1</v>
      </c>
      <c r="J31" s="4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" t="s">
        <v>67</v>
      </c>
      <c r="R31">
        <v>1</v>
      </c>
      <c r="S31" s="4">
        <v>1</v>
      </c>
      <c r="T31" s="5">
        <v>0</v>
      </c>
      <c r="U31" s="5">
        <v>0</v>
      </c>
      <c r="V31" s="5">
        <v>0</v>
      </c>
      <c r="W31" s="3" t="s">
        <v>68</v>
      </c>
      <c r="X31" s="3">
        <v>0</v>
      </c>
      <c r="Y31" s="4">
        <v>1</v>
      </c>
      <c r="Z31" s="5">
        <v>0</v>
      </c>
      <c r="AA31" s="5">
        <v>0</v>
      </c>
      <c r="AB31" s="5">
        <v>0</v>
      </c>
      <c r="AC31" s="3" t="s">
        <v>104</v>
      </c>
      <c r="AD31" s="3">
        <v>4</v>
      </c>
      <c r="AE31" s="4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6">
        <v>50</v>
      </c>
      <c r="AL31" s="6">
        <v>-50</v>
      </c>
      <c r="AM31" s="6">
        <v>184</v>
      </c>
      <c r="AN31" s="6">
        <v>7</v>
      </c>
      <c r="AO31" s="6">
        <v>22</v>
      </c>
      <c r="AP31" s="6">
        <v>21</v>
      </c>
      <c r="AQ31" s="6">
        <v>24</v>
      </c>
      <c r="AR31" s="6">
        <v>22</v>
      </c>
      <c r="AS31" s="6">
        <v>417</v>
      </c>
      <c r="AT31" s="7">
        <v>0</v>
      </c>
      <c r="AU31" s="7">
        <v>0</v>
      </c>
      <c r="AV31" s="7">
        <v>1</v>
      </c>
      <c r="AW31" s="8" t="s">
        <v>65</v>
      </c>
      <c r="AX31" s="12" t="s">
        <v>71</v>
      </c>
      <c r="AY31" s="12">
        <v>3</v>
      </c>
      <c r="AZ31" s="9" t="s">
        <v>77</v>
      </c>
      <c r="BA31" s="11" t="s">
        <v>126</v>
      </c>
      <c r="BB31" s="2" t="s">
        <v>104</v>
      </c>
      <c r="BC31" s="11"/>
      <c r="BD31" s="4">
        <v>3.61</v>
      </c>
      <c r="BE31" s="6">
        <v>0.27173913043478259</v>
      </c>
      <c r="BF31" s="6">
        <v>3.82</v>
      </c>
      <c r="BG31" s="6">
        <v>3</v>
      </c>
      <c r="BH31" s="6">
        <v>22</v>
      </c>
      <c r="BI31" s="7">
        <v>0</v>
      </c>
      <c r="BK31">
        <v>3.125E-2</v>
      </c>
      <c r="BL31">
        <v>4.29</v>
      </c>
      <c r="BM31">
        <v>34</v>
      </c>
      <c r="BN31">
        <v>34</v>
      </c>
      <c r="BO31" s="123">
        <v>0</v>
      </c>
      <c r="BP31">
        <v>1</v>
      </c>
      <c r="BQ31" s="125">
        <f t="shared" si="1"/>
        <v>1</v>
      </c>
      <c r="BR31">
        <f t="shared" si="2"/>
        <v>0</v>
      </c>
      <c r="BS31">
        <f t="shared" si="3"/>
        <v>6.2503352070385878E-3</v>
      </c>
      <c r="BT31" s="123">
        <f t="shared" si="4"/>
        <v>6.2503352070385878E-3</v>
      </c>
      <c r="BU31" s="125">
        <f t="shared" si="5"/>
        <v>0.99374966479296145</v>
      </c>
      <c r="BV31" s="123">
        <f t="shared" si="6"/>
        <v>-6.2699503289112037E-3</v>
      </c>
      <c r="BW31" s="125">
        <f t="shared" si="7"/>
        <v>100</v>
      </c>
      <c r="BX31">
        <f t="shared" si="8"/>
        <v>-2.497686460438163</v>
      </c>
      <c r="BY31">
        <f t="shared" si="9"/>
        <v>1.7629928105705198E-2</v>
      </c>
      <c r="BZ31">
        <f t="shared" si="10"/>
        <v>4.4625727763338313E-2</v>
      </c>
      <c r="CT31">
        <v>3.9855920137488718E-2</v>
      </c>
      <c r="CU31">
        <v>1</v>
      </c>
      <c r="CV31">
        <v>0</v>
      </c>
      <c r="CW31">
        <f t="shared" si="14"/>
        <v>26</v>
      </c>
      <c r="CX31">
        <f t="shared" si="14"/>
        <v>0</v>
      </c>
      <c r="CY31">
        <f t="shared" si="12"/>
        <v>0.77966101694915257</v>
      </c>
      <c r="CZ31">
        <f t="shared" si="12"/>
        <v>1</v>
      </c>
      <c r="DA31">
        <f t="shared" si="13"/>
        <v>8.4745762711865291E-3</v>
      </c>
    </row>
    <row r="32" spans="1:105" x14ac:dyDescent="0.25">
      <c r="A32" s="2">
        <v>84</v>
      </c>
      <c r="B32" s="2">
        <v>2016</v>
      </c>
      <c r="C32" s="2" t="s">
        <v>287</v>
      </c>
      <c r="D32" s="2" t="s">
        <v>111</v>
      </c>
      <c r="E32" s="2" t="s">
        <v>74</v>
      </c>
      <c r="F32" s="2" t="s">
        <v>75</v>
      </c>
      <c r="G32" s="1" t="s">
        <v>65</v>
      </c>
      <c r="H32" s="1" t="s">
        <v>66</v>
      </c>
      <c r="I32" s="3">
        <v>1</v>
      </c>
      <c r="J32" s="4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 t="s">
        <v>67</v>
      </c>
      <c r="R32">
        <v>1</v>
      </c>
      <c r="S32" s="4">
        <v>1</v>
      </c>
      <c r="T32" s="5">
        <v>0</v>
      </c>
      <c r="U32" s="5">
        <v>0</v>
      </c>
      <c r="V32" s="5">
        <v>0</v>
      </c>
      <c r="W32" s="3" t="s">
        <v>68</v>
      </c>
      <c r="X32" s="3">
        <v>0</v>
      </c>
      <c r="Y32" s="4">
        <v>1</v>
      </c>
      <c r="Z32" s="5">
        <v>0</v>
      </c>
      <c r="AA32" s="5">
        <v>0</v>
      </c>
      <c r="AB32" s="5">
        <v>0</v>
      </c>
      <c r="AC32" s="3" t="s">
        <v>111</v>
      </c>
      <c r="AD32" s="3">
        <v>6</v>
      </c>
      <c r="AE32" s="4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6">
        <v>77</v>
      </c>
      <c r="AL32" s="6">
        <v>-77</v>
      </c>
      <c r="AM32" s="6">
        <v>161</v>
      </c>
      <c r="AN32" s="6">
        <v>8</v>
      </c>
      <c r="AO32" s="6">
        <v>28</v>
      </c>
      <c r="AP32" s="6">
        <v>29</v>
      </c>
      <c r="AQ32" s="6">
        <v>27</v>
      </c>
      <c r="AR32" s="6">
        <v>34</v>
      </c>
      <c r="AS32" s="6">
        <v>2015</v>
      </c>
      <c r="AT32" s="7">
        <v>0</v>
      </c>
      <c r="AU32" s="7">
        <v>1</v>
      </c>
      <c r="AV32" s="7">
        <v>1</v>
      </c>
      <c r="AW32" s="8" t="s">
        <v>70</v>
      </c>
      <c r="AX32" s="12" t="s">
        <v>71</v>
      </c>
      <c r="AY32" s="12">
        <v>2</v>
      </c>
      <c r="AZ32" s="9" t="s">
        <v>72</v>
      </c>
      <c r="BA32" s="11"/>
      <c r="BB32" s="2" t="s">
        <v>111</v>
      </c>
      <c r="BC32" s="11"/>
      <c r="BD32" s="4">
        <v>3.2029999999999998</v>
      </c>
      <c r="BE32" s="6">
        <v>0.47826086956521741</v>
      </c>
      <c r="BF32" s="6">
        <v>3.2</v>
      </c>
      <c r="BG32" s="6">
        <v>6</v>
      </c>
      <c r="BH32" s="6">
        <v>22</v>
      </c>
      <c r="BI32" s="7">
        <v>1</v>
      </c>
      <c r="BK32">
        <v>3.3898305084745763E-2</v>
      </c>
      <c r="BL32">
        <v>4.22</v>
      </c>
      <c r="BM32">
        <v>19</v>
      </c>
      <c r="BN32">
        <v>30</v>
      </c>
      <c r="BO32" s="123">
        <v>0</v>
      </c>
      <c r="BP32">
        <v>1</v>
      </c>
      <c r="BQ32" s="125">
        <f t="shared" si="1"/>
        <v>1</v>
      </c>
      <c r="BR32">
        <f t="shared" si="2"/>
        <v>0</v>
      </c>
      <c r="BS32">
        <f t="shared" si="3"/>
        <v>4.271887288729008E-2</v>
      </c>
      <c r="BT32" s="123">
        <f t="shared" si="4"/>
        <v>4.271887288729008E-2</v>
      </c>
      <c r="BU32" s="125">
        <f t="shared" si="5"/>
        <v>0.95728112711270996</v>
      </c>
      <c r="BV32" s="123">
        <f t="shared" si="6"/>
        <v>-4.3658171929369063E-2</v>
      </c>
      <c r="BW32" s="125">
        <f t="shared" si="7"/>
        <v>100</v>
      </c>
      <c r="BX32">
        <f t="shared" si="8"/>
        <v>-1.7199708205791602</v>
      </c>
      <c r="BY32">
        <f t="shared" si="9"/>
        <v>9.0891540582642372E-2</v>
      </c>
      <c r="BZ32">
        <f t="shared" si="10"/>
        <v>0.17232213833011575</v>
      </c>
      <c r="CT32">
        <v>4.0090461539667804E-2</v>
      </c>
      <c r="CU32">
        <v>1</v>
      </c>
      <c r="CV32">
        <v>0</v>
      </c>
      <c r="CW32">
        <f t="shared" si="14"/>
        <v>27</v>
      </c>
      <c r="CX32">
        <f t="shared" si="14"/>
        <v>0</v>
      </c>
      <c r="CY32">
        <f t="shared" si="12"/>
        <v>0.77118644067796605</v>
      </c>
      <c r="CZ32">
        <f t="shared" si="12"/>
        <v>1</v>
      </c>
      <c r="DA32">
        <f t="shared" si="13"/>
        <v>8.4745762711864181E-3</v>
      </c>
    </row>
    <row r="33" spans="1:105" x14ac:dyDescent="0.25">
      <c r="A33" s="2">
        <v>7</v>
      </c>
      <c r="B33" s="2">
        <v>2016</v>
      </c>
      <c r="C33" s="2" t="s">
        <v>139</v>
      </c>
      <c r="D33" s="2" t="s">
        <v>104</v>
      </c>
      <c r="E33" s="2" t="s">
        <v>63</v>
      </c>
      <c r="F33" s="2" t="s">
        <v>90</v>
      </c>
      <c r="G33" s="1" t="s">
        <v>65</v>
      </c>
      <c r="H33" s="1" t="s">
        <v>66</v>
      </c>
      <c r="I33" s="3">
        <v>1</v>
      </c>
      <c r="J33" s="4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3" t="s">
        <v>67</v>
      </c>
      <c r="R33">
        <v>1</v>
      </c>
      <c r="S33" s="4">
        <v>1</v>
      </c>
      <c r="T33" s="5">
        <v>0</v>
      </c>
      <c r="U33" s="5">
        <v>0</v>
      </c>
      <c r="V33" s="5">
        <v>0</v>
      </c>
      <c r="W33" s="3" t="s">
        <v>68</v>
      </c>
      <c r="X33" s="3">
        <v>0</v>
      </c>
      <c r="Y33" s="4">
        <v>1</v>
      </c>
      <c r="Z33" s="5">
        <v>0</v>
      </c>
      <c r="AA33" s="5">
        <v>0</v>
      </c>
      <c r="AB33" s="5">
        <v>0</v>
      </c>
      <c r="AC33" s="3" t="s">
        <v>104</v>
      </c>
      <c r="AD33" s="3">
        <v>4</v>
      </c>
      <c r="AE33" s="4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6">
        <v>78</v>
      </c>
      <c r="AL33" s="6">
        <v>-78</v>
      </c>
      <c r="AM33" s="6">
        <v>399</v>
      </c>
      <c r="AN33" s="6">
        <v>8</v>
      </c>
      <c r="AO33" s="6">
        <v>21</v>
      </c>
      <c r="AP33" s="6">
        <v>18</v>
      </c>
      <c r="AQ33" s="6">
        <v>24</v>
      </c>
      <c r="AR33" s="6">
        <v>21</v>
      </c>
      <c r="AS33" s="6">
        <v>978</v>
      </c>
      <c r="AT33" s="7">
        <v>0</v>
      </c>
      <c r="AU33" s="7">
        <v>0</v>
      </c>
      <c r="AV33" s="7">
        <v>1</v>
      </c>
      <c r="AW33" s="8" t="s">
        <v>70</v>
      </c>
      <c r="AX33" s="12" t="s">
        <v>112</v>
      </c>
      <c r="AY33" s="12">
        <v>1</v>
      </c>
      <c r="AZ33" s="9" t="s">
        <v>113</v>
      </c>
      <c r="BA33" s="11"/>
      <c r="BB33" s="2" t="s">
        <v>104</v>
      </c>
      <c r="BC33" s="11"/>
      <c r="BD33" s="4"/>
      <c r="BE33" s="6">
        <v>0.19548872180451127</v>
      </c>
      <c r="BF33" s="6">
        <v>3.67</v>
      </c>
      <c r="BG33" s="6">
        <v>9</v>
      </c>
      <c r="BH33" s="6">
        <v>22</v>
      </c>
      <c r="BI33" s="7">
        <v>1</v>
      </c>
      <c r="BK33">
        <v>3.5714285714285712E-2</v>
      </c>
      <c r="BL33">
        <v>3.74</v>
      </c>
      <c r="BM33">
        <v>4</v>
      </c>
      <c r="BN33">
        <v>25</v>
      </c>
      <c r="BO33" s="123">
        <v>0</v>
      </c>
      <c r="BP33">
        <v>1</v>
      </c>
      <c r="BQ33" s="125">
        <f t="shared" si="1"/>
        <v>1</v>
      </c>
      <c r="BR33">
        <f t="shared" si="2"/>
        <v>0</v>
      </c>
      <c r="BS33">
        <f t="shared" si="3"/>
        <v>0.25224012908391841</v>
      </c>
      <c r="BT33" s="123">
        <f t="shared" si="4"/>
        <v>0.25224012908391841</v>
      </c>
      <c r="BU33" s="125">
        <f t="shared" si="5"/>
        <v>0.74775987091608154</v>
      </c>
      <c r="BV33" s="123">
        <f t="shared" si="6"/>
        <v>-0.29067338073529597</v>
      </c>
      <c r="BW33" s="125">
        <f t="shared" si="7"/>
        <v>100</v>
      </c>
      <c r="BX33">
        <f t="shared" si="8"/>
        <v>-0.66745701435259841</v>
      </c>
      <c r="BY33">
        <f t="shared" si="9"/>
        <v>0.31927963347722477</v>
      </c>
      <c r="BZ33">
        <f t="shared" si="10"/>
        <v>0.46730500289798083</v>
      </c>
      <c r="CT33">
        <v>4.271887288729008E-2</v>
      </c>
      <c r="CU33">
        <v>1</v>
      </c>
      <c r="CV33">
        <v>0</v>
      </c>
      <c r="CW33">
        <f t="shared" si="14"/>
        <v>28</v>
      </c>
      <c r="CX33">
        <f t="shared" si="14"/>
        <v>0</v>
      </c>
      <c r="CY33">
        <f t="shared" si="12"/>
        <v>0.76271186440677963</v>
      </c>
      <c r="CZ33">
        <f t="shared" si="12"/>
        <v>1</v>
      </c>
      <c r="DA33">
        <f t="shared" si="13"/>
        <v>8.4745762711864181E-3</v>
      </c>
    </row>
    <row r="34" spans="1:105" x14ac:dyDescent="0.25">
      <c r="A34" s="2">
        <v>167</v>
      </c>
      <c r="B34" s="2">
        <v>2015</v>
      </c>
      <c r="C34" s="2" t="s">
        <v>171</v>
      </c>
      <c r="D34" s="2" t="s">
        <v>214</v>
      </c>
      <c r="E34" s="2" t="s">
        <v>63</v>
      </c>
      <c r="F34" s="2" t="s">
        <v>136</v>
      </c>
      <c r="G34" s="1" t="s">
        <v>65</v>
      </c>
      <c r="H34" s="1" t="s">
        <v>66</v>
      </c>
      <c r="I34" s="3">
        <v>1</v>
      </c>
      <c r="J34" s="4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 t="s">
        <v>67</v>
      </c>
      <c r="R34">
        <v>1</v>
      </c>
      <c r="S34" s="4">
        <v>1</v>
      </c>
      <c r="T34" s="5">
        <v>0</v>
      </c>
      <c r="U34" s="5">
        <v>0</v>
      </c>
      <c r="V34" s="5">
        <v>0</v>
      </c>
      <c r="W34" s="3" t="s">
        <v>68</v>
      </c>
      <c r="X34" s="3">
        <v>0</v>
      </c>
      <c r="Y34" s="4">
        <v>1</v>
      </c>
      <c r="Z34" s="5">
        <v>0</v>
      </c>
      <c r="AA34" s="5">
        <v>0</v>
      </c>
      <c r="AB34" s="5">
        <v>0</v>
      </c>
      <c r="AC34" s="3" t="s">
        <v>69</v>
      </c>
      <c r="AD34" s="3">
        <v>1</v>
      </c>
      <c r="AE34" s="4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6">
        <v>26</v>
      </c>
      <c r="AL34" s="6">
        <v>-26</v>
      </c>
      <c r="AM34" s="6">
        <v>284</v>
      </c>
      <c r="AN34" s="6">
        <v>8</v>
      </c>
      <c r="AO34" s="6">
        <v>28</v>
      </c>
      <c r="AP34" s="6">
        <v>27</v>
      </c>
      <c r="AQ34" s="6">
        <v>31</v>
      </c>
      <c r="AR34" s="6">
        <v>33</v>
      </c>
      <c r="AS34" s="6">
        <v>49</v>
      </c>
      <c r="AT34" s="7">
        <v>0</v>
      </c>
      <c r="AU34" s="7">
        <v>0</v>
      </c>
      <c r="AV34" s="7">
        <v>0</v>
      </c>
      <c r="AW34" s="8" t="s">
        <v>65</v>
      </c>
      <c r="AX34" s="12" t="s">
        <v>71</v>
      </c>
      <c r="AY34" s="12">
        <v>3</v>
      </c>
      <c r="AZ34" s="9" t="s">
        <v>77</v>
      </c>
      <c r="BA34" s="11" t="s">
        <v>284</v>
      </c>
      <c r="BB34" s="2" t="s">
        <v>214</v>
      </c>
      <c r="BC34" s="11" t="s">
        <v>285</v>
      </c>
      <c r="BD34" s="4">
        <v>3.53</v>
      </c>
      <c r="BE34" s="6">
        <v>9.154929577464789E-2</v>
      </c>
      <c r="BF34" s="6">
        <v>3.8</v>
      </c>
      <c r="BG34" s="6">
        <v>15</v>
      </c>
      <c r="BH34" s="6">
        <v>22</v>
      </c>
      <c r="BI34" s="7">
        <v>0</v>
      </c>
      <c r="BK34">
        <v>4.3165467625899283E-2</v>
      </c>
      <c r="BL34">
        <v>4.1900000000000004</v>
      </c>
      <c r="BM34">
        <v>33</v>
      </c>
      <c r="BN34">
        <v>30</v>
      </c>
      <c r="BO34" s="123">
        <v>0</v>
      </c>
      <c r="BP34">
        <v>1</v>
      </c>
      <c r="BQ34" s="125">
        <f t="shared" si="1"/>
        <v>1</v>
      </c>
      <c r="BR34">
        <f t="shared" si="2"/>
        <v>0</v>
      </c>
      <c r="BS34">
        <f t="shared" si="3"/>
        <v>1.0263551967024337E-2</v>
      </c>
      <c r="BT34" s="123">
        <f t="shared" si="4"/>
        <v>1.0263551967024337E-2</v>
      </c>
      <c r="BU34" s="125">
        <f t="shared" si="5"/>
        <v>0.98973644803297567</v>
      </c>
      <c r="BV34" s="123">
        <f t="shared" si="6"/>
        <v>-1.031658540287262E-2</v>
      </c>
      <c r="BW34" s="125">
        <f t="shared" si="7"/>
        <v>100</v>
      </c>
      <c r="BX34">
        <f t="shared" si="8"/>
        <v>-2.3165711595629235</v>
      </c>
      <c r="BY34">
        <f t="shared" si="9"/>
        <v>2.7263962552136662E-2</v>
      </c>
      <c r="BZ34">
        <f t="shared" si="10"/>
        <v>6.4572686375015648E-2</v>
      </c>
      <c r="CT34">
        <v>4.346898012995426E-2</v>
      </c>
      <c r="CU34">
        <v>1</v>
      </c>
      <c r="CV34">
        <v>0</v>
      </c>
      <c r="CW34">
        <f t="shared" si="14"/>
        <v>29</v>
      </c>
      <c r="CX34">
        <f t="shared" si="14"/>
        <v>0</v>
      </c>
      <c r="CY34">
        <f t="shared" si="12"/>
        <v>0.75423728813559321</v>
      </c>
      <c r="CZ34">
        <f t="shared" si="12"/>
        <v>1</v>
      </c>
      <c r="DA34">
        <f t="shared" si="13"/>
        <v>8.4745762711864181E-3</v>
      </c>
    </row>
    <row r="35" spans="1:105" x14ac:dyDescent="0.25">
      <c r="A35" s="2">
        <v>14</v>
      </c>
      <c r="B35" s="2">
        <v>2016</v>
      </c>
      <c r="C35" s="2" t="s">
        <v>167</v>
      </c>
      <c r="D35" s="2" t="s">
        <v>104</v>
      </c>
      <c r="E35" s="2" t="s">
        <v>63</v>
      </c>
      <c r="F35" s="2" t="s">
        <v>64</v>
      </c>
      <c r="G35" s="1" t="s">
        <v>65</v>
      </c>
      <c r="H35" s="1" t="s">
        <v>66</v>
      </c>
      <c r="I35" s="3">
        <v>1</v>
      </c>
      <c r="J35" s="4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3" t="s">
        <v>67</v>
      </c>
      <c r="R35">
        <v>1</v>
      </c>
      <c r="S35" s="4">
        <v>1</v>
      </c>
      <c r="T35" s="5">
        <v>0</v>
      </c>
      <c r="U35" s="5">
        <v>0</v>
      </c>
      <c r="V35" s="5">
        <v>0</v>
      </c>
      <c r="W35" s="3" t="s">
        <v>68</v>
      </c>
      <c r="X35" s="3">
        <v>0</v>
      </c>
      <c r="Y35" s="4">
        <v>1</v>
      </c>
      <c r="Z35" s="5">
        <v>0</v>
      </c>
      <c r="AA35" s="5">
        <v>0</v>
      </c>
      <c r="AB35" s="5">
        <v>0</v>
      </c>
      <c r="AC35" s="3" t="s">
        <v>104</v>
      </c>
      <c r="AD35" s="3">
        <v>4</v>
      </c>
      <c r="AE35" s="4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6">
        <v>80</v>
      </c>
      <c r="AL35" s="6">
        <v>-80</v>
      </c>
      <c r="AM35" s="6">
        <v>421</v>
      </c>
      <c r="AN35" s="6">
        <v>8</v>
      </c>
      <c r="AO35" s="6">
        <v>24</v>
      </c>
      <c r="AP35" s="6">
        <v>23</v>
      </c>
      <c r="AQ35" s="6">
        <v>25</v>
      </c>
      <c r="AR35" s="6">
        <v>28</v>
      </c>
      <c r="AS35" s="6">
        <v>18</v>
      </c>
      <c r="AT35" s="7">
        <v>0</v>
      </c>
      <c r="AU35" s="7">
        <v>0</v>
      </c>
      <c r="AV35" s="7">
        <v>1</v>
      </c>
      <c r="AW35" s="8" t="s">
        <v>65</v>
      </c>
      <c r="AX35" s="12" t="s">
        <v>71</v>
      </c>
      <c r="AY35" s="12">
        <v>3</v>
      </c>
      <c r="AZ35" s="9" t="s">
        <v>77</v>
      </c>
      <c r="BA35" s="11" t="s">
        <v>126</v>
      </c>
      <c r="BB35" s="2" t="s">
        <v>104</v>
      </c>
      <c r="BC35" s="11" t="s">
        <v>199</v>
      </c>
      <c r="BD35" s="4">
        <v>3.4289999999999998</v>
      </c>
      <c r="BE35" s="6">
        <v>0.19002375296912113</v>
      </c>
      <c r="BF35" s="6">
        <v>3.87</v>
      </c>
      <c r="BG35" s="6">
        <v>15</v>
      </c>
      <c r="BH35" s="6">
        <v>22</v>
      </c>
      <c r="BI35" s="7">
        <v>0</v>
      </c>
      <c r="BK35">
        <v>4.5977011494252873E-2</v>
      </c>
      <c r="BL35">
        <v>4.1399999999999997</v>
      </c>
      <c r="BM35">
        <v>9</v>
      </c>
      <c r="BN35">
        <v>26</v>
      </c>
      <c r="BO35" s="123">
        <v>1</v>
      </c>
      <c r="BP35">
        <v>0</v>
      </c>
      <c r="BQ35" s="125">
        <f t="shared" si="1"/>
        <v>1</v>
      </c>
      <c r="BR35">
        <f t="shared" si="2"/>
        <v>1</v>
      </c>
      <c r="BS35">
        <f t="shared" si="3"/>
        <v>0.12513069945507713</v>
      </c>
      <c r="BT35" s="123">
        <f t="shared" si="4"/>
        <v>0.12513069945507713</v>
      </c>
      <c r="BU35" s="125">
        <f t="shared" si="5"/>
        <v>0.87486930054492285</v>
      </c>
      <c r="BV35" s="123">
        <f t="shared" si="6"/>
        <v>-2.0783964922935998</v>
      </c>
      <c r="BW35" s="125">
        <f t="shared" si="7"/>
        <v>0</v>
      </c>
      <c r="BX35">
        <f t="shared" si="8"/>
        <v>-1.1497146972727688</v>
      </c>
      <c r="BY35">
        <f t="shared" si="9"/>
        <v>0.20600383872739361</v>
      </c>
      <c r="BZ35">
        <f t="shared" si="10"/>
        <v>0.81754838984640243</v>
      </c>
      <c r="CT35">
        <v>4.3519961789493362E-2</v>
      </c>
      <c r="CU35">
        <v>1</v>
      </c>
      <c r="CV35">
        <v>0</v>
      </c>
      <c r="CW35">
        <f t="shared" si="14"/>
        <v>30</v>
      </c>
      <c r="CX35">
        <f t="shared" si="14"/>
        <v>0</v>
      </c>
      <c r="CY35">
        <f t="shared" si="12"/>
        <v>0.74576271186440679</v>
      </c>
      <c r="CZ35">
        <f t="shared" si="12"/>
        <v>1</v>
      </c>
      <c r="DA35">
        <f t="shared" si="13"/>
        <v>8.4745762711864181E-3</v>
      </c>
    </row>
    <row r="36" spans="1:105" x14ac:dyDescent="0.25">
      <c r="A36" s="2">
        <v>10</v>
      </c>
      <c r="B36" s="2">
        <v>2016</v>
      </c>
      <c r="C36" s="2" t="s">
        <v>273</v>
      </c>
      <c r="D36" s="2" t="s">
        <v>204</v>
      </c>
      <c r="E36" s="2" t="s">
        <v>63</v>
      </c>
      <c r="F36" s="2" t="s">
        <v>94</v>
      </c>
      <c r="G36" s="1" t="s">
        <v>65</v>
      </c>
      <c r="H36" s="1" t="s">
        <v>66</v>
      </c>
      <c r="I36" s="3">
        <v>1</v>
      </c>
      <c r="J36" s="4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3" t="s">
        <v>67</v>
      </c>
      <c r="R36">
        <v>1</v>
      </c>
      <c r="S36" s="4">
        <v>1</v>
      </c>
      <c r="T36" s="5">
        <v>0</v>
      </c>
      <c r="U36" s="5">
        <v>0</v>
      </c>
      <c r="V36" s="5">
        <v>0</v>
      </c>
      <c r="W36" s="3" t="s">
        <v>68</v>
      </c>
      <c r="X36" s="3">
        <v>0</v>
      </c>
      <c r="Y36" s="4">
        <v>1</v>
      </c>
      <c r="Z36" s="5">
        <v>0</v>
      </c>
      <c r="AA36" s="5">
        <v>0</v>
      </c>
      <c r="AB36" s="5">
        <v>0</v>
      </c>
      <c r="AC36" s="3" t="s">
        <v>128</v>
      </c>
      <c r="AD36" s="3">
        <v>3</v>
      </c>
      <c r="AE36" s="4">
        <v>0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6">
        <v>1</v>
      </c>
      <c r="AL36" s="6">
        <v>-1</v>
      </c>
      <c r="AM36" s="6">
        <v>181</v>
      </c>
      <c r="AN36" s="6">
        <v>12</v>
      </c>
      <c r="AO36" s="6">
        <v>28</v>
      </c>
      <c r="AP36" s="6">
        <v>29</v>
      </c>
      <c r="AQ36" s="6">
        <v>31</v>
      </c>
      <c r="AR36" s="6">
        <v>29</v>
      </c>
      <c r="AS36" s="6">
        <v>1944</v>
      </c>
      <c r="AT36" s="7">
        <v>0</v>
      </c>
      <c r="AU36" s="7">
        <v>0</v>
      </c>
      <c r="AV36" s="7">
        <v>1</v>
      </c>
      <c r="AW36" s="8" t="s">
        <v>65</v>
      </c>
      <c r="AX36" s="12" t="s">
        <v>71</v>
      </c>
      <c r="AY36" s="12">
        <v>3</v>
      </c>
      <c r="AZ36" s="9" t="s">
        <v>77</v>
      </c>
      <c r="BA36" s="11" t="s">
        <v>274</v>
      </c>
      <c r="BB36" s="2" t="s">
        <v>204</v>
      </c>
      <c r="BC36" s="11" t="s">
        <v>275</v>
      </c>
      <c r="BD36" s="4">
        <v>3.702</v>
      </c>
      <c r="BE36" s="6">
        <v>5.5248618784530384E-3</v>
      </c>
      <c r="BF36" s="6">
        <v>4</v>
      </c>
      <c r="BG36" s="6">
        <v>20</v>
      </c>
      <c r="BH36" s="6">
        <v>22</v>
      </c>
      <c r="BI36" s="7">
        <v>0</v>
      </c>
      <c r="BK36">
        <v>4.642857142857143E-2</v>
      </c>
      <c r="BL36">
        <v>3.93</v>
      </c>
      <c r="BM36">
        <v>0</v>
      </c>
      <c r="BN36">
        <v>27</v>
      </c>
      <c r="BO36" s="123">
        <v>0</v>
      </c>
      <c r="BP36">
        <v>1</v>
      </c>
      <c r="BQ36" s="125">
        <f t="shared" si="1"/>
        <v>1</v>
      </c>
      <c r="BR36">
        <f t="shared" si="2"/>
        <v>0</v>
      </c>
      <c r="BS36">
        <f t="shared" si="3"/>
        <v>0.26449577216979092</v>
      </c>
      <c r="BT36" s="123">
        <f t="shared" si="4"/>
        <v>0.26449577216979092</v>
      </c>
      <c r="BU36" s="125">
        <f t="shared" si="5"/>
        <v>0.73550422783020908</v>
      </c>
      <c r="BV36" s="123">
        <f t="shared" si="6"/>
        <v>-0.30719899071758866</v>
      </c>
      <c r="BW36" s="125">
        <f t="shared" si="7"/>
        <v>100</v>
      </c>
      <c r="BX36">
        <f t="shared" si="8"/>
        <v>-0.62954618199621848</v>
      </c>
      <c r="BY36">
        <f t="shared" si="9"/>
        <v>0.32722648575758023</v>
      </c>
      <c r="BZ36">
        <f t="shared" si="10"/>
        <v>0.47802245899628432</v>
      </c>
      <c r="CT36">
        <v>4.3758793572605731E-2</v>
      </c>
      <c r="CU36">
        <v>1</v>
      </c>
      <c r="CV36">
        <v>0</v>
      </c>
      <c r="CW36">
        <f t="shared" si="14"/>
        <v>31</v>
      </c>
      <c r="CX36">
        <f t="shared" si="14"/>
        <v>0</v>
      </c>
      <c r="CY36">
        <f t="shared" si="12"/>
        <v>0.73728813559322037</v>
      </c>
      <c r="CZ36">
        <f t="shared" si="12"/>
        <v>1</v>
      </c>
      <c r="DA36">
        <f t="shared" si="13"/>
        <v>8.4745762711864181E-3</v>
      </c>
    </row>
    <row r="37" spans="1:105" x14ac:dyDescent="0.25">
      <c r="A37" s="2">
        <v>148</v>
      </c>
      <c r="B37" s="2">
        <v>2016</v>
      </c>
      <c r="C37" s="2" t="s">
        <v>121</v>
      </c>
      <c r="D37" s="2" t="s">
        <v>93</v>
      </c>
      <c r="E37" s="2" t="s">
        <v>63</v>
      </c>
      <c r="F37" s="2" t="s">
        <v>64</v>
      </c>
      <c r="G37" s="1" t="s">
        <v>65</v>
      </c>
      <c r="H37" s="1" t="s">
        <v>109</v>
      </c>
      <c r="I37" s="3">
        <v>7</v>
      </c>
      <c r="J37" s="4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3" t="s">
        <v>67</v>
      </c>
      <c r="R37">
        <v>1</v>
      </c>
      <c r="S37" s="4">
        <v>1</v>
      </c>
      <c r="T37" s="5">
        <v>0</v>
      </c>
      <c r="U37" s="5">
        <v>0</v>
      </c>
      <c r="V37" s="5">
        <v>0</v>
      </c>
      <c r="W37" s="3" t="s">
        <v>68</v>
      </c>
      <c r="X37" s="3">
        <v>0</v>
      </c>
      <c r="Y37" s="4">
        <v>1</v>
      </c>
      <c r="Z37" s="5">
        <v>0</v>
      </c>
      <c r="AA37" s="5">
        <v>0</v>
      </c>
      <c r="AB37" s="5">
        <v>0</v>
      </c>
      <c r="AC37" s="3" t="s">
        <v>128</v>
      </c>
      <c r="AD37" s="3">
        <v>3</v>
      </c>
      <c r="AE37" s="4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6">
        <v>12</v>
      </c>
      <c r="AL37" s="6">
        <v>-12</v>
      </c>
      <c r="AM37" s="6">
        <v>213</v>
      </c>
      <c r="AN37" s="6">
        <v>7</v>
      </c>
      <c r="AO37" s="6">
        <v>25</v>
      </c>
      <c r="AP37" s="6">
        <v>25</v>
      </c>
      <c r="AQ37" s="6">
        <v>24</v>
      </c>
      <c r="AR37" s="6">
        <v>30</v>
      </c>
      <c r="AS37" s="6">
        <v>1272</v>
      </c>
      <c r="AT37" s="7">
        <v>0</v>
      </c>
      <c r="AU37" s="7">
        <v>0</v>
      </c>
      <c r="AV37" s="7">
        <v>1</v>
      </c>
      <c r="AW37" s="8" t="s">
        <v>65</v>
      </c>
      <c r="AX37" s="12" t="s">
        <v>71</v>
      </c>
      <c r="AY37" s="12">
        <v>3</v>
      </c>
      <c r="AZ37" s="9" t="s">
        <v>77</v>
      </c>
      <c r="BA37" s="11" t="s">
        <v>218</v>
      </c>
      <c r="BB37" s="2" t="s">
        <v>93</v>
      </c>
      <c r="BC37" s="11" t="s">
        <v>219</v>
      </c>
      <c r="BD37" s="4">
        <v>3.6989999999999998</v>
      </c>
      <c r="BE37" s="6">
        <v>5.6338028169014086E-2</v>
      </c>
      <c r="BF37" s="6">
        <v>3.93</v>
      </c>
      <c r="BG37" s="6">
        <v>26</v>
      </c>
      <c r="BH37" s="6">
        <v>22</v>
      </c>
      <c r="BI37" s="7">
        <v>0</v>
      </c>
      <c r="BK37">
        <v>4.716981132075472E-2</v>
      </c>
      <c r="BL37">
        <v>4.0999999999999996</v>
      </c>
      <c r="BM37">
        <v>15</v>
      </c>
      <c r="BN37">
        <v>31</v>
      </c>
      <c r="BO37" s="123">
        <v>0</v>
      </c>
      <c r="BP37">
        <v>1</v>
      </c>
      <c r="BQ37" s="125">
        <f t="shared" si="1"/>
        <v>1</v>
      </c>
      <c r="BR37">
        <f t="shared" si="2"/>
        <v>0</v>
      </c>
      <c r="BS37">
        <f t="shared" si="3"/>
        <v>7.113399950814786E-2</v>
      </c>
      <c r="BT37" s="123">
        <f t="shared" si="4"/>
        <v>7.113399950814786E-2</v>
      </c>
      <c r="BU37" s="125">
        <f t="shared" si="5"/>
        <v>0.92886600049185208</v>
      </c>
      <c r="BV37" s="123">
        <f t="shared" si="6"/>
        <v>-7.3790791162013689E-2</v>
      </c>
      <c r="BW37" s="125">
        <f t="shared" si="7"/>
        <v>100</v>
      </c>
      <c r="BX37">
        <f t="shared" si="8"/>
        <v>-1.4673973350925351</v>
      </c>
      <c r="BY37">
        <f t="shared" si="9"/>
        <v>0.13593669185071913</v>
      </c>
      <c r="BZ37">
        <f t="shared" si="10"/>
        <v>0.23616652714438394</v>
      </c>
      <c r="CT37">
        <v>4.4223080336005118E-2</v>
      </c>
      <c r="CU37">
        <v>1</v>
      </c>
      <c r="CV37">
        <v>0</v>
      </c>
      <c r="CW37">
        <f t="shared" si="14"/>
        <v>32</v>
      </c>
      <c r="CX37">
        <f t="shared" si="14"/>
        <v>0</v>
      </c>
      <c r="CY37">
        <f t="shared" si="12"/>
        <v>0.72881355932203395</v>
      </c>
      <c r="CZ37">
        <f t="shared" si="12"/>
        <v>1</v>
      </c>
      <c r="DA37">
        <f t="shared" si="13"/>
        <v>8.4745762711864181E-3</v>
      </c>
    </row>
    <row r="38" spans="1:105" x14ac:dyDescent="0.25">
      <c r="A38" s="2">
        <v>32</v>
      </c>
      <c r="B38" s="2">
        <v>2016</v>
      </c>
      <c r="C38" s="2" t="s">
        <v>349</v>
      </c>
      <c r="D38" s="2" t="s">
        <v>391</v>
      </c>
      <c r="E38" s="2" t="s">
        <v>74</v>
      </c>
      <c r="F38" s="2" t="s">
        <v>81</v>
      </c>
      <c r="G38" s="1" t="s">
        <v>65</v>
      </c>
      <c r="H38" s="1" t="s">
        <v>66</v>
      </c>
      <c r="I38" s="3">
        <v>1</v>
      </c>
      <c r="J38" s="4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3" t="s">
        <v>101</v>
      </c>
      <c r="R38">
        <v>2</v>
      </c>
      <c r="S38" s="4">
        <v>0</v>
      </c>
      <c r="T38" s="5">
        <v>1</v>
      </c>
      <c r="U38" s="5">
        <v>0</v>
      </c>
      <c r="V38" s="5">
        <v>0</v>
      </c>
      <c r="W38" s="3" t="s">
        <v>110</v>
      </c>
      <c r="X38" s="3">
        <v>1</v>
      </c>
      <c r="Y38" s="4">
        <v>0</v>
      </c>
      <c r="Z38" s="5">
        <v>1</v>
      </c>
      <c r="AA38" s="5">
        <v>0</v>
      </c>
      <c r="AB38" s="5">
        <v>0</v>
      </c>
      <c r="AC38" s="3" t="s">
        <v>69</v>
      </c>
      <c r="AD38" s="3">
        <v>1</v>
      </c>
      <c r="AE38" s="4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6">
        <v>12</v>
      </c>
      <c r="AL38" s="6">
        <v>-12</v>
      </c>
      <c r="AM38" s="6">
        <v>17</v>
      </c>
      <c r="AN38" s="6">
        <v>8</v>
      </c>
      <c r="AO38" s="6">
        <v>36</v>
      </c>
      <c r="AP38" s="6">
        <v>22</v>
      </c>
      <c r="AQ38" s="6">
        <v>34</v>
      </c>
      <c r="AR38" s="6">
        <v>34</v>
      </c>
      <c r="AS38" s="6">
        <v>63</v>
      </c>
      <c r="AT38" s="7">
        <v>0</v>
      </c>
      <c r="AU38" s="7">
        <v>1</v>
      </c>
      <c r="AV38" s="7">
        <v>1</v>
      </c>
      <c r="AW38" s="8" t="s">
        <v>65</v>
      </c>
      <c r="AX38" s="12" t="s">
        <v>71</v>
      </c>
      <c r="AY38" s="12">
        <v>3</v>
      </c>
      <c r="AZ38" s="9" t="s">
        <v>77</v>
      </c>
      <c r="BA38" s="11" t="s">
        <v>392</v>
      </c>
      <c r="BB38" s="2" t="s">
        <v>391</v>
      </c>
      <c r="BC38" s="11"/>
      <c r="BD38" s="4">
        <v>3.492</v>
      </c>
      <c r="BE38" s="6">
        <v>0.70588235294117652</v>
      </c>
      <c r="BF38" s="6">
        <v>3.21</v>
      </c>
      <c r="BG38" s="6">
        <v>0</v>
      </c>
      <c r="BH38" s="6">
        <v>23</v>
      </c>
      <c r="BI38" s="7">
        <v>0</v>
      </c>
      <c r="BK38">
        <v>4.7377326565143825E-2</v>
      </c>
      <c r="BL38">
        <v>4.04</v>
      </c>
      <c r="BM38">
        <v>20</v>
      </c>
      <c r="BN38">
        <v>28</v>
      </c>
      <c r="BO38" s="123">
        <v>0</v>
      </c>
      <c r="BP38">
        <v>1</v>
      </c>
      <c r="BQ38" s="125">
        <f t="shared" si="1"/>
        <v>1</v>
      </c>
      <c r="BR38">
        <f t="shared" si="2"/>
        <v>0</v>
      </c>
      <c r="BS38">
        <f t="shared" si="3"/>
        <v>5.4097079233863275E-2</v>
      </c>
      <c r="BT38" s="123">
        <f t="shared" si="4"/>
        <v>5.4097079233863275E-2</v>
      </c>
      <c r="BU38" s="125">
        <f t="shared" si="5"/>
        <v>0.94590292076613669</v>
      </c>
      <c r="BV38" s="123">
        <f t="shared" si="6"/>
        <v>-5.561533595074105E-2</v>
      </c>
      <c r="BW38" s="125">
        <f t="shared" si="7"/>
        <v>100</v>
      </c>
      <c r="BX38">
        <f t="shared" si="8"/>
        <v>-1.6063630775020261</v>
      </c>
      <c r="BY38">
        <f t="shared" si="9"/>
        <v>0.10979506441659381</v>
      </c>
      <c r="BZ38">
        <f t="shared" si="10"/>
        <v>0.19993080039224212</v>
      </c>
      <c r="CT38">
        <v>4.4708921568280796E-2</v>
      </c>
      <c r="CU38">
        <v>1</v>
      </c>
      <c r="CV38">
        <v>0</v>
      </c>
      <c r="CW38">
        <f t="shared" si="14"/>
        <v>33</v>
      </c>
      <c r="CX38">
        <f t="shared" si="14"/>
        <v>0</v>
      </c>
      <c r="CY38">
        <f t="shared" si="12"/>
        <v>0.72033898305084754</v>
      </c>
      <c r="CZ38">
        <f t="shared" si="12"/>
        <v>1</v>
      </c>
      <c r="DA38">
        <f t="shared" si="13"/>
        <v>8.4745762711865291E-3</v>
      </c>
    </row>
    <row r="39" spans="1:105" x14ac:dyDescent="0.25">
      <c r="A39" s="2">
        <v>99</v>
      </c>
      <c r="B39" s="2">
        <v>2016</v>
      </c>
      <c r="C39" s="2" t="s">
        <v>88</v>
      </c>
      <c r="D39" s="2" t="s">
        <v>124</v>
      </c>
      <c r="E39" s="2" t="s">
        <v>63</v>
      </c>
      <c r="F39" s="2" t="s">
        <v>90</v>
      </c>
      <c r="G39" s="1" t="s">
        <v>65</v>
      </c>
      <c r="H39" s="1" t="s">
        <v>66</v>
      </c>
      <c r="I39" s="3">
        <v>1</v>
      </c>
      <c r="J39" s="4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3" t="s">
        <v>67</v>
      </c>
      <c r="R39">
        <v>1</v>
      </c>
      <c r="S39" s="4">
        <v>1</v>
      </c>
      <c r="T39" s="5">
        <v>0</v>
      </c>
      <c r="U39" s="5">
        <v>0</v>
      </c>
      <c r="V39" s="5">
        <v>0</v>
      </c>
      <c r="W39" s="3" t="s">
        <v>68</v>
      </c>
      <c r="X39" s="3">
        <v>0</v>
      </c>
      <c r="Y39" s="4">
        <v>1</v>
      </c>
      <c r="Z39" s="5">
        <v>0</v>
      </c>
      <c r="AA39" s="5">
        <v>0</v>
      </c>
      <c r="AB39" s="5">
        <v>0</v>
      </c>
      <c r="AC39" s="3" t="s">
        <v>104</v>
      </c>
      <c r="AD39" s="3">
        <v>4</v>
      </c>
      <c r="AE39" s="4">
        <v>0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6">
        <v>144</v>
      </c>
      <c r="AL39" s="6">
        <v>-144</v>
      </c>
      <c r="AM39" s="6">
        <v>422</v>
      </c>
      <c r="AN39" s="6">
        <v>8</v>
      </c>
      <c r="AO39" s="6">
        <v>21</v>
      </c>
      <c r="AP39" s="6">
        <v>22</v>
      </c>
      <c r="AQ39" s="6">
        <v>21</v>
      </c>
      <c r="AR39" s="6">
        <v>25</v>
      </c>
      <c r="AS39" s="6">
        <v>90</v>
      </c>
      <c r="AT39" s="7">
        <v>0</v>
      </c>
      <c r="AU39" s="7">
        <v>0</v>
      </c>
      <c r="AV39" s="7">
        <v>1</v>
      </c>
      <c r="AW39" s="8" t="s">
        <v>65</v>
      </c>
      <c r="AX39" s="12" t="s">
        <v>71</v>
      </c>
      <c r="AY39" s="12">
        <v>3</v>
      </c>
      <c r="AZ39" s="9" t="s">
        <v>77</v>
      </c>
      <c r="BA39" s="11" t="s">
        <v>105</v>
      </c>
      <c r="BB39" s="2" t="s">
        <v>124</v>
      </c>
      <c r="BC39" s="11" t="s">
        <v>106</v>
      </c>
      <c r="BD39" s="4">
        <v>3.4340000000000002</v>
      </c>
      <c r="BE39" s="6">
        <v>0.34123222748815168</v>
      </c>
      <c r="BF39" s="6">
        <v>3.58</v>
      </c>
      <c r="BG39" s="6">
        <v>0</v>
      </c>
      <c r="BH39" s="6">
        <v>23</v>
      </c>
      <c r="BI39" s="7">
        <v>0</v>
      </c>
      <c r="BK39">
        <v>4.8387096774193547E-2</v>
      </c>
      <c r="BL39">
        <v>3.96</v>
      </c>
      <c r="BM39">
        <v>12</v>
      </c>
      <c r="BN39">
        <v>25</v>
      </c>
      <c r="BO39" s="123">
        <v>0</v>
      </c>
      <c r="BP39">
        <v>1</v>
      </c>
      <c r="BQ39" s="125">
        <f t="shared" si="1"/>
        <v>1</v>
      </c>
      <c r="BR39">
        <f t="shared" si="2"/>
        <v>0</v>
      </c>
      <c r="BS39">
        <f t="shared" si="3"/>
        <v>0.12473587727149395</v>
      </c>
      <c r="BT39" s="123">
        <f t="shared" si="4"/>
        <v>0.12473587727149395</v>
      </c>
      <c r="BU39" s="125">
        <f t="shared" si="5"/>
        <v>0.87526412272850607</v>
      </c>
      <c r="BV39" s="123">
        <f t="shared" si="6"/>
        <v>-0.13322958362657641</v>
      </c>
      <c r="BW39" s="125">
        <f t="shared" si="7"/>
        <v>100</v>
      </c>
      <c r="BX39">
        <f t="shared" si="8"/>
        <v>-1.151633389989164</v>
      </c>
      <c r="BY39">
        <f t="shared" si="9"/>
        <v>0.20554952722826927</v>
      </c>
      <c r="BZ39">
        <f t="shared" si="10"/>
        <v>0.32560404303726392</v>
      </c>
      <c r="CT39">
        <v>4.5651410783152491E-2</v>
      </c>
      <c r="CU39">
        <v>1</v>
      </c>
      <c r="CV39">
        <v>0</v>
      </c>
      <c r="CW39">
        <f t="shared" si="14"/>
        <v>34</v>
      </c>
      <c r="CX39">
        <f t="shared" si="14"/>
        <v>0</v>
      </c>
      <c r="CY39">
        <f t="shared" si="12"/>
        <v>0.71186440677966101</v>
      </c>
      <c r="CZ39">
        <f t="shared" si="12"/>
        <v>1</v>
      </c>
      <c r="DA39">
        <f t="shared" si="13"/>
        <v>0</v>
      </c>
    </row>
    <row r="40" spans="1:105" x14ac:dyDescent="0.25">
      <c r="A40" s="2">
        <v>53</v>
      </c>
      <c r="B40" s="2">
        <v>2015</v>
      </c>
      <c r="C40" s="2" t="s">
        <v>332</v>
      </c>
      <c r="D40" s="2" t="s">
        <v>161</v>
      </c>
      <c r="E40" s="2" t="s">
        <v>63</v>
      </c>
      <c r="F40" s="2" t="s">
        <v>119</v>
      </c>
      <c r="G40" s="1" t="s">
        <v>65</v>
      </c>
      <c r="H40" s="1" t="s">
        <v>66</v>
      </c>
      <c r="I40" s="3">
        <v>1</v>
      </c>
      <c r="J40" s="4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" t="s">
        <v>101</v>
      </c>
      <c r="R40">
        <v>2</v>
      </c>
      <c r="S40" s="4">
        <v>0</v>
      </c>
      <c r="T40" s="5">
        <v>1</v>
      </c>
      <c r="U40" s="5">
        <v>0</v>
      </c>
      <c r="V40" s="5">
        <v>0</v>
      </c>
      <c r="W40" s="3" t="s">
        <v>68</v>
      </c>
      <c r="X40" s="3">
        <v>0</v>
      </c>
      <c r="Y40" s="4">
        <v>1</v>
      </c>
      <c r="Z40" s="5">
        <v>0</v>
      </c>
      <c r="AA40" s="5">
        <v>0</v>
      </c>
      <c r="AB40" s="5">
        <v>0</v>
      </c>
      <c r="AC40" s="3" t="s">
        <v>91</v>
      </c>
      <c r="AD40" s="3">
        <v>5</v>
      </c>
      <c r="AE40" s="4">
        <v>0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6">
        <v>1</v>
      </c>
      <c r="AL40" s="6">
        <v>-1</v>
      </c>
      <c r="AM40" s="6">
        <v>9</v>
      </c>
      <c r="AN40" s="6">
        <v>11</v>
      </c>
      <c r="AO40" s="6">
        <v>31</v>
      </c>
      <c r="AP40" s="6">
        <v>31</v>
      </c>
      <c r="AQ40" s="6">
        <v>35</v>
      </c>
      <c r="AR40" s="6">
        <v>34</v>
      </c>
      <c r="AS40" s="6">
        <v>16469</v>
      </c>
      <c r="AT40" s="7">
        <v>0</v>
      </c>
      <c r="AU40" s="7">
        <v>0</v>
      </c>
      <c r="AV40" s="7">
        <v>0</v>
      </c>
      <c r="AW40" s="8" t="s">
        <v>70</v>
      </c>
      <c r="AX40" s="12" t="s">
        <v>112</v>
      </c>
      <c r="AY40" s="12">
        <v>1</v>
      </c>
      <c r="AZ40" s="9" t="s">
        <v>113</v>
      </c>
      <c r="BA40" s="11"/>
      <c r="BB40" s="2" t="s">
        <v>161</v>
      </c>
      <c r="BC40" s="11"/>
      <c r="BD40" s="4"/>
      <c r="BE40" s="6">
        <v>0.1111111111111111</v>
      </c>
      <c r="BF40" s="6">
        <v>3.9</v>
      </c>
      <c r="BG40" s="6">
        <v>0</v>
      </c>
      <c r="BH40" s="6">
        <v>23</v>
      </c>
      <c r="BI40" s="7">
        <v>1</v>
      </c>
      <c r="BK40">
        <v>5.2631578947368418E-2</v>
      </c>
      <c r="BL40">
        <v>4</v>
      </c>
      <c r="BM40">
        <v>0</v>
      </c>
      <c r="BN40">
        <v>30</v>
      </c>
      <c r="BO40" s="123">
        <v>0</v>
      </c>
      <c r="BP40">
        <v>1</v>
      </c>
      <c r="BQ40" s="125">
        <f t="shared" si="1"/>
        <v>1</v>
      </c>
      <c r="BR40">
        <f t="shared" si="2"/>
        <v>0</v>
      </c>
      <c r="BS40">
        <f t="shared" si="3"/>
        <v>0.23769660071905843</v>
      </c>
      <c r="BT40" s="123">
        <f t="shared" si="4"/>
        <v>0.23769660071905843</v>
      </c>
      <c r="BU40" s="125">
        <f t="shared" si="5"/>
        <v>0.7623033992809416</v>
      </c>
      <c r="BV40" s="123">
        <f t="shared" si="6"/>
        <v>-0.27141064075484783</v>
      </c>
      <c r="BW40" s="125">
        <f t="shared" si="7"/>
        <v>100</v>
      </c>
      <c r="BX40">
        <f t="shared" si="8"/>
        <v>-0.7137315368307906</v>
      </c>
      <c r="BY40">
        <f t="shared" si="9"/>
        <v>0.30923774811997384</v>
      </c>
      <c r="BZ40">
        <f t="shared" si="10"/>
        <v>0.45409587419304509</v>
      </c>
      <c r="CT40">
        <v>4.6176402132251139E-2</v>
      </c>
      <c r="CU40">
        <v>0</v>
      </c>
      <c r="CV40">
        <v>1</v>
      </c>
      <c r="CW40">
        <f t="shared" si="14"/>
        <v>34</v>
      </c>
      <c r="CX40">
        <f t="shared" si="14"/>
        <v>1</v>
      </c>
      <c r="CY40">
        <f t="shared" si="12"/>
        <v>0.71186440677966101</v>
      </c>
      <c r="CZ40">
        <f t="shared" si="12"/>
        <v>0.96875</v>
      </c>
      <c r="DA40">
        <f t="shared" si="13"/>
        <v>8.2097457627118425E-3</v>
      </c>
    </row>
    <row r="41" spans="1:105" x14ac:dyDescent="0.25">
      <c r="A41" s="2">
        <v>162</v>
      </c>
      <c r="B41" s="2">
        <v>2016</v>
      </c>
      <c r="C41" s="2" t="s">
        <v>240</v>
      </c>
      <c r="D41" s="2" t="s">
        <v>148</v>
      </c>
      <c r="E41" s="2" t="s">
        <v>63</v>
      </c>
      <c r="F41" s="2" t="s">
        <v>64</v>
      </c>
      <c r="G41" s="1" t="s">
        <v>65</v>
      </c>
      <c r="H41" s="1" t="s">
        <v>66</v>
      </c>
      <c r="I41" s="3">
        <v>1</v>
      </c>
      <c r="J41" s="4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3" t="s">
        <v>67</v>
      </c>
      <c r="R41">
        <v>1</v>
      </c>
      <c r="S41" s="4">
        <v>1</v>
      </c>
      <c r="T41" s="5">
        <v>0</v>
      </c>
      <c r="U41" s="5">
        <v>0</v>
      </c>
      <c r="V41" s="5">
        <v>0</v>
      </c>
      <c r="W41" s="3" t="s">
        <v>68</v>
      </c>
      <c r="X41" s="3">
        <v>0</v>
      </c>
      <c r="Y41" s="4">
        <v>1</v>
      </c>
      <c r="Z41" s="5">
        <v>0</v>
      </c>
      <c r="AA41" s="5">
        <v>0</v>
      </c>
      <c r="AB41" s="5">
        <v>0</v>
      </c>
      <c r="AC41" s="3" t="s">
        <v>83</v>
      </c>
      <c r="AD41" s="3">
        <v>2</v>
      </c>
      <c r="AE41" s="4">
        <v>0</v>
      </c>
      <c r="AF41" s="5">
        <v>1</v>
      </c>
      <c r="AG41" s="5">
        <v>0</v>
      </c>
      <c r="AH41" s="5">
        <v>0</v>
      </c>
      <c r="AI41" s="5">
        <v>0</v>
      </c>
      <c r="AJ41" s="5">
        <v>0</v>
      </c>
      <c r="AK41" s="6">
        <v>22</v>
      </c>
      <c r="AL41" s="6">
        <v>-22</v>
      </c>
      <c r="AM41" s="6">
        <v>126</v>
      </c>
      <c r="AN41" s="6">
        <v>8</v>
      </c>
      <c r="AO41" s="6">
        <v>26</v>
      </c>
      <c r="AP41" s="6">
        <v>26</v>
      </c>
      <c r="AQ41" s="6">
        <v>27</v>
      </c>
      <c r="AR41" s="6">
        <v>32</v>
      </c>
      <c r="AS41" s="6">
        <v>2041</v>
      </c>
      <c r="AT41" s="7">
        <v>0</v>
      </c>
      <c r="AU41" s="7">
        <v>0</v>
      </c>
      <c r="AV41" s="7">
        <v>1</v>
      </c>
      <c r="AW41" s="8" t="s">
        <v>65</v>
      </c>
      <c r="AX41" s="12" t="s">
        <v>71</v>
      </c>
      <c r="AY41" s="12">
        <v>3</v>
      </c>
      <c r="AZ41" s="9" t="s">
        <v>77</v>
      </c>
      <c r="BA41" s="11" t="s">
        <v>241</v>
      </c>
      <c r="BB41" s="2" t="s">
        <v>148</v>
      </c>
      <c r="BC41" s="11"/>
      <c r="BD41" s="4">
        <v>3.649</v>
      </c>
      <c r="BE41" s="6">
        <v>0.17460317460317459</v>
      </c>
      <c r="BF41" s="6">
        <v>3.98</v>
      </c>
      <c r="BG41" s="6">
        <v>0</v>
      </c>
      <c r="BH41" s="6">
        <v>23</v>
      </c>
      <c r="BI41" s="7">
        <v>0</v>
      </c>
      <c r="BK41">
        <v>5.3380782918149468E-2</v>
      </c>
      <c r="BL41">
        <v>4.58</v>
      </c>
      <c r="BM41">
        <v>13</v>
      </c>
      <c r="BN41">
        <v>31</v>
      </c>
      <c r="BO41" s="123">
        <v>1</v>
      </c>
      <c r="BP41">
        <v>0</v>
      </c>
      <c r="BQ41" s="125">
        <f t="shared" si="1"/>
        <v>1</v>
      </c>
      <c r="BR41">
        <f t="shared" si="2"/>
        <v>1</v>
      </c>
      <c r="BS41">
        <f t="shared" si="3"/>
        <v>4.6795272254542018E-2</v>
      </c>
      <c r="BT41" s="123">
        <f t="shared" si="4"/>
        <v>4.6795272254542018E-2</v>
      </c>
      <c r="BU41" s="125">
        <f t="shared" si="5"/>
        <v>0.95320472774545795</v>
      </c>
      <c r="BV41" s="123">
        <f t="shared" si="6"/>
        <v>-3.0619731013635141</v>
      </c>
      <c r="BW41" s="125">
        <f t="shared" si="7"/>
        <v>0</v>
      </c>
      <c r="BX41">
        <f t="shared" si="8"/>
        <v>-1.6767542645792415</v>
      </c>
      <c r="BY41">
        <f t="shared" si="9"/>
        <v>9.781366721826279E-2</v>
      </c>
      <c r="BZ41">
        <f t="shared" si="10"/>
        <v>0.86430140260321497</v>
      </c>
      <c r="CT41">
        <v>4.6415991689553779E-2</v>
      </c>
      <c r="CU41">
        <v>1</v>
      </c>
      <c r="CV41">
        <v>0</v>
      </c>
      <c r="CW41">
        <f t="shared" si="14"/>
        <v>35</v>
      </c>
      <c r="CX41">
        <f t="shared" si="14"/>
        <v>1</v>
      </c>
      <c r="CY41">
        <f t="shared" si="12"/>
        <v>0.70338983050847459</v>
      </c>
      <c r="CZ41">
        <f t="shared" si="12"/>
        <v>0.96875</v>
      </c>
      <c r="DA41">
        <f t="shared" si="13"/>
        <v>0</v>
      </c>
    </row>
    <row r="42" spans="1:105" x14ac:dyDescent="0.25">
      <c r="A42" s="2">
        <v>97</v>
      </c>
      <c r="B42" s="2">
        <v>2016</v>
      </c>
      <c r="C42" s="2" t="s">
        <v>268</v>
      </c>
      <c r="D42" s="2" t="s">
        <v>143</v>
      </c>
      <c r="E42" s="2" t="s">
        <v>63</v>
      </c>
      <c r="F42" s="2" t="s">
        <v>81</v>
      </c>
      <c r="G42" s="1" t="s">
        <v>65</v>
      </c>
      <c r="H42" s="1" t="s">
        <v>66</v>
      </c>
      <c r="I42" s="3">
        <v>1</v>
      </c>
      <c r="J42" s="4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3" t="s">
        <v>67</v>
      </c>
      <c r="R42">
        <v>1</v>
      </c>
      <c r="S42" s="4">
        <v>1</v>
      </c>
      <c r="T42" s="5">
        <v>0</v>
      </c>
      <c r="U42" s="5">
        <v>0</v>
      </c>
      <c r="V42" s="5">
        <v>0</v>
      </c>
      <c r="W42" s="3" t="s">
        <v>68</v>
      </c>
      <c r="X42" s="3">
        <v>0</v>
      </c>
      <c r="Y42" s="4">
        <v>1</v>
      </c>
      <c r="Z42" s="5">
        <v>0</v>
      </c>
      <c r="AA42" s="5">
        <v>0</v>
      </c>
      <c r="AB42" s="5">
        <v>0</v>
      </c>
      <c r="AC42" s="3" t="s">
        <v>128</v>
      </c>
      <c r="AD42" s="3">
        <v>3</v>
      </c>
      <c r="AE42" s="4">
        <v>0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6">
        <v>252</v>
      </c>
      <c r="AL42" s="6">
        <v>-252</v>
      </c>
      <c r="AM42" s="6">
        <v>473</v>
      </c>
      <c r="AN42" s="6">
        <v>8</v>
      </c>
      <c r="AO42" s="6">
        <v>27</v>
      </c>
      <c r="AP42" s="6">
        <v>24</v>
      </c>
      <c r="AQ42" s="6">
        <v>29</v>
      </c>
      <c r="AR42" s="6">
        <v>31</v>
      </c>
      <c r="AS42" s="6">
        <v>945</v>
      </c>
      <c r="AT42" s="7">
        <v>0</v>
      </c>
      <c r="AU42" s="7">
        <v>0</v>
      </c>
      <c r="AV42" s="7">
        <v>1</v>
      </c>
      <c r="AW42" s="8" t="s">
        <v>70</v>
      </c>
      <c r="AX42" s="12" t="s">
        <v>112</v>
      </c>
      <c r="AY42" s="12">
        <v>1</v>
      </c>
      <c r="AZ42" s="9" t="s">
        <v>113</v>
      </c>
      <c r="BA42" s="11"/>
      <c r="BB42" s="2" t="s">
        <v>143</v>
      </c>
      <c r="BC42" s="11"/>
      <c r="BD42" s="4"/>
      <c r="BE42" s="6">
        <v>0.53276955602537002</v>
      </c>
      <c r="BF42" s="6">
        <v>3.14</v>
      </c>
      <c r="BG42" s="6">
        <v>3</v>
      </c>
      <c r="BH42" s="6">
        <v>23</v>
      </c>
      <c r="BI42" s="7">
        <v>1</v>
      </c>
      <c r="BK42">
        <v>5.4545454545454543E-2</v>
      </c>
      <c r="BL42">
        <v>4.1399999999999997</v>
      </c>
      <c r="BM42">
        <v>20</v>
      </c>
      <c r="BN42">
        <v>31</v>
      </c>
      <c r="BO42" s="123">
        <v>0</v>
      </c>
      <c r="BP42">
        <v>1</v>
      </c>
      <c r="BQ42" s="125">
        <f t="shared" si="1"/>
        <v>1</v>
      </c>
      <c r="BR42">
        <f t="shared" si="2"/>
        <v>0</v>
      </c>
      <c r="BS42">
        <f t="shared" si="3"/>
        <v>4.3758793572605731E-2</v>
      </c>
      <c r="BT42" s="123">
        <f t="shared" si="4"/>
        <v>4.3758793572605731E-2</v>
      </c>
      <c r="BU42" s="125">
        <f t="shared" si="5"/>
        <v>0.9562412064273943</v>
      </c>
      <c r="BV42" s="123">
        <f t="shared" si="6"/>
        <v>-4.4745089776594936E-2</v>
      </c>
      <c r="BW42" s="125">
        <f t="shared" si="7"/>
        <v>100</v>
      </c>
      <c r="BX42">
        <f t="shared" si="8"/>
        <v>-1.7086403632403311</v>
      </c>
      <c r="BY42">
        <f t="shared" si="9"/>
        <v>9.2674263356566061E-2</v>
      </c>
      <c r="BZ42">
        <f t="shared" si="10"/>
        <v>0.17498569016236989</v>
      </c>
      <c r="CT42">
        <v>4.6795272254542018E-2</v>
      </c>
      <c r="CU42">
        <v>0</v>
      </c>
      <c r="CV42">
        <v>1</v>
      </c>
      <c r="CW42">
        <f t="shared" si="14"/>
        <v>35</v>
      </c>
      <c r="CX42">
        <f t="shared" si="14"/>
        <v>2</v>
      </c>
      <c r="CY42">
        <f t="shared" si="12"/>
        <v>0.70338983050847459</v>
      </c>
      <c r="CZ42">
        <f t="shared" si="12"/>
        <v>0.9375</v>
      </c>
      <c r="DA42">
        <f t="shared" si="13"/>
        <v>7.944915254237371E-3</v>
      </c>
    </row>
    <row r="43" spans="1:105" x14ac:dyDescent="0.25">
      <c r="A43" s="2">
        <v>6</v>
      </c>
      <c r="B43" s="2">
        <v>2015</v>
      </c>
      <c r="C43" s="2" t="s">
        <v>137</v>
      </c>
      <c r="D43" s="2" t="s">
        <v>154</v>
      </c>
      <c r="E43" s="2" t="s">
        <v>74</v>
      </c>
      <c r="F43" s="2" t="s">
        <v>119</v>
      </c>
      <c r="G43" s="1" t="s">
        <v>65</v>
      </c>
      <c r="H43" s="1" t="s">
        <v>66</v>
      </c>
      <c r="I43" s="3">
        <v>1</v>
      </c>
      <c r="J43" s="4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3" t="s">
        <v>67</v>
      </c>
      <c r="R43">
        <v>1</v>
      </c>
      <c r="S43" s="4">
        <v>1</v>
      </c>
      <c r="T43" s="5">
        <v>0</v>
      </c>
      <c r="U43" s="5">
        <v>0</v>
      </c>
      <c r="V43" s="5">
        <v>0</v>
      </c>
      <c r="W43" s="3" t="s">
        <v>68</v>
      </c>
      <c r="X43" s="3">
        <v>0</v>
      </c>
      <c r="Y43" s="4">
        <v>1</v>
      </c>
      <c r="Z43" s="5">
        <v>0</v>
      </c>
      <c r="AA43" s="5">
        <v>0</v>
      </c>
      <c r="AB43" s="5">
        <v>0</v>
      </c>
      <c r="AC43" s="3" t="s">
        <v>83</v>
      </c>
      <c r="AD43" s="3">
        <v>2</v>
      </c>
      <c r="AE43" s="4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6">
        <v>36</v>
      </c>
      <c r="AL43" s="6">
        <v>-36</v>
      </c>
      <c r="AM43" s="6">
        <v>164</v>
      </c>
      <c r="AN43" s="6">
        <v>8</v>
      </c>
      <c r="AO43" s="6">
        <v>22</v>
      </c>
      <c r="AP43" s="6">
        <v>24</v>
      </c>
      <c r="AQ43" s="6">
        <v>19</v>
      </c>
      <c r="AR43" s="6">
        <v>25</v>
      </c>
      <c r="AS43" s="6">
        <v>57</v>
      </c>
      <c r="AT43" s="7">
        <v>0</v>
      </c>
      <c r="AU43" s="7">
        <v>1</v>
      </c>
      <c r="AV43" s="7">
        <v>0</v>
      </c>
      <c r="AW43" s="8" t="s">
        <v>65</v>
      </c>
      <c r="AX43" s="12" t="s">
        <v>71</v>
      </c>
      <c r="AY43" s="12">
        <v>3</v>
      </c>
      <c r="AZ43" s="9" t="s">
        <v>77</v>
      </c>
      <c r="BA43" s="11" t="s">
        <v>155</v>
      </c>
      <c r="BB43" s="2" t="s">
        <v>154</v>
      </c>
      <c r="BC43" s="11"/>
      <c r="BD43" s="4">
        <v>3.387</v>
      </c>
      <c r="BE43" s="6">
        <v>0.21951219512195122</v>
      </c>
      <c r="BF43" s="6">
        <v>3.72</v>
      </c>
      <c r="BG43" s="6">
        <v>3</v>
      </c>
      <c r="BH43" s="6">
        <v>23</v>
      </c>
      <c r="BI43" s="7">
        <v>0</v>
      </c>
      <c r="BK43">
        <v>5.5727554179566562E-2</v>
      </c>
      <c r="BL43">
        <v>3.96</v>
      </c>
      <c r="BM43">
        <v>23</v>
      </c>
      <c r="BN43">
        <v>30</v>
      </c>
      <c r="BO43" s="123">
        <v>0</v>
      </c>
      <c r="BP43">
        <v>1</v>
      </c>
      <c r="BQ43" s="125">
        <f t="shared" si="1"/>
        <v>1</v>
      </c>
      <c r="BR43">
        <f t="shared" si="2"/>
        <v>0</v>
      </c>
      <c r="BS43">
        <f t="shared" si="3"/>
        <v>4.346898012995426E-2</v>
      </c>
      <c r="BT43" s="123">
        <f t="shared" si="4"/>
        <v>4.346898012995426E-2</v>
      </c>
      <c r="BU43" s="125">
        <f t="shared" si="5"/>
        <v>0.95653101987004574</v>
      </c>
      <c r="BV43" s="123">
        <f t="shared" si="6"/>
        <v>-4.4442060026492217E-2</v>
      </c>
      <c r="BW43" s="125">
        <f t="shared" si="7"/>
        <v>100</v>
      </c>
      <c r="BX43">
        <f t="shared" si="8"/>
        <v>-1.7117759799601089</v>
      </c>
      <c r="BY43">
        <f t="shared" si="9"/>
        <v>9.2178622444802891E-2</v>
      </c>
      <c r="BZ43">
        <f t="shared" si="10"/>
        <v>0.17424650451274076</v>
      </c>
      <c r="CT43">
        <v>4.9615848059757127E-2</v>
      </c>
      <c r="CU43">
        <v>1</v>
      </c>
      <c r="CV43">
        <v>0</v>
      </c>
      <c r="CW43">
        <f t="shared" si="14"/>
        <v>36</v>
      </c>
      <c r="CX43">
        <f t="shared" si="14"/>
        <v>2</v>
      </c>
      <c r="CY43">
        <f t="shared" si="12"/>
        <v>0.69491525423728806</v>
      </c>
      <c r="CZ43">
        <f t="shared" si="12"/>
        <v>0.9375</v>
      </c>
      <c r="DA43">
        <f t="shared" si="13"/>
        <v>7.944915254237267E-3</v>
      </c>
    </row>
    <row r="44" spans="1:105" x14ac:dyDescent="0.25">
      <c r="A44" s="2">
        <v>5</v>
      </c>
      <c r="B44" s="2">
        <v>2016</v>
      </c>
      <c r="C44" s="2" t="s">
        <v>177</v>
      </c>
      <c r="D44" s="2" t="s">
        <v>99</v>
      </c>
      <c r="E44" s="2" t="s">
        <v>63</v>
      </c>
      <c r="F44" s="2" t="s">
        <v>136</v>
      </c>
      <c r="G44" s="1" t="s">
        <v>65</v>
      </c>
      <c r="H44" s="1" t="s">
        <v>66</v>
      </c>
      <c r="I44" s="3">
        <v>1</v>
      </c>
      <c r="J44" s="4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3" t="s">
        <v>67</v>
      </c>
      <c r="R44">
        <v>1</v>
      </c>
      <c r="S44" s="4">
        <v>1</v>
      </c>
      <c r="T44" s="5">
        <v>0</v>
      </c>
      <c r="U44" s="5">
        <v>0</v>
      </c>
      <c r="V44" s="5">
        <v>0</v>
      </c>
      <c r="W44" s="3" t="s">
        <v>68</v>
      </c>
      <c r="X44" s="3">
        <v>0</v>
      </c>
      <c r="Y44" s="4">
        <v>1</v>
      </c>
      <c r="Z44" s="5">
        <v>0</v>
      </c>
      <c r="AA44" s="5">
        <v>0</v>
      </c>
      <c r="AB44" s="5">
        <v>0</v>
      </c>
      <c r="AC44" s="3" t="s">
        <v>83</v>
      </c>
      <c r="AD44" s="3">
        <v>2</v>
      </c>
      <c r="AE44" s="4">
        <v>0</v>
      </c>
      <c r="AF44" s="5">
        <v>1</v>
      </c>
      <c r="AG44" s="5">
        <v>0</v>
      </c>
      <c r="AH44" s="5">
        <v>0</v>
      </c>
      <c r="AI44" s="5">
        <v>0</v>
      </c>
      <c r="AJ44" s="5">
        <v>0</v>
      </c>
      <c r="AK44" s="6">
        <v>150</v>
      </c>
      <c r="AL44" s="6">
        <v>-150</v>
      </c>
      <c r="AM44" s="6">
        <v>370</v>
      </c>
      <c r="AN44" s="6">
        <v>4</v>
      </c>
      <c r="AO44" s="6">
        <v>28</v>
      </c>
      <c r="AP44" s="6">
        <v>27</v>
      </c>
      <c r="AQ44" s="6">
        <v>23</v>
      </c>
      <c r="AR44" s="6">
        <v>31</v>
      </c>
      <c r="AS44" s="6">
        <v>84</v>
      </c>
      <c r="AT44" s="7">
        <v>0</v>
      </c>
      <c r="AU44" s="7">
        <v>0</v>
      </c>
      <c r="AV44" s="7">
        <v>1</v>
      </c>
      <c r="AW44" s="8" t="s">
        <v>65</v>
      </c>
      <c r="AX44" s="12" t="s">
        <v>71</v>
      </c>
      <c r="AY44" s="12">
        <v>3</v>
      </c>
      <c r="AZ44" s="9" t="s">
        <v>77</v>
      </c>
      <c r="BA44" s="11" t="s">
        <v>224</v>
      </c>
      <c r="BB44" s="2" t="s">
        <v>99</v>
      </c>
      <c r="BC44" s="11"/>
      <c r="BD44" s="4">
        <v>3.6110000000000002</v>
      </c>
      <c r="BE44" s="6">
        <v>0.40540540540540543</v>
      </c>
      <c r="BF44" s="6">
        <v>3.31</v>
      </c>
      <c r="BG44" s="6">
        <v>8</v>
      </c>
      <c r="BH44" s="6">
        <v>23</v>
      </c>
      <c r="BI44" s="7">
        <v>0</v>
      </c>
      <c r="BK44">
        <v>5.6338028169014086E-2</v>
      </c>
      <c r="BL44">
        <v>3.93</v>
      </c>
      <c r="BM44">
        <v>26</v>
      </c>
      <c r="BN44">
        <v>22</v>
      </c>
      <c r="BO44" s="123">
        <v>0</v>
      </c>
      <c r="BP44">
        <v>1</v>
      </c>
      <c r="BQ44" s="125">
        <f t="shared" si="1"/>
        <v>1</v>
      </c>
      <c r="BR44">
        <f t="shared" si="2"/>
        <v>0</v>
      </c>
      <c r="BS44">
        <f t="shared" si="3"/>
        <v>4.4223080336005118E-2</v>
      </c>
      <c r="BT44" s="123">
        <f t="shared" si="4"/>
        <v>4.4223080336005118E-2</v>
      </c>
      <c r="BU44" s="125">
        <f t="shared" si="5"/>
        <v>0.95577691966399492</v>
      </c>
      <c r="BV44" s="123">
        <f t="shared" si="6"/>
        <v>-4.5230740792334967E-2</v>
      </c>
      <c r="BW44" s="125">
        <f t="shared" si="7"/>
        <v>100</v>
      </c>
      <c r="BX44">
        <f t="shared" si="8"/>
        <v>-1.703651785375643</v>
      </c>
      <c r="BY44">
        <f t="shared" si="9"/>
        <v>9.3466402752533956E-2</v>
      </c>
      <c r="BZ44">
        <f t="shared" si="10"/>
        <v>0.17616493514441089</v>
      </c>
      <c r="CT44">
        <v>5.0117458527630991E-2</v>
      </c>
      <c r="CU44">
        <v>1</v>
      </c>
      <c r="CV44">
        <v>0</v>
      </c>
      <c r="CW44">
        <f t="shared" si="14"/>
        <v>37</v>
      </c>
      <c r="CX44">
        <f t="shared" si="14"/>
        <v>2</v>
      </c>
      <c r="CY44">
        <f t="shared" si="12"/>
        <v>0.68644067796610164</v>
      </c>
      <c r="CZ44">
        <f t="shared" si="12"/>
        <v>0.9375</v>
      </c>
      <c r="DA44">
        <f t="shared" si="13"/>
        <v>7.944915254237267E-3</v>
      </c>
    </row>
    <row r="45" spans="1:105" x14ac:dyDescent="0.25">
      <c r="A45" s="2">
        <v>17</v>
      </c>
      <c r="B45" s="2">
        <v>2015</v>
      </c>
      <c r="C45" s="2" t="s">
        <v>88</v>
      </c>
      <c r="D45" s="2" t="s">
        <v>140</v>
      </c>
      <c r="E45" s="2" t="s">
        <v>63</v>
      </c>
      <c r="F45" s="2" t="s">
        <v>141</v>
      </c>
      <c r="G45" s="1" t="s">
        <v>65</v>
      </c>
      <c r="H45" s="1" t="s">
        <v>109</v>
      </c>
      <c r="I45" s="3">
        <v>7</v>
      </c>
      <c r="J45" s="4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3" t="s">
        <v>67</v>
      </c>
      <c r="R45">
        <v>1</v>
      </c>
      <c r="S45" s="4">
        <v>1</v>
      </c>
      <c r="T45" s="5">
        <v>0</v>
      </c>
      <c r="U45" s="5">
        <v>0</v>
      </c>
      <c r="V45" s="5">
        <v>0</v>
      </c>
      <c r="W45" s="3" t="s">
        <v>68</v>
      </c>
      <c r="X45" s="3">
        <v>0</v>
      </c>
      <c r="Y45" s="4">
        <v>1</v>
      </c>
      <c r="Z45" s="5">
        <v>0</v>
      </c>
      <c r="AA45" s="5">
        <v>0</v>
      </c>
      <c r="AB45" s="5">
        <v>0</v>
      </c>
      <c r="AC45" s="3" t="s">
        <v>83</v>
      </c>
      <c r="AD45" s="3">
        <v>2</v>
      </c>
      <c r="AE45" s="4">
        <v>0</v>
      </c>
      <c r="AF45" s="5">
        <v>1</v>
      </c>
      <c r="AG45" s="5">
        <v>0</v>
      </c>
      <c r="AH45" s="5">
        <v>0</v>
      </c>
      <c r="AI45" s="5">
        <v>0</v>
      </c>
      <c r="AJ45" s="5">
        <v>0</v>
      </c>
      <c r="AK45" s="6">
        <v>104</v>
      </c>
      <c r="AL45" s="6">
        <v>-104</v>
      </c>
      <c r="AM45" s="6">
        <v>428</v>
      </c>
      <c r="AN45" s="6">
        <v>4</v>
      </c>
      <c r="AO45" s="6">
        <v>21</v>
      </c>
      <c r="AP45" s="6">
        <v>21</v>
      </c>
      <c r="AQ45" s="6">
        <v>23</v>
      </c>
      <c r="AR45" s="6">
        <v>22</v>
      </c>
      <c r="AS45" s="6">
        <v>0</v>
      </c>
      <c r="AT45" s="7">
        <v>0</v>
      </c>
      <c r="AU45" s="7">
        <v>0</v>
      </c>
      <c r="AV45" s="7">
        <v>0</v>
      </c>
      <c r="AW45" s="8" t="s">
        <v>65</v>
      </c>
      <c r="AX45" s="12" t="s">
        <v>71</v>
      </c>
      <c r="AY45" s="12">
        <v>3</v>
      </c>
      <c r="AZ45" s="9" t="s">
        <v>77</v>
      </c>
      <c r="BA45" s="11" t="s">
        <v>142</v>
      </c>
      <c r="BB45" s="2" t="s">
        <v>140</v>
      </c>
      <c r="BC45" s="11" t="s">
        <v>143</v>
      </c>
      <c r="BD45" s="4">
        <v>3.9910000000000001</v>
      </c>
      <c r="BE45" s="6">
        <v>0.24299065420560748</v>
      </c>
      <c r="BF45" s="6">
        <v>3.75</v>
      </c>
      <c r="BG45" s="6">
        <v>8</v>
      </c>
      <c r="BH45" s="6">
        <v>23</v>
      </c>
      <c r="BI45" s="7">
        <v>0</v>
      </c>
      <c r="BK45">
        <v>5.7823129251700682E-2</v>
      </c>
      <c r="BL45">
        <v>3.93</v>
      </c>
      <c r="BM45">
        <v>12</v>
      </c>
      <c r="BN45">
        <v>25</v>
      </c>
      <c r="BO45" s="123">
        <v>0</v>
      </c>
      <c r="BP45">
        <v>1</v>
      </c>
      <c r="BQ45" s="125">
        <f t="shared" si="1"/>
        <v>1</v>
      </c>
      <c r="BR45">
        <f t="shared" si="2"/>
        <v>0</v>
      </c>
      <c r="BS45">
        <f t="shared" si="3"/>
        <v>0.13066906319083055</v>
      </c>
      <c r="BT45" s="123">
        <f t="shared" si="4"/>
        <v>0.13066906319083055</v>
      </c>
      <c r="BU45" s="125">
        <f t="shared" si="5"/>
        <v>0.86933093680916951</v>
      </c>
      <c r="BV45" s="123">
        <f t="shared" si="6"/>
        <v>-0.1400314013454215</v>
      </c>
      <c r="BW45" s="125">
        <f t="shared" si="7"/>
        <v>100</v>
      </c>
      <c r="BX45">
        <f t="shared" si="8"/>
        <v>-1.1232339992895137</v>
      </c>
      <c r="BY45">
        <f t="shared" si="9"/>
        <v>0.21229767925274998</v>
      </c>
      <c r="BZ45">
        <f t="shared" si="10"/>
        <v>0.33394047938798432</v>
      </c>
      <c r="CT45">
        <v>5.1249042662232389E-2</v>
      </c>
      <c r="CU45">
        <v>1</v>
      </c>
      <c r="CV45">
        <v>0</v>
      </c>
      <c r="CW45">
        <f t="shared" si="14"/>
        <v>38</v>
      </c>
      <c r="CX45">
        <f t="shared" si="14"/>
        <v>2</v>
      </c>
      <c r="CY45">
        <f t="shared" si="12"/>
        <v>0.67796610169491522</v>
      </c>
      <c r="CZ45">
        <f t="shared" si="12"/>
        <v>0.9375</v>
      </c>
      <c r="DA45">
        <f t="shared" si="13"/>
        <v>7.944915254237267E-3</v>
      </c>
    </row>
    <row r="46" spans="1:105" x14ac:dyDescent="0.25">
      <c r="A46" s="2">
        <v>228</v>
      </c>
      <c r="B46" s="2">
        <v>2015</v>
      </c>
      <c r="C46" s="2" t="s">
        <v>202</v>
      </c>
      <c r="D46" s="2" t="s">
        <v>140</v>
      </c>
      <c r="E46" s="2" t="s">
        <v>74</v>
      </c>
      <c r="F46" s="2" t="s">
        <v>157</v>
      </c>
      <c r="G46" s="1" t="s">
        <v>65</v>
      </c>
      <c r="H46" s="1" t="s">
        <v>66</v>
      </c>
      <c r="I46" s="3">
        <v>1</v>
      </c>
      <c r="J46" s="4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3" t="s">
        <v>67</v>
      </c>
      <c r="R46">
        <v>1</v>
      </c>
      <c r="S46" s="4">
        <v>1</v>
      </c>
      <c r="T46" s="5">
        <v>0</v>
      </c>
      <c r="U46" s="5">
        <v>0</v>
      </c>
      <c r="V46" s="5">
        <v>0</v>
      </c>
      <c r="W46" s="3" t="s">
        <v>68</v>
      </c>
      <c r="X46" s="3">
        <v>0</v>
      </c>
      <c r="Y46" s="4">
        <v>1</v>
      </c>
      <c r="Z46" s="5">
        <v>0</v>
      </c>
      <c r="AA46" s="5">
        <v>0</v>
      </c>
      <c r="AB46" s="5">
        <v>0</v>
      </c>
      <c r="AC46" s="3" t="s">
        <v>83</v>
      </c>
      <c r="AD46" s="3">
        <v>2</v>
      </c>
      <c r="AE46" s="4">
        <v>0</v>
      </c>
      <c r="AF46" s="5">
        <v>1</v>
      </c>
      <c r="AG46" s="5">
        <v>0</v>
      </c>
      <c r="AH46" s="5">
        <v>0</v>
      </c>
      <c r="AI46" s="5">
        <v>0</v>
      </c>
      <c r="AJ46" s="5">
        <v>0</v>
      </c>
      <c r="AK46" s="6">
        <v>133</v>
      </c>
      <c r="AL46" s="6">
        <v>-133</v>
      </c>
      <c r="AM46" s="6">
        <v>212</v>
      </c>
      <c r="AN46" s="6">
        <v>8</v>
      </c>
      <c r="AO46" s="6">
        <v>24</v>
      </c>
      <c r="AP46" s="6">
        <v>25</v>
      </c>
      <c r="AQ46" s="6">
        <v>25</v>
      </c>
      <c r="AR46" s="6">
        <v>22</v>
      </c>
      <c r="AS46" s="6">
        <v>1980</v>
      </c>
      <c r="AT46" s="7">
        <v>0</v>
      </c>
      <c r="AU46" s="7">
        <v>1</v>
      </c>
      <c r="AV46" s="7">
        <v>0</v>
      </c>
      <c r="AW46" s="8" t="s">
        <v>70</v>
      </c>
      <c r="AX46" s="12" t="s">
        <v>112</v>
      </c>
      <c r="AY46" s="12">
        <v>1</v>
      </c>
      <c r="AZ46" s="9" t="s">
        <v>113</v>
      </c>
      <c r="BA46" s="11"/>
      <c r="BB46" s="2" t="s">
        <v>140</v>
      </c>
      <c r="BC46" s="11"/>
      <c r="BD46" s="4"/>
      <c r="BE46" s="6">
        <v>0.62735849056603776</v>
      </c>
      <c r="BF46" s="6">
        <v>2.95</v>
      </c>
      <c r="BG46" s="6">
        <v>9</v>
      </c>
      <c r="BH46" s="6">
        <v>23</v>
      </c>
      <c r="BI46" s="7">
        <v>1</v>
      </c>
      <c r="BK46">
        <v>5.9701492537313432E-2</v>
      </c>
      <c r="BL46">
        <v>3.62</v>
      </c>
      <c r="BM46">
        <v>3</v>
      </c>
      <c r="BN46">
        <v>16</v>
      </c>
      <c r="BO46" s="123">
        <v>0</v>
      </c>
      <c r="BP46">
        <v>1</v>
      </c>
      <c r="BQ46" s="125">
        <f t="shared" si="1"/>
        <v>1</v>
      </c>
      <c r="BR46">
        <f t="shared" si="2"/>
        <v>0</v>
      </c>
      <c r="BS46">
        <f t="shared" si="3"/>
        <v>0.35004365342646787</v>
      </c>
      <c r="BT46" s="123">
        <f t="shared" si="4"/>
        <v>0.35004365342646787</v>
      </c>
      <c r="BU46" s="125">
        <f t="shared" si="5"/>
        <v>0.64995634657353207</v>
      </c>
      <c r="BV46" s="123">
        <f t="shared" si="6"/>
        <v>-0.43085007746537174</v>
      </c>
      <c r="BW46" s="125">
        <f t="shared" si="7"/>
        <v>100</v>
      </c>
      <c r="BX46">
        <f t="shared" si="8"/>
        <v>-0.3852026139433713</v>
      </c>
      <c r="BY46">
        <f t="shared" si="9"/>
        <v>0.37041582238546111</v>
      </c>
      <c r="BZ46">
        <f t="shared" si="10"/>
        <v>0.54432635487156966</v>
      </c>
      <c r="CT46">
        <v>5.4097079233863275E-2</v>
      </c>
      <c r="CU46">
        <v>1</v>
      </c>
      <c r="CV46">
        <v>0</v>
      </c>
      <c r="CW46">
        <f t="shared" si="14"/>
        <v>39</v>
      </c>
      <c r="CX46">
        <f t="shared" si="14"/>
        <v>2</v>
      </c>
      <c r="CY46">
        <f t="shared" si="12"/>
        <v>0.66949152542372881</v>
      </c>
      <c r="CZ46">
        <f t="shared" si="12"/>
        <v>0.9375</v>
      </c>
      <c r="DA46">
        <f t="shared" si="13"/>
        <v>7.944915254237267E-3</v>
      </c>
    </row>
    <row r="47" spans="1:105" x14ac:dyDescent="0.25">
      <c r="A47" s="2">
        <v>107</v>
      </c>
      <c r="B47" s="2">
        <v>2015</v>
      </c>
      <c r="C47" s="2" t="s">
        <v>117</v>
      </c>
      <c r="D47" s="2" t="s">
        <v>118</v>
      </c>
      <c r="E47" s="2" t="s">
        <v>63</v>
      </c>
      <c r="F47" s="2" t="s">
        <v>119</v>
      </c>
      <c r="G47" s="1" t="s">
        <v>65</v>
      </c>
      <c r="H47" s="1" t="s">
        <v>66</v>
      </c>
      <c r="I47" s="3">
        <v>1</v>
      </c>
      <c r="J47" s="4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 t="s">
        <v>67</v>
      </c>
      <c r="R47">
        <v>1</v>
      </c>
      <c r="S47" s="4">
        <v>1</v>
      </c>
      <c r="T47" s="5">
        <v>0</v>
      </c>
      <c r="U47" s="5">
        <v>0</v>
      </c>
      <c r="V47" s="5">
        <v>0</v>
      </c>
      <c r="W47" s="3" t="s">
        <v>68</v>
      </c>
      <c r="X47" s="3">
        <v>0</v>
      </c>
      <c r="Y47" s="4">
        <v>1</v>
      </c>
      <c r="Z47" s="5">
        <v>0</v>
      </c>
      <c r="AA47" s="5">
        <v>0</v>
      </c>
      <c r="AB47" s="5">
        <v>0</v>
      </c>
      <c r="AC47" s="3" t="s">
        <v>83</v>
      </c>
      <c r="AD47" s="3">
        <v>2</v>
      </c>
      <c r="AE47" s="4">
        <v>0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6">
        <v>20</v>
      </c>
      <c r="AL47" s="6">
        <v>-20</v>
      </c>
      <c r="AM47" s="6">
        <v>117</v>
      </c>
      <c r="AN47" s="6">
        <v>8</v>
      </c>
      <c r="AO47" s="6">
        <v>20</v>
      </c>
      <c r="AP47" s="6">
        <v>21</v>
      </c>
      <c r="AQ47" s="6">
        <v>19</v>
      </c>
      <c r="AR47" s="6">
        <v>17</v>
      </c>
      <c r="AS47" s="6">
        <v>361</v>
      </c>
      <c r="AT47" s="7">
        <v>0</v>
      </c>
      <c r="AU47" s="7">
        <v>0</v>
      </c>
      <c r="AV47" s="7">
        <v>0</v>
      </c>
      <c r="AW47" s="8" t="s">
        <v>65</v>
      </c>
      <c r="AX47" s="12" t="s">
        <v>71</v>
      </c>
      <c r="AY47" s="12">
        <v>3</v>
      </c>
      <c r="AZ47" s="9" t="s">
        <v>77</v>
      </c>
      <c r="BA47" s="11" t="s">
        <v>120</v>
      </c>
      <c r="BB47" s="2" t="s">
        <v>118</v>
      </c>
      <c r="BC47" s="11"/>
      <c r="BD47" s="4">
        <v>3.117</v>
      </c>
      <c r="BE47" s="6">
        <v>0.17094017094017094</v>
      </c>
      <c r="BF47" s="6">
        <v>3.74</v>
      </c>
      <c r="BG47" s="6">
        <v>9</v>
      </c>
      <c r="BH47" s="6">
        <v>23</v>
      </c>
      <c r="BI47" s="7">
        <v>0</v>
      </c>
      <c r="BK47">
        <v>5.9829059829059832E-2</v>
      </c>
      <c r="BL47">
        <v>3.94</v>
      </c>
      <c r="BM47">
        <v>26</v>
      </c>
      <c r="BN47">
        <v>25</v>
      </c>
      <c r="BO47" s="123">
        <v>0</v>
      </c>
      <c r="BP47">
        <v>1</v>
      </c>
      <c r="BQ47" s="125">
        <f t="shared" si="1"/>
        <v>1</v>
      </c>
      <c r="BR47">
        <f t="shared" si="2"/>
        <v>0</v>
      </c>
      <c r="BS47">
        <f t="shared" si="3"/>
        <v>3.9850122600474186E-2</v>
      </c>
      <c r="BT47" s="123">
        <f t="shared" si="4"/>
        <v>3.9850122600474186E-2</v>
      </c>
      <c r="BU47" s="125">
        <f t="shared" si="5"/>
        <v>0.96014987739952584</v>
      </c>
      <c r="BV47" s="123">
        <f t="shared" si="6"/>
        <v>-4.0665884414898976E-2</v>
      </c>
      <c r="BW47" s="125">
        <f t="shared" si="7"/>
        <v>100</v>
      </c>
      <c r="BX47">
        <f t="shared" si="8"/>
        <v>-1.7524279715034354</v>
      </c>
      <c r="BY47">
        <f t="shared" si="9"/>
        <v>8.591125528087426E-2</v>
      </c>
      <c r="BZ47">
        <f t="shared" si="10"/>
        <v>0.16480797966769631</v>
      </c>
      <c r="CT47">
        <v>5.5001282166486747E-2</v>
      </c>
      <c r="CU47">
        <v>1</v>
      </c>
      <c r="CV47">
        <v>0</v>
      </c>
      <c r="CW47">
        <f t="shared" si="14"/>
        <v>40</v>
      </c>
      <c r="CX47">
        <f t="shared" si="14"/>
        <v>2</v>
      </c>
      <c r="CY47">
        <f t="shared" si="12"/>
        <v>0.66101694915254239</v>
      </c>
      <c r="CZ47">
        <f t="shared" si="12"/>
        <v>0.9375</v>
      </c>
      <c r="DA47">
        <f t="shared" si="13"/>
        <v>7.944915254237267E-3</v>
      </c>
    </row>
    <row r="48" spans="1:105" x14ac:dyDescent="0.25">
      <c r="A48" s="2">
        <v>218</v>
      </c>
      <c r="B48" s="2">
        <v>2015</v>
      </c>
      <c r="C48" s="2" t="s">
        <v>238</v>
      </c>
      <c r="D48" s="2" t="s">
        <v>204</v>
      </c>
      <c r="E48" s="2" t="s">
        <v>63</v>
      </c>
      <c r="F48" s="2" t="s">
        <v>119</v>
      </c>
      <c r="G48" s="1" t="s">
        <v>65</v>
      </c>
      <c r="H48" s="1" t="s">
        <v>66</v>
      </c>
      <c r="I48" s="3">
        <v>1</v>
      </c>
      <c r="J48" s="4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3" t="s">
        <v>67</v>
      </c>
      <c r="R48">
        <v>1</v>
      </c>
      <c r="S48" s="4">
        <v>1</v>
      </c>
      <c r="T48" s="5">
        <v>0</v>
      </c>
      <c r="U48" s="5">
        <v>0</v>
      </c>
      <c r="V48" s="5">
        <v>0</v>
      </c>
      <c r="W48" s="3" t="s">
        <v>68</v>
      </c>
      <c r="X48" s="3">
        <v>0</v>
      </c>
      <c r="Y48" s="4">
        <v>1</v>
      </c>
      <c r="Z48" s="5">
        <v>0</v>
      </c>
      <c r="AA48" s="5">
        <v>0</v>
      </c>
      <c r="AB48" s="5">
        <v>0</v>
      </c>
      <c r="AC48" s="3" t="s">
        <v>128</v>
      </c>
      <c r="AD48" s="3">
        <v>3</v>
      </c>
      <c r="AE48" s="4">
        <v>0</v>
      </c>
      <c r="AF48" s="5">
        <v>0</v>
      </c>
      <c r="AG48" s="5">
        <v>1</v>
      </c>
      <c r="AH48" s="5">
        <v>0</v>
      </c>
      <c r="AI48" s="5">
        <v>0</v>
      </c>
      <c r="AJ48" s="5">
        <v>0</v>
      </c>
      <c r="AK48" s="6">
        <v>19</v>
      </c>
      <c r="AL48" s="6">
        <v>-19</v>
      </c>
      <c r="AM48" s="6">
        <v>182</v>
      </c>
      <c r="AN48" s="6">
        <v>8</v>
      </c>
      <c r="AO48" s="6">
        <v>26</v>
      </c>
      <c r="AP48" s="6">
        <v>24</v>
      </c>
      <c r="AQ48" s="6">
        <v>28</v>
      </c>
      <c r="AR48" s="6">
        <v>30</v>
      </c>
      <c r="AS48" s="6">
        <v>2694</v>
      </c>
      <c r="AT48" s="7">
        <v>0</v>
      </c>
      <c r="AU48" s="7">
        <v>0</v>
      </c>
      <c r="AV48" s="7">
        <v>0</v>
      </c>
      <c r="AW48" s="8" t="s">
        <v>65</v>
      </c>
      <c r="AX48" s="12" t="s">
        <v>71</v>
      </c>
      <c r="AY48" s="12">
        <v>3</v>
      </c>
      <c r="AZ48" s="9" t="s">
        <v>77</v>
      </c>
      <c r="BA48" s="11" t="s">
        <v>239</v>
      </c>
      <c r="BB48" s="2" t="s">
        <v>204</v>
      </c>
      <c r="BC48" s="11"/>
      <c r="BD48" s="4">
        <v>3.7429999999999999</v>
      </c>
      <c r="BE48" s="6">
        <v>0.1043956043956044</v>
      </c>
      <c r="BF48" s="6">
        <v>3.98</v>
      </c>
      <c r="BG48" s="6">
        <v>10</v>
      </c>
      <c r="BH48" s="6">
        <v>23</v>
      </c>
      <c r="BI48" s="7">
        <v>0</v>
      </c>
      <c r="BK48">
        <v>6.0773480662983423E-2</v>
      </c>
      <c r="BL48">
        <v>4.05</v>
      </c>
      <c r="BM48">
        <v>21</v>
      </c>
      <c r="BN48">
        <v>25</v>
      </c>
      <c r="BO48" s="123">
        <v>0</v>
      </c>
      <c r="BP48">
        <v>1</v>
      </c>
      <c r="BQ48" s="125">
        <f t="shared" si="1"/>
        <v>1</v>
      </c>
      <c r="BR48">
        <f t="shared" si="2"/>
        <v>0</v>
      </c>
      <c r="BS48">
        <f t="shared" si="3"/>
        <v>5.5001282166486747E-2</v>
      </c>
      <c r="BT48" s="123">
        <f t="shared" si="4"/>
        <v>5.5001282166486747E-2</v>
      </c>
      <c r="BU48" s="125">
        <f t="shared" si="5"/>
        <v>0.9449987178335133</v>
      </c>
      <c r="BV48" s="123">
        <f t="shared" si="6"/>
        <v>-5.6571708279247755E-2</v>
      </c>
      <c r="BW48" s="125">
        <f t="shared" si="7"/>
        <v>100</v>
      </c>
      <c r="BX48">
        <f t="shared" si="8"/>
        <v>-1.5981816140860117</v>
      </c>
      <c r="BY48">
        <f t="shared" si="9"/>
        <v>0.11124383568923069</v>
      </c>
      <c r="BZ48">
        <f t="shared" si="10"/>
        <v>0.20199319558189119</v>
      </c>
      <c r="CT48">
        <v>6.012263136478764E-2</v>
      </c>
      <c r="CU48">
        <v>1</v>
      </c>
      <c r="CV48">
        <v>0</v>
      </c>
      <c r="CW48">
        <f t="shared" si="14"/>
        <v>41</v>
      </c>
      <c r="CX48">
        <f t="shared" si="14"/>
        <v>2</v>
      </c>
      <c r="CY48">
        <f t="shared" si="12"/>
        <v>0.65254237288135597</v>
      </c>
      <c r="CZ48">
        <f t="shared" si="12"/>
        <v>0.9375</v>
      </c>
      <c r="DA48">
        <f t="shared" si="13"/>
        <v>7.944915254237267E-3</v>
      </c>
    </row>
    <row r="49" spans="1:105" x14ac:dyDescent="0.25">
      <c r="A49" s="2">
        <v>133</v>
      </c>
      <c r="B49" s="2">
        <v>2015</v>
      </c>
      <c r="C49" s="2" t="s">
        <v>137</v>
      </c>
      <c r="D49" s="2" t="s">
        <v>89</v>
      </c>
      <c r="E49" s="2" t="s">
        <v>63</v>
      </c>
      <c r="F49" s="2" t="s">
        <v>81</v>
      </c>
      <c r="G49" s="1" t="s">
        <v>65</v>
      </c>
      <c r="H49" s="1" t="s">
        <v>66</v>
      </c>
      <c r="I49" s="3">
        <v>1</v>
      </c>
      <c r="J49" s="4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3" t="s">
        <v>67</v>
      </c>
      <c r="R49">
        <v>1</v>
      </c>
      <c r="S49" s="4">
        <v>1</v>
      </c>
      <c r="T49" s="5">
        <v>0</v>
      </c>
      <c r="U49" s="5">
        <v>0</v>
      </c>
      <c r="V49" s="5">
        <v>0</v>
      </c>
      <c r="W49" s="3" t="s">
        <v>68</v>
      </c>
      <c r="X49" s="3">
        <v>0</v>
      </c>
      <c r="Y49" s="4">
        <v>1</v>
      </c>
      <c r="Z49" s="5">
        <v>0</v>
      </c>
      <c r="AA49" s="5">
        <v>0</v>
      </c>
      <c r="AB49" s="5">
        <v>0</v>
      </c>
      <c r="AC49" s="3" t="s">
        <v>91</v>
      </c>
      <c r="AD49" s="3">
        <v>5</v>
      </c>
      <c r="AE49" s="4">
        <v>0</v>
      </c>
      <c r="AF49" s="5">
        <v>0</v>
      </c>
      <c r="AG49" s="5">
        <v>0</v>
      </c>
      <c r="AH49" s="5">
        <v>0</v>
      </c>
      <c r="AI49" s="5">
        <v>1</v>
      </c>
      <c r="AJ49" s="5">
        <v>0</v>
      </c>
      <c r="AK49" s="6">
        <v>50</v>
      </c>
      <c r="AL49" s="6">
        <v>-50</v>
      </c>
      <c r="AM49" s="6">
        <v>173</v>
      </c>
      <c r="AN49" s="6">
        <v>8</v>
      </c>
      <c r="AO49" s="6">
        <v>21</v>
      </c>
      <c r="AP49" s="6">
        <v>20</v>
      </c>
      <c r="AQ49" s="6">
        <v>19</v>
      </c>
      <c r="AR49" s="6">
        <v>22</v>
      </c>
      <c r="AS49" s="6">
        <v>8</v>
      </c>
      <c r="AT49" s="7">
        <v>0</v>
      </c>
      <c r="AU49" s="7">
        <v>0</v>
      </c>
      <c r="AV49" s="7">
        <v>0</v>
      </c>
      <c r="AW49" s="8" t="s">
        <v>65</v>
      </c>
      <c r="AX49" s="12" t="s">
        <v>71</v>
      </c>
      <c r="AY49" s="12">
        <v>3</v>
      </c>
      <c r="AZ49" s="9" t="s">
        <v>77</v>
      </c>
      <c r="BA49" s="11" t="s">
        <v>138</v>
      </c>
      <c r="BB49" s="2" t="s">
        <v>89</v>
      </c>
      <c r="BC49" s="11"/>
      <c r="BD49" s="4">
        <v>3.4889999999999999</v>
      </c>
      <c r="BE49" s="6">
        <v>0.28901734104046245</v>
      </c>
      <c r="BF49" s="6">
        <v>3.69</v>
      </c>
      <c r="BG49" s="6">
        <v>11</v>
      </c>
      <c r="BH49" s="6">
        <v>23</v>
      </c>
      <c r="BI49" s="7">
        <v>0</v>
      </c>
      <c r="BK49">
        <v>6.2091503267973858E-2</v>
      </c>
      <c r="BL49">
        <v>4.28</v>
      </c>
      <c r="BM49">
        <v>30</v>
      </c>
      <c r="BN49">
        <v>36</v>
      </c>
      <c r="BO49" s="123">
        <v>0</v>
      </c>
      <c r="BP49">
        <v>1</v>
      </c>
      <c r="BQ49" s="125">
        <f t="shared" si="1"/>
        <v>1</v>
      </c>
      <c r="BR49">
        <f t="shared" si="2"/>
        <v>0</v>
      </c>
      <c r="BS49">
        <f t="shared" si="3"/>
        <v>1.0365700541436209E-2</v>
      </c>
      <c r="BT49" s="123">
        <f t="shared" si="4"/>
        <v>1.0365700541436209E-2</v>
      </c>
      <c r="BU49" s="125">
        <f t="shared" si="5"/>
        <v>0.98963429945856374</v>
      </c>
      <c r="BV49" s="123">
        <f t="shared" si="6"/>
        <v>-1.0419798582750181E-2</v>
      </c>
      <c r="BW49" s="125">
        <f t="shared" si="7"/>
        <v>100</v>
      </c>
      <c r="BX49">
        <f t="shared" si="8"/>
        <v>-2.3128406649727644</v>
      </c>
      <c r="BY49">
        <f t="shared" si="9"/>
        <v>2.7500406187050252E-2</v>
      </c>
      <c r="BZ49">
        <f t="shared" si="10"/>
        <v>6.5042462161884473E-2</v>
      </c>
      <c r="CT49">
        <v>6.2925721976789889E-2</v>
      </c>
      <c r="CU49">
        <v>1</v>
      </c>
      <c r="CV49">
        <v>0</v>
      </c>
      <c r="CW49">
        <f t="shared" si="14"/>
        <v>42</v>
      </c>
      <c r="CX49">
        <f t="shared" si="14"/>
        <v>2</v>
      </c>
      <c r="CY49">
        <f t="shared" si="12"/>
        <v>0.64406779661016955</v>
      </c>
      <c r="CZ49">
        <f t="shared" si="12"/>
        <v>0.9375</v>
      </c>
      <c r="DA49">
        <f t="shared" si="13"/>
        <v>7.944915254237267E-3</v>
      </c>
    </row>
    <row r="50" spans="1:105" x14ac:dyDescent="0.25">
      <c r="A50" s="2">
        <v>58</v>
      </c>
      <c r="B50" s="2">
        <v>2016</v>
      </c>
      <c r="C50" s="2" t="s">
        <v>137</v>
      </c>
      <c r="D50" s="2" t="s">
        <v>140</v>
      </c>
      <c r="E50" s="2" t="s">
        <v>63</v>
      </c>
      <c r="F50" s="2" t="s">
        <v>145</v>
      </c>
      <c r="G50" s="1" t="s">
        <v>65</v>
      </c>
      <c r="H50" s="1" t="s">
        <v>66</v>
      </c>
      <c r="I50" s="3">
        <v>1</v>
      </c>
      <c r="J50" s="4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3" t="s">
        <v>67</v>
      </c>
      <c r="R50">
        <v>1</v>
      </c>
      <c r="S50" s="4">
        <v>1</v>
      </c>
      <c r="T50" s="5">
        <v>0</v>
      </c>
      <c r="U50" s="5">
        <v>0</v>
      </c>
      <c r="V50" s="5">
        <v>0</v>
      </c>
      <c r="W50" s="3" t="s">
        <v>68</v>
      </c>
      <c r="X50" s="3">
        <v>0</v>
      </c>
      <c r="Y50" s="4">
        <v>1</v>
      </c>
      <c r="Z50" s="5">
        <v>0</v>
      </c>
      <c r="AA50" s="5">
        <v>0</v>
      </c>
      <c r="AB50" s="5">
        <v>0</v>
      </c>
      <c r="AC50" s="3" t="s">
        <v>83</v>
      </c>
      <c r="AD50" s="3">
        <v>2</v>
      </c>
      <c r="AE50" s="4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6">
        <v>4</v>
      </c>
      <c r="AL50" s="6">
        <v>-4</v>
      </c>
      <c r="AM50" s="6">
        <v>143</v>
      </c>
      <c r="AN50" s="6">
        <v>8</v>
      </c>
      <c r="AO50" s="6">
        <v>25</v>
      </c>
      <c r="AP50" s="6">
        <v>21</v>
      </c>
      <c r="AQ50" s="6">
        <v>24</v>
      </c>
      <c r="AR50" s="6">
        <v>33</v>
      </c>
      <c r="AS50" s="6">
        <v>0</v>
      </c>
      <c r="AT50" s="7">
        <v>0</v>
      </c>
      <c r="AU50" s="7">
        <v>0</v>
      </c>
      <c r="AV50" s="7">
        <v>1</v>
      </c>
      <c r="AW50" s="8" t="s">
        <v>65</v>
      </c>
      <c r="AX50" s="12" t="s">
        <v>71</v>
      </c>
      <c r="AY50" s="12">
        <v>3</v>
      </c>
      <c r="AZ50" s="9" t="s">
        <v>77</v>
      </c>
      <c r="BA50" s="11" t="s">
        <v>185</v>
      </c>
      <c r="BB50" s="2" t="s">
        <v>140</v>
      </c>
      <c r="BC50" s="11"/>
      <c r="BD50" s="4">
        <v>3.6869999999999998</v>
      </c>
      <c r="BE50" s="6">
        <v>2.7972027972027972E-2</v>
      </c>
      <c r="BF50" s="6">
        <v>3.79</v>
      </c>
      <c r="BG50" s="6">
        <v>11</v>
      </c>
      <c r="BH50" s="6">
        <v>23</v>
      </c>
      <c r="BI50" s="7">
        <v>0</v>
      </c>
      <c r="BK50">
        <v>6.358381502890173E-2</v>
      </c>
      <c r="BL50">
        <v>3.86</v>
      </c>
      <c r="BM50">
        <v>38</v>
      </c>
      <c r="BN50">
        <v>29</v>
      </c>
      <c r="BO50" s="123">
        <v>0</v>
      </c>
      <c r="BP50">
        <v>1</v>
      </c>
      <c r="BQ50" s="125">
        <f t="shared" si="1"/>
        <v>1</v>
      </c>
      <c r="BR50">
        <f t="shared" si="2"/>
        <v>0</v>
      </c>
      <c r="BS50">
        <f t="shared" si="3"/>
        <v>1.087619977773345E-2</v>
      </c>
      <c r="BT50" s="123">
        <f t="shared" si="4"/>
        <v>1.087619977773345E-2</v>
      </c>
      <c r="BU50" s="125">
        <f t="shared" si="5"/>
        <v>0.98912380022226654</v>
      </c>
      <c r="BV50" s="123">
        <f t="shared" si="6"/>
        <v>-1.0935778022284097E-2</v>
      </c>
      <c r="BW50" s="125">
        <f t="shared" si="7"/>
        <v>100</v>
      </c>
      <c r="BX50">
        <f t="shared" si="8"/>
        <v>-2.2946637885121248</v>
      </c>
      <c r="BY50">
        <f t="shared" si="9"/>
        <v>2.8676437559881834E-2</v>
      </c>
      <c r="BZ50">
        <f t="shared" si="10"/>
        <v>6.7366858594342938E-2</v>
      </c>
      <c r="CT50">
        <v>6.8458892977455485E-2</v>
      </c>
      <c r="CU50">
        <v>1</v>
      </c>
      <c r="CV50">
        <v>0</v>
      </c>
      <c r="CW50">
        <f t="shared" si="14"/>
        <v>43</v>
      </c>
      <c r="CX50">
        <f t="shared" si="14"/>
        <v>2</v>
      </c>
      <c r="CY50">
        <f t="shared" si="12"/>
        <v>0.63559322033898313</v>
      </c>
      <c r="CZ50">
        <f t="shared" si="12"/>
        <v>0.9375</v>
      </c>
      <c r="DA50">
        <f t="shared" si="13"/>
        <v>7.944915254237371E-3</v>
      </c>
    </row>
    <row r="51" spans="1:105" x14ac:dyDescent="0.25">
      <c r="A51" s="2">
        <v>144</v>
      </c>
      <c r="B51" s="2">
        <v>2015</v>
      </c>
      <c r="C51" s="2" t="s">
        <v>88</v>
      </c>
      <c r="D51" s="2" t="s">
        <v>140</v>
      </c>
      <c r="E51" s="2" t="s">
        <v>63</v>
      </c>
      <c r="F51" s="2" t="s">
        <v>119</v>
      </c>
      <c r="G51" s="1" t="s">
        <v>65</v>
      </c>
      <c r="H51" s="1" t="s">
        <v>66</v>
      </c>
      <c r="I51" s="3">
        <v>1</v>
      </c>
      <c r="J51" s="4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3" t="s">
        <v>67</v>
      </c>
      <c r="R51">
        <v>1</v>
      </c>
      <c r="S51" s="4">
        <v>1</v>
      </c>
      <c r="T51" s="5">
        <v>0</v>
      </c>
      <c r="U51" s="5">
        <v>0</v>
      </c>
      <c r="V51" s="5">
        <v>0</v>
      </c>
      <c r="W51" s="3" t="s">
        <v>110</v>
      </c>
      <c r="X51" s="3">
        <v>1</v>
      </c>
      <c r="Y51" s="4">
        <v>0</v>
      </c>
      <c r="Z51" s="5">
        <v>1</v>
      </c>
      <c r="AA51" s="5">
        <v>0</v>
      </c>
      <c r="AB51" s="5">
        <v>0</v>
      </c>
      <c r="AC51" s="3" t="s">
        <v>83</v>
      </c>
      <c r="AD51" s="3">
        <v>2</v>
      </c>
      <c r="AE51" s="4">
        <v>0</v>
      </c>
      <c r="AF51" s="5">
        <v>1</v>
      </c>
      <c r="AG51" s="5">
        <v>0</v>
      </c>
      <c r="AH51" s="5">
        <v>0</v>
      </c>
      <c r="AI51" s="5">
        <v>0</v>
      </c>
      <c r="AJ51" s="5">
        <v>0</v>
      </c>
      <c r="AK51" s="6">
        <v>141</v>
      </c>
      <c r="AL51" s="6">
        <v>-141</v>
      </c>
      <c r="AM51" s="6">
        <v>472</v>
      </c>
      <c r="AN51" s="6">
        <v>8</v>
      </c>
      <c r="AO51" s="6">
        <v>23</v>
      </c>
      <c r="AP51" s="6">
        <v>24</v>
      </c>
      <c r="AQ51" s="6">
        <v>24</v>
      </c>
      <c r="AR51" s="6">
        <v>27</v>
      </c>
      <c r="AS51" s="6">
        <v>90</v>
      </c>
      <c r="AT51" s="7">
        <v>0</v>
      </c>
      <c r="AU51" s="7">
        <v>0</v>
      </c>
      <c r="AV51" s="7">
        <v>0</v>
      </c>
      <c r="AW51" s="8" t="s">
        <v>65</v>
      </c>
      <c r="AX51" s="12" t="s">
        <v>71</v>
      </c>
      <c r="AY51" s="12">
        <v>3</v>
      </c>
      <c r="AZ51" s="9" t="s">
        <v>77</v>
      </c>
      <c r="BA51" s="11" t="s">
        <v>185</v>
      </c>
      <c r="BB51" s="2" t="s">
        <v>140</v>
      </c>
      <c r="BC51" s="11"/>
      <c r="BD51" s="4">
        <v>3.3740000000000001</v>
      </c>
      <c r="BE51" s="6">
        <v>0.29872881355932202</v>
      </c>
      <c r="BF51" s="6">
        <v>3.61</v>
      </c>
      <c r="BG51" s="6">
        <v>23</v>
      </c>
      <c r="BH51" s="6">
        <v>23</v>
      </c>
      <c r="BI51" s="7">
        <v>0</v>
      </c>
      <c r="BK51">
        <v>6.5015479876160992E-2</v>
      </c>
      <c r="BL51">
        <v>3.95</v>
      </c>
      <c r="BM51">
        <v>13</v>
      </c>
      <c r="BN51">
        <v>26</v>
      </c>
      <c r="BO51" s="123">
        <v>0</v>
      </c>
      <c r="BP51">
        <v>1</v>
      </c>
      <c r="BQ51" s="125">
        <f t="shared" si="1"/>
        <v>1</v>
      </c>
      <c r="BR51">
        <f t="shared" si="2"/>
        <v>0</v>
      </c>
      <c r="BS51">
        <f t="shared" si="3"/>
        <v>0.11727263780852244</v>
      </c>
      <c r="BT51" s="123">
        <f t="shared" si="4"/>
        <v>0.11727263780852244</v>
      </c>
      <c r="BU51" s="125">
        <f t="shared" si="5"/>
        <v>0.88272736219147752</v>
      </c>
      <c r="BV51" s="123">
        <f t="shared" si="6"/>
        <v>-0.12473888914537358</v>
      </c>
      <c r="BW51" s="125">
        <f t="shared" si="7"/>
        <v>100</v>
      </c>
      <c r="BX51">
        <f t="shared" si="8"/>
        <v>-1.1887316658688394</v>
      </c>
      <c r="BY51">
        <f t="shared" si="9"/>
        <v>0.19681717635924242</v>
      </c>
      <c r="BZ51">
        <f t="shared" si="10"/>
        <v>0.31475870645676562</v>
      </c>
      <c r="CT51">
        <v>7.113399950814786E-2</v>
      </c>
      <c r="CU51">
        <v>1</v>
      </c>
      <c r="CV51">
        <v>0</v>
      </c>
      <c r="CW51">
        <f t="shared" si="14"/>
        <v>44</v>
      </c>
      <c r="CX51">
        <f t="shared" si="14"/>
        <v>2</v>
      </c>
      <c r="CY51">
        <f t="shared" si="12"/>
        <v>0.6271186440677966</v>
      </c>
      <c r="CZ51">
        <f t="shared" si="12"/>
        <v>0.9375</v>
      </c>
      <c r="DA51">
        <f t="shared" si="13"/>
        <v>7.944915254237267E-3</v>
      </c>
    </row>
    <row r="52" spans="1:105" x14ac:dyDescent="0.25">
      <c r="A52" s="2">
        <v>230</v>
      </c>
      <c r="B52" s="2">
        <v>2016</v>
      </c>
      <c r="C52" s="2" t="s">
        <v>345</v>
      </c>
      <c r="D52" s="2" t="s">
        <v>222</v>
      </c>
      <c r="E52" s="2" t="s">
        <v>74</v>
      </c>
      <c r="F52" s="2" t="s">
        <v>108</v>
      </c>
      <c r="G52" s="1" t="s">
        <v>65</v>
      </c>
      <c r="H52" s="1" t="s">
        <v>66</v>
      </c>
      <c r="I52" s="3">
        <v>1</v>
      </c>
      <c r="J52" s="4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 t="s">
        <v>67</v>
      </c>
      <c r="R52">
        <v>1</v>
      </c>
      <c r="S52" s="4">
        <v>1</v>
      </c>
      <c r="T52" s="5">
        <v>0</v>
      </c>
      <c r="U52" s="5">
        <v>0</v>
      </c>
      <c r="V52" s="5">
        <v>0</v>
      </c>
      <c r="W52" s="3" t="s">
        <v>68</v>
      </c>
      <c r="X52" s="3">
        <v>0</v>
      </c>
      <c r="Y52" s="4">
        <v>1</v>
      </c>
      <c r="Z52" s="5">
        <v>0</v>
      </c>
      <c r="AA52" s="5">
        <v>0</v>
      </c>
      <c r="AB52" s="5">
        <v>0</v>
      </c>
      <c r="AC52" s="3" t="s">
        <v>91</v>
      </c>
      <c r="AD52" s="3">
        <v>5</v>
      </c>
      <c r="AE52" s="4">
        <v>0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6">
        <v>119</v>
      </c>
      <c r="AL52" s="6">
        <v>-119</v>
      </c>
      <c r="AM52" s="6">
        <v>546</v>
      </c>
      <c r="AN52" s="6">
        <v>8</v>
      </c>
      <c r="AO52" s="6">
        <v>31</v>
      </c>
      <c r="AP52" s="6">
        <v>24</v>
      </c>
      <c r="AQ52" s="6">
        <v>28</v>
      </c>
      <c r="AR52" s="6">
        <v>27</v>
      </c>
      <c r="AS52" s="6">
        <v>1026</v>
      </c>
      <c r="AT52" s="7">
        <v>0</v>
      </c>
      <c r="AU52" s="7">
        <v>1</v>
      </c>
      <c r="AV52" s="7">
        <v>1</v>
      </c>
      <c r="AW52" s="8" t="s">
        <v>70</v>
      </c>
      <c r="AX52" s="12" t="s">
        <v>112</v>
      </c>
      <c r="AY52" s="12">
        <v>1</v>
      </c>
      <c r="AZ52" s="9" t="s">
        <v>113</v>
      </c>
      <c r="BA52" s="11"/>
      <c r="BB52" s="2" t="s">
        <v>222</v>
      </c>
      <c r="BC52" s="11"/>
      <c r="BD52" s="4"/>
      <c r="BE52" s="6">
        <v>0.21794871794871795</v>
      </c>
      <c r="BF52" s="6">
        <v>3.34</v>
      </c>
      <c r="BG52" s="6">
        <v>0</v>
      </c>
      <c r="BH52" s="6">
        <v>24</v>
      </c>
      <c r="BI52" s="7">
        <v>1</v>
      </c>
      <c r="BK52">
        <v>6.5263157894736842E-2</v>
      </c>
      <c r="BL52">
        <v>4.4000000000000004</v>
      </c>
      <c r="BM52">
        <v>36</v>
      </c>
      <c r="BN52">
        <v>29</v>
      </c>
      <c r="BO52" s="123">
        <v>0</v>
      </c>
      <c r="BP52">
        <v>1</v>
      </c>
      <c r="BQ52" s="125">
        <f t="shared" si="1"/>
        <v>1</v>
      </c>
      <c r="BR52">
        <f t="shared" si="2"/>
        <v>0</v>
      </c>
      <c r="BS52">
        <f t="shared" si="3"/>
        <v>5.4387735719308708E-3</v>
      </c>
      <c r="BT52" s="123">
        <f t="shared" si="4"/>
        <v>5.4387735719308708E-3</v>
      </c>
      <c r="BU52" s="125">
        <f t="shared" si="5"/>
        <v>0.9945612264280691</v>
      </c>
      <c r="BV52" s="123">
        <f t="shared" si="6"/>
        <v>-5.4536175473933858E-3</v>
      </c>
      <c r="BW52" s="125">
        <f t="shared" si="7"/>
        <v>100</v>
      </c>
      <c r="BX52">
        <f t="shared" si="8"/>
        <v>-2.5466082412139892</v>
      </c>
      <c r="BY52">
        <f t="shared" si="9"/>
        <v>1.5583458181288198E-2</v>
      </c>
      <c r="BZ52">
        <f t="shared" si="10"/>
        <v>4.0147488295414049E-2</v>
      </c>
      <c r="CT52">
        <v>7.3287560634026375E-2</v>
      </c>
      <c r="CU52">
        <v>1</v>
      </c>
      <c r="CV52">
        <v>0</v>
      </c>
      <c r="CW52">
        <f t="shared" si="14"/>
        <v>45</v>
      </c>
      <c r="CX52">
        <f t="shared" si="14"/>
        <v>2</v>
      </c>
      <c r="CY52">
        <f t="shared" si="12"/>
        <v>0.61864406779661019</v>
      </c>
      <c r="CZ52">
        <f t="shared" si="12"/>
        <v>0.9375</v>
      </c>
      <c r="DA52">
        <f t="shared" si="13"/>
        <v>7.944915254237371E-3</v>
      </c>
    </row>
    <row r="53" spans="1:105" x14ac:dyDescent="0.25">
      <c r="A53" s="2">
        <v>172</v>
      </c>
      <c r="B53" s="2">
        <v>2015</v>
      </c>
      <c r="C53" s="2" t="s">
        <v>223</v>
      </c>
      <c r="D53" s="2" t="s">
        <v>189</v>
      </c>
      <c r="E53" s="2" t="s">
        <v>74</v>
      </c>
      <c r="F53" s="2" t="s">
        <v>141</v>
      </c>
      <c r="G53" s="1" t="s">
        <v>65</v>
      </c>
      <c r="H53" s="1" t="s">
        <v>66</v>
      </c>
      <c r="I53" s="3">
        <v>1</v>
      </c>
      <c r="J53" s="4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3" t="s">
        <v>67</v>
      </c>
      <c r="R53">
        <v>1</v>
      </c>
      <c r="S53" s="4">
        <v>1</v>
      </c>
      <c r="T53" s="5">
        <v>0</v>
      </c>
      <c r="U53" s="5">
        <v>0</v>
      </c>
      <c r="V53" s="5">
        <v>0</v>
      </c>
      <c r="W53" s="3" t="s">
        <v>68</v>
      </c>
      <c r="X53" s="3">
        <v>0</v>
      </c>
      <c r="Y53" s="4">
        <v>1</v>
      </c>
      <c r="Z53" s="5">
        <v>0</v>
      </c>
      <c r="AA53" s="5">
        <v>0</v>
      </c>
      <c r="AB53" s="5">
        <v>0</v>
      </c>
      <c r="AC53" s="3" t="s">
        <v>83</v>
      </c>
      <c r="AD53" s="3">
        <v>2</v>
      </c>
      <c r="AE53" s="4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6">
        <v>101</v>
      </c>
      <c r="AL53" s="6">
        <v>-101</v>
      </c>
      <c r="AM53" s="6">
        <v>319</v>
      </c>
      <c r="AN53" s="6">
        <v>7</v>
      </c>
      <c r="AO53" s="6">
        <v>25</v>
      </c>
      <c r="AP53" s="6">
        <v>26</v>
      </c>
      <c r="AQ53" s="6">
        <v>28</v>
      </c>
      <c r="AR53" s="6">
        <v>26</v>
      </c>
      <c r="AS53" s="6">
        <v>1979</v>
      </c>
      <c r="AT53" s="7">
        <v>0</v>
      </c>
      <c r="AU53" s="7">
        <v>1</v>
      </c>
      <c r="AV53" s="7">
        <v>0</v>
      </c>
      <c r="AW53" s="8" t="s">
        <v>65</v>
      </c>
      <c r="AX53" s="12" t="s">
        <v>71</v>
      </c>
      <c r="AY53" s="12">
        <v>3</v>
      </c>
      <c r="AZ53" s="9" t="s">
        <v>77</v>
      </c>
      <c r="BA53" s="11" t="s">
        <v>224</v>
      </c>
      <c r="BB53" s="2" t="s">
        <v>189</v>
      </c>
      <c r="BC53" s="11" t="s">
        <v>175</v>
      </c>
      <c r="BD53" s="4">
        <v>3.5979999999999999</v>
      </c>
      <c r="BE53" s="6">
        <v>0.31661442006269591</v>
      </c>
      <c r="BF53" s="6">
        <v>3.34</v>
      </c>
      <c r="BG53" s="6">
        <v>0</v>
      </c>
      <c r="BH53" s="6">
        <v>24</v>
      </c>
      <c r="BI53" s="7">
        <v>0</v>
      </c>
      <c r="BK53">
        <v>7.0422535211267609E-2</v>
      </c>
      <c r="BL53">
        <v>4.13</v>
      </c>
      <c r="BM53">
        <v>12</v>
      </c>
      <c r="BN53">
        <v>29</v>
      </c>
      <c r="BO53" s="123">
        <v>0</v>
      </c>
      <c r="BP53">
        <v>1</v>
      </c>
      <c r="BQ53" s="125">
        <f t="shared" si="1"/>
        <v>1</v>
      </c>
      <c r="BR53">
        <f t="shared" si="2"/>
        <v>0</v>
      </c>
      <c r="BS53">
        <f t="shared" si="3"/>
        <v>9.6985881985033162E-2</v>
      </c>
      <c r="BT53" s="123">
        <f t="shared" si="4"/>
        <v>9.6985881985033162E-2</v>
      </c>
      <c r="BU53" s="125">
        <f t="shared" si="5"/>
        <v>0.90301411801496689</v>
      </c>
      <c r="BV53" s="123">
        <f t="shared" si="6"/>
        <v>-0.10201709111930057</v>
      </c>
      <c r="BW53" s="125">
        <f t="shared" si="7"/>
        <v>100</v>
      </c>
      <c r="BX53">
        <f t="shared" si="8"/>
        <v>-1.2989188965033009</v>
      </c>
      <c r="BY53">
        <f t="shared" si="9"/>
        <v>0.17160950842670369</v>
      </c>
      <c r="BZ53">
        <f t="shared" si="10"/>
        <v>0.28296306033442187</v>
      </c>
      <c r="CT53">
        <v>7.7669267925079305E-2</v>
      </c>
      <c r="CU53">
        <v>1</v>
      </c>
      <c r="CV53">
        <v>0</v>
      </c>
      <c r="CW53">
        <f t="shared" si="14"/>
        <v>46</v>
      </c>
      <c r="CX53">
        <f t="shared" si="14"/>
        <v>2</v>
      </c>
      <c r="CY53">
        <f t="shared" si="12"/>
        <v>0.61016949152542366</v>
      </c>
      <c r="CZ53">
        <f t="shared" si="12"/>
        <v>0.9375</v>
      </c>
      <c r="DA53">
        <f t="shared" si="13"/>
        <v>7.944915254237267E-3</v>
      </c>
    </row>
    <row r="54" spans="1:105" x14ac:dyDescent="0.25">
      <c r="A54" s="2">
        <v>198</v>
      </c>
      <c r="B54" s="2">
        <v>2015</v>
      </c>
      <c r="C54" s="2" t="s">
        <v>182</v>
      </c>
      <c r="D54" s="2" t="s">
        <v>183</v>
      </c>
      <c r="E54" s="2" t="s">
        <v>63</v>
      </c>
      <c r="F54" s="2" t="s">
        <v>119</v>
      </c>
      <c r="G54" s="1" t="s">
        <v>65</v>
      </c>
      <c r="H54" s="1" t="s">
        <v>66</v>
      </c>
      <c r="I54" s="3">
        <v>1</v>
      </c>
      <c r="J54" s="4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3" t="s">
        <v>67</v>
      </c>
      <c r="R54">
        <v>1</v>
      </c>
      <c r="S54" s="4">
        <v>1</v>
      </c>
      <c r="T54" s="5">
        <v>0</v>
      </c>
      <c r="U54" s="5">
        <v>0</v>
      </c>
      <c r="V54" s="5">
        <v>0</v>
      </c>
      <c r="W54" s="3" t="s">
        <v>68</v>
      </c>
      <c r="X54" s="3">
        <v>0</v>
      </c>
      <c r="Y54" s="4">
        <v>1</v>
      </c>
      <c r="Z54" s="5">
        <v>0</v>
      </c>
      <c r="AA54" s="5">
        <v>0</v>
      </c>
      <c r="AB54" s="5">
        <v>0</v>
      </c>
      <c r="AC54" s="3" t="s">
        <v>69</v>
      </c>
      <c r="AD54" s="3">
        <v>1</v>
      </c>
      <c r="AE54" s="4">
        <v>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6">
        <v>108</v>
      </c>
      <c r="AL54" s="6">
        <v>-108</v>
      </c>
      <c r="AM54" s="6">
        <v>540</v>
      </c>
      <c r="AN54" s="6">
        <v>8</v>
      </c>
      <c r="AO54" s="6">
        <v>23</v>
      </c>
      <c r="AP54" s="6">
        <v>22</v>
      </c>
      <c r="AQ54" s="6">
        <v>24</v>
      </c>
      <c r="AR54" s="6">
        <v>21</v>
      </c>
      <c r="AS54" s="6">
        <v>4442</v>
      </c>
      <c r="AT54" s="7">
        <v>0</v>
      </c>
      <c r="AU54" s="7">
        <v>0</v>
      </c>
      <c r="AV54" s="7">
        <v>0</v>
      </c>
      <c r="AW54" s="8" t="s">
        <v>65</v>
      </c>
      <c r="AX54" s="12" t="s">
        <v>71</v>
      </c>
      <c r="AY54" s="12">
        <v>3</v>
      </c>
      <c r="AZ54" s="9" t="s">
        <v>77</v>
      </c>
      <c r="BA54" s="11" t="s">
        <v>184</v>
      </c>
      <c r="BB54" s="2" t="s">
        <v>183</v>
      </c>
      <c r="BC54" s="11"/>
      <c r="BD54" s="4">
        <v>2.76</v>
      </c>
      <c r="BE54" s="6">
        <v>0.2</v>
      </c>
      <c r="BF54" s="6">
        <v>3.66</v>
      </c>
      <c r="BG54" s="6">
        <v>2</v>
      </c>
      <c r="BH54" s="6">
        <v>24</v>
      </c>
      <c r="BI54" s="7">
        <v>0</v>
      </c>
      <c r="BK54">
        <v>7.0967741935483872E-2</v>
      </c>
      <c r="BL54">
        <v>4.3600000000000003</v>
      </c>
      <c r="BM54">
        <v>24</v>
      </c>
      <c r="BN54">
        <v>29</v>
      </c>
      <c r="BO54" s="123">
        <v>0</v>
      </c>
      <c r="BP54">
        <v>1</v>
      </c>
      <c r="BQ54" s="125">
        <f t="shared" si="1"/>
        <v>1</v>
      </c>
      <c r="BR54">
        <f t="shared" si="2"/>
        <v>0</v>
      </c>
      <c r="BS54">
        <f t="shared" si="3"/>
        <v>2.3852515999242846E-2</v>
      </c>
      <c r="BT54" s="123">
        <f t="shared" si="4"/>
        <v>2.3852515999242846E-2</v>
      </c>
      <c r="BU54" s="125">
        <f t="shared" si="5"/>
        <v>0.97614748400075713</v>
      </c>
      <c r="BV54" s="123">
        <f t="shared" si="6"/>
        <v>-2.4141593328596327E-2</v>
      </c>
      <c r="BW54" s="125">
        <f t="shared" si="7"/>
        <v>100</v>
      </c>
      <c r="BX54">
        <f t="shared" si="8"/>
        <v>-1.979986621471256</v>
      </c>
      <c r="BY54">
        <f t="shared" si="9"/>
        <v>5.6184630181153959E-2</v>
      </c>
      <c r="BZ54">
        <f t="shared" si="10"/>
        <v>0.11727599163960671</v>
      </c>
      <c r="CT54">
        <v>7.8426799749065232E-2</v>
      </c>
      <c r="CU54">
        <v>1</v>
      </c>
      <c r="CV54">
        <v>0</v>
      </c>
      <c r="CW54">
        <f t="shared" si="14"/>
        <v>47</v>
      </c>
      <c r="CX54">
        <f t="shared" si="14"/>
        <v>2</v>
      </c>
      <c r="CY54">
        <f t="shared" si="12"/>
        <v>0.60169491525423724</v>
      </c>
      <c r="CZ54">
        <f t="shared" si="12"/>
        <v>0.9375</v>
      </c>
      <c r="DA54">
        <f t="shared" si="13"/>
        <v>7.944915254237267E-3</v>
      </c>
    </row>
    <row r="55" spans="1:105" x14ac:dyDescent="0.25">
      <c r="A55" s="2">
        <v>21</v>
      </c>
      <c r="B55" s="2">
        <v>2015</v>
      </c>
      <c r="C55" s="2" t="s">
        <v>173</v>
      </c>
      <c r="D55" s="2" t="s">
        <v>62</v>
      </c>
      <c r="E55" s="2" t="s">
        <v>63</v>
      </c>
      <c r="F55" s="2" t="s">
        <v>157</v>
      </c>
      <c r="G55" s="1" t="s">
        <v>65</v>
      </c>
      <c r="H55" s="1" t="s">
        <v>66</v>
      </c>
      <c r="I55" s="3">
        <v>1</v>
      </c>
      <c r="J55" s="4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3" t="s">
        <v>67</v>
      </c>
      <c r="R55">
        <v>1</v>
      </c>
      <c r="S55" s="4">
        <v>1</v>
      </c>
      <c r="T55" s="5">
        <v>0</v>
      </c>
      <c r="U55" s="5">
        <v>0</v>
      </c>
      <c r="V55" s="5">
        <v>0</v>
      </c>
      <c r="W55" s="3" t="s">
        <v>68</v>
      </c>
      <c r="X55" s="3">
        <v>0</v>
      </c>
      <c r="Y55" s="4">
        <v>1</v>
      </c>
      <c r="Z55" s="5">
        <v>0</v>
      </c>
      <c r="AA55" s="5">
        <v>0</v>
      </c>
      <c r="AB55" s="5">
        <v>0</v>
      </c>
      <c r="AC55" s="3" t="s">
        <v>83</v>
      </c>
      <c r="AD55" s="3">
        <v>2</v>
      </c>
      <c r="AE55" s="4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6">
        <v>37</v>
      </c>
      <c r="AL55" s="6">
        <v>-37</v>
      </c>
      <c r="AM55" s="6">
        <v>302</v>
      </c>
      <c r="AN55" s="6">
        <v>8</v>
      </c>
      <c r="AO55" s="6">
        <v>23</v>
      </c>
      <c r="AP55" s="6">
        <v>24</v>
      </c>
      <c r="AQ55" s="6">
        <v>22</v>
      </c>
      <c r="AR55" s="6">
        <v>22</v>
      </c>
      <c r="AS55" s="6">
        <v>984</v>
      </c>
      <c r="AT55" s="7">
        <v>0</v>
      </c>
      <c r="AU55" s="7">
        <v>0</v>
      </c>
      <c r="AV55" s="7">
        <v>0</v>
      </c>
      <c r="AW55" s="8" t="s">
        <v>65</v>
      </c>
      <c r="AX55" s="12" t="s">
        <v>71</v>
      </c>
      <c r="AY55" s="12">
        <v>3</v>
      </c>
      <c r="AZ55" s="9" t="s">
        <v>77</v>
      </c>
      <c r="BA55" s="11" t="s">
        <v>174</v>
      </c>
      <c r="BB55" s="2" t="s">
        <v>62</v>
      </c>
      <c r="BC55" s="11" t="s">
        <v>175</v>
      </c>
      <c r="BD55" s="4">
        <v>3.4750000000000001</v>
      </c>
      <c r="BE55" s="6">
        <v>0.12251655629139073</v>
      </c>
      <c r="BF55" s="6">
        <v>3.99</v>
      </c>
      <c r="BG55" s="6">
        <v>9</v>
      </c>
      <c r="BH55" s="6">
        <v>24</v>
      </c>
      <c r="BI55" s="7">
        <v>0</v>
      </c>
      <c r="BK55">
        <v>7.4358974358974358E-2</v>
      </c>
      <c r="BL55">
        <v>3.96</v>
      </c>
      <c r="BM55">
        <v>3</v>
      </c>
      <c r="BN55">
        <v>27</v>
      </c>
      <c r="BO55" s="123">
        <v>0</v>
      </c>
      <c r="BP55">
        <v>1</v>
      </c>
      <c r="BQ55" s="125">
        <f t="shared" si="1"/>
        <v>1</v>
      </c>
      <c r="BR55">
        <f t="shared" si="2"/>
        <v>0</v>
      </c>
      <c r="BS55">
        <f t="shared" si="3"/>
        <v>0.22518198083872237</v>
      </c>
      <c r="BT55" s="123">
        <f t="shared" si="4"/>
        <v>0.22518198083872237</v>
      </c>
      <c r="BU55" s="125">
        <f t="shared" si="5"/>
        <v>0.77481801916127768</v>
      </c>
      <c r="BV55" s="123">
        <f t="shared" si="6"/>
        <v>-0.25512709118735855</v>
      </c>
      <c r="BW55" s="125">
        <f t="shared" si="7"/>
        <v>100</v>
      </c>
      <c r="BX55">
        <f t="shared" si="8"/>
        <v>-0.75480838560250429</v>
      </c>
      <c r="BY55">
        <f t="shared" si="9"/>
        <v>0.30004993064465463</v>
      </c>
      <c r="BZ55">
        <f t="shared" si="10"/>
        <v>0.4422653719181493</v>
      </c>
      <c r="CT55">
        <v>7.9396606151990831E-2</v>
      </c>
      <c r="CU55">
        <v>1</v>
      </c>
      <c r="CV55">
        <v>0</v>
      </c>
      <c r="CW55">
        <f t="shared" si="14"/>
        <v>48</v>
      </c>
      <c r="CX55">
        <f t="shared" si="14"/>
        <v>2</v>
      </c>
      <c r="CY55">
        <f t="shared" si="12"/>
        <v>0.59322033898305082</v>
      </c>
      <c r="CZ55">
        <f t="shared" si="12"/>
        <v>0.9375</v>
      </c>
      <c r="DA55">
        <f t="shared" si="13"/>
        <v>7.944915254237267E-3</v>
      </c>
    </row>
    <row r="56" spans="1:105" x14ac:dyDescent="0.25">
      <c r="A56" s="2">
        <v>77</v>
      </c>
      <c r="B56" s="2">
        <v>2015</v>
      </c>
      <c r="C56" s="2" t="s">
        <v>164</v>
      </c>
      <c r="D56" s="2" t="s">
        <v>124</v>
      </c>
      <c r="E56" s="2" t="s">
        <v>74</v>
      </c>
      <c r="F56" s="2" t="s">
        <v>108</v>
      </c>
      <c r="G56" s="1" t="s">
        <v>65</v>
      </c>
      <c r="H56" s="1" t="s">
        <v>66</v>
      </c>
      <c r="I56" s="3">
        <v>1</v>
      </c>
      <c r="J56" s="4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3" t="s">
        <v>67</v>
      </c>
      <c r="R56">
        <v>1</v>
      </c>
      <c r="S56" s="4">
        <v>1</v>
      </c>
      <c r="T56" s="5">
        <v>0</v>
      </c>
      <c r="U56" s="5">
        <v>0</v>
      </c>
      <c r="V56" s="5">
        <v>0</v>
      </c>
      <c r="W56" s="3" t="s">
        <v>110</v>
      </c>
      <c r="X56" s="3">
        <v>1</v>
      </c>
      <c r="Y56" s="4">
        <v>0</v>
      </c>
      <c r="Z56" s="5">
        <v>1</v>
      </c>
      <c r="AA56" s="5">
        <v>0</v>
      </c>
      <c r="AB56" s="5">
        <v>0</v>
      </c>
      <c r="AC56" s="3" t="s">
        <v>83</v>
      </c>
      <c r="AD56" s="3">
        <v>2</v>
      </c>
      <c r="AE56" s="4">
        <v>0</v>
      </c>
      <c r="AF56" s="5">
        <v>1</v>
      </c>
      <c r="AG56" s="5">
        <v>0</v>
      </c>
      <c r="AH56" s="5">
        <v>0</v>
      </c>
      <c r="AI56" s="5">
        <v>0</v>
      </c>
      <c r="AJ56" s="5">
        <v>0</v>
      </c>
      <c r="AK56" s="6">
        <v>143</v>
      </c>
      <c r="AL56" s="6">
        <v>-143</v>
      </c>
      <c r="AM56" s="6">
        <v>292</v>
      </c>
      <c r="AN56" s="6">
        <v>8</v>
      </c>
      <c r="AO56" s="6">
        <v>22</v>
      </c>
      <c r="AP56" s="6">
        <v>22</v>
      </c>
      <c r="AQ56" s="6">
        <v>21</v>
      </c>
      <c r="AR56" s="6">
        <v>19</v>
      </c>
      <c r="AS56" s="6">
        <v>8</v>
      </c>
      <c r="AT56" s="7">
        <v>0</v>
      </c>
      <c r="AU56" s="7">
        <v>1</v>
      </c>
      <c r="AV56" s="7">
        <v>0</v>
      </c>
      <c r="AW56" s="8" t="s">
        <v>65</v>
      </c>
      <c r="AX56" s="12" t="s">
        <v>71</v>
      </c>
      <c r="AY56" s="12">
        <v>3</v>
      </c>
      <c r="AZ56" s="9" t="s">
        <v>77</v>
      </c>
      <c r="BA56" s="11" t="s">
        <v>166</v>
      </c>
      <c r="BB56" s="2" t="s">
        <v>124</v>
      </c>
      <c r="BC56" s="11"/>
      <c r="BD56" s="4">
        <v>2.5579999999999998</v>
      </c>
      <c r="BE56" s="6">
        <v>0.48972602739726029</v>
      </c>
      <c r="BF56" s="6">
        <v>3.44</v>
      </c>
      <c r="BG56" s="6">
        <v>15</v>
      </c>
      <c r="BH56" s="6">
        <v>24</v>
      </c>
      <c r="BI56" s="7">
        <v>0</v>
      </c>
      <c r="BK56">
        <v>7.628865979381444E-2</v>
      </c>
      <c r="BL56">
        <v>4.18</v>
      </c>
      <c r="BM56">
        <v>21</v>
      </c>
      <c r="BN56">
        <v>26</v>
      </c>
      <c r="BO56" s="123">
        <v>0</v>
      </c>
      <c r="BP56">
        <v>1</v>
      </c>
      <c r="BQ56" s="125">
        <f t="shared" si="1"/>
        <v>1</v>
      </c>
      <c r="BR56">
        <f t="shared" si="2"/>
        <v>0</v>
      </c>
      <c r="BS56">
        <f t="shared" si="3"/>
        <v>4.6415991689553779E-2</v>
      </c>
      <c r="BT56" s="123">
        <f t="shared" si="4"/>
        <v>4.6415991689553779E-2</v>
      </c>
      <c r="BU56" s="125">
        <f t="shared" si="5"/>
        <v>0.95358400831044621</v>
      </c>
      <c r="BV56" s="123">
        <f t="shared" si="6"/>
        <v>-4.7527752620342929E-2</v>
      </c>
      <c r="BW56" s="125">
        <f t="shared" si="7"/>
        <v>100</v>
      </c>
      <c r="BX56">
        <f t="shared" si="8"/>
        <v>-1.680644517363616</v>
      </c>
      <c r="BY56">
        <f t="shared" si="9"/>
        <v>9.7176969967794624E-2</v>
      </c>
      <c r="BZ56">
        <f t="shared" si="10"/>
        <v>0.18165464433502546</v>
      </c>
      <c r="CT56">
        <v>8.0862412024148567E-2</v>
      </c>
      <c r="CU56">
        <v>1</v>
      </c>
      <c r="CV56">
        <v>0</v>
      </c>
      <c r="CW56">
        <f t="shared" si="14"/>
        <v>49</v>
      </c>
      <c r="CX56">
        <f t="shared" si="14"/>
        <v>2</v>
      </c>
      <c r="CY56">
        <f t="shared" si="12"/>
        <v>0.5847457627118644</v>
      </c>
      <c r="CZ56">
        <f t="shared" si="12"/>
        <v>0.9375</v>
      </c>
      <c r="DA56">
        <f t="shared" si="13"/>
        <v>7.944915254237267E-3</v>
      </c>
    </row>
    <row r="57" spans="1:105" x14ac:dyDescent="0.25">
      <c r="A57" s="2">
        <v>15</v>
      </c>
      <c r="B57" s="2">
        <v>2015</v>
      </c>
      <c r="C57" s="2" t="s">
        <v>235</v>
      </c>
      <c r="D57" s="2" t="s">
        <v>104</v>
      </c>
      <c r="E57" s="2" t="s">
        <v>63</v>
      </c>
      <c r="F57" s="2" t="s">
        <v>108</v>
      </c>
      <c r="G57" s="1" t="s">
        <v>65</v>
      </c>
      <c r="H57" s="1" t="s">
        <v>66</v>
      </c>
      <c r="I57" s="3">
        <v>1</v>
      </c>
      <c r="J57" s="4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3" t="s">
        <v>67</v>
      </c>
      <c r="R57">
        <v>1</v>
      </c>
      <c r="S57" s="4">
        <v>1</v>
      </c>
      <c r="T57" s="5">
        <v>0</v>
      </c>
      <c r="U57" s="5">
        <v>0</v>
      </c>
      <c r="V57" s="5">
        <v>0</v>
      </c>
      <c r="W57" s="3" t="s">
        <v>68</v>
      </c>
      <c r="X57" s="3">
        <v>0</v>
      </c>
      <c r="Y57" s="4">
        <v>1</v>
      </c>
      <c r="Z57" s="5">
        <v>0</v>
      </c>
      <c r="AA57" s="5">
        <v>0</v>
      </c>
      <c r="AB57" s="5">
        <v>0</v>
      </c>
      <c r="AC57" s="3" t="s">
        <v>104</v>
      </c>
      <c r="AD57" s="3">
        <v>4</v>
      </c>
      <c r="AE57" s="4">
        <v>0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6">
        <v>1</v>
      </c>
      <c r="AL57" s="6">
        <v>-1</v>
      </c>
      <c r="AM57" s="6">
        <v>9</v>
      </c>
      <c r="AN57" s="6">
        <v>4</v>
      </c>
      <c r="AO57" s="6">
        <v>26</v>
      </c>
      <c r="AP57" s="6">
        <v>26</v>
      </c>
      <c r="AQ57" s="6">
        <v>26</v>
      </c>
      <c r="AR57" s="6">
        <v>28</v>
      </c>
      <c r="AS57" s="6">
        <v>383</v>
      </c>
      <c r="AT57" s="7">
        <v>0</v>
      </c>
      <c r="AU57" s="7">
        <v>0</v>
      </c>
      <c r="AV57" s="7">
        <v>0</v>
      </c>
      <c r="AW57" s="8" t="s">
        <v>65</v>
      </c>
      <c r="AX57" s="12" t="s">
        <v>71</v>
      </c>
      <c r="AY57" s="12">
        <v>3</v>
      </c>
      <c r="AZ57" s="9" t="s">
        <v>77</v>
      </c>
      <c r="BA57" s="11" t="s">
        <v>105</v>
      </c>
      <c r="BB57" s="2" t="s">
        <v>104</v>
      </c>
      <c r="BC57" s="11"/>
      <c r="BD57" s="4">
        <v>3.895</v>
      </c>
      <c r="BE57" s="6">
        <v>0.1111111111111111</v>
      </c>
      <c r="BF57" s="6">
        <v>3.98</v>
      </c>
      <c r="BG57" s="6">
        <v>19</v>
      </c>
      <c r="BH57" s="6">
        <v>24</v>
      </c>
      <c r="BI57" s="7">
        <v>0</v>
      </c>
      <c r="BK57">
        <v>7.9086115992970121E-2</v>
      </c>
      <c r="BL57">
        <v>4.05</v>
      </c>
      <c r="BM57">
        <v>33</v>
      </c>
      <c r="BN57">
        <v>27</v>
      </c>
      <c r="BO57" s="123">
        <v>0</v>
      </c>
      <c r="BP57">
        <v>1</v>
      </c>
      <c r="BQ57" s="125">
        <f t="shared" si="1"/>
        <v>1</v>
      </c>
      <c r="BR57">
        <f t="shared" si="2"/>
        <v>0</v>
      </c>
      <c r="BS57">
        <f t="shared" si="3"/>
        <v>1.5928695053520337E-2</v>
      </c>
      <c r="BT57" s="123">
        <f t="shared" si="4"/>
        <v>1.5928695053520337E-2</v>
      </c>
      <c r="BU57" s="125">
        <f t="shared" si="5"/>
        <v>0.98407130494647965</v>
      </c>
      <c r="BV57" s="123">
        <f t="shared" si="6"/>
        <v>-1.6056920178796015E-2</v>
      </c>
      <c r="BW57" s="125">
        <f t="shared" si="7"/>
        <v>100</v>
      </c>
      <c r="BX57">
        <f t="shared" si="8"/>
        <v>-2.1461954292062098</v>
      </c>
      <c r="BY57">
        <f t="shared" si="9"/>
        <v>3.9874592260257906E-2</v>
      </c>
      <c r="BZ57">
        <f t="shared" si="10"/>
        <v>8.8605761210423545E-2</v>
      </c>
      <c r="CT57">
        <v>8.2049426846474718E-2</v>
      </c>
      <c r="CU57">
        <v>1</v>
      </c>
      <c r="CV57">
        <v>0</v>
      </c>
      <c r="CW57">
        <f t="shared" si="14"/>
        <v>50</v>
      </c>
      <c r="CX57">
        <f t="shared" si="14"/>
        <v>2</v>
      </c>
      <c r="CY57">
        <f t="shared" si="12"/>
        <v>0.57627118644067798</v>
      </c>
      <c r="CZ57">
        <f t="shared" si="12"/>
        <v>0.9375</v>
      </c>
      <c r="DA57">
        <f t="shared" si="13"/>
        <v>7.944915254237267E-3</v>
      </c>
    </row>
    <row r="58" spans="1:105" x14ac:dyDescent="0.25">
      <c r="A58" s="2">
        <v>47</v>
      </c>
      <c r="B58" s="2">
        <v>2016</v>
      </c>
      <c r="C58" s="2" t="s">
        <v>217</v>
      </c>
      <c r="D58" s="2" t="s">
        <v>214</v>
      </c>
      <c r="E58" s="2" t="s">
        <v>63</v>
      </c>
      <c r="F58" s="2" t="s">
        <v>64</v>
      </c>
      <c r="G58" s="1" t="s">
        <v>65</v>
      </c>
      <c r="H58" s="1" t="s">
        <v>66</v>
      </c>
      <c r="I58" s="3">
        <v>1</v>
      </c>
      <c r="J58" s="4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3" t="s">
        <v>67</v>
      </c>
      <c r="R58">
        <v>1</v>
      </c>
      <c r="S58" s="4">
        <v>1</v>
      </c>
      <c r="T58" s="5">
        <v>0</v>
      </c>
      <c r="U58" s="5">
        <v>0</v>
      </c>
      <c r="V58" s="5">
        <v>0</v>
      </c>
      <c r="W58" s="3" t="s">
        <v>68</v>
      </c>
      <c r="X58" s="3">
        <v>0</v>
      </c>
      <c r="Y58" s="4">
        <v>1</v>
      </c>
      <c r="Z58" s="5">
        <v>0</v>
      </c>
      <c r="AA58" s="5">
        <v>0</v>
      </c>
      <c r="AB58" s="5">
        <v>0</v>
      </c>
      <c r="AC58" s="3" t="s">
        <v>69</v>
      </c>
      <c r="AD58" s="3">
        <v>1</v>
      </c>
      <c r="AE58" s="4">
        <v>1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6">
        <v>8</v>
      </c>
      <c r="AL58" s="6">
        <v>-8</v>
      </c>
      <c r="AM58" s="6">
        <v>17</v>
      </c>
      <c r="AN58" s="6">
        <v>9</v>
      </c>
      <c r="AO58" s="6">
        <v>25</v>
      </c>
      <c r="AP58" s="6">
        <v>24</v>
      </c>
      <c r="AQ58" s="6">
        <v>28</v>
      </c>
      <c r="AR58" s="6">
        <v>25</v>
      </c>
      <c r="AS58" s="6">
        <v>593</v>
      </c>
      <c r="AT58" s="7">
        <v>0</v>
      </c>
      <c r="AU58" s="7">
        <v>0</v>
      </c>
      <c r="AV58" s="7">
        <v>1</v>
      </c>
      <c r="AW58" s="8" t="s">
        <v>70</v>
      </c>
      <c r="AX58" s="12" t="s">
        <v>112</v>
      </c>
      <c r="AY58" s="12">
        <v>1</v>
      </c>
      <c r="AZ58" s="9" t="s">
        <v>113</v>
      </c>
      <c r="BA58" s="11"/>
      <c r="BB58" s="2" t="s">
        <v>214</v>
      </c>
      <c r="BC58" s="11"/>
      <c r="BD58" s="4"/>
      <c r="BE58" s="6">
        <v>0.47058823529411764</v>
      </c>
      <c r="BF58" s="6">
        <v>3.26</v>
      </c>
      <c r="BG58" s="6">
        <v>29</v>
      </c>
      <c r="BH58" s="6">
        <v>24</v>
      </c>
      <c r="BI58" s="7">
        <v>1</v>
      </c>
      <c r="BK58">
        <v>8.0110497237569064E-2</v>
      </c>
      <c r="BL58">
        <v>3.96</v>
      </c>
      <c r="BM58">
        <v>35</v>
      </c>
      <c r="BN58">
        <v>27</v>
      </c>
      <c r="BO58" s="123">
        <v>0</v>
      </c>
      <c r="BP58">
        <v>1</v>
      </c>
      <c r="BQ58" s="125">
        <f t="shared" si="1"/>
        <v>1</v>
      </c>
      <c r="BR58">
        <f t="shared" si="2"/>
        <v>0</v>
      </c>
      <c r="BS58">
        <f t="shared" si="3"/>
        <v>1.4729208505508068E-2</v>
      </c>
      <c r="BT58" s="123">
        <f t="shared" si="4"/>
        <v>1.4729208505508068E-2</v>
      </c>
      <c r="BU58" s="125">
        <f t="shared" si="5"/>
        <v>0.98527079149449193</v>
      </c>
      <c r="BV58" s="123">
        <f t="shared" si="6"/>
        <v>-1.4838760369479146E-2</v>
      </c>
      <c r="BW58" s="125">
        <f t="shared" si="7"/>
        <v>100</v>
      </c>
      <c r="BX58">
        <f t="shared" si="8"/>
        <v>-2.1772969714435826</v>
      </c>
      <c r="BY58">
        <f t="shared" si="9"/>
        <v>3.7281815767787822E-2</v>
      </c>
      <c r="BZ58">
        <f t="shared" si="10"/>
        <v>8.3818882827975338E-2</v>
      </c>
      <c r="CT58">
        <v>8.7067239978133051E-2</v>
      </c>
      <c r="CU58">
        <v>1</v>
      </c>
      <c r="CV58">
        <v>0</v>
      </c>
      <c r="CW58">
        <f t="shared" si="14"/>
        <v>51</v>
      </c>
      <c r="CX58">
        <f t="shared" si="14"/>
        <v>2</v>
      </c>
      <c r="CY58">
        <f t="shared" si="12"/>
        <v>0.56779661016949157</v>
      </c>
      <c r="CZ58">
        <f t="shared" si="12"/>
        <v>0.9375</v>
      </c>
      <c r="DA58">
        <f t="shared" si="13"/>
        <v>7.944915254237267E-3</v>
      </c>
    </row>
    <row r="59" spans="1:105" x14ac:dyDescent="0.25">
      <c r="A59" s="2">
        <v>161</v>
      </c>
      <c r="B59" s="2">
        <v>2015</v>
      </c>
      <c r="C59" s="2" t="s">
        <v>167</v>
      </c>
      <c r="D59" s="2" t="s">
        <v>254</v>
      </c>
      <c r="E59" s="2" t="s">
        <v>74</v>
      </c>
      <c r="F59" s="2" t="s">
        <v>290</v>
      </c>
      <c r="G59" s="1" t="s">
        <v>65</v>
      </c>
      <c r="H59" s="1" t="s">
        <v>66</v>
      </c>
      <c r="I59" s="3">
        <v>1</v>
      </c>
      <c r="J59" s="4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3" t="s">
        <v>67</v>
      </c>
      <c r="R59">
        <v>1</v>
      </c>
      <c r="S59" s="4">
        <v>1</v>
      </c>
      <c r="T59" s="5">
        <v>0</v>
      </c>
      <c r="U59" s="5">
        <v>0</v>
      </c>
      <c r="V59" s="5">
        <v>0</v>
      </c>
      <c r="W59" s="3" t="s">
        <v>68</v>
      </c>
      <c r="X59" s="3">
        <v>0</v>
      </c>
      <c r="Y59" s="4">
        <v>1</v>
      </c>
      <c r="Z59" s="5">
        <v>0</v>
      </c>
      <c r="AA59" s="5">
        <v>0</v>
      </c>
      <c r="AB59" s="5">
        <v>0</v>
      </c>
      <c r="AC59" s="3" t="s">
        <v>128</v>
      </c>
      <c r="AD59" s="3">
        <v>3</v>
      </c>
      <c r="AE59" s="4">
        <v>0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6">
        <v>258</v>
      </c>
      <c r="AL59" s="6">
        <v>-258</v>
      </c>
      <c r="AM59" s="6">
        <v>441</v>
      </c>
      <c r="AN59" s="6">
        <v>6</v>
      </c>
      <c r="AO59" s="6">
        <v>28</v>
      </c>
      <c r="AP59" s="6">
        <v>31</v>
      </c>
      <c r="AQ59" s="6">
        <v>29</v>
      </c>
      <c r="AR59" s="6">
        <v>32</v>
      </c>
      <c r="AS59" s="6">
        <v>18</v>
      </c>
      <c r="AT59" s="7">
        <v>0</v>
      </c>
      <c r="AU59" s="7">
        <v>1</v>
      </c>
      <c r="AV59" s="7">
        <v>0</v>
      </c>
      <c r="AW59" s="8" t="s">
        <v>70</v>
      </c>
      <c r="AX59" s="12" t="s">
        <v>71</v>
      </c>
      <c r="AY59" s="12">
        <v>2</v>
      </c>
      <c r="AZ59" s="9" t="s">
        <v>72</v>
      </c>
      <c r="BA59" s="11"/>
      <c r="BB59" s="2" t="s">
        <v>254</v>
      </c>
      <c r="BC59" s="11"/>
      <c r="BD59" s="4">
        <v>2.5819999999999999</v>
      </c>
      <c r="BE59" s="6">
        <v>0.58503401360544216</v>
      </c>
      <c r="BF59" s="6">
        <v>3.06</v>
      </c>
      <c r="BG59" s="6">
        <v>0</v>
      </c>
      <c r="BH59" s="6">
        <v>25</v>
      </c>
      <c r="BI59" s="7">
        <v>1</v>
      </c>
      <c r="BK59">
        <v>8.0575539568345317E-2</v>
      </c>
      <c r="BL59">
        <v>4.05</v>
      </c>
      <c r="BM59">
        <v>23</v>
      </c>
      <c r="BN59">
        <v>26</v>
      </c>
      <c r="BO59" s="123">
        <v>1</v>
      </c>
      <c r="BP59">
        <v>0</v>
      </c>
      <c r="BQ59" s="125">
        <f t="shared" si="1"/>
        <v>1</v>
      </c>
      <c r="BR59">
        <f t="shared" si="2"/>
        <v>1</v>
      </c>
      <c r="BS59">
        <f t="shared" si="3"/>
        <v>4.6176402132251139E-2</v>
      </c>
      <c r="BT59" s="123">
        <f t="shared" si="4"/>
        <v>4.6176402132251139E-2</v>
      </c>
      <c r="BU59" s="125">
        <f t="shared" si="5"/>
        <v>0.95382359786774884</v>
      </c>
      <c r="BV59" s="123">
        <f t="shared" si="6"/>
        <v>-3.0752863877433247</v>
      </c>
      <c r="BW59" s="125">
        <f t="shared" si="7"/>
        <v>0</v>
      </c>
      <c r="BX59">
        <f t="shared" si="8"/>
        <v>-1.6831151393840678</v>
      </c>
      <c r="BY59">
        <f t="shared" si="9"/>
        <v>9.677400932925008E-2</v>
      </c>
      <c r="BZ59">
        <f t="shared" si="10"/>
        <v>0.86476943575082954</v>
      </c>
      <c r="CT59">
        <v>8.9939436550837554E-2</v>
      </c>
      <c r="CU59">
        <v>1</v>
      </c>
      <c r="CV59">
        <v>0</v>
      </c>
      <c r="CW59">
        <f t="shared" si="14"/>
        <v>52</v>
      </c>
      <c r="CX59">
        <f t="shared" si="14"/>
        <v>2</v>
      </c>
      <c r="CY59">
        <f t="shared" si="12"/>
        <v>0.55932203389830515</v>
      </c>
      <c r="CZ59">
        <f t="shared" si="12"/>
        <v>0.9375</v>
      </c>
      <c r="DA59">
        <f t="shared" si="13"/>
        <v>7.944915254237371E-3</v>
      </c>
    </row>
    <row r="60" spans="1:105" x14ac:dyDescent="0.25">
      <c r="A60" s="2">
        <v>183</v>
      </c>
      <c r="B60" s="2">
        <v>2016</v>
      </c>
      <c r="C60" s="2" t="s">
        <v>167</v>
      </c>
      <c r="D60" s="2" t="s">
        <v>228</v>
      </c>
      <c r="E60" s="2" t="s">
        <v>63</v>
      </c>
      <c r="F60" s="2" t="s">
        <v>64</v>
      </c>
      <c r="G60" s="1" t="s">
        <v>65</v>
      </c>
      <c r="H60" s="1" t="s">
        <v>115</v>
      </c>
      <c r="I60" s="3">
        <v>5</v>
      </c>
      <c r="J60" s="4">
        <v>0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3" t="s">
        <v>67</v>
      </c>
      <c r="R60">
        <v>1</v>
      </c>
      <c r="S60" s="4">
        <v>1</v>
      </c>
      <c r="T60" s="5">
        <v>0</v>
      </c>
      <c r="U60" s="5">
        <v>0</v>
      </c>
      <c r="V60" s="5">
        <v>0</v>
      </c>
      <c r="W60" s="3" t="s">
        <v>68</v>
      </c>
      <c r="X60" s="3">
        <v>0</v>
      </c>
      <c r="Y60" s="4">
        <v>1</v>
      </c>
      <c r="Z60" s="5">
        <v>0</v>
      </c>
      <c r="AA60" s="5">
        <v>0</v>
      </c>
      <c r="AB60" s="5">
        <v>0</v>
      </c>
      <c r="AC60" s="3" t="s">
        <v>69</v>
      </c>
      <c r="AD60" s="3">
        <v>1</v>
      </c>
      <c r="AE60" s="4">
        <v>1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6">
        <v>221</v>
      </c>
      <c r="AL60" s="6">
        <v>-221</v>
      </c>
      <c r="AM60" s="6">
        <v>438</v>
      </c>
      <c r="AN60" s="6">
        <v>8</v>
      </c>
      <c r="AO60" s="6">
        <v>28</v>
      </c>
      <c r="AP60" s="6">
        <v>30</v>
      </c>
      <c r="AQ60" s="6">
        <v>30</v>
      </c>
      <c r="AR60" s="6">
        <v>28</v>
      </c>
      <c r="AS60" s="6">
        <v>18</v>
      </c>
      <c r="AT60" s="7">
        <v>0</v>
      </c>
      <c r="AU60" s="7">
        <v>0</v>
      </c>
      <c r="AV60" s="7">
        <v>1</v>
      </c>
      <c r="AW60" s="8" t="s">
        <v>70</v>
      </c>
      <c r="AX60" s="12" t="s">
        <v>71</v>
      </c>
      <c r="AY60" s="12">
        <v>2</v>
      </c>
      <c r="AZ60" s="9" t="s">
        <v>72</v>
      </c>
      <c r="BA60" s="11"/>
      <c r="BB60" s="2" t="s">
        <v>228</v>
      </c>
      <c r="BC60" s="11"/>
      <c r="BD60" s="4">
        <v>3.2090000000000001</v>
      </c>
      <c r="BE60" s="6">
        <v>0.50456621004566216</v>
      </c>
      <c r="BF60" s="6">
        <v>3.23</v>
      </c>
      <c r="BG60" s="6">
        <v>0</v>
      </c>
      <c r="BH60" s="6">
        <v>25</v>
      </c>
      <c r="BI60" s="7">
        <v>1</v>
      </c>
      <c r="BK60">
        <v>8.3333333333333329E-2</v>
      </c>
      <c r="BL60">
        <v>4</v>
      </c>
      <c r="BM60">
        <v>34</v>
      </c>
      <c r="BN60">
        <v>27</v>
      </c>
      <c r="BO60" s="123">
        <v>0</v>
      </c>
      <c r="BP60">
        <v>1</v>
      </c>
      <c r="BQ60" s="125">
        <f t="shared" si="1"/>
        <v>1</v>
      </c>
      <c r="BR60">
        <f t="shared" si="2"/>
        <v>0</v>
      </c>
      <c r="BS60">
        <f t="shared" si="3"/>
        <v>1.5586000676047679E-2</v>
      </c>
      <c r="BT60" s="123">
        <f t="shared" si="4"/>
        <v>1.5586000676047679E-2</v>
      </c>
      <c r="BU60" s="125">
        <f t="shared" si="5"/>
        <v>0.98441399932395235</v>
      </c>
      <c r="BV60" s="123">
        <f t="shared" si="6"/>
        <v>-1.5708739392085218E-2</v>
      </c>
      <c r="BW60" s="125">
        <f t="shared" si="7"/>
        <v>100</v>
      </c>
      <c r="BX60">
        <f t="shared" si="8"/>
        <v>-2.1548700923017163</v>
      </c>
      <c r="BY60">
        <f t="shared" si="9"/>
        <v>3.9137621395975292E-2</v>
      </c>
      <c r="BZ60">
        <f t="shared" si="10"/>
        <v>8.7252411279526543E-2</v>
      </c>
      <c r="CT60">
        <v>9.3934070629793365E-2</v>
      </c>
      <c r="CU60">
        <v>1</v>
      </c>
      <c r="CV60">
        <v>0</v>
      </c>
      <c r="CW60">
        <f t="shared" si="14"/>
        <v>53</v>
      </c>
      <c r="CX60">
        <f t="shared" si="14"/>
        <v>2</v>
      </c>
      <c r="CY60">
        <f t="shared" si="12"/>
        <v>0.55084745762711862</v>
      </c>
      <c r="CZ60">
        <f t="shared" si="12"/>
        <v>0.9375</v>
      </c>
      <c r="DA60">
        <f t="shared" si="13"/>
        <v>0</v>
      </c>
    </row>
    <row r="61" spans="1:105" x14ac:dyDescent="0.25">
      <c r="A61" s="2">
        <v>236</v>
      </c>
      <c r="B61" s="2">
        <v>2016</v>
      </c>
      <c r="C61" s="2" t="s">
        <v>278</v>
      </c>
      <c r="D61" s="2" t="s">
        <v>99</v>
      </c>
      <c r="E61" s="2" t="s">
        <v>63</v>
      </c>
      <c r="F61" s="2" t="s">
        <v>75</v>
      </c>
      <c r="G61" s="1" t="s">
        <v>65</v>
      </c>
      <c r="H61" s="1" t="s">
        <v>76</v>
      </c>
      <c r="I61" s="3">
        <v>2</v>
      </c>
      <c r="J61" s="4">
        <v>0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 t="s">
        <v>101</v>
      </c>
      <c r="R61">
        <v>2</v>
      </c>
      <c r="S61" s="4">
        <v>0</v>
      </c>
      <c r="T61" s="5">
        <v>1</v>
      </c>
      <c r="U61" s="5">
        <v>0</v>
      </c>
      <c r="V61" s="5">
        <v>0</v>
      </c>
      <c r="W61" s="3" t="s">
        <v>68</v>
      </c>
      <c r="X61" s="3">
        <v>0</v>
      </c>
      <c r="Y61" s="4">
        <v>1</v>
      </c>
      <c r="Z61" s="5">
        <v>0</v>
      </c>
      <c r="AA61" s="5">
        <v>0</v>
      </c>
      <c r="AB61" s="5">
        <v>0</v>
      </c>
      <c r="AC61" s="3" t="s">
        <v>91</v>
      </c>
      <c r="AD61" s="3">
        <v>5</v>
      </c>
      <c r="AE61" s="4">
        <v>0</v>
      </c>
      <c r="AF61" s="5">
        <v>0</v>
      </c>
      <c r="AG61" s="5">
        <v>0</v>
      </c>
      <c r="AH61" s="5">
        <v>0</v>
      </c>
      <c r="AI61" s="5">
        <v>1</v>
      </c>
      <c r="AJ61" s="5">
        <v>0</v>
      </c>
      <c r="AK61" s="6">
        <v>5</v>
      </c>
      <c r="AL61" s="6">
        <v>-5</v>
      </c>
      <c r="AM61" s="6">
        <v>140</v>
      </c>
      <c r="AN61" s="6">
        <v>8</v>
      </c>
      <c r="AO61" s="6">
        <v>28</v>
      </c>
      <c r="AP61" s="6">
        <v>28</v>
      </c>
      <c r="AQ61" s="6">
        <v>30</v>
      </c>
      <c r="AR61" s="6">
        <v>32</v>
      </c>
      <c r="AS61" s="6">
        <v>956</v>
      </c>
      <c r="AT61" s="7">
        <v>0</v>
      </c>
      <c r="AU61" s="7">
        <v>0</v>
      </c>
      <c r="AV61" s="7">
        <v>1</v>
      </c>
      <c r="AW61" s="8" t="s">
        <v>65</v>
      </c>
      <c r="AX61" s="12" t="s">
        <v>71</v>
      </c>
      <c r="AY61" s="12">
        <v>3</v>
      </c>
      <c r="AZ61" s="9" t="s">
        <v>77</v>
      </c>
      <c r="BA61" s="11" t="s">
        <v>279</v>
      </c>
      <c r="BB61" s="2" t="s">
        <v>99</v>
      </c>
      <c r="BC61" s="11"/>
      <c r="BD61" s="4">
        <v>3.4980000000000002</v>
      </c>
      <c r="BE61" s="6">
        <v>3.5714285714285712E-2</v>
      </c>
      <c r="BF61" s="6">
        <v>3.74</v>
      </c>
      <c r="BG61" s="6">
        <v>4</v>
      </c>
      <c r="BH61" s="6">
        <v>25</v>
      </c>
      <c r="BI61" s="7">
        <v>0</v>
      </c>
      <c r="BK61">
        <v>8.7765957446808512E-2</v>
      </c>
      <c r="BL61">
        <v>3.88</v>
      </c>
      <c r="BM61">
        <v>21</v>
      </c>
      <c r="BN61">
        <v>17</v>
      </c>
      <c r="BO61" s="123">
        <v>0</v>
      </c>
      <c r="BP61">
        <v>1</v>
      </c>
      <c r="BQ61" s="125">
        <f t="shared" si="1"/>
        <v>1</v>
      </c>
      <c r="BR61">
        <f t="shared" si="2"/>
        <v>0</v>
      </c>
      <c r="BS61">
        <f t="shared" si="3"/>
        <v>8.9939436550837554E-2</v>
      </c>
      <c r="BT61" s="123">
        <f t="shared" si="4"/>
        <v>8.9939436550837554E-2</v>
      </c>
      <c r="BU61" s="125">
        <f t="shared" si="5"/>
        <v>0.91006056344916242</v>
      </c>
      <c r="BV61" s="123">
        <f t="shared" si="6"/>
        <v>-9.4244128444972181E-2</v>
      </c>
      <c r="BW61" s="125">
        <f t="shared" si="7"/>
        <v>100</v>
      </c>
      <c r="BX61">
        <f t="shared" si="8"/>
        <v>-1.3411280761391939</v>
      </c>
      <c r="BY61">
        <f t="shared" si="9"/>
        <v>0.16230941577530839</v>
      </c>
      <c r="BZ61">
        <f t="shared" si="10"/>
        <v>0.27099912809034893</v>
      </c>
      <c r="CT61">
        <v>9.4660016219701909E-2</v>
      </c>
      <c r="CU61">
        <v>0</v>
      </c>
      <c r="CV61">
        <v>1</v>
      </c>
      <c r="CW61">
        <f t="shared" si="14"/>
        <v>53</v>
      </c>
      <c r="CX61">
        <f t="shared" si="14"/>
        <v>3</v>
      </c>
      <c r="CY61">
        <f t="shared" si="12"/>
        <v>0.55084745762711862</v>
      </c>
      <c r="CZ61">
        <f t="shared" si="12"/>
        <v>0.90625</v>
      </c>
      <c r="DA61">
        <f t="shared" si="13"/>
        <v>7.6800847457626914E-3</v>
      </c>
    </row>
    <row r="62" spans="1:105" x14ac:dyDescent="0.25">
      <c r="A62" s="2">
        <v>235</v>
      </c>
      <c r="B62" s="2">
        <v>2016</v>
      </c>
      <c r="C62" s="2" t="s">
        <v>257</v>
      </c>
      <c r="D62" s="2" t="s">
        <v>222</v>
      </c>
      <c r="E62" s="2" t="s">
        <v>63</v>
      </c>
      <c r="F62" s="2" t="s">
        <v>64</v>
      </c>
      <c r="G62" s="1" t="s">
        <v>65</v>
      </c>
      <c r="H62" s="1" t="s">
        <v>66</v>
      </c>
      <c r="I62" s="3">
        <v>1</v>
      </c>
      <c r="J62" s="4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" t="s">
        <v>67</v>
      </c>
      <c r="R62">
        <v>1</v>
      </c>
      <c r="S62" s="4">
        <v>1</v>
      </c>
      <c r="T62" s="5">
        <v>0</v>
      </c>
      <c r="U62" s="5">
        <v>0</v>
      </c>
      <c r="V62" s="5">
        <v>0</v>
      </c>
      <c r="W62" s="3" t="s">
        <v>68</v>
      </c>
      <c r="X62" s="3">
        <v>0</v>
      </c>
      <c r="Y62" s="4">
        <v>1</v>
      </c>
      <c r="Z62" s="5">
        <v>0</v>
      </c>
      <c r="AA62" s="5">
        <v>0</v>
      </c>
      <c r="AB62" s="5">
        <v>0</v>
      </c>
      <c r="AC62" s="3" t="s">
        <v>69</v>
      </c>
      <c r="AD62" s="3">
        <v>1</v>
      </c>
      <c r="AE62" s="4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6">
        <v>1</v>
      </c>
      <c r="AL62" s="6">
        <v>-1</v>
      </c>
      <c r="AM62" s="6">
        <v>42</v>
      </c>
      <c r="AN62" s="6">
        <v>7</v>
      </c>
      <c r="AO62" s="6">
        <v>27</v>
      </c>
      <c r="AP62" s="6">
        <v>24</v>
      </c>
      <c r="AQ62" s="6">
        <v>32</v>
      </c>
      <c r="AR62" s="6">
        <v>28</v>
      </c>
      <c r="AS62" s="6">
        <v>3969</v>
      </c>
      <c r="AT62" s="7">
        <v>0</v>
      </c>
      <c r="AU62" s="7">
        <v>0</v>
      </c>
      <c r="AV62" s="7">
        <v>1</v>
      </c>
      <c r="AW62" s="8" t="s">
        <v>65</v>
      </c>
      <c r="AX62" s="12" t="s">
        <v>71</v>
      </c>
      <c r="AY62" s="12">
        <v>3</v>
      </c>
      <c r="AZ62" s="9" t="s">
        <v>77</v>
      </c>
      <c r="BA62" s="11" t="s">
        <v>258</v>
      </c>
      <c r="BB62" s="2" t="s">
        <v>222</v>
      </c>
      <c r="BC62" s="11"/>
      <c r="BD62" s="4">
        <v>3.2669999999999999</v>
      </c>
      <c r="BE62" s="6">
        <v>2.3809523809523808E-2</v>
      </c>
      <c r="BF62" s="6">
        <v>3.91</v>
      </c>
      <c r="BG62" s="6">
        <v>10</v>
      </c>
      <c r="BH62" s="6">
        <v>25</v>
      </c>
      <c r="BI62" s="7">
        <v>0</v>
      </c>
      <c r="BK62">
        <v>8.8842975206611566E-2</v>
      </c>
      <c r="BL62">
        <v>4</v>
      </c>
      <c r="BM62">
        <v>30</v>
      </c>
      <c r="BN62">
        <v>28</v>
      </c>
      <c r="BO62" s="123">
        <v>0</v>
      </c>
      <c r="BP62">
        <v>1</v>
      </c>
      <c r="BQ62" s="125">
        <f t="shared" si="1"/>
        <v>1</v>
      </c>
      <c r="BR62">
        <f t="shared" si="2"/>
        <v>0</v>
      </c>
      <c r="BS62">
        <f t="shared" si="3"/>
        <v>2.3506560331592059E-2</v>
      </c>
      <c r="BT62" s="123">
        <f t="shared" si="4"/>
        <v>2.3506560331592059E-2</v>
      </c>
      <c r="BU62" s="125">
        <f t="shared" si="5"/>
        <v>0.97649343966840796</v>
      </c>
      <c r="BV62" s="123">
        <f t="shared" si="6"/>
        <v>-2.3787246897486358E-2</v>
      </c>
      <c r="BW62" s="125">
        <f t="shared" si="7"/>
        <v>100</v>
      </c>
      <c r="BX62">
        <f t="shared" si="8"/>
        <v>-1.9861819830386933</v>
      </c>
      <c r="BY62">
        <f t="shared" si="9"/>
        <v>5.5498573121740613E-2</v>
      </c>
      <c r="BZ62">
        <f t="shared" si="10"/>
        <v>0.11611394228647529</v>
      </c>
      <c r="CT62">
        <v>9.6985881985033162E-2</v>
      </c>
      <c r="CU62">
        <v>1</v>
      </c>
      <c r="CV62">
        <v>0</v>
      </c>
      <c r="CW62">
        <f t="shared" si="14"/>
        <v>54</v>
      </c>
      <c r="CX62">
        <f t="shared" si="14"/>
        <v>3</v>
      </c>
      <c r="CY62">
        <f t="shared" si="12"/>
        <v>0.5423728813559322</v>
      </c>
      <c r="CZ62">
        <f t="shared" si="12"/>
        <v>0.90625</v>
      </c>
      <c r="DA62">
        <f t="shared" si="13"/>
        <v>7.6800847457626914E-3</v>
      </c>
    </row>
    <row r="63" spans="1:105" x14ac:dyDescent="0.25">
      <c r="A63" s="2">
        <v>140</v>
      </c>
      <c r="B63" s="2">
        <v>2015</v>
      </c>
      <c r="C63" s="2" t="s">
        <v>260</v>
      </c>
      <c r="D63" s="2" t="s">
        <v>254</v>
      </c>
      <c r="E63" s="2" t="s">
        <v>63</v>
      </c>
      <c r="F63" s="2" t="s">
        <v>141</v>
      </c>
      <c r="G63" s="1" t="s">
        <v>65</v>
      </c>
      <c r="H63" s="1" t="s">
        <v>66</v>
      </c>
      <c r="I63" s="3">
        <v>1</v>
      </c>
      <c r="J63" s="4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 t="s">
        <v>67</v>
      </c>
      <c r="R63">
        <v>1</v>
      </c>
      <c r="S63" s="4">
        <v>1</v>
      </c>
      <c r="T63" s="5">
        <v>0</v>
      </c>
      <c r="U63" s="5">
        <v>0</v>
      </c>
      <c r="V63" s="5">
        <v>0</v>
      </c>
      <c r="W63" s="3" t="s">
        <v>68</v>
      </c>
      <c r="X63" s="3">
        <v>0</v>
      </c>
      <c r="Y63" s="4">
        <v>1</v>
      </c>
      <c r="Z63" s="5">
        <v>0</v>
      </c>
      <c r="AA63" s="5">
        <v>0</v>
      </c>
      <c r="AB63" s="5">
        <v>0</v>
      </c>
      <c r="AC63" s="3" t="s">
        <v>128</v>
      </c>
      <c r="AD63" s="3">
        <v>3</v>
      </c>
      <c r="AE63" s="4">
        <v>0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6">
        <v>17</v>
      </c>
      <c r="AL63" s="6">
        <v>-17</v>
      </c>
      <c r="AM63" s="6">
        <v>294</v>
      </c>
      <c r="AN63" s="6">
        <v>8</v>
      </c>
      <c r="AO63" s="6">
        <v>27</v>
      </c>
      <c r="AP63" s="6">
        <v>29</v>
      </c>
      <c r="AQ63" s="6">
        <v>27</v>
      </c>
      <c r="AR63" s="6">
        <v>29</v>
      </c>
      <c r="AS63" s="6">
        <v>1468</v>
      </c>
      <c r="AT63" s="7">
        <v>0</v>
      </c>
      <c r="AU63" s="7">
        <v>0</v>
      </c>
      <c r="AV63" s="7">
        <v>0</v>
      </c>
      <c r="AW63" s="8" t="s">
        <v>65</v>
      </c>
      <c r="AX63" s="12" t="s">
        <v>71</v>
      </c>
      <c r="AY63" s="12">
        <v>3</v>
      </c>
      <c r="AZ63" s="9" t="s">
        <v>77</v>
      </c>
      <c r="BA63" s="11" t="s">
        <v>261</v>
      </c>
      <c r="BB63" s="2" t="s">
        <v>254</v>
      </c>
      <c r="BC63" s="11" t="s">
        <v>143</v>
      </c>
      <c r="BD63" s="4">
        <v>3.7360000000000002</v>
      </c>
      <c r="BE63" s="6">
        <v>5.7823129251700682E-2</v>
      </c>
      <c r="BF63" s="6">
        <v>3.93</v>
      </c>
      <c r="BG63" s="6">
        <v>12</v>
      </c>
      <c r="BH63" s="6">
        <v>25</v>
      </c>
      <c r="BI63" s="7">
        <v>0</v>
      </c>
      <c r="BK63">
        <v>8.9385474860335198E-2</v>
      </c>
      <c r="BL63">
        <v>3.86</v>
      </c>
      <c r="BM63">
        <v>23</v>
      </c>
      <c r="BN63">
        <v>26</v>
      </c>
      <c r="BO63" s="123">
        <v>0</v>
      </c>
      <c r="BP63">
        <v>1</v>
      </c>
      <c r="BQ63" s="125">
        <f t="shared" si="1"/>
        <v>1</v>
      </c>
      <c r="BR63">
        <f t="shared" si="2"/>
        <v>0</v>
      </c>
      <c r="BS63">
        <f t="shared" si="3"/>
        <v>6.012263136478764E-2</v>
      </c>
      <c r="BT63" s="123">
        <f t="shared" si="4"/>
        <v>6.012263136478764E-2</v>
      </c>
      <c r="BU63" s="125">
        <f t="shared" si="5"/>
        <v>0.93987736863521232</v>
      </c>
      <c r="BV63" s="123">
        <f t="shared" si="6"/>
        <v>-6.2005871127300084E-2</v>
      </c>
      <c r="BW63" s="125">
        <f t="shared" si="7"/>
        <v>100</v>
      </c>
      <c r="BX63">
        <f t="shared" si="8"/>
        <v>-1.5537449654734199</v>
      </c>
      <c r="BY63">
        <f t="shared" si="9"/>
        <v>0.11931356611259857</v>
      </c>
      <c r="BZ63">
        <f t="shared" si="10"/>
        <v>0.21335679080918518</v>
      </c>
      <c r="CT63">
        <v>9.8452083821957817E-2</v>
      </c>
      <c r="CU63">
        <v>1</v>
      </c>
      <c r="CV63">
        <v>0</v>
      </c>
      <c r="CW63">
        <f t="shared" si="14"/>
        <v>55</v>
      </c>
      <c r="CX63">
        <f t="shared" si="14"/>
        <v>3</v>
      </c>
      <c r="CY63">
        <f t="shared" si="12"/>
        <v>0.53389830508474578</v>
      </c>
      <c r="CZ63">
        <f t="shared" si="12"/>
        <v>0.90625</v>
      </c>
      <c r="DA63">
        <f t="shared" si="13"/>
        <v>7.680084745762792E-3</v>
      </c>
    </row>
    <row r="64" spans="1:105" x14ac:dyDescent="0.25">
      <c r="A64" s="2">
        <v>92</v>
      </c>
      <c r="B64" s="2">
        <v>2015</v>
      </c>
      <c r="C64" s="2" t="s">
        <v>216</v>
      </c>
      <c r="D64" s="2" t="s">
        <v>204</v>
      </c>
      <c r="E64" s="2" t="s">
        <v>63</v>
      </c>
      <c r="F64" s="2" t="s">
        <v>119</v>
      </c>
      <c r="G64" s="1" t="s">
        <v>65</v>
      </c>
      <c r="H64" s="1" t="s">
        <v>66</v>
      </c>
      <c r="I64" s="3">
        <v>1</v>
      </c>
      <c r="J64" s="4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3" t="s">
        <v>67</v>
      </c>
      <c r="R64">
        <v>1</v>
      </c>
      <c r="S64" s="4">
        <v>1</v>
      </c>
      <c r="T64" s="5">
        <v>0</v>
      </c>
      <c r="U64" s="5">
        <v>0</v>
      </c>
      <c r="V64" s="5">
        <v>0</v>
      </c>
      <c r="W64" s="3" t="s">
        <v>110</v>
      </c>
      <c r="X64" s="3">
        <v>1</v>
      </c>
      <c r="Y64" s="4">
        <v>0</v>
      </c>
      <c r="Z64" s="5">
        <v>1</v>
      </c>
      <c r="AA64" s="5">
        <v>0</v>
      </c>
      <c r="AB64" s="5">
        <v>0</v>
      </c>
      <c r="AC64" s="3" t="s">
        <v>128</v>
      </c>
      <c r="AD64" s="3">
        <v>3</v>
      </c>
      <c r="AE64" s="4">
        <v>0</v>
      </c>
      <c r="AF64" s="5">
        <v>0</v>
      </c>
      <c r="AG64" s="5">
        <v>1</v>
      </c>
      <c r="AH64" s="5">
        <v>0</v>
      </c>
      <c r="AI64" s="5">
        <v>0</v>
      </c>
      <c r="AJ64" s="5">
        <v>0</v>
      </c>
      <c r="AK64" s="6">
        <v>3</v>
      </c>
      <c r="AL64" s="6">
        <v>-3</v>
      </c>
      <c r="AM64" s="6">
        <v>62</v>
      </c>
      <c r="AN64" s="6">
        <v>8</v>
      </c>
      <c r="AO64" s="6">
        <v>25</v>
      </c>
      <c r="AP64" s="6">
        <v>23</v>
      </c>
      <c r="AQ64" s="6">
        <v>23</v>
      </c>
      <c r="AR64" s="6">
        <v>27</v>
      </c>
      <c r="AS64" s="6">
        <v>397</v>
      </c>
      <c r="AT64" s="7">
        <v>0</v>
      </c>
      <c r="AU64" s="7">
        <v>0</v>
      </c>
      <c r="AV64" s="7">
        <v>0</v>
      </c>
      <c r="AW64" s="8" t="s">
        <v>65</v>
      </c>
      <c r="AX64" s="12" t="s">
        <v>71</v>
      </c>
      <c r="AY64" s="12">
        <v>3</v>
      </c>
      <c r="AZ64" s="9" t="s">
        <v>77</v>
      </c>
      <c r="BA64" s="11" t="s">
        <v>205</v>
      </c>
      <c r="BB64" s="2" t="s">
        <v>204</v>
      </c>
      <c r="BC64" s="11"/>
      <c r="BD64" s="4">
        <v>3.9809999999999999</v>
      </c>
      <c r="BE64" s="6">
        <v>4.8387096774193547E-2</v>
      </c>
      <c r="BF64" s="6">
        <v>3.96</v>
      </c>
      <c r="BG64" s="6">
        <v>12</v>
      </c>
      <c r="BH64" s="6">
        <v>25</v>
      </c>
      <c r="BI64" s="7">
        <v>0</v>
      </c>
      <c r="BK64">
        <v>9.154929577464789E-2</v>
      </c>
      <c r="BL64">
        <v>3.8</v>
      </c>
      <c r="BM64">
        <v>15</v>
      </c>
      <c r="BN64">
        <v>22</v>
      </c>
      <c r="BO64" s="123">
        <v>0</v>
      </c>
      <c r="BP64">
        <v>1</v>
      </c>
      <c r="BQ64" s="125">
        <f t="shared" si="1"/>
        <v>1</v>
      </c>
      <c r="BR64">
        <f t="shared" si="2"/>
        <v>0</v>
      </c>
      <c r="BS64">
        <f t="shared" si="3"/>
        <v>0.13669806891097425</v>
      </c>
      <c r="BT64" s="123">
        <f t="shared" si="4"/>
        <v>0.13669806891097425</v>
      </c>
      <c r="BU64" s="125">
        <f t="shared" si="5"/>
        <v>0.86330193108902575</v>
      </c>
      <c r="BV64" s="123">
        <f t="shared" si="6"/>
        <v>-0.14699078687414094</v>
      </c>
      <c r="BW64" s="125">
        <f t="shared" si="7"/>
        <v>100</v>
      </c>
      <c r="BX64">
        <f t="shared" si="8"/>
        <v>-1.0952750885659208</v>
      </c>
      <c r="BY64">
        <f t="shared" si="9"/>
        <v>0.21898494561308235</v>
      </c>
      <c r="BZ64">
        <f t="shared" si="10"/>
        <v>0.34217046203350976</v>
      </c>
      <c r="CT64">
        <v>0.1050559313806278</v>
      </c>
      <c r="CU64">
        <v>1</v>
      </c>
      <c r="CV64">
        <v>0</v>
      </c>
      <c r="CW64">
        <f t="shared" si="14"/>
        <v>56</v>
      </c>
      <c r="CX64">
        <f t="shared" si="14"/>
        <v>3</v>
      </c>
      <c r="CY64">
        <f t="shared" si="12"/>
        <v>0.52542372881355925</v>
      </c>
      <c r="CZ64">
        <f t="shared" si="12"/>
        <v>0.90625</v>
      </c>
      <c r="DA64">
        <f t="shared" si="13"/>
        <v>7.6800847457626914E-3</v>
      </c>
    </row>
    <row r="65" spans="1:105" x14ac:dyDescent="0.25">
      <c r="A65" s="2">
        <v>27</v>
      </c>
      <c r="B65" s="2">
        <v>2016</v>
      </c>
      <c r="C65" s="2" t="s">
        <v>88</v>
      </c>
      <c r="D65" s="2" t="s">
        <v>99</v>
      </c>
      <c r="E65" s="2" t="s">
        <v>63</v>
      </c>
      <c r="F65" s="2" t="s">
        <v>310</v>
      </c>
      <c r="G65" s="1" t="s">
        <v>65</v>
      </c>
      <c r="H65" s="1" t="s">
        <v>66</v>
      </c>
      <c r="I65" s="3">
        <v>1</v>
      </c>
      <c r="J65" s="4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3" t="s">
        <v>67</v>
      </c>
      <c r="R65">
        <v>1</v>
      </c>
      <c r="S65" s="4">
        <v>1</v>
      </c>
      <c r="T65" s="5">
        <v>0</v>
      </c>
      <c r="U65" s="5">
        <v>0</v>
      </c>
      <c r="V65" s="5">
        <v>0</v>
      </c>
      <c r="W65" s="3" t="s">
        <v>68</v>
      </c>
      <c r="X65" s="3">
        <v>0</v>
      </c>
      <c r="Y65" s="4">
        <v>1</v>
      </c>
      <c r="Z65" s="5">
        <v>0</v>
      </c>
      <c r="AA65" s="5">
        <v>0</v>
      </c>
      <c r="AB65" s="5">
        <v>0</v>
      </c>
      <c r="AC65" s="3" t="s">
        <v>69</v>
      </c>
      <c r="AD65" s="3">
        <v>1</v>
      </c>
      <c r="AE65" s="4">
        <v>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6">
        <v>74</v>
      </c>
      <c r="AL65" s="6">
        <v>-74</v>
      </c>
      <c r="AM65" s="6">
        <v>406</v>
      </c>
      <c r="AN65" s="6">
        <v>8</v>
      </c>
      <c r="AO65" s="6">
        <v>29</v>
      </c>
      <c r="AP65" s="6">
        <v>25</v>
      </c>
      <c r="AQ65" s="6">
        <v>36</v>
      </c>
      <c r="AR65" s="6">
        <v>31</v>
      </c>
      <c r="AS65" s="6">
        <v>0</v>
      </c>
      <c r="AT65" s="7">
        <v>0</v>
      </c>
      <c r="AU65" s="7">
        <v>0</v>
      </c>
      <c r="AV65" s="7">
        <v>1</v>
      </c>
      <c r="AW65" s="8" t="s">
        <v>65</v>
      </c>
      <c r="AX65" s="12" t="s">
        <v>71</v>
      </c>
      <c r="AY65" s="12">
        <v>3</v>
      </c>
      <c r="AZ65" s="9" t="s">
        <v>77</v>
      </c>
      <c r="BA65" s="11" t="s">
        <v>311</v>
      </c>
      <c r="BB65" s="2" t="s">
        <v>99</v>
      </c>
      <c r="BC65" s="11"/>
      <c r="BD65" s="4">
        <v>3.94</v>
      </c>
      <c r="BE65" s="6">
        <v>0.18226600985221675</v>
      </c>
      <c r="BF65" s="6">
        <v>3.81</v>
      </c>
      <c r="BG65" s="6">
        <v>17</v>
      </c>
      <c r="BH65" s="6">
        <v>25</v>
      </c>
      <c r="BI65" s="7">
        <v>0</v>
      </c>
      <c r="BK65">
        <v>9.3896713615023469E-2</v>
      </c>
      <c r="BL65">
        <v>3.85</v>
      </c>
      <c r="BM65">
        <v>28</v>
      </c>
      <c r="BN65">
        <v>18</v>
      </c>
      <c r="BO65" s="123">
        <v>0</v>
      </c>
      <c r="BP65">
        <v>1</v>
      </c>
      <c r="BQ65" s="125">
        <f t="shared" si="1"/>
        <v>1</v>
      </c>
      <c r="BR65">
        <f t="shared" si="2"/>
        <v>0</v>
      </c>
      <c r="BS65">
        <f t="shared" si="3"/>
        <v>5.0117458527630991E-2</v>
      </c>
      <c r="BT65" s="123">
        <f t="shared" si="4"/>
        <v>5.0117458527630991E-2</v>
      </c>
      <c r="BU65" s="125">
        <f t="shared" si="5"/>
        <v>0.94988254147236906</v>
      </c>
      <c r="BV65" s="123">
        <f t="shared" si="6"/>
        <v>-5.1416942587075083E-2</v>
      </c>
      <c r="BW65" s="125">
        <f t="shared" si="7"/>
        <v>100</v>
      </c>
      <c r="BX65">
        <f t="shared" si="8"/>
        <v>-1.6437158178170979</v>
      </c>
      <c r="BY65">
        <f t="shared" si="9"/>
        <v>0.10332877561703248</v>
      </c>
      <c r="BZ65">
        <f t="shared" si="10"/>
        <v>0.19063757817614493</v>
      </c>
      <c r="CT65">
        <v>0.11727263780852244</v>
      </c>
      <c r="CU65">
        <v>1</v>
      </c>
      <c r="CV65">
        <v>0</v>
      </c>
      <c r="CW65">
        <f t="shared" si="14"/>
        <v>57</v>
      </c>
      <c r="CX65">
        <f t="shared" si="14"/>
        <v>3</v>
      </c>
      <c r="CY65">
        <f t="shared" si="12"/>
        <v>0.51694915254237284</v>
      </c>
      <c r="CZ65">
        <f t="shared" si="12"/>
        <v>0.90625</v>
      </c>
      <c r="DA65">
        <f t="shared" si="13"/>
        <v>7.6800847457626914E-3</v>
      </c>
    </row>
    <row r="66" spans="1:105" x14ac:dyDescent="0.25">
      <c r="A66" s="2">
        <v>216</v>
      </c>
      <c r="B66" s="2">
        <v>2016</v>
      </c>
      <c r="C66" s="2" t="s">
        <v>236</v>
      </c>
      <c r="D66" s="2" t="s">
        <v>93</v>
      </c>
      <c r="E66" s="2" t="s">
        <v>63</v>
      </c>
      <c r="F66" s="2" t="s">
        <v>64</v>
      </c>
      <c r="G66" s="1" t="s">
        <v>65</v>
      </c>
      <c r="H66" s="1" t="s">
        <v>66</v>
      </c>
      <c r="I66" s="3">
        <v>1</v>
      </c>
      <c r="J66" s="4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3" t="s">
        <v>67</v>
      </c>
      <c r="R66">
        <v>1</v>
      </c>
      <c r="S66" s="4">
        <v>1</v>
      </c>
      <c r="T66" s="5">
        <v>0</v>
      </c>
      <c r="U66" s="5">
        <v>0</v>
      </c>
      <c r="V66" s="5">
        <v>0</v>
      </c>
      <c r="W66" s="3" t="s">
        <v>68</v>
      </c>
      <c r="X66" s="3">
        <v>0</v>
      </c>
      <c r="Y66" s="4">
        <v>1</v>
      </c>
      <c r="Z66" s="5">
        <v>0</v>
      </c>
      <c r="AA66" s="5">
        <v>0</v>
      </c>
      <c r="AB66" s="5">
        <v>0</v>
      </c>
      <c r="AC66" s="3" t="s">
        <v>128</v>
      </c>
      <c r="AD66" s="3">
        <v>3</v>
      </c>
      <c r="AE66" s="4">
        <v>0</v>
      </c>
      <c r="AF66" s="5">
        <v>0</v>
      </c>
      <c r="AG66" s="5">
        <v>1</v>
      </c>
      <c r="AH66" s="5">
        <v>0</v>
      </c>
      <c r="AI66" s="5">
        <v>0</v>
      </c>
      <c r="AJ66" s="5">
        <v>0</v>
      </c>
      <c r="AK66" s="6">
        <v>5</v>
      </c>
      <c r="AL66" s="6">
        <v>-5</v>
      </c>
      <c r="AM66" s="6">
        <v>48</v>
      </c>
      <c r="AN66" s="6">
        <v>8</v>
      </c>
      <c r="AO66" s="6">
        <v>26</v>
      </c>
      <c r="AP66" s="6">
        <v>23</v>
      </c>
      <c r="AQ66" s="6">
        <v>30</v>
      </c>
      <c r="AR66" s="6">
        <v>33</v>
      </c>
      <c r="AS66" s="6">
        <v>3486</v>
      </c>
      <c r="AT66" s="7">
        <v>0</v>
      </c>
      <c r="AU66" s="7">
        <v>0</v>
      </c>
      <c r="AV66" s="7">
        <v>1</v>
      </c>
      <c r="AW66" s="8" t="s">
        <v>65</v>
      </c>
      <c r="AX66" s="12" t="s">
        <v>71</v>
      </c>
      <c r="AY66" s="12">
        <v>3</v>
      </c>
      <c r="AZ66" s="9" t="s">
        <v>77</v>
      </c>
      <c r="BA66" s="11" t="s">
        <v>207</v>
      </c>
      <c r="BB66" s="2" t="s">
        <v>93</v>
      </c>
      <c r="BC66" s="11" t="s">
        <v>237</v>
      </c>
      <c r="BD66" s="4">
        <v>3.51</v>
      </c>
      <c r="BE66" s="6">
        <v>0.10416666666666667</v>
      </c>
      <c r="BF66" s="6">
        <v>3.82</v>
      </c>
      <c r="BG66" s="6">
        <v>21</v>
      </c>
      <c r="BH66" s="6">
        <v>25</v>
      </c>
      <c r="BI66" s="7">
        <v>0</v>
      </c>
      <c r="BK66">
        <v>0.10416666666666667</v>
      </c>
      <c r="BL66">
        <v>3.82</v>
      </c>
      <c r="BM66">
        <v>21</v>
      </c>
      <c r="BN66">
        <v>25</v>
      </c>
      <c r="BO66" s="123">
        <v>0</v>
      </c>
      <c r="BP66">
        <v>1</v>
      </c>
      <c r="BQ66" s="125">
        <f t="shared" si="1"/>
        <v>1</v>
      </c>
      <c r="BR66">
        <f t="shared" si="2"/>
        <v>0</v>
      </c>
      <c r="BS66">
        <f t="shared" si="3"/>
        <v>7.9396606151990831E-2</v>
      </c>
      <c r="BT66" s="123">
        <f t="shared" si="4"/>
        <v>7.9396606151990831E-2</v>
      </c>
      <c r="BU66" s="125">
        <f t="shared" si="5"/>
        <v>0.92060339384800915</v>
      </c>
      <c r="BV66" s="123">
        <f t="shared" si="6"/>
        <v>-8.272596104484288E-2</v>
      </c>
      <c r="BW66" s="125">
        <f t="shared" si="7"/>
        <v>100</v>
      </c>
      <c r="BX66">
        <f t="shared" si="8"/>
        <v>-1.4091419037796298</v>
      </c>
      <c r="BY66">
        <f t="shared" si="9"/>
        <v>0.14781718788826101</v>
      </c>
      <c r="BZ66">
        <f t="shared" si="10"/>
        <v>0.25204093618801193</v>
      </c>
      <c r="CT66">
        <v>0.12398450313445376</v>
      </c>
      <c r="CU66">
        <v>1</v>
      </c>
      <c r="CV66">
        <v>0</v>
      </c>
      <c r="CW66">
        <f t="shared" si="14"/>
        <v>58</v>
      </c>
      <c r="CX66">
        <f t="shared" si="14"/>
        <v>3</v>
      </c>
      <c r="CY66">
        <f t="shared" si="12"/>
        <v>0.50847457627118642</v>
      </c>
      <c r="CZ66">
        <f t="shared" si="12"/>
        <v>0.90625</v>
      </c>
      <c r="DA66">
        <f t="shared" si="13"/>
        <v>7.6800847457626914E-3</v>
      </c>
    </row>
    <row r="67" spans="1:105" x14ac:dyDescent="0.25">
      <c r="A67" s="2">
        <v>87</v>
      </c>
      <c r="B67" s="2">
        <v>2015</v>
      </c>
      <c r="C67" s="2" t="s">
        <v>238</v>
      </c>
      <c r="D67" s="2" t="s">
        <v>204</v>
      </c>
      <c r="E67" s="2" t="s">
        <v>74</v>
      </c>
      <c r="F67" s="2" t="s">
        <v>119</v>
      </c>
      <c r="G67" s="1" t="s">
        <v>65</v>
      </c>
      <c r="H67" s="1" t="s">
        <v>66</v>
      </c>
      <c r="I67" s="3">
        <v>1</v>
      </c>
      <c r="J67" s="4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3" t="s">
        <v>67</v>
      </c>
      <c r="R67">
        <v>1</v>
      </c>
      <c r="S67" s="4">
        <v>1</v>
      </c>
      <c r="T67" s="5">
        <v>0</v>
      </c>
      <c r="U67" s="5">
        <v>0</v>
      </c>
      <c r="V67" s="5">
        <v>0</v>
      </c>
      <c r="W67" s="3" t="s">
        <v>68</v>
      </c>
      <c r="X67" s="3">
        <v>0</v>
      </c>
      <c r="Y67" s="4">
        <v>1</v>
      </c>
      <c r="Z67" s="5">
        <v>0</v>
      </c>
      <c r="AA67" s="5">
        <v>0</v>
      </c>
      <c r="AB67" s="5">
        <v>0</v>
      </c>
      <c r="AC67" s="3" t="s">
        <v>128</v>
      </c>
      <c r="AD67" s="3">
        <v>3</v>
      </c>
      <c r="AE67" s="4">
        <v>0</v>
      </c>
      <c r="AF67" s="5">
        <v>0</v>
      </c>
      <c r="AG67" s="5">
        <v>1</v>
      </c>
      <c r="AH67" s="5">
        <v>0</v>
      </c>
      <c r="AI67" s="5">
        <v>0</v>
      </c>
      <c r="AJ67" s="5">
        <v>0</v>
      </c>
      <c r="AK67" s="6">
        <v>11</v>
      </c>
      <c r="AL67" s="6">
        <v>-11</v>
      </c>
      <c r="AM67" s="6">
        <v>181</v>
      </c>
      <c r="AN67" s="6">
        <v>8</v>
      </c>
      <c r="AO67" s="6">
        <v>28</v>
      </c>
      <c r="AP67" s="6">
        <v>24</v>
      </c>
      <c r="AQ67" s="6">
        <v>32</v>
      </c>
      <c r="AR67" s="6">
        <v>32</v>
      </c>
      <c r="AS67" s="6">
        <v>2694</v>
      </c>
      <c r="AT67" s="7">
        <v>0</v>
      </c>
      <c r="AU67" s="7">
        <v>1</v>
      </c>
      <c r="AV67" s="7">
        <v>0</v>
      </c>
      <c r="AW67" s="8" t="s">
        <v>65</v>
      </c>
      <c r="AX67" s="12" t="s">
        <v>71</v>
      </c>
      <c r="AY67" s="12">
        <v>3</v>
      </c>
      <c r="AZ67" s="9" t="s">
        <v>77</v>
      </c>
      <c r="BA67" s="11" t="s">
        <v>281</v>
      </c>
      <c r="BB67" s="2" t="s">
        <v>204</v>
      </c>
      <c r="BC67" s="11"/>
      <c r="BD67" s="4">
        <v>3.7530000000000001</v>
      </c>
      <c r="BE67" s="6">
        <v>6.0773480662983423E-2</v>
      </c>
      <c r="BF67" s="6">
        <v>4.05</v>
      </c>
      <c r="BG67" s="6">
        <v>21</v>
      </c>
      <c r="BH67" s="6">
        <v>25</v>
      </c>
      <c r="BI67" s="7">
        <v>0</v>
      </c>
      <c r="BK67">
        <v>0.1043956043956044</v>
      </c>
      <c r="BL67">
        <v>3.98</v>
      </c>
      <c r="BM67">
        <v>10</v>
      </c>
      <c r="BN67">
        <v>23</v>
      </c>
      <c r="BO67" s="123">
        <v>0</v>
      </c>
      <c r="BP67">
        <v>1</v>
      </c>
      <c r="BQ67" s="125">
        <f t="shared" si="1"/>
        <v>1</v>
      </c>
      <c r="BR67">
        <f t="shared" si="2"/>
        <v>0</v>
      </c>
      <c r="BS67">
        <f t="shared" si="3"/>
        <v>0.16133752471940463</v>
      </c>
      <c r="BT67" s="123">
        <f t="shared" si="4"/>
        <v>0.16133752471940463</v>
      </c>
      <c r="BU67" s="125">
        <f t="shared" si="5"/>
        <v>0.83866247528059534</v>
      </c>
      <c r="BV67" s="123">
        <f t="shared" si="6"/>
        <v>-0.17594694752054948</v>
      </c>
      <c r="BW67" s="125">
        <f t="shared" si="7"/>
        <v>100</v>
      </c>
      <c r="BX67">
        <f t="shared" si="8"/>
        <v>-0.9889756621928294</v>
      </c>
      <c r="BY67">
        <f t="shared" si="9"/>
        <v>0.2446381831613261</v>
      </c>
      <c r="BZ67">
        <f t="shared" si="10"/>
        <v>0.37357372646841819</v>
      </c>
      <c r="CT67">
        <v>0.12473587727149395</v>
      </c>
      <c r="CU67">
        <v>1</v>
      </c>
      <c r="CV67">
        <v>0</v>
      </c>
      <c r="CW67">
        <f t="shared" si="14"/>
        <v>59</v>
      </c>
      <c r="CX67">
        <f t="shared" si="14"/>
        <v>3</v>
      </c>
      <c r="CY67">
        <f t="shared" si="12"/>
        <v>0.5</v>
      </c>
      <c r="CZ67">
        <f t="shared" si="12"/>
        <v>0.90625</v>
      </c>
      <c r="DA67">
        <f t="shared" si="13"/>
        <v>0</v>
      </c>
    </row>
    <row r="68" spans="1:105" x14ac:dyDescent="0.25">
      <c r="A68" s="2">
        <v>130</v>
      </c>
      <c r="B68" s="2">
        <v>2016</v>
      </c>
      <c r="C68" s="2" t="s">
        <v>177</v>
      </c>
      <c r="D68" s="2" t="s">
        <v>104</v>
      </c>
      <c r="E68" s="2" t="s">
        <v>63</v>
      </c>
      <c r="F68" s="2" t="s">
        <v>94</v>
      </c>
      <c r="G68" s="1" t="s">
        <v>65</v>
      </c>
      <c r="H68" s="1" t="s">
        <v>66</v>
      </c>
      <c r="I68" s="3">
        <v>1</v>
      </c>
      <c r="J68" s="4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3" t="s">
        <v>67</v>
      </c>
      <c r="R68">
        <v>1</v>
      </c>
      <c r="S68" s="4">
        <v>1</v>
      </c>
      <c r="T68" s="5">
        <v>0</v>
      </c>
      <c r="U68" s="5">
        <v>0</v>
      </c>
      <c r="V68" s="5">
        <v>0</v>
      </c>
      <c r="W68" s="3" t="s">
        <v>110</v>
      </c>
      <c r="X68" s="3">
        <v>1</v>
      </c>
      <c r="Y68" s="4">
        <v>0</v>
      </c>
      <c r="Z68" s="5">
        <v>1</v>
      </c>
      <c r="AA68" s="5">
        <v>0</v>
      </c>
      <c r="AB68" s="5">
        <v>0</v>
      </c>
      <c r="AC68" s="3" t="s">
        <v>104</v>
      </c>
      <c r="AD68" s="3">
        <v>4</v>
      </c>
      <c r="AE68" s="4">
        <v>0</v>
      </c>
      <c r="AF68" s="5">
        <v>0</v>
      </c>
      <c r="AG68" s="5">
        <v>0</v>
      </c>
      <c r="AH68" s="5">
        <v>1</v>
      </c>
      <c r="AI68" s="5">
        <v>0</v>
      </c>
      <c r="AJ68" s="5">
        <v>0</v>
      </c>
      <c r="AK68" s="6">
        <v>70</v>
      </c>
      <c r="AL68" s="6">
        <v>-70</v>
      </c>
      <c r="AM68" s="6">
        <v>369</v>
      </c>
      <c r="AN68" s="6">
        <v>6</v>
      </c>
      <c r="AO68" s="6">
        <v>23</v>
      </c>
      <c r="AP68" s="6">
        <v>23</v>
      </c>
      <c r="AQ68" s="6">
        <v>20</v>
      </c>
      <c r="AR68" s="6">
        <v>22</v>
      </c>
      <c r="AS68" s="6">
        <v>84</v>
      </c>
      <c r="AT68" s="7">
        <v>0</v>
      </c>
      <c r="AU68" s="7">
        <v>0</v>
      </c>
      <c r="AV68" s="7">
        <v>1</v>
      </c>
      <c r="AW68" s="8" t="s">
        <v>65</v>
      </c>
      <c r="AX68" s="12" t="s">
        <v>71</v>
      </c>
      <c r="AY68" s="12">
        <v>3</v>
      </c>
      <c r="AZ68" s="9" t="s">
        <v>77</v>
      </c>
      <c r="BA68" s="11" t="s">
        <v>126</v>
      </c>
      <c r="BB68" s="2" t="s">
        <v>104</v>
      </c>
      <c r="BC68" s="11"/>
      <c r="BD68" s="4">
        <v>3.278</v>
      </c>
      <c r="BE68" s="6">
        <v>0.18970189701897019</v>
      </c>
      <c r="BF68" s="6">
        <v>3.88</v>
      </c>
      <c r="BG68" s="6">
        <v>23</v>
      </c>
      <c r="BH68" s="6">
        <v>25</v>
      </c>
      <c r="BI68" s="7">
        <v>0</v>
      </c>
      <c r="BK68">
        <v>0.10526315789473684</v>
      </c>
      <c r="BL68">
        <v>3.96</v>
      </c>
      <c r="BM68">
        <v>9</v>
      </c>
      <c r="BN68">
        <v>28</v>
      </c>
      <c r="BO68" s="123">
        <v>0</v>
      </c>
      <c r="BP68">
        <v>1</v>
      </c>
      <c r="BQ68" s="125">
        <f t="shared" si="1"/>
        <v>1</v>
      </c>
      <c r="BR68">
        <f t="shared" si="2"/>
        <v>0</v>
      </c>
      <c r="BS68">
        <f t="shared" si="3"/>
        <v>0.15690412307777693</v>
      </c>
      <c r="BT68" s="123">
        <f t="shared" si="4"/>
        <v>0.15690412307777693</v>
      </c>
      <c r="BU68" s="125">
        <f t="shared" si="5"/>
        <v>0.8430958769222231</v>
      </c>
      <c r="BV68" s="123">
        <f t="shared" si="6"/>
        <v>-0.17067459444356597</v>
      </c>
      <c r="BW68" s="125">
        <f t="shared" si="7"/>
        <v>100</v>
      </c>
      <c r="BX68">
        <f t="shared" si="8"/>
        <v>-1.0072633311422212</v>
      </c>
      <c r="BY68">
        <f t="shared" si="9"/>
        <v>0.24021324187032148</v>
      </c>
      <c r="BZ68">
        <f t="shared" si="10"/>
        <v>0.36816581555069039</v>
      </c>
      <c r="CT68">
        <v>0.12513069945507713</v>
      </c>
      <c r="CU68">
        <v>0</v>
      </c>
      <c r="CV68">
        <v>1</v>
      </c>
      <c r="CW68">
        <f t="shared" si="14"/>
        <v>59</v>
      </c>
      <c r="CX68">
        <f t="shared" si="14"/>
        <v>4</v>
      </c>
      <c r="CY68">
        <f t="shared" si="12"/>
        <v>0.5</v>
      </c>
      <c r="CZ68">
        <f t="shared" si="12"/>
        <v>0.875</v>
      </c>
      <c r="DA68">
        <f t="shared" si="13"/>
        <v>7.4152542372881158E-3</v>
      </c>
    </row>
    <row r="69" spans="1:105" x14ac:dyDescent="0.25">
      <c r="A69" s="2">
        <v>81</v>
      </c>
      <c r="B69" s="2">
        <v>2015</v>
      </c>
      <c r="C69" s="2" t="s">
        <v>117</v>
      </c>
      <c r="D69" s="2" t="s">
        <v>99</v>
      </c>
      <c r="E69" s="2" t="s">
        <v>63</v>
      </c>
      <c r="F69" s="2" t="s">
        <v>81</v>
      </c>
      <c r="G69" s="1" t="s">
        <v>65</v>
      </c>
      <c r="H69" s="1" t="s">
        <v>66</v>
      </c>
      <c r="I69" s="3">
        <v>1</v>
      </c>
      <c r="J69" s="4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3" t="s">
        <v>67</v>
      </c>
      <c r="R69">
        <v>1</v>
      </c>
      <c r="S69" s="4">
        <v>1</v>
      </c>
      <c r="T69" s="5">
        <v>0</v>
      </c>
      <c r="U69" s="5">
        <v>0</v>
      </c>
      <c r="V69" s="5">
        <v>0</v>
      </c>
      <c r="W69" s="3" t="s">
        <v>68</v>
      </c>
      <c r="X69" s="3">
        <v>0</v>
      </c>
      <c r="Y69" s="4">
        <v>1</v>
      </c>
      <c r="Z69" s="5">
        <v>0</v>
      </c>
      <c r="AA69" s="5">
        <v>0</v>
      </c>
      <c r="AB69" s="5">
        <v>0</v>
      </c>
      <c r="AC69" s="3" t="s">
        <v>104</v>
      </c>
      <c r="AD69" s="3">
        <v>4</v>
      </c>
      <c r="AE69" s="4">
        <v>0</v>
      </c>
      <c r="AF69" s="5">
        <v>0</v>
      </c>
      <c r="AG69" s="5">
        <v>0</v>
      </c>
      <c r="AH69" s="5">
        <v>1</v>
      </c>
      <c r="AI69" s="5">
        <v>0</v>
      </c>
      <c r="AJ69" s="5">
        <v>0</v>
      </c>
      <c r="AK69" s="6">
        <v>7</v>
      </c>
      <c r="AL69" s="6">
        <v>-7</v>
      </c>
      <c r="AM69" s="6">
        <v>117</v>
      </c>
      <c r="AN69" s="6">
        <v>8</v>
      </c>
      <c r="AO69" s="6">
        <v>22</v>
      </c>
      <c r="AP69" s="6">
        <v>22</v>
      </c>
      <c r="AQ69" s="6">
        <v>20</v>
      </c>
      <c r="AR69" s="6">
        <v>20</v>
      </c>
      <c r="AS69" s="6">
        <v>361</v>
      </c>
      <c r="AT69" s="7">
        <v>0</v>
      </c>
      <c r="AU69" s="7">
        <v>0</v>
      </c>
      <c r="AV69" s="7">
        <v>0</v>
      </c>
      <c r="AW69" s="8" t="s">
        <v>65</v>
      </c>
      <c r="AX69" s="12" t="s">
        <v>71</v>
      </c>
      <c r="AY69" s="12">
        <v>3</v>
      </c>
      <c r="AZ69" s="9" t="s">
        <v>77</v>
      </c>
      <c r="BA69" s="11" t="s">
        <v>105</v>
      </c>
      <c r="BB69" s="2" t="s">
        <v>99</v>
      </c>
      <c r="BC69" s="11"/>
      <c r="BD69" s="4">
        <v>3.7029999999999998</v>
      </c>
      <c r="BE69" s="6">
        <v>5.9829059829059832E-2</v>
      </c>
      <c r="BF69" s="6">
        <v>3.94</v>
      </c>
      <c r="BG69" s="6">
        <v>26</v>
      </c>
      <c r="BH69" s="6">
        <v>25</v>
      </c>
      <c r="BI69" s="7">
        <v>0</v>
      </c>
      <c r="BK69">
        <v>0.10967741935483871</v>
      </c>
      <c r="BL69">
        <v>4.2699999999999996</v>
      </c>
      <c r="BM69">
        <v>8</v>
      </c>
      <c r="BN69">
        <v>27</v>
      </c>
      <c r="BO69" s="123">
        <v>1</v>
      </c>
      <c r="BP69">
        <v>0</v>
      </c>
      <c r="BQ69" s="125">
        <f t="shared" si="1"/>
        <v>1</v>
      </c>
      <c r="BR69">
        <f t="shared" si="2"/>
        <v>1</v>
      </c>
      <c r="BS69">
        <f t="shared" si="3"/>
        <v>0.12718574656244166</v>
      </c>
      <c r="BT69" s="123">
        <f t="shared" si="4"/>
        <v>0.12718574656244166</v>
      </c>
      <c r="BU69" s="125">
        <f t="shared" si="5"/>
        <v>0.87281425343755836</v>
      </c>
      <c r="BV69" s="123">
        <f t="shared" si="6"/>
        <v>-2.062106689681499</v>
      </c>
      <c r="BW69" s="125">
        <f t="shared" si="7"/>
        <v>0</v>
      </c>
      <c r="BX69">
        <f t="shared" si="8"/>
        <v>-1.1397955379592748</v>
      </c>
      <c r="BY69">
        <f t="shared" si="9"/>
        <v>0.20835634513190018</v>
      </c>
      <c r="BZ69">
        <f t="shared" si="10"/>
        <v>0.81649719504731544</v>
      </c>
      <c r="CT69">
        <v>0.12568637049825318</v>
      </c>
      <c r="CU69">
        <v>1</v>
      </c>
      <c r="CV69">
        <v>0</v>
      </c>
      <c r="CW69">
        <f t="shared" si="14"/>
        <v>60</v>
      </c>
      <c r="CX69">
        <f t="shared" si="14"/>
        <v>4</v>
      </c>
      <c r="CY69">
        <f t="shared" si="12"/>
        <v>0.49152542372881358</v>
      </c>
      <c r="CZ69">
        <f t="shared" si="12"/>
        <v>0.875</v>
      </c>
      <c r="DA69">
        <f t="shared" si="13"/>
        <v>7.4152542372881158E-3</v>
      </c>
    </row>
    <row r="70" spans="1:105" x14ac:dyDescent="0.25">
      <c r="A70" s="2">
        <v>203</v>
      </c>
      <c r="B70" s="2">
        <v>2016</v>
      </c>
      <c r="C70" s="2" t="s">
        <v>322</v>
      </c>
      <c r="D70" s="2" t="s">
        <v>165</v>
      </c>
      <c r="E70" s="2" t="s">
        <v>74</v>
      </c>
      <c r="F70" s="2" t="s">
        <v>94</v>
      </c>
      <c r="G70" s="1" t="s">
        <v>65</v>
      </c>
      <c r="H70" s="1" t="s">
        <v>66</v>
      </c>
      <c r="I70" s="3">
        <v>1</v>
      </c>
      <c r="J70" s="4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3" t="s">
        <v>67</v>
      </c>
      <c r="R70">
        <v>1</v>
      </c>
      <c r="S70" s="4">
        <v>1</v>
      </c>
      <c r="T70" s="5">
        <v>0</v>
      </c>
      <c r="U70" s="5">
        <v>0</v>
      </c>
      <c r="V70" s="5">
        <v>0</v>
      </c>
      <c r="W70" s="3" t="s">
        <v>123</v>
      </c>
      <c r="X70" s="3">
        <v>2</v>
      </c>
      <c r="Y70" s="4">
        <v>0</v>
      </c>
      <c r="Z70" s="5">
        <v>0</v>
      </c>
      <c r="AA70" s="5">
        <v>1</v>
      </c>
      <c r="AB70" s="5">
        <v>0</v>
      </c>
      <c r="AC70" s="3" t="s">
        <v>69</v>
      </c>
      <c r="AD70" s="3">
        <v>1</v>
      </c>
      <c r="AE70" s="4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6">
        <v>238</v>
      </c>
      <c r="AL70" s="6">
        <v>-238</v>
      </c>
      <c r="AM70" s="6">
        <v>357</v>
      </c>
      <c r="AN70" s="6">
        <v>8</v>
      </c>
      <c r="AO70" s="6">
        <v>30</v>
      </c>
      <c r="AP70" s="6">
        <v>26</v>
      </c>
      <c r="AQ70" s="6">
        <v>32</v>
      </c>
      <c r="AR70" s="6">
        <v>35</v>
      </c>
      <c r="AS70" s="6">
        <v>2155</v>
      </c>
      <c r="AT70" s="7">
        <v>0</v>
      </c>
      <c r="AU70" s="7">
        <v>1</v>
      </c>
      <c r="AV70" s="7">
        <v>1</v>
      </c>
      <c r="AW70" s="8" t="s">
        <v>70</v>
      </c>
      <c r="AX70" s="12" t="s">
        <v>71</v>
      </c>
      <c r="AY70" s="12">
        <v>2</v>
      </c>
      <c r="AZ70" s="9" t="s">
        <v>72</v>
      </c>
      <c r="BA70" s="11"/>
      <c r="BB70" s="2" t="s">
        <v>165</v>
      </c>
      <c r="BC70" s="11"/>
      <c r="BD70" s="4">
        <v>2.972</v>
      </c>
      <c r="BE70" s="6">
        <v>0.66666666666666663</v>
      </c>
      <c r="BF70" s="6">
        <v>3.26</v>
      </c>
      <c r="BG70" s="6">
        <v>0</v>
      </c>
      <c r="BH70" s="6">
        <v>26</v>
      </c>
      <c r="BI70" s="7">
        <v>1</v>
      </c>
      <c r="BK70">
        <v>0.1111111111111111</v>
      </c>
      <c r="BL70">
        <v>3.9</v>
      </c>
      <c r="BM70">
        <v>0</v>
      </c>
      <c r="BN70">
        <v>23</v>
      </c>
      <c r="BO70" s="123">
        <v>1</v>
      </c>
      <c r="BP70">
        <v>0</v>
      </c>
      <c r="BQ70" s="125">
        <f t="shared" ref="BQ70:BQ133" si="15">BO70+BP70</f>
        <v>1</v>
      </c>
      <c r="BR70">
        <f t="shared" ref="BR70:BR133" si="16">IF(BQ70=0,"",BO70/BQ70)</f>
        <v>1</v>
      </c>
      <c r="BS70">
        <f t="shared" ref="BS70:BS133" si="17">_xlfn.NORM.S.DIST(BX70,TRUE)</f>
        <v>0.3137615012899081</v>
      </c>
      <c r="BT70" s="123">
        <f t="shared" ref="BT70:BT133" si="18">BQ70*BS70</f>
        <v>0.3137615012899081</v>
      </c>
      <c r="BU70" s="125">
        <f t="shared" ref="BU70:BU133" si="19">BQ70-BT70</f>
        <v>0.6862384987100919</v>
      </c>
      <c r="BV70" s="123">
        <f t="shared" ref="BV70:BV133" si="20">IFERROR(BQ70*(BR70*LN(BS70)+(1-BR70)*LN(1-BS70)),0)</f>
        <v>-1.159122131710298</v>
      </c>
      <c r="BW70" s="125">
        <f t="shared" ref="BW70:BW133" si="21">100*IF(BS70&gt;=$CP$11,BO70/BQ70,BP70/BQ70)</f>
        <v>0</v>
      </c>
      <c r="BX70">
        <f t="shared" ref="BX70:BX133" si="22">$CB$6+MMULT(BK70:BN70,$CB$7:$CB$10)</f>
        <v>-0.48521618469174355</v>
      </c>
      <c r="BY70">
        <f t="shared" ref="BY70:BY133" si="23">_xlfn.NORM.S.DIST(BX70,FALSE)</f>
        <v>0.35463864612794865</v>
      </c>
      <c r="BZ70">
        <f t="shared" ref="BZ70:BZ133" si="24">(BO70*(BX70*BY70/BS70+(BY70/BS70)^2)-BP70*(BX70*BY70/(1-BS70)-(BY70/(1-BS70))^2))</f>
        <v>0.72910440655831854</v>
      </c>
      <c r="CT70">
        <v>0.12571703872872508</v>
      </c>
      <c r="CU70">
        <v>1</v>
      </c>
      <c r="CV70">
        <v>0</v>
      </c>
      <c r="CW70">
        <f t="shared" si="14"/>
        <v>61</v>
      </c>
      <c r="CX70">
        <f t="shared" si="14"/>
        <v>4</v>
      </c>
      <c r="CY70">
        <f t="shared" ref="CY70:CZ133" si="25">1-CW70/CW$155</f>
        <v>0.48305084745762716</v>
      </c>
      <c r="CZ70">
        <f t="shared" si="25"/>
        <v>0.875</v>
      </c>
      <c r="DA70">
        <f t="shared" ref="DA70:DA133" si="26">(CY70-CY71)*CZ70</f>
        <v>7.415254237288213E-3</v>
      </c>
    </row>
    <row r="71" spans="1:105" x14ac:dyDescent="0.25">
      <c r="A71" s="2">
        <v>184</v>
      </c>
      <c r="B71" s="2">
        <v>2016</v>
      </c>
      <c r="C71" s="2" t="s">
        <v>88</v>
      </c>
      <c r="D71" s="2" t="s">
        <v>111</v>
      </c>
      <c r="E71" s="2" t="s">
        <v>63</v>
      </c>
      <c r="F71" s="2" t="s">
        <v>136</v>
      </c>
      <c r="G71" s="1" t="s">
        <v>65</v>
      </c>
      <c r="H71" s="1" t="s">
        <v>76</v>
      </c>
      <c r="I71" s="3">
        <v>2</v>
      </c>
      <c r="J71" s="4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3" t="s">
        <v>67</v>
      </c>
      <c r="R71">
        <v>1</v>
      </c>
      <c r="S71" s="4">
        <v>1</v>
      </c>
      <c r="T71" s="5">
        <v>0</v>
      </c>
      <c r="U71" s="5">
        <v>0</v>
      </c>
      <c r="V71" s="5">
        <v>0</v>
      </c>
      <c r="W71" s="3" t="s">
        <v>68</v>
      </c>
      <c r="X71" s="3">
        <v>0</v>
      </c>
      <c r="Y71" s="4">
        <v>1</v>
      </c>
      <c r="Z71" s="5">
        <v>0</v>
      </c>
      <c r="AA71" s="5">
        <v>0</v>
      </c>
      <c r="AB71" s="5">
        <v>0</v>
      </c>
      <c r="AC71" s="3" t="s">
        <v>128</v>
      </c>
      <c r="AD71" s="3">
        <v>3</v>
      </c>
      <c r="AE71" s="4">
        <v>0</v>
      </c>
      <c r="AF71" s="5">
        <v>0</v>
      </c>
      <c r="AG71" s="5">
        <v>1</v>
      </c>
      <c r="AH71" s="5">
        <v>0</v>
      </c>
      <c r="AI71" s="5">
        <v>0</v>
      </c>
      <c r="AJ71" s="5">
        <v>0</v>
      </c>
      <c r="AK71" s="6">
        <v>139</v>
      </c>
      <c r="AL71" s="6">
        <v>-139</v>
      </c>
      <c r="AM71" s="6">
        <v>414</v>
      </c>
      <c r="AN71" s="6">
        <v>8</v>
      </c>
      <c r="AO71" s="6">
        <v>26</v>
      </c>
      <c r="AP71" s="6">
        <v>24</v>
      </c>
      <c r="AQ71" s="6">
        <v>30</v>
      </c>
      <c r="AR71" s="6">
        <v>24</v>
      </c>
      <c r="AS71" s="6">
        <v>0</v>
      </c>
      <c r="AT71" s="7">
        <v>0</v>
      </c>
      <c r="AU71" s="7">
        <v>0</v>
      </c>
      <c r="AV71" s="7">
        <v>1</v>
      </c>
      <c r="AW71" s="8" t="s">
        <v>65</v>
      </c>
      <c r="AX71" s="12" t="s">
        <v>71</v>
      </c>
      <c r="AY71" s="12">
        <v>3</v>
      </c>
      <c r="AZ71" s="9" t="s">
        <v>77</v>
      </c>
      <c r="BA71" s="11" t="s">
        <v>207</v>
      </c>
      <c r="BB71" s="2" t="s">
        <v>111</v>
      </c>
      <c r="BC71" s="11"/>
      <c r="BD71" s="4">
        <v>3.64</v>
      </c>
      <c r="BE71" s="6">
        <v>0.33574879227053139</v>
      </c>
      <c r="BF71" s="6">
        <v>3.6</v>
      </c>
      <c r="BG71" s="6">
        <v>0</v>
      </c>
      <c r="BH71" s="6">
        <v>26</v>
      </c>
      <c r="BI71" s="7">
        <v>0</v>
      </c>
      <c r="BK71">
        <v>0.1111111111111111</v>
      </c>
      <c r="BL71">
        <v>3.98</v>
      </c>
      <c r="BM71">
        <v>19</v>
      </c>
      <c r="BN71">
        <v>24</v>
      </c>
      <c r="BO71" s="123">
        <v>0</v>
      </c>
      <c r="BP71">
        <v>1</v>
      </c>
      <c r="BQ71" s="125">
        <f t="shared" si="15"/>
        <v>1</v>
      </c>
      <c r="BR71">
        <f t="shared" si="16"/>
        <v>0</v>
      </c>
      <c r="BS71">
        <f t="shared" si="17"/>
        <v>8.0862412024148567E-2</v>
      </c>
      <c r="BT71" s="123">
        <f t="shared" si="18"/>
        <v>8.0862412024148567E-2</v>
      </c>
      <c r="BU71" s="125">
        <f t="shared" si="19"/>
        <v>0.91913758797585143</v>
      </c>
      <c r="BV71" s="123">
        <f t="shared" si="20"/>
        <v>-8.4319452951373206E-2</v>
      </c>
      <c r="BW71" s="125">
        <f t="shared" si="21"/>
        <v>100</v>
      </c>
      <c r="BX71">
        <f t="shared" si="22"/>
        <v>-1.3992940470355806</v>
      </c>
      <c r="BY71">
        <f t="shared" si="23"/>
        <v>0.14987548220787822</v>
      </c>
      <c r="BZ71">
        <f t="shared" si="24"/>
        <v>0.2547591537510977</v>
      </c>
      <c r="CT71">
        <v>0.12624553481252671</v>
      </c>
      <c r="CU71">
        <v>1</v>
      </c>
      <c r="CV71">
        <v>0</v>
      </c>
      <c r="CW71">
        <f t="shared" ref="CW71:CX134" si="27">CW70+CU71</f>
        <v>62</v>
      </c>
      <c r="CX71">
        <f t="shared" si="27"/>
        <v>4</v>
      </c>
      <c r="CY71">
        <f t="shared" si="25"/>
        <v>0.47457627118644063</v>
      </c>
      <c r="CZ71">
        <f t="shared" si="25"/>
        <v>0.875</v>
      </c>
      <c r="DA71">
        <f t="shared" si="26"/>
        <v>7.4152542372881158E-3</v>
      </c>
    </row>
    <row r="72" spans="1:105" x14ac:dyDescent="0.25">
      <c r="A72" s="2">
        <v>93</v>
      </c>
      <c r="B72" s="2">
        <v>2016</v>
      </c>
      <c r="C72" s="2" t="s">
        <v>317</v>
      </c>
      <c r="D72" s="2" t="s">
        <v>111</v>
      </c>
      <c r="E72" s="2" t="s">
        <v>63</v>
      </c>
      <c r="F72" s="2" t="s">
        <v>136</v>
      </c>
      <c r="G72" s="1" t="s">
        <v>65</v>
      </c>
      <c r="H72" s="1" t="s">
        <v>66</v>
      </c>
      <c r="I72" s="3">
        <v>1</v>
      </c>
      <c r="J72" s="4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 t="s">
        <v>67</v>
      </c>
      <c r="R72">
        <v>1</v>
      </c>
      <c r="S72" s="4">
        <v>1</v>
      </c>
      <c r="T72" s="5">
        <v>0</v>
      </c>
      <c r="U72" s="5">
        <v>0</v>
      </c>
      <c r="V72" s="5">
        <v>0</v>
      </c>
      <c r="W72" s="3" t="s">
        <v>68</v>
      </c>
      <c r="X72" s="3">
        <v>0</v>
      </c>
      <c r="Y72" s="4">
        <v>1</v>
      </c>
      <c r="Z72" s="5">
        <v>0</v>
      </c>
      <c r="AA72" s="5">
        <v>0</v>
      </c>
      <c r="AB72" s="5">
        <v>0</v>
      </c>
      <c r="AC72" s="3" t="s">
        <v>111</v>
      </c>
      <c r="AD72" s="3">
        <v>6</v>
      </c>
      <c r="AE72" s="4">
        <v>0</v>
      </c>
      <c r="AF72" s="5">
        <v>0</v>
      </c>
      <c r="AG72" s="5">
        <v>0</v>
      </c>
      <c r="AH72" s="5">
        <v>0</v>
      </c>
      <c r="AI72" s="5">
        <v>0</v>
      </c>
      <c r="AJ72" s="5">
        <v>1</v>
      </c>
      <c r="AK72" s="6">
        <v>12</v>
      </c>
      <c r="AL72" s="6">
        <v>-12</v>
      </c>
      <c r="AM72" s="6">
        <v>57</v>
      </c>
      <c r="AN72" s="6">
        <v>10</v>
      </c>
      <c r="AO72" s="6">
        <v>30</v>
      </c>
      <c r="AP72" s="6">
        <v>30</v>
      </c>
      <c r="AQ72" s="6">
        <v>35</v>
      </c>
      <c r="AR72" s="6">
        <v>32</v>
      </c>
      <c r="AS72" s="6">
        <v>725</v>
      </c>
      <c r="AT72" s="7">
        <v>0</v>
      </c>
      <c r="AU72" s="7">
        <v>0</v>
      </c>
      <c r="AV72" s="7">
        <v>1</v>
      </c>
      <c r="AW72" s="8" t="s">
        <v>70</v>
      </c>
      <c r="AX72" s="12" t="s">
        <v>112</v>
      </c>
      <c r="AY72" s="12">
        <v>1</v>
      </c>
      <c r="AZ72" s="9" t="s">
        <v>113</v>
      </c>
      <c r="BA72" s="11"/>
      <c r="BB72" s="2" t="s">
        <v>111</v>
      </c>
      <c r="BC72" s="11"/>
      <c r="BD72" s="4"/>
      <c r="BE72" s="6">
        <v>0.21052631578947367</v>
      </c>
      <c r="BF72" s="6">
        <v>3.56</v>
      </c>
      <c r="BG72" s="6">
        <v>4</v>
      </c>
      <c r="BH72" s="6">
        <v>26</v>
      </c>
      <c r="BI72" s="7">
        <v>1</v>
      </c>
      <c r="BK72">
        <v>0.11597938144329897</v>
      </c>
      <c r="BL72">
        <v>4.3600000000000003</v>
      </c>
      <c r="BM72">
        <v>21</v>
      </c>
      <c r="BN72">
        <v>29</v>
      </c>
      <c r="BO72" s="123">
        <v>0</v>
      </c>
      <c r="BP72">
        <v>1</v>
      </c>
      <c r="BQ72" s="125">
        <f t="shared" si="15"/>
        <v>1</v>
      </c>
      <c r="BR72">
        <f t="shared" si="16"/>
        <v>0</v>
      </c>
      <c r="BS72">
        <f t="shared" si="17"/>
        <v>3.581301489668165E-2</v>
      </c>
      <c r="BT72" s="123">
        <f t="shared" si="18"/>
        <v>3.581301489668165E-2</v>
      </c>
      <c r="BU72" s="125">
        <f t="shared" si="19"/>
        <v>0.96418698510331835</v>
      </c>
      <c r="BV72" s="123">
        <f t="shared" si="20"/>
        <v>-3.6470035231441558E-2</v>
      </c>
      <c r="BW72" s="125">
        <f t="shared" si="21"/>
        <v>100</v>
      </c>
      <c r="BX72">
        <f t="shared" si="22"/>
        <v>-1.8014877918425301</v>
      </c>
      <c r="BY72">
        <f t="shared" si="23"/>
        <v>7.8738923488491167E-2</v>
      </c>
      <c r="BZ72">
        <f t="shared" si="24"/>
        <v>0.15378480628020608</v>
      </c>
      <c r="CT72">
        <v>0.1267966989489662</v>
      </c>
      <c r="CU72">
        <v>1</v>
      </c>
      <c r="CV72">
        <v>0</v>
      </c>
      <c r="CW72">
        <f t="shared" si="27"/>
        <v>63</v>
      </c>
      <c r="CX72">
        <f t="shared" si="27"/>
        <v>4</v>
      </c>
      <c r="CY72">
        <f t="shared" si="25"/>
        <v>0.46610169491525422</v>
      </c>
      <c r="CZ72">
        <f t="shared" si="25"/>
        <v>0.875</v>
      </c>
      <c r="DA72">
        <f t="shared" si="26"/>
        <v>0</v>
      </c>
    </row>
    <row r="73" spans="1:105" x14ac:dyDescent="0.25">
      <c r="A73" s="2">
        <v>19</v>
      </c>
      <c r="B73" s="2">
        <v>2015</v>
      </c>
      <c r="C73" s="2" t="s">
        <v>315</v>
      </c>
      <c r="D73" s="2" t="s">
        <v>214</v>
      </c>
      <c r="E73" s="2" t="s">
        <v>63</v>
      </c>
      <c r="F73" s="2" t="s">
        <v>119</v>
      </c>
      <c r="G73" s="1" t="s">
        <v>65</v>
      </c>
      <c r="H73" s="1" t="s">
        <v>66</v>
      </c>
      <c r="I73" s="3">
        <v>1</v>
      </c>
      <c r="J73" s="4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3" t="s">
        <v>101</v>
      </c>
      <c r="R73">
        <v>2</v>
      </c>
      <c r="S73" s="4">
        <v>0</v>
      </c>
      <c r="T73" s="5">
        <v>1</v>
      </c>
      <c r="U73" s="5">
        <v>0</v>
      </c>
      <c r="V73" s="5">
        <v>0</v>
      </c>
      <c r="W73" s="3" t="s">
        <v>68</v>
      </c>
      <c r="X73" s="3">
        <v>0</v>
      </c>
      <c r="Y73" s="4">
        <v>1</v>
      </c>
      <c r="Z73" s="5">
        <v>0</v>
      </c>
      <c r="AA73" s="5">
        <v>0</v>
      </c>
      <c r="AB73" s="5">
        <v>0</v>
      </c>
      <c r="AC73" s="3" t="s">
        <v>128</v>
      </c>
      <c r="AD73" s="3">
        <v>3</v>
      </c>
      <c r="AE73" s="4">
        <v>0</v>
      </c>
      <c r="AF73" s="5">
        <v>0</v>
      </c>
      <c r="AG73" s="5">
        <v>1</v>
      </c>
      <c r="AH73" s="5">
        <v>0</v>
      </c>
      <c r="AI73" s="5">
        <v>0</v>
      </c>
      <c r="AJ73" s="5">
        <v>0</v>
      </c>
      <c r="AK73" s="6">
        <v>1</v>
      </c>
      <c r="AL73" s="6">
        <v>-1</v>
      </c>
      <c r="AM73" s="6">
        <v>66</v>
      </c>
      <c r="AN73" s="6">
        <v>8</v>
      </c>
      <c r="AO73" s="6">
        <v>30</v>
      </c>
      <c r="AP73" s="6">
        <v>28</v>
      </c>
      <c r="AQ73" s="6">
        <v>33</v>
      </c>
      <c r="AR73" s="6">
        <v>34</v>
      </c>
      <c r="AS73" s="6">
        <v>8939</v>
      </c>
      <c r="AT73" s="7">
        <v>0</v>
      </c>
      <c r="AU73" s="7">
        <v>0</v>
      </c>
      <c r="AV73" s="7">
        <v>0</v>
      </c>
      <c r="AW73" s="8" t="s">
        <v>65</v>
      </c>
      <c r="AX73" s="12" t="s">
        <v>71</v>
      </c>
      <c r="AY73" s="12">
        <v>3</v>
      </c>
      <c r="AZ73" s="9" t="s">
        <v>77</v>
      </c>
      <c r="BA73" s="11" t="s">
        <v>316</v>
      </c>
      <c r="BB73" s="2" t="s">
        <v>214</v>
      </c>
      <c r="BC73" s="11"/>
      <c r="BD73" s="4">
        <v>3.8180000000000001</v>
      </c>
      <c r="BE73" s="6">
        <v>1.5151515151515152E-2</v>
      </c>
      <c r="BF73" s="6">
        <v>4</v>
      </c>
      <c r="BG73" s="6">
        <v>6</v>
      </c>
      <c r="BH73" s="6">
        <v>26</v>
      </c>
      <c r="BI73" s="7">
        <v>0</v>
      </c>
      <c r="BK73">
        <v>0.11682242990654206</v>
      </c>
      <c r="BL73">
        <v>3.93</v>
      </c>
      <c r="BM73">
        <v>0</v>
      </c>
      <c r="BN73">
        <v>28</v>
      </c>
      <c r="BO73" s="123">
        <v>0</v>
      </c>
      <c r="BP73">
        <v>1</v>
      </c>
      <c r="BQ73" s="125">
        <f t="shared" si="15"/>
        <v>1</v>
      </c>
      <c r="BR73">
        <f t="shared" si="16"/>
        <v>0</v>
      </c>
      <c r="BS73">
        <f t="shared" si="17"/>
        <v>0.28261796514749643</v>
      </c>
      <c r="BT73" s="123">
        <f t="shared" si="18"/>
        <v>0.28261796514749643</v>
      </c>
      <c r="BU73" s="125">
        <f t="shared" si="19"/>
        <v>0.71738203485250351</v>
      </c>
      <c r="BV73" s="123">
        <f t="shared" si="20"/>
        <v>-0.33214675622078516</v>
      </c>
      <c r="BW73" s="125">
        <f t="shared" si="21"/>
        <v>100</v>
      </c>
      <c r="BX73">
        <f t="shared" si="22"/>
        <v>-0.57508186779662829</v>
      </c>
      <c r="BY73">
        <f t="shared" si="23"/>
        <v>0.33813903885005298</v>
      </c>
      <c r="BZ73">
        <f t="shared" si="24"/>
        <v>0.493237811991037</v>
      </c>
      <c r="CT73">
        <v>0.12718574656244166</v>
      </c>
      <c r="CU73">
        <v>0</v>
      </c>
      <c r="CV73">
        <v>1</v>
      </c>
      <c r="CW73">
        <f t="shared" si="27"/>
        <v>63</v>
      </c>
      <c r="CX73">
        <f t="shared" si="27"/>
        <v>5</v>
      </c>
      <c r="CY73">
        <f t="shared" si="25"/>
        <v>0.46610169491525422</v>
      </c>
      <c r="CZ73">
        <f t="shared" si="25"/>
        <v>0.84375</v>
      </c>
      <c r="DA73">
        <f t="shared" si="26"/>
        <v>7.1504237288135403E-3</v>
      </c>
    </row>
    <row r="74" spans="1:105" x14ac:dyDescent="0.25">
      <c r="A74" s="2">
        <v>95</v>
      </c>
      <c r="B74" s="2">
        <v>2016</v>
      </c>
      <c r="C74" s="2" t="s">
        <v>336</v>
      </c>
      <c r="D74" s="2" t="s">
        <v>254</v>
      </c>
      <c r="E74" s="2" t="s">
        <v>63</v>
      </c>
      <c r="F74" s="2" t="s">
        <v>81</v>
      </c>
      <c r="G74" s="1" t="s">
        <v>65</v>
      </c>
      <c r="H74" s="1" t="s">
        <v>66</v>
      </c>
      <c r="I74" s="3">
        <v>1</v>
      </c>
      <c r="J74" s="4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3" t="s">
        <v>67</v>
      </c>
      <c r="R74">
        <v>1</v>
      </c>
      <c r="S74" s="4">
        <v>1</v>
      </c>
      <c r="T74" s="5">
        <v>0</v>
      </c>
      <c r="U74" s="5">
        <v>0</v>
      </c>
      <c r="V74" s="5">
        <v>0</v>
      </c>
      <c r="W74" s="3" t="s">
        <v>68</v>
      </c>
      <c r="X74" s="3">
        <v>0</v>
      </c>
      <c r="Y74" s="4">
        <v>1</v>
      </c>
      <c r="Z74" s="5">
        <v>0</v>
      </c>
      <c r="AA74" s="5">
        <v>0</v>
      </c>
      <c r="AB74" s="5">
        <v>0</v>
      </c>
      <c r="AC74" s="3" t="s">
        <v>128</v>
      </c>
      <c r="AD74" s="3">
        <v>3</v>
      </c>
      <c r="AE74" s="4">
        <v>0</v>
      </c>
      <c r="AF74" s="5">
        <v>0</v>
      </c>
      <c r="AG74" s="5">
        <v>1</v>
      </c>
      <c r="AH74" s="5">
        <v>0</v>
      </c>
      <c r="AI74" s="5">
        <v>0</v>
      </c>
      <c r="AJ74" s="5">
        <v>0</v>
      </c>
      <c r="AK74" s="6">
        <v>90</v>
      </c>
      <c r="AL74" s="6">
        <v>-90</v>
      </c>
      <c r="AM74" s="6">
        <v>388</v>
      </c>
      <c r="AN74" s="6">
        <v>8</v>
      </c>
      <c r="AO74" s="6">
        <v>32</v>
      </c>
      <c r="AP74" s="6">
        <v>33</v>
      </c>
      <c r="AQ74" s="6">
        <v>34</v>
      </c>
      <c r="AR74" s="6">
        <v>34</v>
      </c>
      <c r="AS74" s="6">
        <v>438</v>
      </c>
      <c r="AT74" s="7">
        <v>0</v>
      </c>
      <c r="AU74" s="7">
        <v>0</v>
      </c>
      <c r="AV74" s="7">
        <v>1</v>
      </c>
      <c r="AW74" s="8" t="s">
        <v>65</v>
      </c>
      <c r="AX74" s="12" t="s">
        <v>71</v>
      </c>
      <c r="AY74" s="12">
        <v>3</v>
      </c>
      <c r="AZ74" s="9" t="s">
        <v>77</v>
      </c>
      <c r="BA74" s="11" t="s">
        <v>218</v>
      </c>
      <c r="BB74" s="2" t="s">
        <v>254</v>
      </c>
      <c r="BC74" s="11"/>
      <c r="BD74" s="4">
        <v>3.5979999999999999</v>
      </c>
      <c r="BE74" s="6">
        <v>0.23195876288659795</v>
      </c>
      <c r="BF74" s="6">
        <v>4.01</v>
      </c>
      <c r="BG74" s="6">
        <v>6</v>
      </c>
      <c r="BH74" s="6">
        <v>26</v>
      </c>
      <c r="BI74" s="7">
        <v>0</v>
      </c>
      <c r="BK74">
        <v>0.11864406779661017</v>
      </c>
      <c r="BL74">
        <v>3.92</v>
      </c>
      <c r="BM74">
        <v>34</v>
      </c>
      <c r="BN74">
        <v>26</v>
      </c>
      <c r="BO74" s="123">
        <v>0</v>
      </c>
      <c r="BP74">
        <v>1</v>
      </c>
      <c r="BQ74" s="125">
        <f t="shared" si="15"/>
        <v>1</v>
      </c>
      <c r="BR74">
        <f t="shared" si="16"/>
        <v>0</v>
      </c>
      <c r="BS74">
        <f t="shared" si="17"/>
        <v>1.9998186077845349E-2</v>
      </c>
      <c r="BT74" s="123">
        <f t="shared" si="18"/>
        <v>1.9998186077845349E-2</v>
      </c>
      <c r="BU74" s="125">
        <f t="shared" si="19"/>
        <v>0.98000181392215469</v>
      </c>
      <c r="BV74" s="123">
        <f t="shared" si="20"/>
        <v>-2.0200856378258268E-2</v>
      </c>
      <c r="BW74" s="125">
        <f t="shared" si="21"/>
        <v>100</v>
      </c>
      <c r="BX74">
        <f t="shared" si="22"/>
        <v>-2.0537863757656654</v>
      </c>
      <c r="BY74">
        <f t="shared" si="23"/>
        <v>4.8414410506113947E-2</v>
      </c>
      <c r="BZ74">
        <f t="shared" si="24"/>
        <v>0.10390250485102542</v>
      </c>
      <c r="CT74">
        <v>0.12771553656686385</v>
      </c>
      <c r="CU74">
        <v>1</v>
      </c>
      <c r="CV74">
        <v>0</v>
      </c>
      <c r="CW74">
        <f t="shared" si="27"/>
        <v>64</v>
      </c>
      <c r="CX74">
        <f t="shared" si="27"/>
        <v>5</v>
      </c>
      <c r="CY74">
        <f t="shared" si="25"/>
        <v>0.4576271186440678</v>
      </c>
      <c r="CZ74">
        <f t="shared" si="25"/>
        <v>0.84375</v>
      </c>
      <c r="DA74">
        <f t="shared" si="26"/>
        <v>7.1504237288135403E-3</v>
      </c>
    </row>
    <row r="75" spans="1:105" x14ac:dyDescent="0.25">
      <c r="A75" s="2">
        <v>121</v>
      </c>
      <c r="B75" s="2">
        <v>2015</v>
      </c>
      <c r="C75" s="2" t="s">
        <v>244</v>
      </c>
      <c r="D75" s="2" t="s">
        <v>111</v>
      </c>
      <c r="E75" s="2" t="s">
        <v>63</v>
      </c>
      <c r="F75" s="2" t="s">
        <v>108</v>
      </c>
      <c r="G75" s="1" t="s">
        <v>65</v>
      </c>
      <c r="H75" s="1" t="s">
        <v>66</v>
      </c>
      <c r="I75" s="3">
        <v>1</v>
      </c>
      <c r="J75" s="4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3" t="s">
        <v>67</v>
      </c>
      <c r="R75">
        <v>1</v>
      </c>
      <c r="S75" s="4">
        <v>1</v>
      </c>
      <c r="T75" s="5">
        <v>0</v>
      </c>
      <c r="U75" s="5">
        <v>0</v>
      </c>
      <c r="V75" s="5">
        <v>0</v>
      </c>
      <c r="W75" s="3" t="s">
        <v>123</v>
      </c>
      <c r="X75" s="3">
        <v>2</v>
      </c>
      <c r="Y75" s="4">
        <v>0</v>
      </c>
      <c r="Z75" s="5">
        <v>0</v>
      </c>
      <c r="AA75" s="5">
        <v>1</v>
      </c>
      <c r="AB75" s="5">
        <v>0</v>
      </c>
      <c r="AC75" s="3" t="s">
        <v>83</v>
      </c>
      <c r="AD75" s="3">
        <v>2</v>
      </c>
      <c r="AE75" s="4">
        <v>0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6">
        <v>71</v>
      </c>
      <c r="AL75" s="6">
        <v>-71</v>
      </c>
      <c r="AM75" s="6">
        <v>394</v>
      </c>
      <c r="AN75" s="6">
        <v>6</v>
      </c>
      <c r="AO75" s="6">
        <v>26</v>
      </c>
      <c r="AP75" s="6">
        <v>28</v>
      </c>
      <c r="AQ75" s="6">
        <v>23</v>
      </c>
      <c r="AR75" s="6">
        <v>30</v>
      </c>
      <c r="AS75" s="6">
        <v>1047</v>
      </c>
      <c r="AT75" s="7">
        <v>0</v>
      </c>
      <c r="AU75" s="7">
        <v>0</v>
      </c>
      <c r="AV75" s="7">
        <v>0</v>
      </c>
      <c r="AW75" s="8" t="s">
        <v>65</v>
      </c>
      <c r="AX75" s="12" t="s">
        <v>71</v>
      </c>
      <c r="AY75" s="12">
        <v>3</v>
      </c>
      <c r="AZ75" s="9" t="s">
        <v>77</v>
      </c>
      <c r="BA75" s="11" t="s">
        <v>245</v>
      </c>
      <c r="BB75" s="2" t="s">
        <v>111</v>
      </c>
      <c r="BC75" s="11"/>
      <c r="BD75" s="4">
        <v>3.3959999999999999</v>
      </c>
      <c r="BE75" s="6">
        <v>0.1802030456852792</v>
      </c>
      <c r="BF75" s="6">
        <v>3.94</v>
      </c>
      <c r="BG75" s="6">
        <v>8</v>
      </c>
      <c r="BH75" s="6">
        <v>26</v>
      </c>
      <c r="BI75" s="7">
        <v>0</v>
      </c>
      <c r="BK75">
        <v>0.11885245901639344</v>
      </c>
      <c r="BL75">
        <v>3.91</v>
      </c>
      <c r="BM75">
        <v>40</v>
      </c>
      <c r="BN75">
        <v>27</v>
      </c>
      <c r="BO75" s="123">
        <v>0</v>
      </c>
      <c r="BP75">
        <v>1</v>
      </c>
      <c r="BQ75" s="125">
        <f t="shared" si="15"/>
        <v>1</v>
      </c>
      <c r="BR75">
        <f t="shared" si="16"/>
        <v>0</v>
      </c>
      <c r="BS75">
        <f t="shared" si="17"/>
        <v>9.8948558141991501E-3</v>
      </c>
      <c r="BT75" s="123">
        <f t="shared" si="18"/>
        <v>9.8948558141991501E-3</v>
      </c>
      <c r="BU75" s="125">
        <f t="shared" si="19"/>
        <v>0.99010514418580087</v>
      </c>
      <c r="BV75" s="123">
        <f t="shared" si="20"/>
        <v>-9.9441352447020293E-3</v>
      </c>
      <c r="BW75" s="125">
        <f t="shared" si="21"/>
        <v>100</v>
      </c>
      <c r="BX75">
        <f t="shared" si="22"/>
        <v>-2.3303111546965605</v>
      </c>
      <c r="BY75">
        <f t="shared" si="23"/>
        <v>2.6407332212841458E-2</v>
      </c>
      <c r="BZ75">
        <f t="shared" si="24"/>
        <v>6.286364381573796E-2</v>
      </c>
      <c r="CT75">
        <v>0.12845381223127145</v>
      </c>
      <c r="CU75">
        <v>1</v>
      </c>
      <c r="CV75">
        <v>0</v>
      </c>
      <c r="CW75">
        <f t="shared" si="27"/>
        <v>65</v>
      </c>
      <c r="CX75">
        <f t="shared" si="27"/>
        <v>5</v>
      </c>
      <c r="CY75">
        <f t="shared" si="25"/>
        <v>0.44915254237288138</v>
      </c>
      <c r="CZ75">
        <f t="shared" si="25"/>
        <v>0.84375</v>
      </c>
      <c r="DA75">
        <f t="shared" si="26"/>
        <v>7.1504237288135403E-3</v>
      </c>
    </row>
    <row r="76" spans="1:105" x14ac:dyDescent="0.25">
      <c r="A76" s="2">
        <v>48</v>
      </c>
      <c r="B76" s="2">
        <v>2015</v>
      </c>
      <c r="C76" s="2" t="s">
        <v>197</v>
      </c>
      <c r="D76" s="2" t="s">
        <v>104</v>
      </c>
      <c r="E76" s="2" t="s">
        <v>63</v>
      </c>
      <c r="F76" s="2" t="s">
        <v>119</v>
      </c>
      <c r="G76" s="1" t="s">
        <v>65</v>
      </c>
      <c r="H76" s="1" t="s">
        <v>66</v>
      </c>
      <c r="I76" s="3">
        <v>1</v>
      </c>
      <c r="J76" s="4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3" t="s">
        <v>67</v>
      </c>
      <c r="R76">
        <v>1</v>
      </c>
      <c r="S76" s="4">
        <v>1</v>
      </c>
      <c r="T76" s="5">
        <v>0</v>
      </c>
      <c r="U76" s="5">
        <v>0</v>
      </c>
      <c r="V76" s="5">
        <v>0</v>
      </c>
      <c r="W76" s="3" t="s">
        <v>68</v>
      </c>
      <c r="X76" s="3">
        <v>0</v>
      </c>
      <c r="Y76" s="4">
        <v>1</v>
      </c>
      <c r="Z76" s="5">
        <v>0</v>
      </c>
      <c r="AA76" s="5">
        <v>0</v>
      </c>
      <c r="AB76" s="5">
        <v>0</v>
      </c>
      <c r="AC76" s="3" t="s">
        <v>128</v>
      </c>
      <c r="AD76" s="3">
        <v>3</v>
      </c>
      <c r="AE76" s="4">
        <v>0</v>
      </c>
      <c r="AF76" s="5">
        <v>0</v>
      </c>
      <c r="AG76" s="5">
        <v>1</v>
      </c>
      <c r="AH76" s="5">
        <v>0</v>
      </c>
      <c r="AI76" s="5">
        <v>0</v>
      </c>
      <c r="AJ76" s="5">
        <v>0</v>
      </c>
      <c r="AK76" s="6">
        <v>64</v>
      </c>
      <c r="AL76" s="6">
        <v>-64</v>
      </c>
      <c r="AM76" s="6">
        <v>424</v>
      </c>
      <c r="AN76" s="6">
        <v>8</v>
      </c>
      <c r="AO76" s="6">
        <v>24</v>
      </c>
      <c r="AP76" s="6">
        <v>24</v>
      </c>
      <c r="AQ76" s="6">
        <v>25</v>
      </c>
      <c r="AR76" s="6">
        <v>23</v>
      </c>
      <c r="AS76" s="6">
        <v>5</v>
      </c>
      <c r="AT76" s="7">
        <v>0</v>
      </c>
      <c r="AU76" s="7">
        <v>0</v>
      </c>
      <c r="AV76" s="7">
        <v>0</v>
      </c>
      <c r="AW76" s="8" t="s">
        <v>65</v>
      </c>
      <c r="AX76" s="12" t="s">
        <v>71</v>
      </c>
      <c r="AY76" s="12">
        <v>3</v>
      </c>
      <c r="AZ76" s="9" t="s">
        <v>77</v>
      </c>
      <c r="BA76" s="11" t="s">
        <v>198</v>
      </c>
      <c r="BB76" s="2" t="s">
        <v>104</v>
      </c>
      <c r="BC76" s="11"/>
      <c r="BD76" s="4">
        <v>3.0659999999999998</v>
      </c>
      <c r="BE76" s="6">
        <v>0.15094339622641509</v>
      </c>
      <c r="BF76" s="6">
        <v>3.96</v>
      </c>
      <c r="BG76" s="6">
        <v>8</v>
      </c>
      <c r="BH76" s="6">
        <v>26</v>
      </c>
      <c r="BI76" s="7">
        <v>0</v>
      </c>
      <c r="BK76">
        <v>0.12251655629139073</v>
      </c>
      <c r="BL76">
        <v>3.99</v>
      </c>
      <c r="BM76">
        <v>9</v>
      </c>
      <c r="BN76">
        <v>24</v>
      </c>
      <c r="BO76" s="123">
        <v>0</v>
      </c>
      <c r="BP76">
        <v>1</v>
      </c>
      <c r="BQ76" s="125">
        <f t="shared" si="15"/>
        <v>1</v>
      </c>
      <c r="BR76">
        <f t="shared" si="16"/>
        <v>0</v>
      </c>
      <c r="BS76">
        <f t="shared" si="17"/>
        <v>0.17155659445276089</v>
      </c>
      <c r="BT76" s="123">
        <f t="shared" si="18"/>
        <v>0.17155659445276089</v>
      </c>
      <c r="BU76" s="125">
        <f t="shared" si="19"/>
        <v>0.82844340554723916</v>
      </c>
      <c r="BV76" s="123">
        <f t="shared" si="20"/>
        <v>-0.18820675398735934</v>
      </c>
      <c r="BW76" s="125">
        <f t="shared" si="21"/>
        <v>100</v>
      </c>
      <c r="BX76">
        <f t="shared" si="22"/>
        <v>-0.94803195063944035</v>
      </c>
      <c r="BY76">
        <f t="shared" si="23"/>
        <v>0.25453400857994901</v>
      </c>
      <c r="BZ76">
        <f t="shared" si="24"/>
        <v>0.38567551923785309</v>
      </c>
      <c r="CT76">
        <v>0.12848084614433031</v>
      </c>
      <c r="CU76">
        <v>1</v>
      </c>
      <c r="CV76">
        <v>0</v>
      </c>
      <c r="CW76">
        <f t="shared" si="27"/>
        <v>66</v>
      </c>
      <c r="CX76">
        <f t="shared" si="27"/>
        <v>5</v>
      </c>
      <c r="CY76">
        <f t="shared" si="25"/>
        <v>0.44067796610169496</v>
      </c>
      <c r="CZ76">
        <f t="shared" si="25"/>
        <v>0.84375</v>
      </c>
      <c r="DA76">
        <f t="shared" si="26"/>
        <v>7.1504237288136339E-3</v>
      </c>
    </row>
    <row r="77" spans="1:105" x14ac:dyDescent="0.25">
      <c r="A77" s="2">
        <v>12</v>
      </c>
      <c r="B77" s="2">
        <v>2016</v>
      </c>
      <c r="C77" s="2" t="s">
        <v>276</v>
      </c>
      <c r="D77" s="2" t="s">
        <v>80</v>
      </c>
      <c r="E77" s="2" t="s">
        <v>74</v>
      </c>
      <c r="F77" s="2" t="s">
        <v>64</v>
      </c>
      <c r="G77" s="1" t="s">
        <v>65</v>
      </c>
      <c r="H77" s="1" t="s">
        <v>66</v>
      </c>
      <c r="I77" s="3">
        <v>1</v>
      </c>
      <c r="J77" s="4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 t="s">
        <v>67</v>
      </c>
      <c r="R77">
        <v>1</v>
      </c>
      <c r="S77" s="4">
        <v>1</v>
      </c>
      <c r="T77" s="5">
        <v>0</v>
      </c>
      <c r="U77" s="5">
        <v>0</v>
      </c>
      <c r="V77" s="5">
        <v>0</v>
      </c>
      <c r="W77" s="3" t="s">
        <v>68</v>
      </c>
      <c r="X77" s="3">
        <v>0</v>
      </c>
      <c r="Y77" s="4">
        <v>1</v>
      </c>
      <c r="Z77" s="5">
        <v>0</v>
      </c>
      <c r="AA77" s="5">
        <v>0</v>
      </c>
      <c r="AB77" s="5">
        <v>0</v>
      </c>
      <c r="AC77" s="3" t="s">
        <v>83</v>
      </c>
      <c r="AD77" s="3">
        <v>2</v>
      </c>
      <c r="AE77" s="4">
        <v>0</v>
      </c>
      <c r="AF77" s="5">
        <v>1</v>
      </c>
      <c r="AG77" s="5">
        <v>0</v>
      </c>
      <c r="AH77" s="5">
        <v>0</v>
      </c>
      <c r="AI77" s="5">
        <v>0</v>
      </c>
      <c r="AJ77" s="5">
        <v>0</v>
      </c>
      <c r="AK77" s="6">
        <v>4</v>
      </c>
      <c r="AL77" s="6">
        <v>-4</v>
      </c>
      <c r="AM77" s="6">
        <v>87</v>
      </c>
      <c r="AN77" s="6">
        <v>6</v>
      </c>
      <c r="AO77" s="6">
        <v>28</v>
      </c>
      <c r="AP77" s="6">
        <v>28</v>
      </c>
      <c r="AQ77" s="6">
        <v>26</v>
      </c>
      <c r="AR77" s="6">
        <v>32</v>
      </c>
      <c r="AS77" s="6">
        <v>17</v>
      </c>
      <c r="AT77" s="7">
        <v>0</v>
      </c>
      <c r="AU77" s="7">
        <v>1</v>
      </c>
      <c r="AV77" s="7">
        <v>1</v>
      </c>
      <c r="AW77" s="8" t="s">
        <v>70</v>
      </c>
      <c r="AX77" s="12" t="s">
        <v>71</v>
      </c>
      <c r="AY77" s="12">
        <v>2</v>
      </c>
      <c r="AZ77" s="9" t="s">
        <v>72</v>
      </c>
      <c r="BA77" s="11"/>
      <c r="BB77" s="2" t="s">
        <v>80</v>
      </c>
      <c r="BC77" s="11"/>
      <c r="BD77" s="4">
        <v>2.9630000000000001</v>
      </c>
      <c r="BE77" s="6">
        <v>4.5977011494252873E-2</v>
      </c>
      <c r="BF77" s="6">
        <v>4.1399999999999997</v>
      </c>
      <c r="BG77" s="6">
        <v>9</v>
      </c>
      <c r="BH77" s="6">
        <v>26</v>
      </c>
      <c r="BI77" s="7">
        <v>1</v>
      </c>
      <c r="BK77">
        <v>0.12437810945273632</v>
      </c>
      <c r="BL77">
        <v>4.0999999999999996</v>
      </c>
      <c r="BM77">
        <v>16</v>
      </c>
      <c r="BN77">
        <v>26</v>
      </c>
      <c r="BO77" s="123">
        <v>0</v>
      </c>
      <c r="BP77">
        <v>1</v>
      </c>
      <c r="BQ77" s="125">
        <f t="shared" si="15"/>
        <v>1</v>
      </c>
      <c r="BR77">
        <f t="shared" si="16"/>
        <v>0</v>
      </c>
      <c r="BS77">
        <f t="shared" si="17"/>
        <v>8.7067239978133051E-2</v>
      </c>
      <c r="BT77" s="123">
        <f t="shared" si="18"/>
        <v>8.7067239978133051E-2</v>
      </c>
      <c r="BU77" s="125">
        <f t="shared" si="19"/>
        <v>0.91293276002186696</v>
      </c>
      <c r="BV77" s="123">
        <f t="shared" si="20"/>
        <v>-9.1093048391851811E-2</v>
      </c>
      <c r="BW77" s="125">
        <f t="shared" si="21"/>
        <v>100</v>
      </c>
      <c r="BX77">
        <f t="shared" si="22"/>
        <v>-1.3590382133939145</v>
      </c>
      <c r="BY77">
        <f t="shared" si="23"/>
        <v>0.15843181524716429</v>
      </c>
      <c r="BZ77">
        <f t="shared" si="24"/>
        <v>0.26596635926178069</v>
      </c>
      <c r="CT77">
        <v>0.13066906319083055</v>
      </c>
      <c r="CU77">
        <v>1</v>
      </c>
      <c r="CV77">
        <v>0</v>
      </c>
      <c r="CW77">
        <f t="shared" si="27"/>
        <v>67</v>
      </c>
      <c r="CX77">
        <f t="shared" si="27"/>
        <v>5</v>
      </c>
      <c r="CY77">
        <f t="shared" si="25"/>
        <v>0.43220338983050843</v>
      </c>
      <c r="CZ77">
        <f t="shared" si="25"/>
        <v>0.84375</v>
      </c>
      <c r="DA77">
        <f t="shared" si="26"/>
        <v>7.1504237288135403E-3</v>
      </c>
    </row>
    <row r="78" spans="1:105" x14ac:dyDescent="0.25">
      <c r="A78" s="2">
        <v>168</v>
      </c>
      <c r="B78" s="2">
        <v>2015</v>
      </c>
      <c r="C78" s="2" t="s">
        <v>152</v>
      </c>
      <c r="D78" s="2" t="s">
        <v>93</v>
      </c>
      <c r="E78" s="2" t="s">
        <v>63</v>
      </c>
      <c r="F78" s="2" t="s">
        <v>94</v>
      </c>
      <c r="G78" s="1" t="s">
        <v>65</v>
      </c>
      <c r="H78" s="1" t="s">
        <v>66</v>
      </c>
      <c r="I78" s="3">
        <v>1</v>
      </c>
      <c r="J78" s="4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3" t="s">
        <v>67</v>
      </c>
      <c r="R78">
        <v>1</v>
      </c>
      <c r="S78" s="4">
        <v>1</v>
      </c>
      <c r="T78" s="5">
        <v>0</v>
      </c>
      <c r="U78" s="5">
        <v>0</v>
      </c>
      <c r="V78" s="5">
        <v>0</v>
      </c>
      <c r="W78" s="3" t="s">
        <v>68</v>
      </c>
      <c r="X78" s="3">
        <v>0</v>
      </c>
      <c r="Y78" s="4">
        <v>1</v>
      </c>
      <c r="Z78" s="5">
        <v>0</v>
      </c>
      <c r="AA78" s="5">
        <v>0</v>
      </c>
      <c r="AB78" s="5">
        <v>0</v>
      </c>
      <c r="AC78" s="3" t="s">
        <v>128</v>
      </c>
      <c r="AD78" s="3">
        <v>3</v>
      </c>
      <c r="AE78" s="4">
        <v>0</v>
      </c>
      <c r="AF78" s="5">
        <v>0</v>
      </c>
      <c r="AG78" s="5">
        <v>1</v>
      </c>
      <c r="AH78" s="5">
        <v>0</v>
      </c>
      <c r="AI78" s="5">
        <v>0</v>
      </c>
      <c r="AJ78" s="5">
        <v>0</v>
      </c>
      <c r="AK78" s="6">
        <v>99</v>
      </c>
      <c r="AL78" s="6">
        <v>-99</v>
      </c>
      <c r="AM78" s="6">
        <v>253</v>
      </c>
      <c r="AN78" s="6">
        <v>8</v>
      </c>
      <c r="AO78" s="6">
        <v>29</v>
      </c>
      <c r="AP78" s="6">
        <v>30</v>
      </c>
      <c r="AQ78" s="6">
        <v>32</v>
      </c>
      <c r="AR78" s="6">
        <v>29</v>
      </c>
      <c r="AS78" s="6">
        <v>2142</v>
      </c>
      <c r="AT78" s="7">
        <v>0</v>
      </c>
      <c r="AU78" s="7">
        <v>0</v>
      </c>
      <c r="AV78" s="7">
        <v>0</v>
      </c>
      <c r="AW78" s="8" t="s">
        <v>65</v>
      </c>
      <c r="AX78" s="12" t="s">
        <v>71</v>
      </c>
      <c r="AY78" s="12">
        <v>3</v>
      </c>
      <c r="AZ78" s="9" t="s">
        <v>77</v>
      </c>
      <c r="BA78" s="11" t="s">
        <v>312</v>
      </c>
      <c r="BB78" s="2" t="s">
        <v>93</v>
      </c>
      <c r="BC78" s="11"/>
      <c r="BD78" s="4">
        <v>3.621</v>
      </c>
      <c r="BE78" s="6">
        <v>0.39130434782608697</v>
      </c>
      <c r="BF78" s="6">
        <v>3.87</v>
      </c>
      <c r="BG78" s="6">
        <v>11</v>
      </c>
      <c r="BH78" s="6">
        <v>26</v>
      </c>
      <c r="BI78" s="7">
        <v>0</v>
      </c>
      <c r="BK78">
        <v>0.13438735177865613</v>
      </c>
      <c r="BL78">
        <v>3.52</v>
      </c>
      <c r="BM78">
        <v>35</v>
      </c>
      <c r="BN78">
        <v>21</v>
      </c>
      <c r="BO78" s="123">
        <v>0</v>
      </c>
      <c r="BP78">
        <v>1</v>
      </c>
      <c r="BQ78" s="125">
        <f t="shared" si="15"/>
        <v>1</v>
      </c>
      <c r="BR78">
        <f t="shared" si="16"/>
        <v>0</v>
      </c>
      <c r="BS78">
        <f t="shared" si="17"/>
        <v>3.9855920137488718E-2</v>
      </c>
      <c r="BT78" s="123">
        <f t="shared" si="18"/>
        <v>3.9855920137488718E-2</v>
      </c>
      <c r="BU78" s="125">
        <f t="shared" si="19"/>
        <v>0.96014407986251127</v>
      </c>
      <c r="BV78" s="123">
        <f t="shared" si="20"/>
        <v>-4.0671922591494457E-2</v>
      </c>
      <c r="BW78" s="125">
        <f t="shared" si="21"/>
        <v>100</v>
      </c>
      <c r="BX78">
        <f t="shared" si="22"/>
        <v>-1.7523604926355971</v>
      </c>
      <c r="BY78">
        <f t="shared" si="23"/>
        <v>8.5921414851294883E-2</v>
      </c>
      <c r="BZ78">
        <f t="shared" si="24"/>
        <v>0.16482342125085567</v>
      </c>
      <c r="CT78">
        <v>0.13254796360762452</v>
      </c>
      <c r="CU78">
        <v>1</v>
      </c>
      <c r="CV78">
        <v>0</v>
      </c>
      <c r="CW78">
        <f t="shared" si="27"/>
        <v>68</v>
      </c>
      <c r="CX78">
        <f t="shared" si="27"/>
        <v>5</v>
      </c>
      <c r="CY78">
        <f t="shared" si="25"/>
        <v>0.42372881355932202</v>
      </c>
      <c r="CZ78">
        <f t="shared" si="25"/>
        <v>0.84375</v>
      </c>
      <c r="DA78">
        <f t="shared" si="26"/>
        <v>7.1504237288135403E-3</v>
      </c>
    </row>
    <row r="79" spans="1:105" x14ac:dyDescent="0.25">
      <c r="A79" s="2">
        <v>188</v>
      </c>
      <c r="B79" s="2">
        <v>2015</v>
      </c>
      <c r="C79" s="2" t="s">
        <v>186</v>
      </c>
      <c r="D79" s="2" t="s">
        <v>124</v>
      </c>
      <c r="E79" s="2" t="s">
        <v>74</v>
      </c>
      <c r="F79" s="2" t="s">
        <v>81</v>
      </c>
      <c r="G79" s="1" t="s">
        <v>65</v>
      </c>
      <c r="H79" s="1" t="s">
        <v>66</v>
      </c>
      <c r="I79" s="3">
        <v>1</v>
      </c>
      <c r="J79" s="4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3" t="s">
        <v>67</v>
      </c>
      <c r="R79">
        <v>1</v>
      </c>
      <c r="S79" s="4">
        <v>1</v>
      </c>
      <c r="T79" s="5">
        <v>0</v>
      </c>
      <c r="U79" s="5">
        <v>0</v>
      </c>
      <c r="V79" s="5">
        <v>0</v>
      </c>
      <c r="W79" s="3" t="s">
        <v>68</v>
      </c>
      <c r="X79" s="3">
        <v>0</v>
      </c>
      <c r="Y79" s="4">
        <v>1</v>
      </c>
      <c r="Z79" s="5">
        <v>0</v>
      </c>
      <c r="AA79" s="5">
        <v>0</v>
      </c>
      <c r="AB79" s="5">
        <v>0</v>
      </c>
      <c r="AC79" s="3" t="s">
        <v>83</v>
      </c>
      <c r="AD79" s="3">
        <v>2</v>
      </c>
      <c r="AE79" s="4">
        <v>0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6">
        <v>162</v>
      </c>
      <c r="AL79" s="6">
        <v>-162</v>
      </c>
      <c r="AM79" s="6">
        <v>435</v>
      </c>
      <c r="AN79" s="6">
        <v>8</v>
      </c>
      <c r="AO79" s="6">
        <v>23</v>
      </c>
      <c r="AP79" s="6">
        <v>25</v>
      </c>
      <c r="AQ79" s="6">
        <v>24</v>
      </c>
      <c r="AR79" s="6">
        <v>23</v>
      </c>
      <c r="AS79" s="6">
        <v>1742</v>
      </c>
      <c r="AT79" s="7">
        <v>0</v>
      </c>
      <c r="AU79" s="7">
        <v>1</v>
      </c>
      <c r="AV79" s="7">
        <v>0</v>
      </c>
      <c r="AW79" s="8" t="s">
        <v>65</v>
      </c>
      <c r="AX79" s="12" t="s">
        <v>71</v>
      </c>
      <c r="AY79" s="12">
        <v>3</v>
      </c>
      <c r="AZ79" s="9" t="s">
        <v>77</v>
      </c>
      <c r="BA79" s="11" t="s">
        <v>166</v>
      </c>
      <c r="BB79" s="2" t="s">
        <v>124</v>
      </c>
      <c r="BC79" s="11" t="s">
        <v>187</v>
      </c>
      <c r="BD79" s="4">
        <v>2.9849999999999999</v>
      </c>
      <c r="BE79" s="6">
        <v>0.3724137931034483</v>
      </c>
      <c r="BF79" s="6">
        <v>3.79</v>
      </c>
      <c r="BG79" s="6">
        <v>13</v>
      </c>
      <c r="BH79" s="6">
        <v>26</v>
      </c>
      <c r="BI79" s="7">
        <v>0</v>
      </c>
      <c r="BK79">
        <v>0.14615384615384616</v>
      </c>
      <c r="BL79">
        <v>3.88</v>
      </c>
      <c r="BM79">
        <v>21</v>
      </c>
      <c r="BN79">
        <v>26</v>
      </c>
      <c r="BO79" s="123">
        <v>0</v>
      </c>
      <c r="BP79">
        <v>1</v>
      </c>
      <c r="BQ79" s="125">
        <f t="shared" si="15"/>
        <v>1</v>
      </c>
      <c r="BR79">
        <f t="shared" si="16"/>
        <v>0</v>
      </c>
      <c r="BS79">
        <f t="shared" si="17"/>
        <v>7.7669267925079305E-2</v>
      </c>
      <c r="BT79" s="123">
        <f t="shared" si="18"/>
        <v>7.7669267925079305E-2</v>
      </c>
      <c r="BU79" s="125">
        <f t="shared" si="19"/>
        <v>0.92233073207492067</v>
      </c>
      <c r="BV79" s="123">
        <f t="shared" si="20"/>
        <v>-8.0851408169154787E-2</v>
      </c>
      <c r="BW79" s="125">
        <f t="shared" si="21"/>
        <v>100</v>
      </c>
      <c r="BX79">
        <f t="shared" si="22"/>
        <v>-1.4209250976175833</v>
      </c>
      <c r="BY79">
        <f t="shared" si="23"/>
        <v>0.14537297471050051</v>
      </c>
      <c r="BZ79">
        <f t="shared" si="24"/>
        <v>0.24880125183743401</v>
      </c>
      <c r="CT79">
        <v>0.13282666481980659</v>
      </c>
      <c r="CU79">
        <v>1</v>
      </c>
      <c r="CV79">
        <v>0</v>
      </c>
      <c r="CW79">
        <f t="shared" si="27"/>
        <v>69</v>
      </c>
      <c r="CX79">
        <f t="shared" si="27"/>
        <v>5</v>
      </c>
      <c r="CY79">
        <f t="shared" si="25"/>
        <v>0.4152542372881356</v>
      </c>
      <c r="CZ79">
        <f t="shared" si="25"/>
        <v>0.84375</v>
      </c>
      <c r="DA79">
        <f t="shared" si="26"/>
        <v>7.1504237288135403E-3</v>
      </c>
    </row>
    <row r="80" spans="1:105" x14ac:dyDescent="0.25">
      <c r="A80" s="2">
        <v>117</v>
      </c>
      <c r="B80" s="2">
        <v>2015</v>
      </c>
      <c r="C80" s="2" t="s">
        <v>178</v>
      </c>
      <c r="D80" s="2" t="s">
        <v>124</v>
      </c>
      <c r="E80" s="2" t="s">
        <v>63</v>
      </c>
      <c r="F80" s="2" t="s">
        <v>195</v>
      </c>
      <c r="G80" s="1" t="s">
        <v>65</v>
      </c>
      <c r="H80" s="1" t="s">
        <v>109</v>
      </c>
      <c r="I80" s="3">
        <v>7</v>
      </c>
      <c r="J80" s="4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3" t="s">
        <v>67</v>
      </c>
      <c r="R80">
        <v>1</v>
      </c>
      <c r="S80" s="4">
        <v>1</v>
      </c>
      <c r="T80" s="5">
        <v>0</v>
      </c>
      <c r="U80" s="5">
        <v>0</v>
      </c>
      <c r="V80" s="5">
        <v>0</v>
      </c>
      <c r="W80" s="3" t="s">
        <v>110</v>
      </c>
      <c r="X80" s="3">
        <v>1</v>
      </c>
      <c r="Y80" s="4">
        <v>0</v>
      </c>
      <c r="Z80" s="5">
        <v>1</v>
      </c>
      <c r="AA80" s="5">
        <v>0</v>
      </c>
      <c r="AB80" s="5">
        <v>0</v>
      </c>
      <c r="AC80" s="3" t="s">
        <v>104</v>
      </c>
      <c r="AD80" s="3">
        <v>4</v>
      </c>
      <c r="AE80" s="4">
        <v>0</v>
      </c>
      <c r="AF80" s="5">
        <v>0</v>
      </c>
      <c r="AG80" s="5">
        <v>0</v>
      </c>
      <c r="AH80" s="5">
        <v>1</v>
      </c>
      <c r="AI80" s="5">
        <v>0</v>
      </c>
      <c r="AJ80" s="5">
        <v>0</v>
      </c>
      <c r="AK80" s="6">
        <v>21</v>
      </c>
      <c r="AL80" s="6">
        <v>-21</v>
      </c>
      <c r="AM80" s="6">
        <v>323</v>
      </c>
      <c r="AN80" s="6">
        <v>8</v>
      </c>
      <c r="AO80" s="6">
        <v>26</v>
      </c>
      <c r="AP80" s="6">
        <v>26</v>
      </c>
      <c r="AQ80" s="6">
        <v>26</v>
      </c>
      <c r="AR80" s="6">
        <v>31</v>
      </c>
      <c r="AS80" s="6">
        <v>0</v>
      </c>
      <c r="AT80" s="7">
        <v>0</v>
      </c>
      <c r="AU80" s="7">
        <v>0</v>
      </c>
      <c r="AV80" s="7">
        <v>0</v>
      </c>
      <c r="AW80" s="8" t="s">
        <v>65</v>
      </c>
      <c r="AX80" s="12" t="s">
        <v>71</v>
      </c>
      <c r="AY80" s="12">
        <v>3</v>
      </c>
      <c r="AZ80" s="9" t="s">
        <v>77</v>
      </c>
      <c r="BA80" s="11" t="s">
        <v>105</v>
      </c>
      <c r="BB80" s="2" t="s">
        <v>124</v>
      </c>
      <c r="BC80" s="11"/>
      <c r="BD80" s="4">
        <v>3.8769999999999998</v>
      </c>
      <c r="BE80" s="6">
        <v>6.5015479876160992E-2</v>
      </c>
      <c r="BF80" s="6">
        <v>3.95</v>
      </c>
      <c r="BG80" s="6">
        <v>13</v>
      </c>
      <c r="BH80" s="6">
        <v>26</v>
      </c>
      <c r="BI80" s="7">
        <v>0</v>
      </c>
      <c r="BK80">
        <v>0.15094339622641509</v>
      </c>
      <c r="BL80">
        <v>3.96</v>
      </c>
      <c r="BM80">
        <v>8</v>
      </c>
      <c r="BN80">
        <v>26</v>
      </c>
      <c r="BO80" s="123">
        <v>0</v>
      </c>
      <c r="BP80">
        <v>1</v>
      </c>
      <c r="BQ80" s="125">
        <f t="shared" si="15"/>
        <v>1</v>
      </c>
      <c r="BR80">
        <f t="shared" si="16"/>
        <v>0</v>
      </c>
      <c r="BS80">
        <f t="shared" si="17"/>
        <v>0.18760061315516802</v>
      </c>
      <c r="BT80" s="123">
        <f t="shared" si="18"/>
        <v>0.18760061315516802</v>
      </c>
      <c r="BU80" s="125">
        <f t="shared" si="19"/>
        <v>0.81239938684483204</v>
      </c>
      <c r="BV80" s="123">
        <f t="shared" si="20"/>
        <v>-0.2077632040215984</v>
      </c>
      <c r="BW80" s="125">
        <f t="shared" si="21"/>
        <v>100</v>
      </c>
      <c r="BX80">
        <f t="shared" si="22"/>
        <v>-0.88677281530931129</v>
      </c>
      <c r="BY80">
        <f t="shared" si="23"/>
        <v>0.26924822746716282</v>
      </c>
      <c r="BZ80">
        <f t="shared" si="24"/>
        <v>0.40373884698661139</v>
      </c>
      <c r="CT80">
        <v>0.1329695625157172</v>
      </c>
      <c r="CU80">
        <v>1</v>
      </c>
      <c r="CV80">
        <v>0</v>
      </c>
      <c r="CW80">
        <f t="shared" si="27"/>
        <v>70</v>
      </c>
      <c r="CX80">
        <f t="shared" si="27"/>
        <v>5</v>
      </c>
      <c r="CY80">
        <f t="shared" si="25"/>
        <v>0.40677966101694918</v>
      </c>
      <c r="CZ80">
        <f t="shared" si="25"/>
        <v>0.84375</v>
      </c>
      <c r="DA80">
        <f t="shared" si="26"/>
        <v>7.1504237288135403E-3</v>
      </c>
    </row>
    <row r="81" spans="1:105" x14ac:dyDescent="0.25">
      <c r="A81" s="2">
        <v>126</v>
      </c>
      <c r="B81" s="2">
        <v>2016</v>
      </c>
      <c r="C81" s="2" t="s">
        <v>247</v>
      </c>
      <c r="D81" s="2" t="s">
        <v>124</v>
      </c>
      <c r="E81" s="2" t="s">
        <v>63</v>
      </c>
      <c r="F81" s="2" t="s">
        <v>100</v>
      </c>
      <c r="G81" s="1" t="s">
        <v>65</v>
      </c>
      <c r="H81" s="1" t="s">
        <v>86</v>
      </c>
      <c r="I81" s="3">
        <v>3</v>
      </c>
      <c r="J81" s="4">
        <v>0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3" t="s">
        <v>67</v>
      </c>
      <c r="R81">
        <v>1</v>
      </c>
      <c r="S81" s="4">
        <v>1</v>
      </c>
      <c r="T81" s="5">
        <v>0</v>
      </c>
      <c r="U81" s="5">
        <v>0</v>
      </c>
      <c r="V81" s="5">
        <v>0</v>
      </c>
      <c r="W81" s="3" t="s">
        <v>110</v>
      </c>
      <c r="X81" s="3">
        <v>1</v>
      </c>
      <c r="Y81" s="4">
        <v>0</v>
      </c>
      <c r="Z81" s="5">
        <v>1</v>
      </c>
      <c r="AA81" s="5">
        <v>0</v>
      </c>
      <c r="AB81" s="5">
        <v>0</v>
      </c>
      <c r="AC81" s="3" t="s">
        <v>83</v>
      </c>
      <c r="AD81" s="3">
        <v>2</v>
      </c>
      <c r="AE81" s="4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6">
        <v>119</v>
      </c>
      <c r="AL81" s="6">
        <v>-119</v>
      </c>
      <c r="AM81" s="6">
        <v>397</v>
      </c>
      <c r="AN81" s="6">
        <v>8</v>
      </c>
      <c r="AO81" s="6">
        <v>26</v>
      </c>
      <c r="AP81" s="6">
        <v>24</v>
      </c>
      <c r="AQ81" s="6">
        <v>29</v>
      </c>
      <c r="AR81" s="6">
        <v>24</v>
      </c>
      <c r="AS81" s="6">
        <v>2156</v>
      </c>
      <c r="AT81" s="7">
        <v>0</v>
      </c>
      <c r="AU81" s="7">
        <v>0</v>
      </c>
      <c r="AV81" s="7">
        <v>1</v>
      </c>
      <c r="AW81" s="8" t="s">
        <v>70</v>
      </c>
      <c r="AX81" s="12" t="s">
        <v>112</v>
      </c>
      <c r="AY81" s="12">
        <v>1</v>
      </c>
      <c r="AZ81" s="9" t="s">
        <v>113</v>
      </c>
      <c r="BA81" s="11"/>
      <c r="BB81" s="2" t="s">
        <v>124</v>
      </c>
      <c r="BC81" s="11"/>
      <c r="BD81" s="4"/>
      <c r="BE81" s="6">
        <v>0.29974811083123426</v>
      </c>
      <c r="BF81" s="6">
        <v>3.9</v>
      </c>
      <c r="BG81" s="6">
        <v>14</v>
      </c>
      <c r="BH81" s="6">
        <v>26</v>
      </c>
      <c r="BI81" s="7">
        <v>1</v>
      </c>
      <c r="BK81">
        <v>0.15384615384615385</v>
      </c>
      <c r="BL81">
        <v>3.83</v>
      </c>
      <c r="BM81">
        <v>22</v>
      </c>
      <c r="BN81">
        <v>30</v>
      </c>
      <c r="BO81" s="123">
        <v>0</v>
      </c>
      <c r="BP81">
        <v>1</v>
      </c>
      <c r="BQ81" s="125">
        <f t="shared" si="15"/>
        <v>1</v>
      </c>
      <c r="BR81">
        <f t="shared" si="16"/>
        <v>0</v>
      </c>
      <c r="BS81">
        <f t="shared" si="17"/>
        <v>6.8458892977455485E-2</v>
      </c>
      <c r="BT81" s="123">
        <f t="shared" si="18"/>
        <v>6.8458892977455485E-2</v>
      </c>
      <c r="BU81" s="125">
        <f t="shared" si="19"/>
        <v>0.93154110702254456</v>
      </c>
      <c r="BV81" s="123">
        <f t="shared" si="20"/>
        <v>-7.0914959991973892E-2</v>
      </c>
      <c r="BW81" s="125">
        <f t="shared" si="21"/>
        <v>100</v>
      </c>
      <c r="BX81">
        <f t="shared" si="22"/>
        <v>-1.4873674611743901</v>
      </c>
      <c r="BY81">
        <f t="shared" si="23"/>
        <v>0.13198466789074034</v>
      </c>
      <c r="BZ81">
        <f t="shared" si="24"/>
        <v>0.23081090299478804</v>
      </c>
      <c r="CT81">
        <v>0.13669806891097425</v>
      </c>
      <c r="CU81">
        <v>1</v>
      </c>
      <c r="CV81">
        <v>0</v>
      </c>
      <c r="CW81">
        <f t="shared" si="27"/>
        <v>71</v>
      </c>
      <c r="CX81">
        <f t="shared" si="27"/>
        <v>5</v>
      </c>
      <c r="CY81">
        <f t="shared" si="25"/>
        <v>0.39830508474576276</v>
      </c>
      <c r="CZ81">
        <f t="shared" si="25"/>
        <v>0.84375</v>
      </c>
      <c r="DA81">
        <f t="shared" si="26"/>
        <v>7.1504237288136339E-3</v>
      </c>
    </row>
    <row r="82" spans="1:105" x14ac:dyDescent="0.25">
      <c r="A82" s="2">
        <v>200</v>
      </c>
      <c r="B82" s="2">
        <v>2016</v>
      </c>
      <c r="C82" s="2" t="s">
        <v>213</v>
      </c>
      <c r="D82" s="2" t="s">
        <v>214</v>
      </c>
      <c r="E82" s="2" t="s">
        <v>63</v>
      </c>
      <c r="F82" s="2" t="s">
        <v>215</v>
      </c>
      <c r="G82" s="1" t="s">
        <v>65</v>
      </c>
      <c r="H82" s="1" t="s">
        <v>66</v>
      </c>
      <c r="I82" s="3">
        <v>1</v>
      </c>
      <c r="J82" s="4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3" t="s">
        <v>101</v>
      </c>
      <c r="R82">
        <v>2</v>
      </c>
      <c r="S82" s="4">
        <v>0</v>
      </c>
      <c r="T82" s="5">
        <v>1</v>
      </c>
      <c r="U82" s="5">
        <v>0</v>
      </c>
      <c r="V82" s="5">
        <v>0</v>
      </c>
      <c r="W82" s="3" t="s">
        <v>68</v>
      </c>
      <c r="X82" s="3">
        <v>0</v>
      </c>
      <c r="Y82" s="4">
        <v>1</v>
      </c>
      <c r="Z82" s="5">
        <v>0</v>
      </c>
      <c r="AA82" s="5">
        <v>0</v>
      </c>
      <c r="AB82" s="5">
        <v>0</v>
      </c>
      <c r="AC82" s="3" t="s">
        <v>69</v>
      </c>
      <c r="AD82" s="3">
        <v>1</v>
      </c>
      <c r="AE82" s="4">
        <v>1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6">
        <v>1</v>
      </c>
      <c r="AL82" s="6">
        <v>-1</v>
      </c>
      <c r="AM82" s="6">
        <v>84</v>
      </c>
      <c r="AN82" s="6">
        <v>8</v>
      </c>
      <c r="AO82" s="6">
        <v>25</v>
      </c>
      <c r="AP82" s="6">
        <v>24</v>
      </c>
      <c r="AQ82" s="6">
        <v>26</v>
      </c>
      <c r="AR82" s="6">
        <v>26</v>
      </c>
      <c r="AS82" s="6">
        <v>9951</v>
      </c>
      <c r="AT82" s="7">
        <v>0</v>
      </c>
      <c r="AU82" s="7">
        <v>0</v>
      </c>
      <c r="AV82" s="7">
        <v>1</v>
      </c>
      <c r="AW82" s="8" t="s">
        <v>70</v>
      </c>
      <c r="AX82" s="12" t="s">
        <v>112</v>
      </c>
      <c r="AY82" s="12">
        <v>1</v>
      </c>
      <c r="AZ82" s="9" t="s">
        <v>113</v>
      </c>
      <c r="BA82" s="11"/>
      <c r="BB82" s="2" t="s">
        <v>214</v>
      </c>
      <c r="BC82" s="11"/>
      <c r="BD82" s="4"/>
      <c r="BE82" s="6">
        <v>1.1904761904761904E-2</v>
      </c>
      <c r="BF82" s="6">
        <v>3.9216000000000002</v>
      </c>
      <c r="BG82" s="6">
        <v>15</v>
      </c>
      <c r="BH82" s="6">
        <v>26</v>
      </c>
      <c r="BI82" s="7">
        <v>1</v>
      </c>
      <c r="BK82">
        <v>0.15384615384615385</v>
      </c>
      <c r="BL82">
        <v>4.04</v>
      </c>
      <c r="BM82">
        <v>23</v>
      </c>
      <c r="BN82">
        <v>33</v>
      </c>
      <c r="BO82" s="123">
        <v>0</v>
      </c>
      <c r="BP82">
        <v>1</v>
      </c>
      <c r="BQ82" s="125">
        <f t="shared" si="15"/>
        <v>1</v>
      </c>
      <c r="BR82">
        <f t="shared" si="16"/>
        <v>0</v>
      </c>
      <c r="BS82">
        <f t="shared" si="17"/>
        <v>4.3519961789493362E-2</v>
      </c>
      <c r="BT82" s="123">
        <f t="shared" si="18"/>
        <v>4.3519961789493362E-2</v>
      </c>
      <c r="BU82" s="125">
        <f t="shared" si="19"/>
        <v>0.95648003821050664</v>
      </c>
      <c r="BV82" s="123">
        <f t="shared" si="20"/>
        <v>-4.4495359937473722E-2</v>
      </c>
      <c r="BW82" s="125">
        <f t="shared" si="21"/>
        <v>100</v>
      </c>
      <c r="BX82">
        <f t="shared" si="22"/>
        <v>-1.7112231669236611</v>
      </c>
      <c r="BY82">
        <f t="shared" si="23"/>
        <v>9.2265877531135312E-2</v>
      </c>
      <c r="BZ82">
        <f t="shared" si="24"/>
        <v>0.17437670923909152</v>
      </c>
      <c r="CT82">
        <v>0.13997657631779661</v>
      </c>
      <c r="CU82">
        <v>1</v>
      </c>
      <c r="CV82">
        <v>0</v>
      </c>
      <c r="CW82">
        <f t="shared" si="27"/>
        <v>72</v>
      </c>
      <c r="CX82">
        <f t="shared" si="27"/>
        <v>5</v>
      </c>
      <c r="CY82">
        <f t="shared" si="25"/>
        <v>0.38983050847457623</v>
      </c>
      <c r="CZ82">
        <f t="shared" si="25"/>
        <v>0.84375</v>
      </c>
      <c r="DA82">
        <f t="shared" si="26"/>
        <v>7.1504237288135403E-3</v>
      </c>
    </row>
    <row r="83" spans="1:105" x14ac:dyDescent="0.25">
      <c r="A83" s="2">
        <v>191</v>
      </c>
      <c r="B83" s="2">
        <v>2015</v>
      </c>
      <c r="C83" s="2" t="s">
        <v>178</v>
      </c>
      <c r="D83" s="2" t="s">
        <v>214</v>
      </c>
      <c r="E83" s="2" t="s">
        <v>63</v>
      </c>
      <c r="F83" s="2" t="s">
        <v>90</v>
      </c>
      <c r="G83" s="1" t="s">
        <v>65</v>
      </c>
      <c r="H83" s="1" t="s">
        <v>66</v>
      </c>
      <c r="I83" s="3">
        <v>1</v>
      </c>
      <c r="J83" s="4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3" t="s">
        <v>67</v>
      </c>
      <c r="R83">
        <v>1</v>
      </c>
      <c r="S83" s="4">
        <v>1</v>
      </c>
      <c r="T83" s="5">
        <v>0</v>
      </c>
      <c r="U83" s="5">
        <v>0</v>
      </c>
      <c r="V83" s="5">
        <v>0</v>
      </c>
      <c r="W83" s="3" t="s">
        <v>68</v>
      </c>
      <c r="X83" s="3">
        <v>0</v>
      </c>
      <c r="Y83" s="4">
        <v>1</v>
      </c>
      <c r="Z83" s="5">
        <v>0</v>
      </c>
      <c r="AA83" s="5">
        <v>0</v>
      </c>
      <c r="AB83" s="5">
        <v>0</v>
      </c>
      <c r="AC83" s="3" t="s">
        <v>69</v>
      </c>
      <c r="AD83" s="3">
        <v>1</v>
      </c>
      <c r="AE83" s="4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6">
        <v>1</v>
      </c>
      <c r="AL83" s="6">
        <v>-1</v>
      </c>
      <c r="AM83" s="6">
        <v>323</v>
      </c>
      <c r="AN83" s="6">
        <v>8</v>
      </c>
      <c r="AO83" s="6">
        <v>32</v>
      </c>
      <c r="AP83" s="6">
        <v>34</v>
      </c>
      <c r="AQ83" s="6">
        <v>35</v>
      </c>
      <c r="AR83" s="6">
        <v>32</v>
      </c>
      <c r="AS83" s="6">
        <v>89</v>
      </c>
      <c r="AT83" s="7">
        <v>0</v>
      </c>
      <c r="AU83" s="7">
        <v>0</v>
      </c>
      <c r="AV83" s="7">
        <v>0</v>
      </c>
      <c r="AW83" s="8" t="s">
        <v>65</v>
      </c>
      <c r="AX83" s="12" t="s">
        <v>71</v>
      </c>
      <c r="AY83" s="12">
        <v>3</v>
      </c>
      <c r="AZ83" s="9" t="s">
        <v>77</v>
      </c>
      <c r="BA83" s="11" t="s">
        <v>284</v>
      </c>
      <c r="BB83" s="2" t="s">
        <v>214</v>
      </c>
      <c r="BC83" s="11" t="s">
        <v>199</v>
      </c>
      <c r="BD83" s="4">
        <v>3.899</v>
      </c>
      <c r="BE83" s="6">
        <v>3.0959752321981426E-3</v>
      </c>
      <c r="BF83" s="6">
        <v>4</v>
      </c>
      <c r="BG83" s="6">
        <v>16</v>
      </c>
      <c r="BH83" s="6">
        <v>26</v>
      </c>
      <c r="BI83" s="7">
        <v>0</v>
      </c>
      <c r="BK83">
        <v>0.1553398058252427</v>
      </c>
      <c r="BL83">
        <v>4.08</v>
      </c>
      <c r="BM83">
        <v>15</v>
      </c>
      <c r="BN83">
        <v>29</v>
      </c>
      <c r="BO83" s="123">
        <v>0</v>
      </c>
      <c r="BP83">
        <v>1</v>
      </c>
      <c r="BQ83" s="125">
        <f t="shared" si="15"/>
        <v>1</v>
      </c>
      <c r="BR83">
        <f t="shared" si="16"/>
        <v>0</v>
      </c>
      <c r="BS83">
        <f t="shared" si="17"/>
        <v>9.3934070629793365E-2</v>
      </c>
      <c r="BT83" s="123">
        <f t="shared" si="18"/>
        <v>9.3934070629793365E-2</v>
      </c>
      <c r="BU83" s="125">
        <f t="shared" si="19"/>
        <v>0.90606592937020669</v>
      </c>
      <c r="BV83" s="123">
        <f t="shared" si="20"/>
        <v>-9.8643205862455716E-2</v>
      </c>
      <c r="BW83" s="125">
        <f t="shared" si="21"/>
        <v>100</v>
      </c>
      <c r="BX83">
        <f t="shared" si="22"/>
        <v>-1.3169119474354507</v>
      </c>
      <c r="BY83">
        <f t="shared" si="23"/>
        <v>0.16761810497569316</v>
      </c>
      <c r="BZ83">
        <f t="shared" si="24"/>
        <v>0.27784609189615667</v>
      </c>
      <c r="CT83">
        <v>0.14147215352466699</v>
      </c>
      <c r="CU83">
        <v>1</v>
      </c>
      <c r="CV83">
        <v>0</v>
      </c>
      <c r="CW83">
        <f t="shared" si="27"/>
        <v>73</v>
      </c>
      <c r="CX83">
        <f t="shared" si="27"/>
        <v>5</v>
      </c>
      <c r="CY83">
        <f t="shared" si="25"/>
        <v>0.38135593220338981</v>
      </c>
      <c r="CZ83">
        <f t="shared" si="25"/>
        <v>0.84375</v>
      </c>
      <c r="DA83">
        <f t="shared" si="26"/>
        <v>7.1504237288135403E-3</v>
      </c>
    </row>
    <row r="84" spans="1:105" x14ac:dyDescent="0.25">
      <c r="A84" s="2">
        <v>176</v>
      </c>
      <c r="B84" s="2">
        <v>2015</v>
      </c>
      <c r="C84" s="2" t="s">
        <v>334</v>
      </c>
      <c r="D84" s="2" t="s">
        <v>228</v>
      </c>
      <c r="E84" s="2" t="s">
        <v>63</v>
      </c>
      <c r="F84" s="2" t="s">
        <v>64</v>
      </c>
      <c r="G84" s="1" t="s">
        <v>65</v>
      </c>
      <c r="H84" s="1" t="s">
        <v>66</v>
      </c>
      <c r="I84" s="3">
        <v>1</v>
      </c>
      <c r="J84" s="4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3" t="s">
        <v>101</v>
      </c>
      <c r="R84">
        <v>2</v>
      </c>
      <c r="S84" s="4">
        <v>0</v>
      </c>
      <c r="T84" s="5">
        <v>1</v>
      </c>
      <c r="U84" s="5">
        <v>0</v>
      </c>
      <c r="V84" s="5">
        <v>0</v>
      </c>
      <c r="W84" s="3" t="s">
        <v>68</v>
      </c>
      <c r="X84" s="3">
        <v>0</v>
      </c>
      <c r="Y84" s="4">
        <v>1</v>
      </c>
      <c r="Z84" s="5">
        <v>0</v>
      </c>
      <c r="AA84" s="5">
        <v>0</v>
      </c>
      <c r="AB84" s="5">
        <v>0</v>
      </c>
      <c r="AC84" s="3" t="s">
        <v>69</v>
      </c>
      <c r="AD84" s="3">
        <v>1</v>
      </c>
      <c r="AE84" s="4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6">
        <v>25</v>
      </c>
      <c r="AL84" s="6">
        <v>-25</v>
      </c>
      <c r="AM84" s="6">
        <v>201</v>
      </c>
      <c r="AN84" s="6">
        <v>8</v>
      </c>
      <c r="AO84" s="6">
        <v>31</v>
      </c>
      <c r="AP84" s="6">
        <v>32</v>
      </c>
      <c r="AQ84" s="6">
        <v>35</v>
      </c>
      <c r="AR84" s="6">
        <v>34</v>
      </c>
      <c r="AS84" s="6">
        <v>3162</v>
      </c>
      <c r="AT84" s="7">
        <v>0</v>
      </c>
      <c r="AU84" s="7">
        <v>0</v>
      </c>
      <c r="AV84" s="7">
        <v>0</v>
      </c>
      <c r="AW84" s="8" t="s">
        <v>65</v>
      </c>
      <c r="AX84" s="12" t="s">
        <v>71</v>
      </c>
      <c r="AY84" s="12">
        <v>3</v>
      </c>
      <c r="AZ84" s="9" t="s">
        <v>77</v>
      </c>
      <c r="BA84" s="11" t="s">
        <v>335</v>
      </c>
      <c r="BB84" s="2" t="s">
        <v>228</v>
      </c>
      <c r="BC84" s="11"/>
      <c r="BD84" s="4">
        <v>3.7789999999999999</v>
      </c>
      <c r="BE84" s="6">
        <v>0.12437810945273632</v>
      </c>
      <c r="BF84" s="6">
        <v>4.0999999999999996</v>
      </c>
      <c r="BG84" s="6">
        <v>16</v>
      </c>
      <c r="BH84" s="6">
        <v>26</v>
      </c>
      <c r="BI84" s="7">
        <v>0</v>
      </c>
      <c r="BK84">
        <v>0.15652173913043479</v>
      </c>
      <c r="BL84">
        <v>3.92</v>
      </c>
      <c r="BM84">
        <v>20</v>
      </c>
      <c r="BN84">
        <v>26</v>
      </c>
      <c r="BO84" s="123">
        <v>0</v>
      </c>
      <c r="BP84">
        <v>1</v>
      </c>
      <c r="BQ84" s="125">
        <f t="shared" si="15"/>
        <v>1</v>
      </c>
      <c r="BR84">
        <f t="shared" si="16"/>
        <v>0</v>
      </c>
      <c r="BS84">
        <f t="shared" si="17"/>
        <v>8.2049426846474718E-2</v>
      </c>
      <c r="BT84" s="123">
        <f t="shared" si="18"/>
        <v>8.2049426846474718E-2</v>
      </c>
      <c r="BU84" s="125">
        <f t="shared" si="19"/>
        <v>0.91795057315352524</v>
      </c>
      <c r="BV84" s="123">
        <f t="shared" si="20"/>
        <v>-8.5611731691864132E-2</v>
      </c>
      <c r="BW84" s="125">
        <f t="shared" si="21"/>
        <v>100</v>
      </c>
      <c r="BX84">
        <f t="shared" si="22"/>
        <v>-1.3914175239632511</v>
      </c>
      <c r="BY84">
        <f t="shared" si="23"/>
        <v>0.15153178164466022</v>
      </c>
      <c r="BZ84">
        <f t="shared" si="24"/>
        <v>0.25694004909709323</v>
      </c>
      <c r="CT84">
        <v>0.14571711293639075</v>
      </c>
      <c r="CU84">
        <v>1</v>
      </c>
      <c r="CV84">
        <v>0</v>
      </c>
      <c r="CW84">
        <f t="shared" si="27"/>
        <v>74</v>
      </c>
      <c r="CX84">
        <f t="shared" si="27"/>
        <v>5</v>
      </c>
      <c r="CY84">
        <f t="shared" si="25"/>
        <v>0.3728813559322034</v>
      </c>
      <c r="CZ84">
        <f t="shared" si="25"/>
        <v>0.84375</v>
      </c>
      <c r="DA84">
        <f t="shared" si="26"/>
        <v>7.1504237288135403E-3</v>
      </c>
    </row>
    <row r="85" spans="1:105" x14ac:dyDescent="0.25">
      <c r="A85" s="2">
        <v>73</v>
      </c>
      <c r="B85" s="2">
        <v>2016</v>
      </c>
      <c r="C85" s="2" t="s">
        <v>194</v>
      </c>
      <c r="D85" s="2" t="s">
        <v>124</v>
      </c>
      <c r="E85" s="2" t="s">
        <v>74</v>
      </c>
      <c r="F85" s="2" t="s">
        <v>64</v>
      </c>
      <c r="G85" s="1" t="s">
        <v>65</v>
      </c>
      <c r="H85" s="1" t="s">
        <v>66</v>
      </c>
      <c r="I85" s="3">
        <v>1</v>
      </c>
      <c r="J85" s="4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3" t="s">
        <v>67</v>
      </c>
      <c r="R85">
        <v>1</v>
      </c>
      <c r="S85" s="4">
        <v>1</v>
      </c>
      <c r="T85" s="5">
        <v>0</v>
      </c>
      <c r="U85" s="5">
        <v>0</v>
      </c>
      <c r="V85" s="5">
        <v>0</v>
      </c>
      <c r="W85" s="3" t="s">
        <v>68</v>
      </c>
      <c r="X85" s="3">
        <v>0</v>
      </c>
      <c r="Y85" s="4">
        <v>1</v>
      </c>
      <c r="Z85" s="5">
        <v>0</v>
      </c>
      <c r="AA85" s="5">
        <v>0</v>
      </c>
      <c r="AB85" s="5">
        <v>0</v>
      </c>
      <c r="AC85" s="3" t="s">
        <v>83</v>
      </c>
      <c r="AD85" s="3">
        <v>2</v>
      </c>
      <c r="AE85" s="4">
        <v>0</v>
      </c>
      <c r="AF85" s="5">
        <v>1</v>
      </c>
      <c r="AG85" s="5">
        <v>0</v>
      </c>
      <c r="AH85" s="5">
        <v>0</v>
      </c>
      <c r="AI85" s="5">
        <v>0</v>
      </c>
      <c r="AJ85" s="5">
        <v>0</v>
      </c>
      <c r="AK85" s="6">
        <v>1</v>
      </c>
      <c r="AL85" s="6">
        <v>-1</v>
      </c>
      <c r="AM85" s="6">
        <v>139</v>
      </c>
      <c r="AN85" s="6">
        <v>8</v>
      </c>
      <c r="AO85" s="6">
        <v>30</v>
      </c>
      <c r="AP85" s="6">
        <v>27</v>
      </c>
      <c r="AQ85" s="6">
        <v>35</v>
      </c>
      <c r="AR85" s="6">
        <v>30</v>
      </c>
      <c r="AS85" s="6">
        <v>10286</v>
      </c>
      <c r="AT85" s="7">
        <v>0</v>
      </c>
      <c r="AU85" s="7">
        <v>1</v>
      </c>
      <c r="AV85" s="7">
        <v>1</v>
      </c>
      <c r="AW85" s="8" t="s">
        <v>65</v>
      </c>
      <c r="AX85" s="12" t="s">
        <v>71</v>
      </c>
      <c r="AY85" s="12">
        <v>3</v>
      </c>
      <c r="AZ85" s="9" t="s">
        <v>77</v>
      </c>
      <c r="BA85" s="11" t="s">
        <v>314</v>
      </c>
      <c r="BB85" s="2" t="s">
        <v>124</v>
      </c>
      <c r="BC85" s="11"/>
      <c r="BD85" s="4">
        <v>3.9550000000000001</v>
      </c>
      <c r="BE85" s="6">
        <v>7.1942446043165471E-3</v>
      </c>
      <c r="BF85" s="6">
        <v>4.49</v>
      </c>
      <c r="BG85" s="6">
        <v>17</v>
      </c>
      <c r="BH85" s="6">
        <v>26</v>
      </c>
      <c r="BI85" s="7">
        <v>0</v>
      </c>
      <c r="BK85">
        <v>0.16891891891891891</v>
      </c>
      <c r="BL85">
        <v>3.65</v>
      </c>
      <c r="BM85">
        <v>18</v>
      </c>
      <c r="BN85">
        <v>27</v>
      </c>
      <c r="BO85" s="123">
        <v>0</v>
      </c>
      <c r="BP85">
        <v>1</v>
      </c>
      <c r="BQ85" s="125">
        <f t="shared" si="15"/>
        <v>1</v>
      </c>
      <c r="BR85">
        <f t="shared" si="16"/>
        <v>0</v>
      </c>
      <c r="BS85">
        <f t="shared" si="17"/>
        <v>0.12845381223127145</v>
      </c>
      <c r="BT85" s="123">
        <f t="shared" si="18"/>
        <v>0.12845381223127145</v>
      </c>
      <c r="BU85" s="125">
        <f t="shared" si="19"/>
        <v>0.8715461877687285</v>
      </c>
      <c r="BV85" s="123">
        <f t="shared" si="20"/>
        <v>-0.1374864174129487</v>
      </c>
      <c r="BW85" s="125">
        <f t="shared" si="21"/>
        <v>100</v>
      </c>
      <c r="BX85">
        <f t="shared" si="22"/>
        <v>-1.1337304697256325</v>
      </c>
      <c r="BY85">
        <f t="shared" si="23"/>
        <v>0.20979783085190334</v>
      </c>
      <c r="BZ85">
        <f t="shared" si="24"/>
        <v>0.33085629478327272</v>
      </c>
      <c r="CT85">
        <v>0.14867481269611288</v>
      </c>
      <c r="CU85">
        <v>1</v>
      </c>
      <c r="CV85">
        <v>0</v>
      </c>
      <c r="CW85">
        <f t="shared" si="27"/>
        <v>75</v>
      </c>
      <c r="CX85">
        <f t="shared" si="27"/>
        <v>5</v>
      </c>
      <c r="CY85">
        <f t="shared" si="25"/>
        <v>0.36440677966101698</v>
      </c>
      <c r="CZ85">
        <f t="shared" si="25"/>
        <v>0.84375</v>
      </c>
      <c r="DA85">
        <f t="shared" si="26"/>
        <v>0</v>
      </c>
    </row>
    <row r="86" spans="1:105" x14ac:dyDescent="0.25">
      <c r="A86" s="2">
        <v>78</v>
      </c>
      <c r="B86" s="2">
        <v>2015</v>
      </c>
      <c r="C86" s="2" t="s">
        <v>164</v>
      </c>
      <c r="D86" s="2" t="s">
        <v>93</v>
      </c>
      <c r="E86" s="2" t="s">
        <v>63</v>
      </c>
      <c r="F86" s="2" t="s">
        <v>141</v>
      </c>
      <c r="G86" s="1" t="s">
        <v>65</v>
      </c>
      <c r="H86" s="1" t="s">
        <v>66</v>
      </c>
      <c r="I86" s="3">
        <v>1</v>
      </c>
      <c r="J86" s="4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" t="s">
        <v>67</v>
      </c>
      <c r="R86">
        <v>1</v>
      </c>
      <c r="S86" s="4">
        <v>1</v>
      </c>
      <c r="T86" s="5">
        <v>0</v>
      </c>
      <c r="U86" s="5">
        <v>0</v>
      </c>
      <c r="V86" s="5">
        <v>0</v>
      </c>
      <c r="W86" s="3" t="s">
        <v>68</v>
      </c>
      <c r="X86" s="3">
        <v>0</v>
      </c>
      <c r="Y86" s="4">
        <v>1</v>
      </c>
      <c r="Z86" s="5">
        <v>0</v>
      </c>
      <c r="AA86" s="5">
        <v>0</v>
      </c>
      <c r="AB86" s="5">
        <v>0</v>
      </c>
      <c r="AC86" s="3" t="s">
        <v>128</v>
      </c>
      <c r="AD86" s="3">
        <v>3</v>
      </c>
      <c r="AE86" s="4">
        <v>0</v>
      </c>
      <c r="AF86" s="5">
        <v>0</v>
      </c>
      <c r="AG86" s="5">
        <v>1</v>
      </c>
      <c r="AH86" s="5">
        <v>0</v>
      </c>
      <c r="AI86" s="5">
        <v>0</v>
      </c>
      <c r="AJ86" s="5">
        <v>0</v>
      </c>
      <c r="AK86" s="6">
        <v>122</v>
      </c>
      <c r="AL86" s="6">
        <v>-122</v>
      </c>
      <c r="AM86" s="6">
        <v>291</v>
      </c>
      <c r="AN86" s="6">
        <v>8</v>
      </c>
      <c r="AO86" s="6">
        <v>28</v>
      </c>
      <c r="AP86" s="6">
        <v>24</v>
      </c>
      <c r="AQ86" s="6">
        <v>32</v>
      </c>
      <c r="AR86" s="6">
        <v>33</v>
      </c>
      <c r="AS86" s="6">
        <v>8</v>
      </c>
      <c r="AT86" s="7">
        <v>0</v>
      </c>
      <c r="AU86" s="7">
        <v>0</v>
      </c>
      <c r="AV86" s="7">
        <v>0</v>
      </c>
      <c r="AW86" s="8" t="s">
        <v>65</v>
      </c>
      <c r="AX86" s="12" t="s">
        <v>71</v>
      </c>
      <c r="AY86" s="12">
        <v>3</v>
      </c>
      <c r="AZ86" s="9" t="s">
        <v>77</v>
      </c>
      <c r="BA86" s="11" t="s">
        <v>129</v>
      </c>
      <c r="BB86" s="2" t="s">
        <v>93</v>
      </c>
      <c r="BC86" s="11"/>
      <c r="BD86" s="4">
        <v>3.4079999999999999</v>
      </c>
      <c r="BE86" s="6">
        <v>0.41924398625429554</v>
      </c>
      <c r="BF86" s="6">
        <v>3.55</v>
      </c>
      <c r="BG86" s="6">
        <v>18</v>
      </c>
      <c r="BH86" s="6">
        <v>26</v>
      </c>
      <c r="BI86" s="7">
        <v>0</v>
      </c>
      <c r="BK86">
        <v>0.17094017094017094</v>
      </c>
      <c r="BL86">
        <v>3.74</v>
      </c>
      <c r="BM86">
        <v>9</v>
      </c>
      <c r="BN86">
        <v>23</v>
      </c>
      <c r="BO86" s="123">
        <v>0</v>
      </c>
      <c r="BP86">
        <v>1</v>
      </c>
      <c r="BQ86" s="125">
        <f t="shared" si="15"/>
        <v>1</v>
      </c>
      <c r="BR86">
        <f t="shared" si="16"/>
        <v>0</v>
      </c>
      <c r="BS86">
        <f t="shared" si="17"/>
        <v>0.23391546764512519</v>
      </c>
      <c r="BT86" s="123">
        <f t="shared" si="18"/>
        <v>0.23391546764512519</v>
      </c>
      <c r="BU86" s="125">
        <f t="shared" si="19"/>
        <v>0.76608453235487484</v>
      </c>
      <c r="BV86" s="123">
        <f t="shared" si="20"/>
        <v>-0.26646275977560513</v>
      </c>
      <c r="BW86" s="125">
        <f t="shared" si="21"/>
        <v>100</v>
      </c>
      <c r="BX86">
        <f t="shared" si="22"/>
        <v>-0.72601278111120093</v>
      </c>
      <c r="BY86">
        <f t="shared" si="23"/>
        <v>0.30651584990265501</v>
      </c>
      <c r="BZ86">
        <f t="shared" si="24"/>
        <v>0.45056853858126467</v>
      </c>
      <c r="CT86">
        <v>0.15098843569634968</v>
      </c>
      <c r="CU86">
        <v>0</v>
      </c>
      <c r="CV86">
        <v>1</v>
      </c>
      <c r="CW86">
        <f t="shared" si="27"/>
        <v>75</v>
      </c>
      <c r="CX86">
        <f t="shared" si="27"/>
        <v>6</v>
      </c>
      <c r="CY86">
        <f t="shared" si="25"/>
        <v>0.36440677966101698</v>
      </c>
      <c r="CZ86">
        <f t="shared" si="25"/>
        <v>0.8125</v>
      </c>
      <c r="DA86">
        <f t="shared" si="26"/>
        <v>6.8855932203389647E-3</v>
      </c>
    </row>
    <row r="87" spans="1:105" x14ac:dyDescent="0.25">
      <c r="A87" s="2">
        <v>52</v>
      </c>
      <c r="B87" s="2">
        <v>2015</v>
      </c>
      <c r="C87" s="2" t="s">
        <v>220</v>
      </c>
      <c r="D87" s="2" t="s">
        <v>104</v>
      </c>
      <c r="E87" s="2" t="s">
        <v>63</v>
      </c>
      <c r="F87" s="2" t="s">
        <v>94</v>
      </c>
      <c r="G87" s="1" t="s">
        <v>65</v>
      </c>
      <c r="H87" s="1" t="s">
        <v>66</v>
      </c>
      <c r="I87" s="3">
        <v>1</v>
      </c>
      <c r="J87" s="4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3" t="s">
        <v>67</v>
      </c>
      <c r="R87">
        <v>1</v>
      </c>
      <c r="S87" s="4">
        <v>1</v>
      </c>
      <c r="T87" s="5">
        <v>0</v>
      </c>
      <c r="U87" s="5">
        <v>0</v>
      </c>
      <c r="V87" s="5">
        <v>0</v>
      </c>
      <c r="W87" s="3" t="s">
        <v>68</v>
      </c>
      <c r="X87" s="3">
        <v>0</v>
      </c>
      <c r="Y87" s="4">
        <v>1</v>
      </c>
      <c r="Z87" s="5">
        <v>0</v>
      </c>
      <c r="AA87" s="5">
        <v>0</v>
      </c>
      <c r="AB87" s="5">
        <v>0</v>
      </c>
      <c r="AC87" s="3" t="s">
        <v>104</v>
      </c>
      <c r="AD87" s="3">
        <v>4</v>
      </c>
      <c r="AE87" s="4">
        <v>0</v>
      </c>
      <c r="AF87" s="5">
        <v>0</v>
      </c>
      <c r="AG87" s="5">
        <v>0</v>
      </c>
      <c r="AH87" s="5">
        <v>1</v>
      </c>
      <c r="AI87" s="5">
        <v>0</v>
      </c>
      <c r="AJ87" s="5">
        <v>0</v>
      </c>
      <c r="AK87" s="6">
        <v>18</v>
      </c>
      <c r="AL87" s="6">
        <v>-18</v>
      </c>
      <c r="AM87" s="6">
        <v>115</v>
      </c>
      <c r="AN87" s="6">
        <v>8</v>
      </c>
      <c r="AO87" s="6">
        <v>25</v>
      </c>
      <c r="AP87" s="6">
        <v>25</v>
      </c>
      <c r="AQ87" s="6">
        <v>20</v>
      </c>
      <c r="AR87" s="6">
        <v>28</v>
      </c>
      <c r="AS87" s="6">
        <v>1644</v>
      </c>
      <c r="AT87" s="7">
        <v>0</v>
      </c>
      <c r="AU87" s="7">
        <v>0</v>
      </c>
      <c r="AV87" s="7">
        <v>0</v>
      </c>
      <c r="AW87" s="8" t="s">
        <v>65</v>
      </c>
      <c r="AX87" s="12" t="s">
        <v>71</v>
      </c>
      <c r="AY87" s="12">
        <v>3</v>
      </c>
      <c r="AZ87" s="9" t="s">
        <v>77</v>
      </c>
      <c r="BA87" s="11" t="s">
        <v>126</v>
      </c>
      <c r="BB87" s="2" t="s">
        <v>104</v>
      </c>
      <c r="BC87" s="11"/>
      <c r="BD87" s="4">
        <v>3.1179999999999999</v>
      </c>
      <c r="BE87" s="6">
        <v>0.15652173913043479</v>
      </c>
      <c r="BF87" s="6">
        <v>3.92</v>
      </c>
      <c r="BG87" s="6">
        <v>20</v>
      </c>
      <c r="BH87" s="6">
        <v>26</v>
      </c>
      <c r="BI87" s="7">
        <v>0</v>
      </c>
      <c r="BK87">
        <v>0.17460317460317459</v>
      </c>
      <c r="BL87">
        <v>3.98</v>
      </c>
      <c r="BM87">
        <v>0</v>
      </c>
      <c r="BN87">
        <v>23</v>
      </c>
      <c r="BO87" s="123">
        <v>0</v>
      </c>
      <c r="BP87">
        <v>1</v>
      </c>
      <c r="BQ87" s="125">
        <f t="shared" si="15"/>
        <v>1</v>
      </c>
      <c r="BR87">
        <f t="shared" si="16"/>
        <v>0</v>
      </c>
      <c r="BS87">
        <f t="shared" si="17"/>
        <v>0.31807388785843793</v>
      </c>
      <c r="BT87" s="123">
        <f t="shared" si="18"/>
        <v>0.31807388785843793</v>
      </c>
      <c r="BU87" s="125">
        <f t="shared" si="19"/>
        <v>0.68192611214156207</v>
      </c>
      <c r="BV87" s="123">
        <f t="shared" si="20"/>
        <v>-0.38283396697625732</v>
      </c>
      <c r="BW87" s="125">
        <f t="shared" si="21"/>
        <v>100</v>
      </c>
      <c r="BX87">
        <f t="shared" si="22"/>
        <v>-0.47309167527586915</v>
      </c>
      <c r="BY87">
        <f t="shared" si="23"/>
        <v>0.3567049177872274</v>
      </c>
      <c r="BZ87">
        <f t="shared" si="24"/>
        <v>0.52108417927471917</v>
      </c>
      <c r="CT87">
        <v>0.15690412307777693</v>
      </c>
      <c r="CU87">
        <v>1</v>
      </c>
      <c r="CV87">
        <v>0</v>
      </c>
      <c r="CW87">
        <f t="shared" si="27"/>
        <v>76</v>
      </c>
      <c r="CX87">
        <f t="shared" si="27"/>
        <v>6</v>
      </c>
      <c r="CY87">
        <f t="shared" si="25"/>
        <v>0.35593220338983056</v>
      </c>
      <c r="CZ87">
        <f t="shared" si="25"/>
        <v>0.8125</v>
      </c>
      <c r="DA87">
        <f t="shared" si="26"/>
        <v>6.8855932203390549E-3</v>
      </c>
    </row>
    <row r="88" spans="1:105" x14ac:dyDescent="0.25">
      <c r="A88" s="2">
        <v>156</v>
      </c>
      <c r="B88" s="2">
        <v>2016</v>
      </c>
      <c r="C88" s="2" t="s">
        <v>178</v>
      </c>
      <c r="D88" s="2" t="s">
        <v>143</v>
      </c>
      <c r="E88" s="2" t="s">
        <v>63</v>
      </c>
      <c r="F88" s="2" t="s">
        <v>90</v>
      </c>
      <c r="G88" s="1" t="s">
        <v>65</v>
      </c>
      <c r="H88" s="1" t="s">
        <v>66</v>
      </c>
      <c r="I88" s="3">
        <v>1</v>
      </c>
      <c r="J88" s="4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" t="s">
        <v>67</v>
      </c>
      <c r="R88">
        <v>1</v>
      </c>
      <c r="S88" s="4">
        <v>1</v>
      </c>
      <c r="T88" s="5">
        <v>0</v>
      </c>
      <c r="U88" s="5">
        <v>0</v>
      </c>
      <c r="V88" s="5">
        <v>0</v>
      </c>
      <c r="W88" s="3" t="s">
        <v>110</v>
      </c>
      <c r="X88" s="3">
        <v>1</v>
      </c>
      <c r="Y88" s="4">
        <v>0</v>
      </c>
      <c r="Z88" s="5">
        <v>1</v>
      </c>
      <c r="AA88" s="5">
        <v>0</v>
      </c>
      <c r="AB88" s="5">
        <v>0</v>
      </c>
      <c r="AC88" s="3" t="s">
        <v>128</v>
      </c>
      <c r="AD88" s="3">
        <v>3</v>
      </c>
      <c r="AE88" s="4">
        <v>0</v>
      </c>
      <c r="AF88" s="5">
        <v>0</v>
      </c>
      <c r="AG88" s="5">
        <v>1</v>
      </c>
      <c r="AH88" s="5">
        <v>0</v>
      </c>
      <c r="AI88" s="5">
        <v>0</v>
      </c>
      <c r="AJ88" s="5">
        <v>0</v>
      </c>
      <c r="AK88" s="6">
        <v>57</v>
      </c>
      <c r="AL88" s="6">
        <v>-57</v>
      </c>
      <c r="AM88" s="6">
        <v>390</v>
      </c>
      <c r="AN88" s="6">
        <v>7</v>
      </c>
      <c r="AO88" s="6">
        <v>28</v>
      </c>
      <c r="AP88" s="6">
        <v>31</v>
      </c>
      <c r="AQ88" s="6">
        <v>34</v>
      </c>
      <c r="AR88" s="6">
        <v>26</v>
      </c>
      <c r="AS88" s="6">
        <v>0</v>
      </c>
      <c r="AT88" s="7">
        <v>0</v>
      </c>
      <c r="AU88" s="7">
        <v>0</v>
      </c>
      <c r="AV88" s="7">
        <v>1</v>
      </c>
      <c r="AW88" s="8" t="s">
        <v>65</v>
      </c>
      <c r="AX88" s="12" t="s">
        <v>71</v>
      </c>
      <c r="AY88" s="12">
        <v>3</v>
      </c>
      <c r="AZ88" s="9" t="s">
        <v>77</v>
      </c>
      <c r="BA88" s="11" t="s">
        <v>286</v>
      </c>
      <c r="BB88" s="2" t="s">
        <v>143</v>
      </c>
      <c r="BC88" s="11"/>
      <c r="BD88" s="4">
        <v>3.7890000000000001</v>
      </c>
      <c r="BE88" s="6">
        <v>0.14615384615384616</v>
      </c>
      <c r="BF88" s="6">
        <v>3.88</v>
      </c>
      <c r="BG88" s="6">
        <v>21</v>
      </c>
      <c r="BH88" s="6">
        <v>26</v>
      </c>
      <c r="BI88" s="7">
        <v>0</v>
      </c>
      <c r="BK88">
        <v>0.1802030456852792</v>
      </c>
      <c r="BL88">
        <v>3.94</v>
      </c>
      <c r="BM88">
        <v>8</v>
      </c>
      <c r="BN88">
        <v>26</v>
      </c>
      <c r="BO88" s="123">
        <v>0</v>
      </c>
      <c r="BP88">
        <v>1</v>
      </c>
      <c r="BQ88" s="125">
        <f t="shared" si="15"/>
        <v>1</v>
      </c>
      <c r="BR88">
        <f t="shared" si="16"/>
        <v>0</v>
      </c>
      <c r="BS88">
        <f t="shared" si="17"/>
        <v>0.19903369266871135</v>
      </c>
      <c r="BT88" s="123">
        <f t="shared" si="18"/>
        <v>0.19903369266871135</v>
      </c>
      <c r="BU88" s="125">
        <f t="shared" si="19"/>
        <v>0.80096630733128871</v>
      </c>
      <c r="BV88" s="123">
        <f t="shared" si="20"/>
        <v>-0.22193639605527951</v>
      </c>
      <c r="BW88" s="125">
        <f t="shared" si="21"/>
        <v>100</v>
      </c>
      <c r="BX88">
        <f t="shared" si="22"/>
        <v>-0.84507783046030438</v>
      </c>
      <c r="BY88">
        <f t="shared" si="23"/>
        <v>0.27914698638358909</v>
      </c>
      <c r="BZ88">
        <f t="shared" si="24"/>
        <v>0.41598156629472938</v>
      </c>
      <c r="CT88">
        <v>0.16133752471940463</v>
      </c>
      <c r="CU88">
        <v>1</v>
      </c>
      <c r="CV88">
        <v>0</v>
      </c>
      <c r="CW88">
        <f t="shared" si="27"/>
        <v>77</v>
      </c>
      <c r="CX88">
        <f t="shared" si="27"/>
        <v>6</v>
      </c>
      <c r="CY88">
        <f t="shared" si="25"/>
        <v>0.34745762711864403</v>
      </c>
      <c r="CZ88">
        <f t="shared" si="25"/>
        <v>0.8125</v>
      </c>
      <c r="DA88">
        <f t="shared" si="26"/>
        <v>6.8855932203389647E-3</v>
      </c>
    </row>
    <row r="89" spans="1:105" x14ac:dyDescent="0.25">
      <c r="A89" s="2">
        <v>106</v>
      </c>
      <c r="B89" s="2">
        <v>2016</v>
      </c>
      <c r="C89" s="2" t="s">
        <v>319</v>
      </c>
      <c r="D89" s="2" t="s">
        <v>214</v>
      </c>
      <c r="E89" s="2" t="s">
        <v>63</v>
      </c>
      <c r="F89" s="2" t="s">
        <v>75</v>
      </c>
      <c r="G89" s="1" t="s">
        <v>65</v>
      </c>
      <c r="H89" s="1" t="s">
        <v>66</v>
      </c>
      <c r="I89" s="3">
        <v>1</v>
      </c>
      <c r="J89" s="4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3" t="s">
        <v>67</v>
      </c>
      <c r="R89">
        <v>1</v>
      </c>
      <c r="S89" s="4">
        <v>1</v>
      </c>
      <c r="T89" s="5">
        <v>0</v>
      </c>
      <c r="U89" s="5">
        <v>0</v>
      </c>
      <c r="V89" s="5">
        <v>0</v>
      </c>
      <c r="W89" s="3" t="s">
        <v>68</v>
      </c>
      <c r="X89" s="3">
        <v>0</v>
      </c>
      <c r="Y89" s="4">
        <v>1</v>
      </c>
      <c r="Z89" s="5">
        <v>0</v>
      </c>
      <c r="AA89" s="5">
        <v>0</v>
      </c>
      <c r="AB89" s="5">
        <v>0</v>
      </c>
      <c r="AC89" s="3" t="s">
        <v>69</v>
      </c>
      <c r="AD89" s="3">
        <v>1</v>
      </c>
      <c r="AE89" s="4">
        <v>1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6">
        <v>37</v>
      </c>
      <c r="AL89" s="6">
        <v>-37</v>
      </c>
      <c r="AM89" s="6">
        <v>485</v>
      </c>
      <c r="AN89" s="6">
        <v>8</v>
      </c>
      <c r="AO89" s="6">
        <v>30</v>
      </c>
      <c r="AP89" s="6">
        <v>28</v>
      </c>
      <c r="AQ89" s="6">
        <v>31</v>
      </c>
      <c r="AR89" s="6">
        <v>35</v>
      </c>
      <c r="AS89" s="6">
        <v>1994</v>
      </c>
      <c r="AT89" s="7">
        <v>0</v>
      </c>
      <c r="AU89" s="7">
        <v>0</v>
      </c>
      <c r="AV89" s="7">
        <v>1</v>
      </c>
      <c r="AW89" s="8" t="s">
        <v>65</v>
      </c>
      <c r="AX89" s="12" t="s">
        <v>71</v>
      </c>
      <c r="AY89" s="12">
        <v>3</v>
      </c>
      <c r="AZ89" s="9" t="s">
        <v>77</v>
      </c>
      <c r="BA89" s="11" t="s">
        <v>320</v>
      </c>
      <c r="BB89" s="2" t="s">
        <v>214</v>
      </c>
      <c r="BC89" s="11" t="s">
        <v>131</v>
      </c>
      <c r="BD89" s="4">
        <v>3.8109999999999999</v>
      </c>
      <c r="BE89" s="6">
        <v>7.628865979381444E-2</v>
      </c>
      <c r="BF89" s="6">
        <v>4.18</v>
      </c>
      <c r="BG89" s="6">
        <v>21</v>
      </c>
      <c r="BH89" s="6">
        <v>26</v>
      </c>
      <c r="BI89" s="7">
        <v>0</v>
      </c>
      <c r="BK89">
        <v>0.18226600985221675</v>
      </c>
      <c r="BL89">
        <v>3.81</v>
      </c>
      <c r="BM89">
        <v>17</v>
      </c>
      <c r="BN89">
        <v>25</v>
      </c>
      <c r="BO89" s="123">
        <v>0</v>
      </c>
      <c r="BP89">
        <v>1</v>
      </c>
      <c r="BQ89" s="125">
        <f t="shared" si="15"/>
        <v>1</v>
      </c>
      <c r="BR89">
        <f t="shared" si="16"/>
        <v>0</v>
      </c>
      <c r="BS89">
        <f t="shared" si="17"/>
        <v>0.12571703872872508</v>
      </c>
      <c r="BT89" s="123">
        <f t="shared" si="18"/>
        <v>0.12571703872872508</v>
      </c>
      <c r="BU89" s="125">
        <f t="shared" si="19"/>
        <v>0.87428296127127492</v>
      </c>
      <c r="BV89" s="123">
        <f t="shared" si="20"/>
        <v>-0.13435120140876106</v>
      </c>
      <c r="BW89" s="125">
        <f t="shared" si="21"/>
        <v>100</v>
      </c>
      <c r="BX89">
        <f t="shared" si="22"/>
        <v>-1.1468730862148298</v>
      </c>
      <c r="BY89">
        <f t="shared" si="23"/>
        <v>0.20667712808075914</v>
      </c>
      <c r="BZ89">
        <f t="shared" si="24"/>
        <v>0.32699952560723727</v>
      </c>
      <c r="CT89">
        <v>0.16140445642846205</v>
      </c>
      <c r="CU89">
        <v>1</v>
      </c>
      <c r="CV89">
        <v>0</v>
      </c>
      <c r="CW89">
        <f t="shared" si="27"/>
        <v>78</v>
      </c>
      <c r="CX89">
        <f t="shared" si="27"/>
        <v>6</v>
      </c>
      <c r="CY89">
        <f t="shared" si="25"/>
        <v>0.33898305084745761</v>
      </c>
      <c r="CZ89">
        <f t="shared" si="25"/>
        <v>0.8125</v>
      </c>
      <c r="DA89">
        <f t="shared" si="26"/>
        <v>0</v>
      </c>
    </row>
    <row r="90" spans="1:105" x14ac:dyDescent="0.25">
      <c r="A90" s="2">
        <v>36</v>
      </c>
      <c r="B90" s="2">
        <v>2016</v>
      </c>
      <c r="C90" s="2" t="s">
        <v>225</v>
      </c>
      <c r="D90" s="2" t="s">
        <v>104</v>
      </c>
      <c r="E90" s="2" t="s">
        <v>63</v>
      </c>
      <c r="F90" s="2" t="s">
        <v>75</v>
      </c>
      <c r="G90" s="1" t="s">
        <v>65</v>
      </c>
      <c r="H90" s="1" t="s">
        <v>66</v>
      </c>
      <c r="I90" s="3">
        <v>1</v>
      </c>
      <c r="J90" s="4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3" t="s">
        <v>67</v>
      </c>
      <c r="R90">
        <v>1</v>
      </c>
      <c r="S90" s="4">
        <v>1</v>
      </c>
      <c r="T90" s="5">
        <v>0</v>
      </c>
      <c r="U90" s="5">
        <v>0</v>
      </c>
      <c r="V90" s="5">
        <v>0</v>
      </c>
      <c r="W90" s="3" t="s">
        <v>123</v>
      </c>
      <c r="X90" s="3">
        <v>2</v>
      </c>
      <c r="Y90" s="4">
        <v>0</v>
      </c>
      <c r="Z90" s="5">
        <v>0</v>
      </c>
      <c r="AA90" s="5">
        <v>1</v>
      </c>
      <c r="AB90" s="5">
        <v>0</v>
      </c>
      <c r="AC90" s="3" t="s">
        <v>128</v>
      </c>
      <c r="AD90" s="3">
        <v>3</v>
      </c>
      <c r="AE90" s="4">
        <v>0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6">
        <v>158</v>
      </c>
      <c r="AL90" s="6">
        <v>-158</v>
      </c>
      <c r="AM90" s="6">
        <v>451</v>
      </c>
      <c r="AN90" s="6">
        <v>6</v>
      </c>
      <c r="AO90" s="6">
        <v>25</v>
      </c>
      <c r="AP90" s="6">
        <v>24</v>
      </c>
      <c r="AQ90" s="6">
        <v>23</v>
      </c>
      <c r="AR90" s="6">
        <v>28</v>
      </c>
      <c r="AS90" s="6">
        <v>946</v>
      </c>
      <c r="AT90" s="7">
        <v>0</v>
      </c>
      <c r="AU90" s="7">
        <v>0</v>
      </c>
      <c r="AV90" s="7">
        <v>1</v>
      </c>
      <c r="AW90" s="8" t="s">
        <v>65</v>
      </c>
      <c r="AX90" s="12" t="s">
        <v>71</v>
      </c>
      <c r="AY90" s="12">
        <v>3</v>
      </c>
      <c r="AZ90" s="9" t="s">
        <v>77</v>
      </c>
      <c r="BA90" s="11" t="s">
        <v>226</v>
      </c>
      <c r="BB90" s="2" t="s">
        <v>104</v>
      </c>
      <c r="BC90" s="11"/>
      <c r="BD90" s="4">
        <v>3.26</v>
      </c>
      <c r="BE90" s="6">
        <v>0.35033259423503327</v>
      </c>
      <c r="BF90" s="6">
        <v>3.6970000000000001</v>
      </c>
      <c r="BG90" s="6">
        <v>22</v>
      </c>
      <c r="BH90" s="6">
        <v>26</v>
      </c>
      <c r="BI90" s="7">
        <v>0</v>
      </c>
      <c r="BK90">
        <v>0.18970189701897019</v>
      </c>
      <c r="BL90">
        <v>3.88</v>
      </c>
      <c r="BM90">
        <v>23</v>
      </c>
      <c r="BN90">
        <v>25</v>
      </c>
      <c r="BO90" s="123">
        <v>0</v>
      </c>
      <c r="BP90">
        <v>1</v>
      </c>
      <c r="BQ90" s="125">
        <f t="shared" si="15"/>
        <v>1</v>
      </c>
      <c r="BR90">
        <f t="shared" si="16"/>
        <v>0</v>
      </c>
      <c r="BS90">
        <f t="shared" si="17"/>
        <v>7.3287560634026375E-2</v>
      </c>
      <c r="BT90" s="123">
        <f t="shared" si="18"/>
        <v>7.3287560634026375E-2</v>
      </c>
      <c r="BU90" s="125">
        <f t="shared" si="19"/>
        <v>0.92671243936597358</v>
      </c>
      <c r="BV90" s="123">
        <f t="shared" si="20"/>
        <v>-7.6111967186204735E-2</v>
      </c>
      <c r="BW90" s="125">
        <f t="shared" si="21"/>
        <v>100</v>
      </c>
      <c r="BX90">
        <f t="shared" si="22"/>
        <v>-1.4517356550480813</v>
      </c>
      <c r="BY90">
        <f t="shared" si="23"/>
        <v>0.1390798932657184</v>
      </c>
      <c r="BZ90">
        <f t="shared" si="24"/>
        <v>0.24039839581226705</v>
      </c>
      <c r="CT90">
        <v>0.16627331352376218</v>
      </c>
      <c r="CU90">
        <v>0</v>
      </c>
      <c r="CV90">
        <v>1</v>
      </c>
      <c r="CW90">
        <f t="shared" si="27"/>
        <v>78</v>
      </c>
      <c r="CX90">
        <f t="shared" si="27"/>
        <v>7</v>
      </c>
      <c r="CY90">
        <f t="shared" si="25"/>
        <v>0.33898305084745761</v>
      </c>
      <c r="CZ90">
        <f t="shared" si="25"/>
        <v>0.78125</v>
      </c>
      <c r="DA90">
        <f t="shared" si="26"/>
        <v>6.6207627118643891E-3</v>
      </c>
    </row>
    <row r="91" spans="1:105" x14ac:dyDescent="0.25">
      <c r="A91" s="2">
        <v>86</v>
      </c>
      <c r="B91" s="2">
        <v>2015</v>
      </c>
      <c r="C91" s="2" t="s">
        <v>121</v>
      </c>
      <c r="D91" s="2" t="s">
        <v>104</v>
      </c>
      <c r="E91" s="2" t="s">
        <v>63</v>
      </c>
      <c r="F91" s="2" t="s">
        <v>94</v>
      </c>
      <c r="G91" s="1" t="s">
        <v>65</v>
      </c>
      <c r="H91" s="1" t="s">
        <v>66</v>
      </c>
      <c r="I91" s="3">
        <v>1</v>
      </c>
      <c r="J91" s="4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" t="s">
        <v>67</v>
      </c>
      <c r="R91">
        <v>1</v>
      </c>
      <c r="S91" s="4">
        <v>1</v>
      </c>
      <c r="T91" s="5">
        <v>0</v>
      </c>
      <c r="U91" s="5">
        <v>0</v>
      </c>
      <c r="V91" s="5">
        <v>0</v>
      </c>
      <c r="W91" s="3" t="s">
        <v>110</v>
      </c>
      <c r="X91" s="3">
        <v>1</v>
      </c>
      <c r="Y91" s="4">
        <v>0</v>
      </c>
      <c r="Z91" s="5">
        <v>1</v>
      </c>
      <c r="AA91" s="5">
        <v>0</v>
      </c>
      <c r="AB91" s="5">
        <v>0</v>
      </c>
      <c r="AC91" s="3" t="s">
        <v>104</v>
      </c>
      <c r="AD91" s="3">
        <v>4</v>
      </c>
      <c r="AE91" s="4">
        <v>0</v>
      </c>
      <c r="AF91" s="5">
        <v>0</v>
      </c>
      <c r="AG91" s="5">
        <v>0</v>
      </c>
      <c r="AH91" s="5">
        <v>1</v>
      </c>
      <c r="AI91" s="5">
        <v>0</v>
      </c>
      <c r="AJ91" s="5">
        <v>0</v>
      </c>
      <c r="AK91" s="6">
        <v>16</v>
      </c>
      <c r="AL91" s="6">
        <v>-16</v>
      </c>
      <c r="AM91" s="6">
        <v>179</v>
      </c>
      <c r="AN91" s="6">
        <v>8</v>
      </c>
      <c r="AO91" s="6">
        <v>25</v>
      </c>
      <c r="AP91" s="6">
        <v>26</v>
      </c>
      <c r="AQ91" s="6">
        <v>26</v>
      </c>
      <c r="AR91" s="6">
        <v>23</v>
      </c>
      <c r="AS91" s="6">
        <v>1272</v>
      </c>
      <c r="AT91" s="7">
        <v>0</v>
      </c>
      <c r="AU91" s="7">
        <v>0</v>
      </c>
      <c r="AV91" s="7">
        <v>0</v>
      </c>
      <c r="AW91" s="8" t="s">
        <v>65</v>
      </c>
      <c r="AX91" s="12" t="s">
        <v>71</v>
      </c>
      <c r="AY91" s="12">
        <v>3</v>
      </c>
      <c r="AZ91" s="9" t="s">
        <v>77</v>
      </c>
      <c r="BA91" s="11" t="s">
        <v>105</v>
      </c>
      <c r="BB91" s="2" t="s">
        <v>104</v>
      </c>
      <c r="BC91" s="11"/>
      <c r="BD91" s="4">
        <v>3.7189999999999999</v>
      </c>
      <c r="BE91" s="6">
        <v>8.9385474860335198E-2</v>
      </c>
      <c r="BF91" s="6">
        <v>3.86</v>
      </c>
      <c r="BG91" s="6">
        <v>23</v>
      </c>
      <c r="BH91" s="6">
        <v>26</v>
      </c>
      <c r="BI91" s="7">
        <v>0</v>
      </c>
      <c r="BK91">
        <v>0.19002375296912113</v>
      </c>
      <c r="BL91">
        <v>3.87</v>
      </c>
      <c r="BM91">
        <v>15</v>
      </c>
      <c r="BN91">
        <v>22</v>
      </c>
      <c r="BO91" s="123">
        <v>0</v>
      </c>
      <c r="BP91">
        <v>1</v>
      </c>
      <c r="BQ91" s="125">
        <f t="shared" si="15"/>
        <v>1</v>
      </c>
      <c r="BR91">
        <f t="shared" si="16"/>
        <v>0</v>
      </c>
      <c r="BS91">
        <f t="shared" si="17"/>
        <v>0.14867481269611288</v>
      </c>
      <c r="BT91" s="123">
        <f t="shared" si="18"/>
        <v>0.14867481269611288</v>
      </c>
      <c r="BU91" s="125">
        <f t="shared" si="19"/>
        <v>0.85132518730388718</v>
      </c>
      <c r="BV91" s="123">
        <f t="shared" si="20"/>
        <v>-0.16096109965809802</v>
      </c>
      <c r="BW91" s="125">
        <f t="shared" si="21"/>
        <v>100</v>
      </c>
      <c r="BX91">
        <f t="shared" si="22"/>
        <v>-1.0421338528278672</v>
      </c>
      <c r="BY91">
        <f t="shared" si="23"/>
        <v>0.23178153352327424</v>
      </c>
      <c r="BZ91">
        <f t="shared" si="24"/>
        <v>0.35785638212160809</v>
      </c>
      <c r="CT91">
        <v>0.16916314119587422</v>
      </c>
      <c r="CU91">
        <v>1</v>
      </c>
      <c r="CV91">
        <v>0</v>
      </c>
      <c r="CW91">
        <f t="shared" si="27"/>
        <v>79</v>
      </c>
      <c r="CX91">
        <f t="shared" si="27"/>
        <v>7</v>
      </c>
      <c r="CY91">
        <f t="shared" si="25"/>
        <v>0.33050847457627119</v>
      </c>
      <c r="CZ91">
        <f t="shared" si="25"/>
        <v>0.78125</v>
      </c>
      <c r="DA91">
        <f t="shared" si="26"/>
        <v>6.6207627118643891E-3</v>
      </c>
    </row>
    <row r="92" spans="1:105" x14ac:dyDescent="0.25">
      <c r="A92" s="2">
        <v>180</v>
      </c>
      <c r="B92" s="2">
        <v>2016</v>
      </c>
      <c r="C92" s="2" t="s">
        <v>176</v>
      </c>
      <c r="D92" s="2" t="s">
        <v>104</v>
      </c>
      <c r="E92" s="2" t="s">
        <v>63</v>
      </c>
      <c r="F92" s="2" t="s">
        <v>100</v>
      </c>
      <c r="G92" s="1" t="s">
        <v>65</v>
      </c>
      <c r="H92" s="1" t="s">
        <v>86</v>
      </c>
      <c r="I92" s="3">
        <v>3</v>
      </c>
      <c r="J92" s="4">
        <v>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3" t="s">
        <v>67</v>
      </c>
      <c r="R92">
        <v>1</v>
      </c>
      <c r="S92" s="4">
        <v>1</v>
      </c>
      <c r="T92" s="5">
        <v>0</v>
      </c>
      <c r="U92" s="5">
        <v>0</v>
      </c>
      <c r="V92" s="5">
        <v>0</v>
      </c>
      <c r="W92" s="3" t="s">
        <v>68</v>
      </c>
      <c r="X92" s="3">
        <v>0</v>
      </c>
      <c r="Y92" s="4">
        <v>1</v>
      </c>
      <c r="Z92" s="5">
        <v>0</v>
      </c>
      <c r="AA92" s="5">
        <v>0</v>
      </c>
      <c r="AB92" s="5">
        <v>0</v>
      </c>
      <c r="AC92" s="3" t="s">
        <v>104</v>
      </c>
      <c r="AD92" s="3">
        <v>4</v>
      </c>
      <c r="AE92" s="4">
        <v>0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6">
        <v>56</v>
      </c>
      <c r="AL92" s="6">
        <v>-56</v>
      </c>
      <c r="AM92" s="6">
        <v>695</v>
      </c>
      <c r="AN92" s="6">
        <v>8</v>
      </c>
      <c r="AO92" s="6">
        <v>23</v>
      </c>
      <c r="AP92" s="6">
        <v>24</v>
      </c>
      <c r="AQ92" s="6">
        <v>20</v>
      </c>
      <c r="AR92" s="6">
        <v>22</v>
      </c>
      <c r="AS92" s="6">
        <v>14452</v>
      </c>
      <c r="AT92" s="7">
        <v>0</v>
      </c>
      <c r="AU92" s="7">
        <v>0</v>
      </c>
      <c r="AV92" s="7">
        <v>1</v>
      </c>
      <c r="AW92" s="8" t="s">
        <v>70</v>
      </c>
      <c r="AX92" s="12" t="s">
        <v>112</v>
      </c>
      <c r="AY92" s="12">
        <v>1</v>
      </c>
      <c r="AZ92" s="9" t="s">
        <v>113</v>
      </c>
      <c r="BA92" s="11"/>
      <c r="BB92" s="2" t="s">
        <v>104</v>
      </c>
      <c r="BC92" s="11"/>
      <c r="BD92" s="4"/>
      <c r="BE92" s="6">
        <v>8.0575539568345317E-2</v>
      </c>
      <c r="BF92" s="6">
        <v>4.05</v>
      </c>
      <c r="BG92" s="6">
        <v>23</v>
      </c>
      <c r="BH92" s="6">
        <v>26</v>
      </c>
      <c r="BI92" s="7">
        <v>1</v>
      </c>
      <c r="BK92">
        <v>0.1926977687626775</v>
      </c>
      <c r="BL92">
        <v>3.95</v>
      </c>
      <c r="BM92">
        <v>16</v>
      </c>
      <c r="BN92">
        <v>18</v>
      </c>
      <c r="BO92" s="123">
        <v>0</v>
      </c>
      <c r="BP92">
        <v>1</v>
      </c>
      <c r="BQ92" s="125">
        <f t="shared" si="15"/>
        <v>1</v>
      </c>
      <c r="BR92">
        <f t="shared" si="16"/>
        <v>0</v>
      </c>
      <c r="BS92">
        <f t="shared" si="17"/>
        <v>0.14147215352466699</v>
      </c>
      <c r="BT92" s="123">
        <f t="shared" si="18"/>
        <v>0.14147215352466699</v>
      </c>
      <c r="BU92" s="125">
        <f t="shared" si="19"/>
        <v>0.85852784647533298</v>
      </c>
      <c r="BV92" s="123">
        <f t="shared" si="20"/>
        <v>-0.15253616297340605</v>
      </c>
      <c r="BW92" s="125">
        <f t="shared" si="21"/>
        <v>100</v>
      </c>
      <c r="BX92">
        <f t="shared" si="22"/>
        <v>-1.0737286714901577</v>
      </c>
      <c r="BY92">
        <f t="shared" si="23"/>
        <v>0.22416224905311619</v>
      </c>
      <c r="BZ92">
        <f t="shared" si="24"/>
        <v>0.34852493415311936</v>
      </c>
      <c r="CT92">
        <v>0.17155659445276089</v>
      </c>
      <c r="CU92">
        <v>1</v>
      </c>
      <c r="CV92">
        <v>0</v>
      </c>
      <c r="CW92">
        <f t="shared" si="27"/>
        <v>80</v>
      </c>
      <c r="CX92">
        <f t="shared" si="27"/>
        <v>7</v>
      </c>
      <c r="CY92">
        <f t="shared" si="25"/>
        <v>0.32203389830508478</v>
      </c>
      <c r="CZ92">
        <f t="shared" si="25"/>
        <v>0.78125</v>
      </c>
      <c r="DA92">
        <f t="shared" si="26"/>
        <v>6.6207627118643891E-3</v>
      </c>
    </row>
    <row r="93" spans="1:105" x14ac:dyDescent="0.25">
      <c r="A93" s="2">
        <v>18</v>
      </c>
      <c r="B93" s="2">
        <v>2015</v>
      </c>
      <c r="C93" s="2" t="s">
        <v>305</v>
      </c>
      <c r="D93" s="2" t="s">
        <v>189</v>
      </c>
      <c r="E93" s="2" t="s">
        <v>74</v>
      </c>
      <c r="F93" s="2" t="s">
        <v>64</v>
      </c>
      <c r="G93" s="1" t="s">
        <v>65</v>
      </c>
      <c r="H93" s="1" t="s">
        <v>66</v>
      </c>
      <c r="I93" s="3">
        <v>1</v>
      </c>
      <c r="J93" s="4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3" t="s">
        <v>67</v>
      </c>
      <c r="R93">
        <v>1</v>
      </c>
      <c r="S93" s="4">
        <v>1</v>
      </c>
      <c r="T93" s="5">
        <v>0</v>
      </c>
      <c r="U93" s="5">
        <v>0</v>
      </c>
      <c r="V93" s="5">
        <v>0</v>
      </c>
      <c r="W93" s="3" t="s">
        <v>68</v>
      </c>
      <c r="X93" s="3">
        <v>0</v>
      </c>
      <c r="Y93" s="4">
        <v>1</v>
      </c>
      <c r="Z93" s="5">
        <v>0</v>
      </c>
      <c r="AA93" s="5">
        <v>0</v>
      </c>
      <c r="AB93" s="5">
        <v>0</v>
      </c>
      <c r="AC93" s="3" t="s">
        <v>83</v>
      </c>
      <c r="AD93" s="3">
        <v>2</v>
      </c>
      <c r="AE93" s="4">
        <v>0</v>
      </c>
      <c r="AF93" s="5">
        <v>1</v>
      </c>
      <c r="AG93" s="5">
        <v>0</v>
      </c>
      <c r="AH93" s="5">
        <v>0</v>
      </c>
      <c r="AI93" s="5">
        <v>0</v>
      </c>
      <c r="AJ93" s="5">
        <v>0</v>
      </c>
      <c r="AK93" s="6">
        <v>14</v>
      </c>
      <c r="AL93" s="6">
        <v>-14</v>
      </c>
      <c r="AM93" s="6">
        <v>118</v>
      </c>
      <c r="AN93" s="6">
        <v>9</v>
      </c>
      <c r="AO93" s="6">
        <v>29</v>
      </c>
      <c r="AP93" s="6">
        <v>29</v>
      </c>
      <c r="AQ93" s="6">
        <v>30</v>
      </c>
      <c r="AR93" s="6">
        <v>34</v>
      </c>
      <c r="AS93" s="6">
        <v>981</v>
      </c>
      <c r="AT93" s="7">
        <v>0</v>
      </c>
      <c r="AU93" s="7">
        <v>1</v>
      </c>
      <c r="AV93" s="7">
        <v>0</v>
      </c>
      <c r="AW93" s="8" t="s">
        <v>65</v>
      </c>
      <c r="AX93" s="12" t="s">
        <v>71</v>
      </c>
      <c r="AY93" s="12">
        <v>3</v>
      </c>
      <c r="AZ93" s="9" t="s">
        <v>77</v>
      </c>
      <c r="BA93" s="11" t="s">
        <v>306</v>
      </c>
      <c r="BB93" s="2" t="s">
        <v>189</v>
      </c>
      <c r="BC93" s="11"/>
      <c r="BD93" s="4">
        <v>3.681</v>
      </c>
      <c r="BE93" s="6">
        <v>0.11864406779661017</v>
      </c>
      <c r="BF93" s="6">
        <v>3.92</v>
      </c>
      <c r="BG93" s="6">
        <v>34</v>
      </c>
      <c r="BH93" s="6">
        <v>26</v>
      </c>
      <c r="BI93" s="7">
        <v>0</v>
      </c>
      <c r="BK93">
        <v>0.19548872180451127</v>
      </c>
      <c r="BL93">
        <v>3.67</v>
      </c>
      <c r="BM93">
        <v>9</v>
      </c>
      <c r="BN93">
        <v>22</v>
      </c>
      <c r="BO93" s="123">
        <v>1</v>
      </c>
      <c r="BP93">
        <v>0</v>
      </c>
      <c r="BQ93" s="125">
        <f t="shared" si="15"/>
        <v>1</v>
      </c>
      <c r="BR93">
        <f t="shared" si="16"/>
        <v>1</v>
      </c>
      <c r="BS93">
        <f t="shared" si="17"/>
        <v>0.26045485139765795</v>
      </c>
      <c r="BT93" s="123">
        <f t="shared" si="18"/>
        <v>0.26045485139765795</v>
      </c>
      <c r="BU93" s="125">
        <f t="shared" si="19"/>
        <v>0.73954514860234211</v>
      </c>
      <c r="BV93" s="123">
        <f t="shared" si="20"/>
        <v>-1.3453257479816638</v>
      </c>
      <c r="BW93" s="125">
        <f t="shared" si="21"/>
        <v>0</v>
      </c>
      <c r="BX93">
        <f t="shared" si="22"/>
        <v>-0.64194375541589199</v>
      </c>
      <c r="BY93">
        <f t="shared" si="23"/>
        <v>0.32465752361206202</v>
      </c>
      <c r="BZ93">
        <f t="shared" si="24"/>
        <v>0.75358327729429775</v>
      </c>
      <c r="CT93">
        <v>0.18760061315516802</v>
      </c>
      <c r="CU93">
        <v>1</v>
      </c>
      <c r="CV93">
        <v>0</v>
      </c>
      <c r="CW93">
        <f t="shared" si="27"/>
        <v>81</v>
      </c>
      <c r="CX93">
        <f t="shared" si="27"/>
        <v>7</v>
      </c>
      <c r="CY93">
        <f t="shared" si="25"/>
        <v>0.31355932203389836</v>
      </c>
      <c r="CZ93">
        <f t="shared" si="25"/>
        <v>0.78125</v>
      </c>
      <c r="DA93">
        <f t="shared" si="26"/>
        <v>6.6207627118644759E-3</v>
      </c>
    </row>
    <row r="94" spans="1:105" x14ac:dyDescent="0.25">
      <c r="A94" s="2">
        <v>69</v>
      </c>
      <c r="B94" s="2">
        <v>2016</v>
      </c>
      <c r="C94" s="2" t="s">
        <v>197</v>
      </c>
      <c r="D94" s="2" t="s">
        <v>228</v>
      </c>
      <c r="E94" s="2" t="s">
        <v>74</v>
      </c>
      <c r="F94" s="2" t="s">
        <v>64</v>
      </c>
      <c r="G94" s="1" t="s">
        <v>65</v>
      </c>
      <c r="H94" s="1" t="s">
        <v>86</v>
      </c>
      <c r="I94" s="3">
        <v>3</v>
      </c>
      <c r="J94" s="4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3" t="s">
        <v>67</v>
      </c>
      <c r="R94">
        <v>1</v>
      </c>
      <c r="S94" s="4">
        <v>1</v>
      </c>
      <c r="T94" s="5">
        <v>0</v>
      </c>
      <c r="U94" s="5">
        <v>0</v>
      </c>
      <c r="V94" s="5">
        <v>0</v>
      </c>
      <c r="W94" s="3" t="s">
        <v>68</v>
      </c>
      <c r="X94" s="3">
        <v>0</v>
      </c>
      <c r="Y94" s="4">
        <v>1</v>
      </c>
      <c r="Z94" s="5">
        <v>0</v>
      </c>
      <c r="AA94" s="5">
        <v>0</v>
      </c>
      <c r="AB94" s="5">
        <v>0</v>
      </c>
      <c r="AC94" s="3" t="s">
        <v>69</v>
      </c>
      <c r="AD94" s="3">
        <v>1</v>
      </c>
      <c r="AE94" s="4">
        <v>1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6">
        <v>219</v>
      </c>
      <c r="AL94" s="6">
        <v>-219</v>
      </c>
      <c r="AM94" s="6">
        <v>445</v>
      </c>
      <c r="AN94" s="6">
        <v>8</v>
      </c>
      <c r="AO94" s="6">
        <v>27</v>
      </c>
      <c r="AP94" s="6">
        <v>27</v>
      </c>
      <c r="AQ94" s="6">
        <v>28</v>
      </c>
      <c r="AR94" s="6">
        <v>25</v>
      </c>
      <c r="AS94" s="6">
        <v>5</v>
      </c>
      <c r="AT94" s="7">
        <v>0</v>
      </c>
      <c r="AU94" s="7">
        <v>1</v>
      </c>
      <c r="AV94" s="7">
        <v>1</v>
      </c>
      <c r="AW94" s="8" t="s">
        <v>65</v>
      </c>
      <c r="AX94" s="12" t="s">
        <v>71</v>
      </c>
      <c r="AY94" s="12">
        <v>3</v>
      </c>
      <c r="AZ94" s="9" t="s">
        <v>77</v>
      </c>
      <c r="BA94" s="11" t="s">
        <v>265</v>
      </c>
      <c r="BB94" s="2" t="s">
        <v>228</v>
      </c>
      <c r="BC94" s="11" t="s">
        <v>150</v>
      </c>
      <c r="BD94" s="4">
        <v>3.4510000000000001</v>
      </c>
      <c r="BE94" s="6">
        <v>0.49213483146067416</v>
      </c>
      <c r="BF94" s="6">
        <v>3.09</v>
      </c>
      <c r="BG94" s="6">
        <v>0</v>
      </c>
      <c r="BH94" s="6">
        <v>27</v>
      </c>
      <c r="BI94" s="7">
        <v>0</v>
      </c>
      <c r="BK94">
        <v>0.19960474308300397</v>
      </c>
      <c r="BL94">
        <v>3.9</v>
      </c>
      <c r="BM94">
        <v>0</v>
      </c>
      <c r="BN94">
        <v>22</v>
      </c>
      <c r="BO94" s="123">
        <v>1</v>
      </c>
      <c r="BP94">
        <v>0</v>
      </c>
      <c r="BQ94" s="125">
        <f t="shared" si="15"/>
        <v>1</v>
      </c>
      <c r="BR94">
        <f t="shared" si="16"/>
        <v>1</v>
      </c>
      <c r="BS94">
        <f t="shared" si="17"/>
        <v>0.3511475142400321</v>
      </c>
      <c r="BT94" s="123">
        <f t="shared" si="18"/>
        <v>0.3511475142400321</v>
      </c>
      <c r="BU94" s="125">
        <f t="shared" si="19"/>
        <v>0.6488524857599679</v>
      </c>
      <c r="BV94" s="123">
        <f t="shared" si="20"/>
        <v>-1.0465488753142176</v>
      </c>
      <c r="BW94" s="125">
        <f t="shared" si="21"/>
        <v>0</v>
      </c>
      <c r="BX94">
        <f t="shared" si="22"/>
        <v>-0.38222426019474343</v>
      </c>
      <c r="BY94">
        <f t="shared" si="23"/>
        <v>0.3708393882991729</v>
      </c>
      <c r="BZ94">
        <f t="shared" si="24"/>
        <v>0.71164321216060467</v>
      </c>
      <c r="CT94">
        <v>0.19903369266871135</v>
      </c>
      <c r="CU94">
        <v>1</v>
      </c>
      <c r="CV94">
        <v>0</v>
      </c>
      <c r="CW94">
        <f t="shared" si="27"/>
        <v>82</v>
      </c>
      <c r="CX94">
        <f t="shared" si="27"/>
        <v>7</v>
      </c>
      <c r="CY94">
        <f t="shared" si="25"/>
        <v>0.30508474576271183</v>
      </c>
      <c r="CZ94">
        <f t="shared" si="25"/>
        <v>0.78125</v>
      </c>
      <c r="DA94">
        <f t="shared" si="26"/>
        <v>6.6207627118643891E-3</v>
      </c>
    </row>
    <row r="95" spans="1:105" x14ac:dyDescent="0.25">
      <c r="A95" s="2">
        <v>127</v>
      </c>
      <c r="B95" s="2">
        <v>2015</v>
      </c>
      <c r="C95" s="2" t="s">
        <v>92</v>
      </c>
      <c r="D95" s="2" t="s">
        <v>282</v>
      </c>
      <c r="E95" s="2" t="s">
        <v>63</v>
      </c>
      <c r="F95" s="2" t="s">
        <v>64</v>
      </c>
      <c r="G95" s="1" t="s">
        <v>65</v>
      </c>
      <c r="H95" s="1" t="s">
        <v>115</v>
      </c>
      <c r="I95" s="3">
        <v>5</v>
      </c>
      <c r="J95" s="4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3" t="s">
        <v>95</v>
      </c>
      <c r="R95">
        <v>4</v>
      </c>
      <c r="S95" s="4">
        <v>0</v>
      </c>
      <c r="T95" s="5">
        <v>0</v>
      </c>
      <c r="U95" s="5">
        <v>0</v>
      </c>
      <c r="V95" s="5">
        <v>1</v>
      </c>
      <c r="W95" s="3" t="s">
        <v>68</v>
      </c>
      <c r="X95" s="3">
        <v>0</v>
      </c>
      <c r="Y95" s="4">
        <v>1</v>
      </c>
      <c r="Z95" s="5">
        <v>0</v>
      </c>
      <c r="AA95" s="5">
        <v>0</v>
      </c>
      <c r="AB95" s="5">
        <v>0</v>
      </c>
      <c r="AC95" s="3" t="s">
        <v>69</v>
      </c>
      <c r="AD95" s="3">
        <v>1</v>
      </c>
      <c r="AE95" s="4">
        <v>1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6">
        <v>13</v>
      </c>
      <c r="AL95" s="6">
        <v>-13</v>
      </c>
      <c r="AM95" s="6">
        <v>280</v>
      </c>
      <c r="AN95" s="6"/>
      <c r="AO95" s="6">
        <v>28</v>
      </c>
      <c r="AP95" s="6">
        <v>26</v>
      </c>
      <c r="AQ95" s="6">
        <v>27</v>
      </c>
      <c r="AR95" s="6">
        <v>33</v>
      </c>
      <c r="AS95" s="6">
        <v>70</v>
      </c>
      <c r="AT95" s="7">
        <v>0</v>
      </c>
      <c r="AU95" s="7">
        <v>0</v>
      </c>
      <c r="AV95" s="7">
        <v>0</v>
      </c>
      <c r="AW95" s="8" t="s">
        <v>65</v>
      </c>
      <c r="AX95" s="12" t="s">
        <v>71</v>
      </c>
      <c r="AY95" s="12">
        <v>3</v>
      </c>
      <c r="AZ95" s="9" t="s">
        <v>77</v>
      </c>
      <c r="BA95" s="11" t="s">
        <v>283</v>
      </c>
      <c r="BB95" s="2" t="s">
        <v>282</v>
      </c>
      <c r="BC95" s="11"/>
      <c r="BD95" s="4">
        <v>3.5329999999999999</v>
      </c>
      <c r="BE95" s="6">
        <v>4.642857142857143E-2</v>
      </c>
      <c r="BF95" s="6">
        <v>3.93</v>
      </c>
      <c r="BG95" s="6">
        <v>0</v>
      </c>
      <c r="BH95" s="6">
        <v>27</v>
      </c>
      <c r="BI95" s="7">
        <v>0</v>
      </c>
      <c r="BK95">
        <v>0.2</v>
      </c>
      <c r="BL95">
        <v>3.66</v>
      </c>
      <c r="BM95">
        <v>2</v>
      </c>
      <c r="BN95">
        <v>24</v>
      </c>
      <c r="BO95" s="123">
        <v>0</v>
      </c>
      <c r="BP95">
        <v>1</v>
      </c>
      <c r="BQ95" s="125">
        <f t="shared" si="15"/>
        <v>1</v>
      </c>
      <c r="BR95">
        <f t="shared" si="16"/>
        <v>0</v>
      </c>
      <c r="BS95">
        <f t="shared" si="17"/>
        <v>0.36343266836534566</v>
      </c>
      <c r="BT95" s="123">
        <f t="shared" si="18"/>
        <v>0.36343266836534566</v>
      </c>
      <c r="BU95" s="125">
        <f t="shared" si="19"/>
        <v>0.63656733163465429</v>
      </c>
      <c r="BV95" s="123">
        <f t="shared" si="20"/>
        <v>-0.45166508239301156</v>
      </c>
      <c r="BW95" s="125">
        <f t="shared" si="21"/>
        <v>100</v>
      </c>
      <c r="BX95">
        <f t="shared" si="22"/>
        <v>-0.34929835042154167</v>
      </c>
      <c r="BY95">
        <f t="shared" si="23"/>
        <v>0.37533241637347586</v>
      </c>
      <c r="BZ95">
        <f t="shared" si="24"/>
        <v>0.55360404437928168</v>
      </c>
      <c r="CT95">
        <v>0.20987058988291921</v>
      </c>
      <c r="CU95">
        <v>1</v>
      </c>
      <c r="CV95">
        <v>0</v>
      </c>
      <c r="CW95">
        <f t="shared" si="27"/>
        <v>83</v>
      </c>
      <c r="CX95">
        <f t="shared" si="27"/>
        <v>7</v>
      </c>
      <c r="CY95">
        <f t="shared" si="25"/>
        <v>0.29661016949152541</v>
      </c>
      <c r="CZ95">
        <f t="shared" si="25"/>
        <v>0.78125</v>
      </c>
      <c r="DA95">
        <f t="shared" si="26"/>
        <v>0</v>
      </c>
    </row>
    <row r="96" spans="1:105" x14ac:dyDescent="0.25">
      <c r="A96" s="2">
        <v>222</v>
      </c>
      <c r="B96" s="2">
        <v>2016</v>
      </c>
      <c r="C96" s="2" t="s">
        <v>379</v>
      </c>
      <c r="D96" s="2" t="s">
        <v>165</v>
      </c>
      <c r="E96" s="2" t="s">
        <v>63</v>
      </c>
      <c r="F96" s="2" t="s">
        <v>253</v>
      </c>
      <c r="G96" s="1" t="s">
        <v>65</v>
      </c>
      <c r="H96" s="1" t="s">
        <v>66</v>
      </c>
      <c r="I96" s="3">
        <v>1</v>
      </c>
      <c r="J96" s="4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3" t="s">
        <v>67</v>
      </c>
      <c r="R96">
        <v>1</v>
      </c>
      <c r="S96" s="4">
        <v>1</v>
      </c>
      <c r="T96" s="5">
        <v>0</v>
      </c>
      <c r="U96" s="5">
        <v>0</v>
      </c>
      <c r="V96" s="5">
        <v>0</v>
      </c>
      <c r="W96" s="3" t="s">
        <v>68</v>
      </c>
      <c r="X96" s="3">
        <v>0</v>
      </c>
      <c r="Y96" s="4">
        <v>1</v>
      </c>
      <c r="Z96" s="5">
        <v>0</v>
      </c>
      <c r="AA96" s="5">
        <v>0</v>
      </c>
      <c r="AB96" s="5">
        <v>0</v>
      </c>
      <c r="AC96" s="3" t="s">
        <v>69</v>
      </c>
      <c r="AD96" s="3">
        <v>1</v>
      </c>
      <c r="AE96" s="4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6">
        <v>4</v>
      </c>
      <c r="AL96" s="6">
        <v>-4</v>
      </c>
      <c r="AM96" s="6">
        <v>179</v>
      </c>
      <c r="AN96" s="6">
        <v>8</v>
      </c>
      <c r="AO96" s="6">
        <v>34</v>
      </c>
      <c r="AP96" s="6">
        <v>28</v>
      </c>
      <c r="AQ96" s="6">
        <v>29</v>
      </c>
      <c r="AR96" s="6">
        <v>28</v>
      </c>
      <c r="AS96" s="6">
        <v>44</v>
      </c>
      <c r="AT96" s="7">
        <v>0</v>
      </c>
      <c r="AU96" s="7">
        <v>0</v>
      </c>
      <c r="AV96" s="7">
        <v>1</v>
      </c>
      <c r="AW96" s="8" t="s">
        <v>70</v>
      </c>
      <c r="AX96" s="12" t="s">
        <v>71</v>
      </c>
      <c r="AY96" s="12">
        <v>2</v>
      </c>
      <c r="AZ96" s="9" t="s">
        <v>72</v>
      </c>
      <c r="BA96" s="11"/>
      <c r="BB96" s="2" t="s">
        <v>165</v>
      </c>
      <c r="BC96" s="11"/>
      <c r="BD96" s="4">
        <v>2.6520000000000001</v>
      </c>
      <c r="BE96" s="6">
        <v>2.23463687150838E-2</v>
      </c>
      <c r="BF96" s="6">
        <v>3.94</v>
      </c>
      <c r="BG96" s="6">
        <v>3</v>
      </c>
      <c r="BH96" s="6">
        <v>27</v>
      </c>
      <c r="BI96" s="7">
        <v>1</v>
      </c>
      <c r="BK96">
        <v>0.21052631578947367</v>
      </c>
      <c r="BL96">
        <v>3.56</v>
      </c>
      <c r="BM96">
        <v>4</v>
      </c>
      <c r="BN96">
        <v>26</v>
      </c>
      <c r="BO96" s="123">
        <v>1</v>
      </c>
      <c r="BP96">
        <v>0</v>
      </c>
      <c r="BQ96" s="125">
        <f t="shared" si="15"/>
        <v>1</v>
      </c>
      <c r="BR96">
        <f t="shared" si="16"/>
        <v>1</v>
      </c>
      <c r="BS96">
        <f t="shared" si="17"/>
        <v>0.34633843038563528</v>
      </c>
      <c r="BT96" s="123">
        <f t="shared" si="18"/>
        <v>0.34633843038563528</v>
      </c>
      <c r="BU96" s="125">
        <f t="shared" si="19"/>
        <v>0.65366156961436472</v>
      </c>
      <c r="BV96" s="123">
        <f t="shared" si="20"/>
        <v>-1.0603388594726888</v>
      </c>
      <c r="BW96" s="125">
        <f t="shared" si="21"/>
        <v>0</v>
      </c>
      <c r="BX96">
        <f t="shared" si="22"/>
        <v>-0.39522497739535067</v>
      </c>
      <c r="BY96">
        <f t="shared" si="23"/>
        <v>0.36897000534137869</v>
      </c>
      <c r="BZ96">
        <f t="shared" si="24"/>
        <v>0.71390946757563256</v>
      </c>
      <c r="CT96">
        <v>0.21369857169663803</v>
      </c>
      <c r="CU96">
        <v>0</v>
      </c>
      <c r="CV96">
        <v>1</v>
      </c>
      <c r="CW96">
        <f t="shared" si="27"/>
        <v>83</v>
      </c>
      <c r="CX96">
        <f t="shared" si="27"/>
        <v>8</v>
      </c>
      <c r="CY96">
        <f t="shared" si="25"/>
        <v>0.29661016949152541</v>
      </c>
      <c r="CZ96">
        <f t="shared" si="25"/>
        <v>0.75</v>
      </c>
      <c r="DA96">
        <f t="shared" si="26"/>
        <v>6.3559322033898136E-3</v>
      </c>
    </row>
    <row r="97" spans="1:105" x14ac:dyDescent="0.25">
      <c r="A97" s="2">
        <v>245</v>
      </c>
      <c r="B97" s="2">
        <v>2016</v>
      </c>
      <c r="C97" s="2" t="s">
        <v>178</v>
      </c>
      <c r="D97" s="2" t="s">
        <v>214</v>
      </c>
      <c r="E97" s="2" t="s">
        <v>74</v>
      </c>
      <c r="F97" s="2" t="s">
        <v>157</v>
      </c>
      <c r="G97" s="1" t="s">
        <v>65</v>
      </c>
      <c r="H97" s="1" t="s">
        <v>66</v>
      </c>
      <c r="I97" s="3">
        <v>1</v>
      </c>
      <c r="J97" s="4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 t="s">
        <v>67</v>
      </c>
      <c r="R97">
        <v>1</v>
      </c>
      <c r="S97" s="4">
        <v>1</v>
      </c>
      <c r="T97" s="5">
        <v>0</v>
      </c>
      <c r="U97" s="5">
        <v>0</v>
      </c>
      <c r="V97" s="5">
        <v>0</v>
      </c>
      <c r="W97" s="3" t="s">
        <v>68</v>
      </c>
      <c r="X97" s="3">
        <v>0</v>
      </c>
      <c r="Y97" s="4">
        <v>1</v>
      </c>
      <c r="Z97" s="5">
        <v>0</v>
      </c>
      <c r="AA97" s="5">
        <v>0</v>
      </c>
      <c r="AB97" s="5">
        <v>0</v>
      </c>
      <c r="AC97" s="3" t="s">
        <v>69</v>
      </c>
      <c r="AD97" s="3">
        <v>1</v>
      </c>
      <c r="AE97" s="4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6">
        <v>29</v>
      </c>
      <c r="AL97" s="6">
        <v>-29</v>
      </c>
      <c r="AM97" s="6">
        <v>390</v>
      </c>
      <c r="AN97" s="6">
        <v>8</v>
      </c>
      <c r="AO97" s="6">
        <v>32</v>
      </c>
      <c r="AP97" s="6">
        <v>31</v>
      </c>
      <c r="AQ97" s="6">
        <v>36</v>
      </c>
      <c r="AR97" s="6">
        <v>35</v>
      </c>
      <c r="AS97" s="6">
        <v>0</v>
      </c>
      <c r="AT97" s="7">
        <v>0</v>
      </c>
      <c r="AU97" s="7">
        <v>1</v>
      </c>
      <c r="AV97" s="7">
        <v>1</v>
      </c>
      <c r="AW97" s="8" t="s">
        <v>65</v>
      </c>
      <c r="AX97" s="12" t="s">
        <v>71</v>
      </c>
      <c r="AY97" s="12">
        <v>3</v>
      </c>
      <c r="AZ97" s="9" t="s">
        <v>77</v>
      </c>
      <c r="BA97" s="11" t="s">
        <v>324</v>
      </c>
      <c r="BB97" s="2" t="s">
        <v>214</v>
      </c>
      <c r="BC97" s="11"/>
      <c r="BD97" s="4">
        <v>3.8759999999999999</v>
      </c>
      <c r="BE97" s="6">
        <v>7.4358974358974358E-2</v>
      </c>
      <c r="BF97" s="6">
        <v>3.96</v>
      </c>
      <c r="BG97" s="6">
        <v>3</v>
      </c>
      <c r="BH97" s="6">
        <v>27</v>
      </c>
      <c r="BI97" s="7">
        <v>0</v>
      </c>
      <c r="BK97">
        <v>0.21794871794871795</v>
      </c>
      <c r="BL97">
        <v>3.34</v>
      </c>
      <c r="BM97">
        <v>0</v>
      </c>
      <c r="BN97">
        <v>24</v>
      </c>
      <c r="BO97" s="123">
        <v>1</v>
      </c>
      <c r="BP97">
        <v>0</v>
      </c>
      <c r="BQ97" s="125">
        <f t="shared" si="15"/>
        <v>1</v>
      </c>
      <c r="BR97">
        <f t="shared" si="16"/>
        <v>1</v>
      </c>
      <c r="BS97">
        <f t="shared" si="17"/>
        <v>0.48441846002532385</v>
      </c>
      <c r="BT97" s="123">
        <f t="shared" si="18"/>
        <v>0.48441846002532385</v>
      </c>
      <c r="BU97" s="125">
        <f t="shared" si="19"/>
        <v>0.51558153997467615</v>
      </c>
      <c r="BV97" s="123">
        <f t="shared" si="20"/>
        <v>-0.7248061589762268</v>
      </c>
      <c r="BW97" s="125">
        <f t="shared" si="21"/>
        <v>0</v>
      </c>
      <c r="BX97">
        <f t="shared" si="22"/>
        <v>-3.9067063978072802E-2</v>
      </c>
      <c r="BY97">
        <f t="shared" si="23"/>
        <v>0.39863795660066781</v>
      </c>
      <c r="BZ97">
        <f t="shared" si="24"/>
        <v>0.64504931115332598</v>
      </c>
      <c r="CT97">
        <v>0.21695711964315298</v>
      </c>
      <c r="CU97">
        <v>1</v>
      </c>
      <c r="CV97">
        <v>0</v>
      </c>
      <c r="CW97">
        <f t="shared" si="27"/>
        <v>84</v>
      </c>
      <c r="CX97">
        <f t="shared" si="27"/>
        <v>8</v>
      </c>
      <c r="CY97">
        <f t="shared" si="25"/>
        <v>0.28813559322033899</v>
      </c>
      <c r="CZ97">
        <f t="shared" si="25"/>
        <v>0.75</v>
      </c>
      <c r="DA97">
        <f t="shared" si="26"/>
        <v>6.3559322033898136E-3</v>
      </c>
    </row>
    <row r="98" spans="1:105" x14ac:dyDescent="0.25">
      <c r="A98" s="2">
        <v>110</v>
      </c>
      <c r="B98" s="2">
        <v>2016</v>
      </c>
      <c r="C98" s="2" t="s">
        <v>196</v>
      </c>
      <c r="D98" s="2" t="s">
        <v>189</v>
      </c>
      <c r="E98" s="2" t="s">
        <v>63</v>
      </c>
      <c r="F98" s="2" t="s">
        <v>81</v>
      </c>
      <c r="G98" s="1" t="s">
        <v>65</v>
      </c>
      <c r="H98" s="1" t="s">
        <v>66</v>
      </c>
      <c r="I98" s="3">
        <v>1</v>
      </c>
      <c r="J98" s="4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3" t="s">
        <v>67</v>
      </c>
      <c r="R98">
        <v>1</v>
      </c>
      <c r="S98" s="4">
        <v>1</v>
      </c>
      <c r="T98" s="5">
        <v>0</v>
      </c>
      <c r="U98" s="5">
        <v>0</v>
      </c>
      <c r="V98" s="5">
        <v>0</v>
      </c>
      <c r="W98" s="3" t="s">
        <v>68</v>
      </c>
      <c r="X98" s="3">
        <v>0</v>
      </c>
      <c r="Y98" s="4">
        <v>1</v>
      </c>
      <c r="Z98" s="5">
        <v>0</v>
      </c>
      <c r="AA98" s="5">
        <v>0</v>
      </c>
      <c r="AB98" s="5">
        <v>0</v>
      </c>
      <c r="AC98" s="3" t="s">
        <v>83</v>
      </c>
      <c r="AD98" s="3">
        <v>2</v>
      </c>
      <c r="AE98" s="4">
        <v>0</v>
      </c>
      <c r="AF98" s="5">
        <v>1</v>
      </c>
      <c r="AG98" s="5">
        <v>0</v>
      </c>
      <c r="AH98" s="5">
        <v>0</v>
      </c>
      <c r="AI98" s="5">
        <v>0</v>
      </c>
      <c r="AJ98" s="5">
        <v>0</v>
      </c>
      <c r="AK98" s="6">
        <v>51</v>
      </c>
      <c r="AL98" s="6">
        <v>-51</v>
      </c>
      <c r="AM98" s="6">
        <v>141</v>
      </c>
      <c r="AN98" s="6">
        <v>8</v>
      </c>
      <c r="AO98" s="6">
        <v>24</v>
      </c>
      <c r="AP98" s="6">
        <v>23</v>
      </c>
      <c r="AQ98" s="6">
        <v>21</v>
      </c>
      <c r="AR98" s="6">
        <v>24</v>
      </c>
      <c r="AS98" s="6">
        <v>958</v>
      </c>
      <c r="AT98" s="7">
        <v>0</v>
      </c>
      <c r="AU98" s="7">
        <v>0</v>
      </c>
      <c r="AV98" s="7">
        <v>1</v>
      </c>
      <c r="AW98" s="8" t="s">
        <v>70</v>
      </c>
      <c r="AX98" s="12" t="s">
        <v>112</v>
      </c>
      <c r="AY98" s="12">
        <v>1</v>
      </c>
      <c r="AZ98" s="9" t="s">
        <v>113</v>
      </c>
      <c r="BA98" s="11"/>
      <c r="BB98" s="2" t="s">
        <v>189</v>
      </c>
      <c r="BC98" s="11"/>
      <c r="BD98" s="4"/>
      <c r="BE98" s="6">
        <v>0.36170212765957449</v>
      </c>
      <c r="BF98" s="6">
        <v>3.89</v>
      </c>
      <c r="BG98" s="6">
        <v>6</v>
      </c>
      <c r="BH98" s="6">
        <v>27</v>
      </c>
      <c r="BI98" s="7">
        <v>1</v>
      </c>
      <c r="BK98">
        <v>0.21951219512195122</v>
      </c>
      <c r="BL98">
        <v>3.72</v>
      </c>
      <c r="BM98">
        <v>3</v>
      </c>
      <c r="BN98">
        <v>23</v>
      </c>
      <c r="BO98" s="123">
        <v>0</v>
      </c>
      <c r="BP98">
        <v>1</v>
      </c>
      <c r="BQ98" s="125">
        <f t="shared" si="15"/>
        <v>1</v>
      </c>
      <c r="BR98">
        <f t="shared" si="16"/>
        <v>0</v>
      </c>
      <c r="BS98">
        <f t="shared" si="17"/>
        <v>0.34553843999460099</v>
      </c>
      <c r="BT98" s="123">
        <f t="shared" si="18"/>
        <v>0.34553843999460099</v>
      </c>
      <c r="BU98" s="125">
        <f t="shared" si="19"/>
        <v>0.65446156000539901</v>
      </c>
      <c r="BV98" s="123">
        <f t="shared" si="20"/>
        <v>-0.42394242720509479</v>
      </c>
      <c r="BW98" s="125">
        <f t="shared" si="21"/>
        <v>100</v>
      </c>
      <c r="BX98">
        <f t="shared" si="22"/>
        <v>-0.39739408048035241</v>
      </c>
      <c r="BY98">
        <f t="shared" si="23"/>
        <v>0.36865296165066086</v>
      </c>
      <c r="BZ98">
        <f t="shared" si="24"/>
        <v>0.54114678502470093</v>
      </c>
      <c r="CT98">
        <v>0.22494681468558042</v>
      </c>
      <c r="CU98">
        <v>1</v>
      </c>
      <c r="CV98">
        <v>0</v>
      </c>
      <c r="CW98">
        <f t="shared" si="27"/>
        <v>85</v>
      </c>
      <c r="CX98">
        <f t="shared" si="27"/>
        <v>8</v>
      </c>
      <c r="CY98">
        <f t="shared" si="25"/>
        <v>0.27966101694915257</v>
      </c>
      <c r="CZ98">
        <f t="shared" si="25"/>
        <v>0.75</v>
      </c>
      <c r="DA98">
        <f t="shared" si="26"/>
        <v>6.3559322033898136E-3</v>
      </c>
    </row>
    <row r="99" spans="1:105" x14ac:dyDescent="0.25">
      <c r="A99" s="2">
        <v>68</v>
      </c>
      <c r="B99" s="2">
        <v>2015</v>
      </c>
      <c r="C99" s="2" t="s">
        <v>209</v>
      </c>
      <c r="D99" s="2" t="s">
        <v>93</v>
      </c>
      <c r="E99" s="2" t="s">
        <v>63</v>
      </c>
      <c r="F99" s="2" t="s">
        <v>119</v>
      </c>
      <c r="G99" s="1" t="s">
        <v>65</v>
      </c>
      <c r="H99" s="1" t="s">
        <v>66</v>
      </c>
      <c r="I99" s="3">
        <v>1</v>
      </c>
      <c r="J99" s="4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" t="s">
        <v>67</v>
      </c>
      <c r="R99">
        <v>1</v>
      </c>
      <c r="S99" s="4">
        <v>1</v>
      </c>
      <c r="T99" s="5">
        <v>0</v>
      </c>
      <c r="U99" s="5">
        <v>0</v>
      </c>
      <c r="V99" s="5">
        <v>0</v>
      </c>
      <c r="W99" s="3" t="s">
        <v>68</v>
      </c>
      <c r="X99" s="3">
        <v>0</v>
      </c>
      <c r="Y99" s="4">
        <v>1</v>
      </c>
      <c r="Z99" s="5">
        <v>0</v>
      </c>
      <c r="AA99" s="5">
        <v>0</v>
      </c>
      <c r="AB99" s="5">
        <v>0</v>
      </c>
      <c r="AC99" s="3" t="s">
        <v>128</v>
      </c>
      <c r="AD99" s="3">
        <v>3</v>
      </c>
      <c r="AE99" s="4">
        <v>0</v>
      </c>
      <c r="AF99" s="5">
        <v>0</v>
      </c>
      <c r="AG99" s="5">
        <v>1</v>
      </c>
      <c r="AH99" s="5">
        <v>0</v>
      </c>
      <c r="AI99" s="5">
        <v>0</v>
      </c>
      <c r="AJ99" s="5">
        <v>0</v>
      </c>
      <c r="AK99" s="6">
        <v>34</v>
      </c>
      <c r="AL99" s="6">
        <v>-34</v>
      </c>
      <c r="AM99" s="6">
        <v>310</v>
      </c>
      <c r="AN99" s="6">
        <v>8</v>
      </c>
      <c r="AO99" s="6">
        <v>30</v>
      </c>
      <c r="AP99" s="6">
        <v>28</v>
      </c>
      <c r="AQ99" s="6">
        <v>34</v>
      </c>
      <c r="AR99" s="6">
        <v>32</v>
      </c>
      <c r="AS99" s="6">
        <v>2153</v>
      </c>
      <c r="AT99" s="7">
        <v>0</v>
      </c>
      <c r="AU99" s="7">
        <v>0</v>
      </c>
      <c r="AV99" s="7">
        <v>0</v>
      </c>
      <c r="AW99" s="8" t="s">
        <v>70</v>
      </c>
      <c r="AX99" s="12" t="s">
        <v>71</v>
      </c>
      <c r="AY99" s="12">
        <v>2</v>
      </c>
      <c r="AZ99" s="9" t="s">
        <v>72</v>
      </c>
      <c r="BA99" s="11"/>
      <c r="BB99" s="2" t="s">
        <v>93</v>
      </c>
      <c r="BC99" s="11"/>
      <c r="BD99" s="4">
        <v>3.79</v>
      </c>
      <c r="BE99" s="6">
        <v>0.10967741935483871</v>
      </c>
      <c r="BF99" s="6">
        <v>4.2699999999999996</v>
      </c>
      <c r="BG99" s="6">
        <v>8</v>
      </c>
      <c r="BH99" s="6">
        <v>27</v>
      </c>
      <c r="BI99" s="7">
        <v>1</v>
      </c>
      <c r="BK99">
        <v>0.23195876288659795</v>
      </c>
      <c r="BL99">
        <v>4.01</v>
      </c>
      <c r="BM99">
        <v>6</v>
      </c>
      <c r="BN99">
        <v>26</v>
      </c>
      <c r="BO99" s="123">
        <v>0</v>
      </c>
      <c r="BP99">
        <v>1</v>
      </c>
      <c r="BQ99" s="125">
        <f t="shared" si="15"/>
        <v>1</v>
      </c>
      <c r="BR99">
        <f t="shared" si="16"/>
        <v>0</v>
      </c>
      <c r="BS99">
        <f t="shared" si="17"/>
        <v>0.22693682230137172</v>
      </c>
      <c r="BT99" s="123">
        <f t="shared" si="18"/>
        <v>0.22693682230137172</v>
      </c>
      <c r="BU99" s="125">
        <f t="shared" si="19"/>
        <v>0.77306317769862831</v>
      </c>
      <c r="BV99" s="123">
        <f t="shared" si="20"/>
        <v>-0.25739450320584623</v>
      </c>
      <c r="BW99" s="125">
        <f t="shared" si="21"/>
        <v>100</v>
      </c>
      <c r="BX99">
        <f t="shared" si="22"/>
        <v>-0.74897272559054517</v>
      </c>
      <c r="BY99">
        <f t="shared" si="23"/>
        <v>0.30136937562251775</v>
      </c>
      <c r="BZ99">
        <f t="shared" si="24"/>
        <v>0.44395164137293586</v>
      </c>
      <c r="CT99">
        <v>0.22518198083872237</v>
      </c>
      <c r="CU99">
        <v>1</v>
      </c>
      <c r="CV99">
        <v>0</v>
      </c>
      <c r="CW99">
        <f t="shared" si="27"/>
        <v>86</v>
      </c>
      <c r="CX99">
        <f t="shared" si="27"/>
        <v>8</v>
      </c>
      <c r="CY99">
        <f t="shared" si="25"/>
        <v>0.27118644067796616</v>
      </c>
      <c r="CZ99">
        <f t="shared" si="25"/>
        <v>0.75</v>
      </c>
      <c r="DA99">
        <f t="shared" si="26"/>
        <v>6.3559322033898968E-3</v>
      </c>
    </row>
    <row r="100" spans="1:105" x14ac:dyDescent="0.25">
      <c r="A100" s="2">
        <v>85</v>
      </c>
      <c r="B100" s="2">
        <v>2015</v>
      </c>
      <c r="C100" s="2" t="s">
        <v>88</v>
      </c>
      <c r="D100" s="2" t="s">
        <v>99</v>
      </c>
      <c r="E100" s="2" t="s">
        <v>63</v>
      </c>
      <c r="F100" s="2" t="s">
        <v>119</v>
      </c>
      <c r="G100" s="1" t="s">
        <v>65</v>
      </c>
      <c r="H100" s="1" t="s">
        <v>66</v>
      </c>
      <c r="I100" s="3">
        <v>1</v>
      </c>
      <c r="J100" s="4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 t="s">
        <v>67</v>
      </c>
      <c r="R100">
        <v>1</v>
      </c>
      <c r="S100" s="4">
        <v>1</v>
      </c>
      <c r="T100" s="5">
        <v>0</v>
      </c>
      <c r="U100" s="5">
        <v>0</v>
      </c>
      <c r="V100" s="5">
        <v>0</v>
      </c>
      <c r="W100" s="3" t="s">
        <v>68</v>
      </c>
      <c r="X100" s="3">
        <v>0</v>
      </c>
      <c r="Y100" s="4">
        <v>1</v>
      </c>
      <c r="Z100" s="5">
        <v>0</v>
      </c>
      <c r="AA100" s="5">
        <v>0</v>
      </c>
      <c r="AB100" s="5">
        <v>0</v>
      </c>
      <c r="AC100" s="3" t="s">
        <v>69</v>
      </c>
      <c r="AD100" s="3">
        <v>1</v>
      </c>
      <c r="AE100" s="4">
        <v>1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6">
        <v>1</v>
      </c>
      <c r="AL100" s="6">
        <v>-1</v>
      </c>
      <c r="AM100" s="6">
        <v>428</v>
      </c>
      <c r="AN100" s="6">
        <v>8</v>
      </c>
      <c r="AO100" s="6">
        <v>31</v>
      </c>
      <c r="AP100" s="6">
        <v>28</v>
      </c>
      <c r="AQ100" s="6">
        <v>35</v>
      </c>
      <c r="AR100" s="6">
        <v>36</v>
      </c>
      <c r="AS100" s="6">
        <v>90</v>
      </c>
      <c r="AT100" s="7">
        <v>0</v>
      </c>
      <c r="AU100" s="7">
        <v>0</v>
      </c>
      <c r="AV100" s="7">
        <v>0</v>
      </c>
      <c r="AW100" s="8" t="s">
        <v>65</v>
      </c>
      <c r="AX100" s="12" t="s">
        <v>71</v>
      </c>
      <c r="AY100" s="12">
        <v>3</v>
      </c>
      <c r="AZ100" s="9" t="s">
        <v>77</v>
      </c>
      <c r="BA100" s="11" t="s">
        <v>328</v>
      </c>
      <c r="BB100" s="2" t="s">
        <v>99</v>
      </c>
      <c r="BC100" s="11"/>
      <c r="BD100" s="4">
        <v>3.7349999999999999</v>
      </c>
      <c r="BE100" s="6">
        <v>2.3364485981308409E-3</v>
      </c>
      <c r="BF100" s="6">
        <v>4</v>
      </c>
      <c r="BG100" s="6">
        <v>12</v>
      </c>
      <c r="BH100" s="6">
        <v>27</v>
      </c>
      <c r="BI100" s="7">
        <v>0</v>
      </c>
      <c r="BK100">
        <v>0.23381294964028776</v>
      </c>
      <c r="BL100">
        <v>4</v>
      </c>
      <c r="BM100">
        <v>14</v>
      </c>
      <c r="BN100">
        <v>27</v>
      </c>
      <c r="BO100" s="123">
        <v>0</v>
      </c>
      <c r="BP100">
        <v>1</v>
      </c>
      <c r="BQ100" s="125">
        <f t="shared" si="15"/>
        <v>1</v>
      </c>
      <c r="BR100">
        <f t="shared" si="16"/>
        <v>0</v>
      </c>
      <c r="BS100">
        <f t="shared" si="17"/>
        <v>0.13282666481980659</v>
      </c>
      <c r="BT100" s="123">
        <f t="shared" si="18"/>
        <v>0.13282666481980659</v>
      </c>
      <c r="BU100" s="125">
        <f t="shared" si="19"/>
        <v>0.86717333518019335</v>
      </c>
      <c r="BV100" s="123">
        <f t="shared" si="20"/>
        <v>-0.14251639694731152</v>
      </c>
      <c r="BW100" s="125">
        <f t="shared" si="21"/>
        <v>100</v>
      </c>
      <c r="BX100">
        <f t="shared" si="22"/>
        <v>-1.1131283029465688</v>
      </c>
      <c r="BY100">
        <f t="shared" si="23"/>
        <v>0.21471024819384468</v>
      </c>
      <c r="BZ100">
        <f t="shared" si="24"/>
        <v>0.33691286031207091</v>
      </c>
      <c r="CT100">
        <v>0.22693682230137172</v>
      </c>
      <c r="CU100">
        <v>1</v>
      </c>
      <c r="CV100">
        <v>0</v>
      </c>
      <c r="CW100">
        <f t="shared" si="27"/>
        <v>87</v>
      </c>
      <c r="CX100">
        <f t="shared" si="27"/>
        <v>8</v>
      </c>
      <c r="CY100">
        <f t="shared" si="25"/>
        <v>0.26271186440677963</v>
      </c>
      <c r="CZ100">
        <f t="shared" si="25"/>
        <v>0.75</v>
      </c>
      <c r="DA100">
        <f t="shared" si="26"/>
        <v>0</v>
      </c>
    </row>
    <row r="101" spans="1:105" x14ac:dyDescent="0.25">
      <c r="A101" s="2">
        <v>132</v>
      </c>
      <c r="B101" s="2">
        <v>2016</v>
      </c>
      <c r="C101" s="2" t="s">
        <v>200</v>
      </c>
      <c r="D101" s="2" t="s">
        <v>124</v>
      </c>
      <c r="E101" s="2" t="s">
        <v>74</v>
      </c>
      <c r="F101" s="2" t="s">
        <v>136</v>
      </c>
      <c r="G101" s="1" t="s">
        <v>65</v>
      </c>
      <c r="H101" s="1" t="s">
        <v>66</v>
      </c>
      <c r="I101" s="3">
        <v>1</v>
      </c>
      <c r="J101" s="4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3" t="s">
        <v>67</v>
      </c>
      <c r="R101">
        <v>1</v>
      </c>
      <c r="S101" s="4">
        <v>1</v>
      </c>
      <c r="T101" s="5">
        <v>0</v>
      </c>
      <c r="U101" s="5">
        <v>0</v>
      </c>
      <c r="V101" s="5">
        <v>0</v>
      </c>
      <c r="W101" s="3" t="s">
        <v>68</v>
      </c>
      <c r="X101" s="3">
        <v>0</v>
      </c>
      <c r="Y101" s="4">
        <v>1</v>
      </c>
      <c r="Z101" s="5">
        <v>0</v>
      </c>
      <c r="AA101" s="5">
        <v>0</v>
      </c>
      <c r="AB101" s="5">
        <v>0</v>
      </c>
      <c r="AC101" s="3" t="s">
        <v>83</v>
      </c>
      <c r="AD101" s="3">
        <v>2</v>
      </c>
      <c r="AE101" s="4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6">
        <v>130</v>
      </c>
      <c r="AL101" s="6">
        <v>-130</v>
      </c>
      <c r="AM101" s="6">
        <v>556</v>
      </c>
      <c r="AN101" s="6">
        <v>8</v>
      </c>
      <c r="AO101" s="6">
        <v>24</v>
      </c>
      <c r="AP101" s="6">
        <v>22</v>
      </c>
      <c r="AQ101" s="6">
        <v>24</v>
      </c>
      <c r="AR101" s="6">
        <v>21</v>
      </c>
      <c r="AS101" s="6">
        <v>1993</v>
      </c>
      <c r="AT101" s="7">
        <v>0</v>
      </c>
      <c r="AU101" s="7">
        <v>1</v>
      </c>
      <c r="AV101" s="7">
        <v>1</v>
      </c>
      <c r="AW101" s="8" t="s">
        <v>65</v>
      </c>
      <c r="AX101" s="12" t="s">
        <v>71</v>
      </c>
      <c r="AY101" s="12">
        <v>3</v>
      </c>
      <c r="AZ101" s="9" t="s">
        <v>77</v>
      </c>
      <c r="BA101" s="11" t="s">
        <v>120</v>
      </c>
      <c r="BB101" s="2" t="s">
        <v>124</v>
      </c>
      <c r="BC101" s="11" t="s">
        <v>201</v>
      </c>
      <c r="BD101" s="4">
        <v>3.206</v>
      </c>
      <c r="BE101" s="6">
        <v>0.23381294964028776</v>
      </c>
      <c r="BF101" s="6">
        <v>4</v>
      </c>
      <c r="BG101" s="6">
        <v>14</v>
      </c>
      <c r="BH101" s="6">
        <v>27</v>
      </c>
      <c r="BI101" s="7">
        <v>0</v>
      </c>
      <c r="BK101">
        <v>0.23480662983425415</v>
      </c>
      <c r="BL101">
        <v>4.51</v>
      </c>
      <c r="BM101">
        <v>20</v>
      </c>
      <c r="BN101">
        <v>30</v>
      </c>
      <c r="BO101" s="123">
        <v>0</v>
      </c>
      <c r="BP101">
        <v>1</v>
      </c>
      <c r="BQ101" s="125">
        <f t="shared" si="15"/>
        <v>1</v>
      </c>
      <c r="BR101">
        <f t="shared" si="16"/>
        <v>0</v>
      </c>
      <c r="BS101">
        <f t="shared" si="17"/>
        <v>4.0090461539667804E-2</v>
      </c>
      <c r="BT101" s="123">
        <f t="shared" si="18"/>
        <v>4.0090461539667804E-2</v>
      </c>
      <c r="BU101" s="125">
        <f t="shared" si="19"/>
        <v>0.95990953846033222</v>
      </c>
      <c r="BV101" s="123">
        <f t="shared" si="20"/>
        <v>-4.0916229730740376E-2</v>
      </c>
      <c r="BW101" s="125">
        <f t="shared" si="21"/>
        <v>100</v>
      </c>
      <c r="BX101">
        <f t="shared" si="22"/>
        <v>-1.7496372772999687</v>
      </c>
      <c r="BY101">
        <f t="shared" si="23"/>
        <v>8.6332096331191446E-2</v>
      </c>
      <c r="BZ101">
        <f t="shared" si="24"/>
        <v>0.1654472233102296</v>
      </c>
      <c r="CT101">
        <v>0.23131065196743925</v>
      </c>
      <c r="CU101">
        <v>0</v>
      </c>
      <c r="CV101">
        <v>1</v>
      </c>
      <c r="CW101">
        <f t="shared" si="27"/>
        <v>87</v>
      </c>
      <c r="CX101">
        <f t="shared" si="27"/>
        <v>9</v>
      </c>
      <c r="CY101">
        <f t="shared" si="25"/>
        <v>0.26271186440677963</v>
      </c>
      <c r="CZ101">
        <f t="shared" si="25"/>
        <v>0.71875</v>
      </c>
      <c r="DA101">
        <f t="shared" si="26"/>
        <v>6.091101694915238E-3</v>
      </c>
    </row>
    <row r="102" spans="1:105" x14ac:dyDescent="0.25">
      <c r="A102" s="2">
        <v>214</v>
      </c>
      <c r="B102" s="2">
        <v>2015</v>
      </c>
      <c r="C102" s="2" t="s">
        <v>343</v>
      </c>
      <c r="D102" s="2" t="s">
        <v>93</v>
      </c>
      <c r="E102" s="2" t="s">
        <v>63</v>
      </c>
      <c r="F102" s="2" t="s">
        <v>64</v>
      </c>
      <c r="G102" s="1" t="s">
        <v>65</v>
      </c>
      <c r="H102" s="1" t="s">
        <v>66</v>
      </c>
      <c r="I102" s="3">
        <v>1</v>
      </c>
      <c r="J102" s="4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3" t="s">
        <v>67</v>
      </c>
      <c r="R102">
        <v>1</v>
      </c>
      <c r="S102" s="4">
        <v>1</v>
      </c>
      <c r="T102" s="5">
        <v>0</v>
      </c>
      <c r="U102" s="5">
        <v>0</v>
      </c>
      <c r="V102" s="5">
        <v>0</v>
      </c>
      <c r="W102" s="3" t="s">
        <v>68</v>
      </c>
      <c r="X102" s="3">
        <v>0</v>
      </c>
      <c r="Y102" s="4">
        <v>1</v>
      </c>
      <c r="Z102" s="5">
        <v>0</v>
      </c>
      <c r="AA102" s="5">
        <v>0</v>
      </c>
      <c r="AB102" s="5">
        <v>0</v>
      </c>
      <c r="AC102" s="3" t="s">
        <v>128</v>
      </c>
      <c r="AD102" s="3">
        <v>3</v>
      </c>
      <c r="AE102" s="4">
        <v>0</v>
      </c>
      <c r="AF102" s="5">
        <v>0</v>
      </c>
      <c r="AG102" s="5">
        <v>1</v>
      </c>
      <c r="AH102" s="5">
        <v>0</v>
      </c>
      <c r="AI102" s="5">
        <v>0</v>
      </c>
      <c r="AJ102" s="5">
        <v>0</v>
      </c>
      <c r="AK102" s="6">
        <v>100</v>
      </c>
      <c r="AL102" s="6">
        <v>-100</v>
      </c>
      <c r="AM102" s="6">
        <v>592</v>
      </c>
      <c r="AN102" s="6">
        <v>8</v>
      </c>
      <c r="AO102" s="6">
        <v>31</v>
      </c>
      <c r="AP102" s="6">
        <v>27</v>
      </c>
      <c r="AQ102" s="6">
        <v>35</v>
      </c>
      <c r="AR102" s="6">
        <v>36</v>
      </c>
      <c r="AS102" s="6">
        <v>4067</v>
      </c>
      <c r="AT102" s="7">
        <v>0</v>
      </c>
      <c r="AU102" s="7">
        <v>0</v>
      </c>
      <c r="AV102" s="7">
        <v>0</v>
      </c>
      <c r="AW102" s="8" t="s">
        <v>65</v>
      </c>
      <c r="AX102" s="12" t="s">
        <v>71</v>
      </c>
      <c r="AY102" s="12">
        <v>3</v>
      </c>
      <c r="AZ102" s="9" t="s">
        <v>77</v>
      </c>
      <c r="BA102" s="11" t="s">
        <v>344</v>
      </c>
      <c r="BB102" s="2" t="s">
        <v>93</v>
      </c>
      <c r="BC102" s="11" t="s">
        <v>201</v>
      </c>
      <c r="BD102" s="4">
        <v>2.8740000000000001</v>
      </c>
      <c r="BE102" s="6">
        <v>0.16891891891891891</v>
      </c>
      <c r="BF102" s="6">
        <v>3.65</v>
      </c>
      <c r="BG102" s="6">
        <v>18</v>
      </c>
      <c r="BH102" s="6">
        <v>27</v>
      </c>
      <c r="BI102" s="7">
        <v>0</v>
      </c>
      <c r="BK102">
        <v>0.23741007194244604</v>
      </c>
      <c r="BL102">
        <v>3.2</v>
      </c>
      <c r="BM102">
        <v>0</v>
      </c>
      <c r="BN102">
        <v>17</v>
      </c>
      <c r="BO102" s="123">
        <v>1</v>
      </c>
      <c r="BP102">
        <v>0</v>
      </c>
      <c r="BQ102" s="125">
        <f t="shared" si="15"/>
        <v>1</v>
      </c>
      <c r="BR102">
        <f t="shared" si="16"/>
        <v>1</v>
      </c>
      <c r="BS102">
        <f t="shared" si="17"/>
        <v>0.56992349569633649</v>
      </c>
      <c r="BT102" s="123">
        <f t="shared" si="18"/>
        <v>0.56992349569633649</v>
      </c>
      <c r="BU102" s="125">
        <f t="shared" si="19"/>
        <v>0.43007650430366351</v>
      </c>
      <c r="BV102" s="123">
        <f t="shared" si="20"/>
        <v>-0.56225314523819592</v>
      </c>
      <c r="BW102" s="125">
        <f t="shared" si="21"/>
        <v>100</v>
      </c>
      <c r="BX102">
        <f t="shared" si="22"/>
        <v>0.17617939421460971</v>
      </c>
      <c r="BY102">
        <f t="shared" si="23"/>
        <v>0.39279865655725893</v>
      </c>
      <c r="BZ102">
        <f t="shared" si="24"/>
        <v>0.59643961813964097</v>
      </c>
      <c r="CT102">
        <v>0.23391546764512519</v>
      </c>
      <c r="CU102">
        <v>1</v>
      </c>
      <c r="CV102">
        <v>0</v>
      </c>
      <c r="CW102">
        <f t="shared" si="27"/>
        <v>88</v>
      </c>
      <c r="CX102">
        <f t="shared" si="27"/>
        <v>9</v>
      </c>
      <c r="CY102">
        <f t="shared" si="25"/>
        <v>0.25423728813559321</v>
      </c>
      <c r="CZ102">
        <f t="shared" si="25"/>
        <v>0.71875</v>
      </c>
      <c r="DA102">
        <f t="shared" si="26"/>
        <v>6.091101694915238E-3</v>
      </c>
    </row>
    <row r="103" spans="1:105" x14ac:dyDescent="0.25">
      <c r="A103" s="2">
        <v>182</v>
      </c>
      <c r="B103" s="2">
        <v>2015</v>
      </c>
      <c r="C103" s="2" t="s">
        <v>144</v>
      </c>
      <c r="D103" s="2" t="s">
        <v>93</v>
      </c>
      <c r="E103" s="2" t="s">
        <v>74</v>
      </c>
      <c r="F103" s="2" t="s">
        <v>64</v>
      </c>
      <c r="G103" s="1" t="s">
        <v>65</v>
      </c>
      <c r="H103" s="1" t="s">
        <v>66</v>
      </c>
      <c r="I103" s="3">
        <v>1</v>
      </c>
      <c r="J103" s="4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 t="s">
        <v>67</v>
      </c>
      <c r="R103">
        <v>1</v>
      </c>
      <c r="S103" s="4">
        <v>1</v>
      </c>
      <c r="T103" s="5">
        <v>0</v>
      </c>
      <c r="U103" s="5">
        <v>0</v>
      </c>
      <c r="V103" s="5">
        <v>0</v>
      </c>
      <c r="W103" s="3" t="s">
        <v>68</v>
      </c>
      <c r="X103" s="3">
        <v>0</v>
      </c>
      <c r="Y103" s="4">
        <v>1</v>
      </c>
      <c r="Z103" s="5">
        <v>0</v>
      </c>
      <c r="AA103" s="5">
        <v>0</v>
      </c>
      <c r="AB103" s="5">
        <v>0</v>
      </c>
      <c r="AC103" s="3" t="s">
        <v>128</v>
      </c>
      <c r="AD103" s="3">
        <v>3</v>
      </c>
      <c r="AE103" s="4">
        <v>0</v>
      </c>
      <c r="AF103" s="5">
        <v>0</v>
      </c>
      <c r="AG103" s="5">
        <v>1</v>
      </c>
      <c r="AH103" s="5">
        <v>0</v>
      </c>
      <c r="AI103" s="5">
        <v>0</v>
      </c>
      <c r="AJ103" s="5">
        <v>0</v>
      </c>
      <c r="AK103" s="6">
        <v>94</v>
      </c>
      <c r="AL103" s="6">
        <v>-94</v>
      </c>
      <c r="AM103" s="6">
        <v>307</v>
      </c>
      <c r="AN103" s="6">
        <v>8</v>
      </c>
      <c r="AO103" s="6">
        <v>26</v>
      </c>
      <c r="AP103" s="6">
        <v>26</v>
      </c>
      <c r="AQ103" s="6">
        <v>26</v>
      </c>
      <c r="AR103" s="6">
        <v>26</v>
      </c>
      <c r="AS103" s="6">
        <v>10</v>
      </c>
      <c r="AT103" s="7">
        <v>0</v>
      </c>
      <c r="AU103" s="7">
        <v>1</v>
      </c>
      <c r="AV103" s="7">
        <v>0</v>
      </c>
      <c r="AW103" s="8" t="s">
        <v>65</v>
      </c>
      <c r="AX103" s="12" t="s">
        <v>71</v>
      </c>
      <c r="AY103" s="12">
        <v>3</v>
      </c>
      <c r="AZ103" s="9" t="s">
        <v>77</v>
      </c>
      <c r="BA103" s="11" t="s">
        <v>246</v>
      </c>
      <c r="BB103" s="2" t="s">
        <v>93</v>
      </c>
      <c r="BC103" s="11"/>
      <c r="BD103" s="4">
        <v>3.2069999999999999</v>
      </c>
      <c r="BE103" s="6">
        <v>0.30618892508143325</v>
      </c>
      <c r="BF103" s="6">
        <v>3.71</v>
      </c>
      <c r="BG103" s="6">
        <v>19</v>
      </c>
      <c r="BH103" s="6">
        <v>27</v>
      </c>
      <c r="BI103" s="7">
        <v>0</v>
      </c>
      <c r="BK103">
        <v>0.24299065420560748</v>
      </c>
      <c r="BL103">
        <v>3.75</v>
      </c>
      <c r="BM103">
        <v>8</v>
      </c>
      <c r="BN103">
        <v>23</v>
      </c>
      <c r="BO103" s="123">
        <v>0</v>
      </c>
      <c r="BP103">
        <v>1</v>
      </c>
      <c r="BQ103" s="125">
        <f t="shared" si="15"/>
        <v>1</v>
      </c>
      <c r="BR103">
        <f t="shared" si="16"/>
        <v>0</v>
      </c>
      <c r="BS103">
        <f t="shared" si="17"/>
        <v>0.26883840645930501</v>
      </c>
      <c r="BT103" s="123">
        <f t="shared" si="18"/>
        <v>0.26883840645930501</v>
      </c>
      <c r="BU103" s="125">
        <f t="shared" si="19"/>
        <v>0.73116159354069499</v>
      </c>
      <c r="BV103" s="123">
        <f t="shared" si="20"/>
        <v>-0.31312078546691602</v>
      </c>
      <c r="BW103" s="125">
        <f t="shared" si="21"/>
        <v>100</v>
      </c>
      <c r="BX103">
        <f t="shared" si="22"/>
        <v>-0.61632989371553926</v>
      </c>
      <c r="BY103">
        <f t="shared" si="23"/>
        <v>0.3299316384649022</v>
      </c>
      <c r="BZ103">
        <f t="shared" si="24"/>
        <v>0.48173497706199642</v>
      </c>
      <c r="CT103">
        <v>0.23412645716075653</v>
      </c>
      <c r="CU103">
        <v>1</v>
      </c>
      <c r="CV103">
        <v>0</v>
      </c>
      <c r="CW103">
        <f t="shared" si="27"/>
        <v>89</v>
      </c>
      <c r="CX103">
        <f t="shared" si="27"/>
        <v>9</v>
      </c>
      <c r="CY103">
        <f t="shared" si="25"/>
        <v>0.24576271186440679</v>
      </c>
      <c r="CZ103">
        <f t="shared" si="25"/>
        <v>0.71875</v>
      </c>
      <c r="DA103">
        <f t="shared" si="26"/>
        <v>6.091101694915238E-3</v>
      </c>
    </row>
    <row r="104" spans="1:105" x14ac:dyDescent="0.25">
      <c r="A104" s="2">
        <v>71</v>
      </c>
      <c r="B104" s="2">
        <v>2015</v>
      </c>
      <c r="C104" s="2" t="s">
        <v>88</v>
      </c>
      <c r="D104" s="2" t="s">
        <v>189</v>
      </c>
      <c r="E104" s="2" t="s">
        <v>63</v>
      </c>
      <c r="F104" s="2" t="s">
        <v>64</v>
      </c>
      <c r="G104" s="1" t="s">
        <v>65</v>
      </c>
      <c r="H104" s="1" t="s">
        <v>66</v>
      </c>
      <c r="I104" s="3">
        <v>1</v>
      </c>
      <c r="J104" s="4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3" t="s">
        <v>67</v>
      </c>
      <c r="R104">
        <v>1</v>
      </c>
      <c r="S104" s="4">
        <v>1</v>
      </c>
      <c r="T104" s="5">
        <v>0</v>
      </c>
      <c r="U104" s="5">
        <v>0</v>
      </c>
      <c r="V104" s="5">
        <v>0</v>
      </c>
      <c r="W104" s="3" t="s">
        <v>68</v>
      </c>
      <c r="X104" s="3">
        <v>0</v>
      </c>
      <c r="Y104" s="4">
        <v>1</v>
      </c>
      <c r="Z104" s="5">
        <v>0</v>
      </c>
      <c r="AA104" s="5">
        <v>0</v>
      </c>
      <c r="AB104" s="5">
        <v>0</v>
      </c>
      <c r="AC104" s="3" t="s">
        <v>83</v>
      </c>
      <c r="AD104" s="3">
        <v>2</v>
      </c>
      <c r="AE104" s="4">
        <v>0</v>
      </c>
      <c r="AF104" s="5">
        <v>1</v>
      </c>
      <c r="AG104" s="5">
        <v>0</v>
      </c>
      <c r="AH104" s="5">
        <v>0</v>
      </c>
      <c r="AI104" s="5">
        <v>0</v>
      </c>
      <c r="AJ104" s="5">
        <v>0</v>
      </c>
      <c r="AK104" s="6">
        <v>231</v>
      </c>
      <c r="AL104" s="6">
        <v>-231</v>
      </c>
      <c r="AM104" s="6">
        <v>419</v>
      </c>
      <c r="AN104" s="6">
        <v>8</v>
      </c>
      <c r="AO104" s="6">
        <v>32</v>
      </c>
      <c r="AP104" s="6">
        <v>32</v>
      </c>
      <c r="AQ104" s="6">
        <v>35</v>
      </c>
      <c r="AR104" s="6">
        <v>33</v>
      </c>
      <c r="AS104" s="6">
        <v>89</v>
      </c>
      <c r="AT104" s="7">
        <v>0</v>
      </c>
      <c r="AU104" s="7">
        <v>0</v>
      </c>
      <c r="AV104" s="7">
        <v>0</v>
      </c>
      <c r="AW104" s="8" t="s">
        <v>70</v>
      </c>
      <c r="AX104" s="12" t="s">
        <v>71</v>
      </c>
      <c r="AY104" s="12">
        <v>2</v>
      </c>
      <c r="AZ104" s="9" t="s">
        <v>72</v>
      </c>
      <c r="BA104" s="11"/>
      <c r="BB104" s="2" t="s">
        <v>189</v>
      </c>
      <c r="BC104" s="11"/>
      <c r="BD104" s="4">
        <v>2.2919999999999998</v>
      </c>
      <c r="BE104" s="6">
        <v>0.55131264916467781</v>
      </c>
      <c r="BF104" s="6">
        <v>3.2</v>
      </c>
      <c r="BG104" s="6">
        <v>20</v>
      </c>
      <c r="BH104" s="6">
        <v>27</v>
      </c>
      <c r="BI104" s="7">
        <v>1</v>
      </c>
      <c r="BK104">
        <v>0.25396825396825395</v>
      </c>
      <c r="BL104">
        <v>3.67</v>
      </c>
      <c r="BM104">
        <v>22</v>
      </c>
      <c r="BN104">
        <v>20</v>
      </c>
      <c r="BO104" s="123">
        <v>0</v>
      </c>
      <c r="BP104">
        <v>1</v>
      </c>
      <c r="BQ104" s="125">
        <f t="shared" si="15"/>
        <v>1</v>
      </c>
      <c r="BR104">
        <f t="shared" si="16"/>
        <v>0</v>
      </c>
      <c r="BS104">
        <f t="shared" si="17"/>
        <v>0.12848084614433031</v>
      </c>
      <c r="BT104" s="123">
        <f t="shared" si="18"/>
        <v>0.12848084614433031</v>
      </c>
      <c r="BU104" s="125">
        <f t="shared" si="19"/>
        <v>0.87151915385566969</v>
      </c>
      <c r="BV104" s="123">
        <f t="shared" si="20"/>
        <v>-0.13751743623067791</v>
      </c>
      <c r="BW104" s="125">
        <f t="shared" si="21"/>
        <v>100</v>
      </c>
      <c r="BX104">
        <f t="shared" si="22"/>
        <v>-1.1336016221654051</v>
      </c>
      <c r="BY104">
        <f t="shared" si="23"/>
        <v>0.20982847828118481</v>
      </c>
      <c r="BZ104">
        <f t="shared" si="24"/>
        <v>0.33089413365843495</v>
      </c>
      <c r="CT104">
        <v>0.23769660071905843</v>
      </c>
      <c r="CU104">
        <v>1</v>
      </c>
      <c r="CV104">
        <v>0</v>
      </c>
      <c r="CW104">
        <f t="shared" si="27"/>
        <v>90</v>
      </c>
      <c r="CX104">
        <f t="shared" si="27"/>
        <v>9</v>
      </c>
      <c r="CY104">
        <f t="shared" si="25"/>
        <v>0.23728813559322037</v>
      </c>
      <c r="CZ104">
        <f t="shared" si="25"/>
        <v>0.71875</v>
      </c>
      <c r="DA104">
        <f t="shared" si="26"/>
        <v>6.0911016949153178E-3</v>
      </c>
    </row>
    <row r="105" spans="1:105" x14ac:dyDescent="0.25">
      <c r="A105" s="2">
        <v>115</v>
      </c>
      <c r="B105" s="2">
        <v>2016</v>
      </c>
      <c r="C105" s="2" t="s">
        <v>130</v>
      </c>
      <c r="D105" s="2" t="s">
        <v>111</v>
      </c>
      <c r="E105" s="2" t="s">
        <v>63</v>
      </c>
      <c r="F105" s="2" t="s">
        <v>81</v>
      </c>
      <c r="G105" s="1" t="s">
        <v>65</v>
      </c>
      <c r="H105" s="1" t="s">
        <v>66</v>
      </c>
      <c r="I105" s="3">
        <v>1</v>
      </c>
      <c r="J105" s="4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" t="s">
        <v>67</v>
      </c>
      <c r="R105">
        <v>1</v>
      </c>
      <c r="S105" s="4">
        <v>1</v>
      </c>
      <c r="T105" s="5">
        <v>0</v>
      </c>
      <c r="U105" s="5">
        <v>0</v>
      </c>
      <c r="V105" s="5">
        <v>0</v>
      </c>
      <c r="W105" s="3" t="s">
        <v>68</v>
      </c>
      <c r="X105" s="3">
        <v>0</v>
      </c>
      <c r="Y105" s="4">
        <v>1</v>
      </c>
      <c r="Z105" s="5">
        <v>0</v>
      </c>
      <c r="AA105" s="5">
        <v>0</v>
      </c>
      <c r="AB105" s="5">
        <v>0</v>
      </c>
      <c r="AC105" s="3" t="s">
        <v>104</v>
      </c>
      <c r="AD105" s="3">
        <v>4</v>
      </c>
      <c r="AE105" s="4">
        <v>0</v>
      </c>
      <c r="AF105" s="5">
        <v>0</v>
      </c>
      <c r="AG105" s="5">
        <v>0</v>
      </c>
      <c r="AH105" s="5">
        <v>1</v>
      </c>
      <c r="AI105" s="5">
        <v>0</v>
      </c>
      <c r="AJ105" s="5">
        <v>0</v>
      </c>
      <c r="AK105" s="6">
        <v>45</v>
      </c>
      <c r="AL105" s="6">
        <v>-45</v>
      </c>
      <c r="AM105" s="6">
        <v>569</v>
      </c>
      <c r="AN105" s="6">
        <v>8</v>
      </c>
      <c r="AO105" s="6">
        <v>32</v>
      </c>
      <c r="AP105" s="6">
        <v>32</v>
      </c>
      <c r="AQ105" s="6">
        <v>36</v>
      </c>
      <c r="AR105" s="6">
        <v>35</v>
      </c>
      <c r="AS105" s="6">
        <v>4</v>
      </c>
      <c r="AT105" s="7">
        <v>0</v>
      </c>
      <c r="AU105" s="7">
        <v>0</v>
      </c>
      <c r="AV105" s="7">
        <v>1</v>
      </c>
      <c r="AW105" s="8" t="s">
        <v>65</v>
      </c>
      <c r="AX105" s="12" t="s">
        <v>71</v>
      </c>
      <c r="AY105" s="12">
        <v>3</v>
      </c>
      <c r="AZ105" s="9" t="s">
        <v>77</v>
      </c>
      <c r="BA105" s="11" t="s">
        <v>126</v>
      </c>
      <c r="BB105" s="2" t="s">
        <v>111</v>
      </c>
      <c r="BC105" s="11" t="s">
        <v>201</v>
      </c>
      <c r="BD105" s="4">
        <v>3.3530000000000002</v>
      </c>
      <c r="BE105" s="6">
        <v>7.9086115992970121E-2</v>
      </c>
      <c r="BF105" s="6">
        <v>4.05</v>
      </c>
      <c r="BG105" s="6">
        <v>33</v>
      </c>
      <c r="BH105" s="6">
        <v>27</v>
      </c>
      <c r="BI105" s="7">
        <v>0</v>
      </c>
      <c r="BK105">
        <v>0.25443786982248523</v>
      </c>
      <c r="BL105">
        <v>3.78</v>
      </c>
      <c r="BM105">
        <v>21</v>
      </c>
      <c r="BN105">
        <v>17</v>
      </c>
      <c r="BO105" s="123">
        <v>0</v>
      </c>
      <c r="BP105">
        <v>1</v>
      </c>
      <c r="BQ105" s="125">
        <f t="shared" si="15"/>
        <v>1</v>
      </c>
      <c r="BR105">
        <f t="shared" si="16"/>
        <v>0</v>
      </c>
      <c r="BS105">
        <f t="shared" si="17"/>
        <v>0.1329695625157172</v>
      </c>
      <c r="BT105" s="123">
        <f t="shared" si="18"/>
        <v>0.1329695625157172</v>
      </c>
      <c r="BU105" s="125">
        <f t="shared" si="19"/>
        <v>0.86703043748428277</v>
      </c>
      <c r="BV105" s="123">
        <f t="shared" si="20"/>
        <v>-0.14268119614621355</v>
      </c>
      <c r="BW105" s="125">
        <f t="shared" si="21"/>
        <v>100</v>
      </c>
      <c r="BX105">
        <f t="shared" si="22"/>
        <v>-1.1124630119209522</v>
      </c>
      <c r="BY105">
        <f t="shared" si="23"/>
        <v>0.21486926412344615</v>
      </c>
      <c r="BZ105">
        <f t="shared" si="24"/>
        <v>0.33710863948043202</v>
      </c>
      <c r="CT105">
        <v>0.25224012908391841</v>
      </c>
      <c r="CU105">
        <v>1</v>
      </c>
      <c r="CV105">
        <v>0</v>
      </c>
      <c r="CW105">
        <f t="shared" si="27"/>
        <v>91</v>
      </c>
      <c r="CX105">
        <f t="shared" si="27"/>
        <v>9</v>
      </c>
      <c r="CY105">
        <f t="shared" si="25"/>
        <v>0.22881355932203384</v>
      </c>
      <c r="CZ105">
        <f t="shared" si="25"/>
        <v>0.71875</v>
      </c>
      <c r="DA105">
        <f t="shared" si="26"/>
        <v>6.091101694915238E-3</v>
      </c>
    </row>
    <row r="106" spans="1:105" x14ac:dyDescent="0.25">
      <c r="A106" s="2">
        <v>149</v>
      </c>
      <c r="B106" s="2">
        <v>2016</v>
      </c>
      <c r="C106" s="2" t="s">
        <v>280</v>
      </c>
      <c r="D106" s="2" t="s">
        <v>104</v>
      </c>
      <c r="E106" s="2" t="s">
        <v>63</v>
      </c>
      <c r="F106" s="2" t="s">
        <v>64</v>
      </c>
      <c r="G106" s="1" t="s">
        <v>65</v>
      </c>
      <c r="H106" s="1" t="s">
        <v>66</v>
      </c>
      <c r="I106" s="3">
        <v>1</v>
      </c>
      <c r="J106" s="4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3" t="s">
        <v>101</v>
      </c>
      <c r="R106">
        <v>2</v>
      </c>
      <c r="S106" s="4">
        <v>0</v>
      </c>
      <c r="T106" s="5">
        <v>1</v>
      </c>
      <c r="U106" s="5">
        <v>0</v>
      </c>
      <c r="V106" s="5">
        <v>0</v>
      </c>
      <c r="W106" s="3" t="s">
        <v>68</v>
      </c>
      <c r="X106" s="3">
        <v>0</v>
      </c>
      <c r="Y106" s="4">
        <v>1</v>
      </c>
      <c r="Z106" s="5">
        <v>0</v>
      </c>
      <c r="AA106" s="5">
        <v>0</v>
      </c>
      <c r="AB106" s="5">
        <v>0</v>
      </c>
      <c r="AC106" s="3" t="s">
        <v>104</v>
      </c>
      <c r="AD106" s="3">
        <v>4</v>
      </c>
      <c r="AE106" s="4">
        <v>0</v>
      </c>
      <c r="AF106" s="5">
        <v>0</v>
      </c>
      <c r="AG106" s="5">
        <v>0</v>
      </c>
      <c r="AH106" s="5">
        <v>1</v>
      </c>
      <c r="AI106" s="5">
        <v>0</v>
      </c>
      <c r="AJ106" s="5">
        <v>0</v>
      </c>
      <c r="AK106" s="6">
        <v>9</v>
      </c>
      <c r="AL106" s="6">
        <v>-9</v>
      </c>
      <c r="AM106" s="6">
        <v>108</v>
      </c>
      <c r="AN106" s="6">
        <v>8</v>
      </c>
      <c r="AO106" s="6">
        <v>28</v>
      </c>
      <c r="AP106" s="6">
        <v>26</v>
      </c>
      <c r="AQ106" s="6">
        <v>28</v>
      </c>
      <c r="AR106" s="6">
        <v>30</v>
      </c>
      <c r="AS106" s="6">
        <v>940</v>
      </c>
      <c r="AT106" s="7">
        <v>0</v>
      </c>
      <c r="AU106" s="7">
        <v>0</v>
      </c>
      <c r="AV106" s="7">
        <v>1</v>
      </c>
      <c r="AW106" s="8" t="s">
        <v>65</v>
      </c>
      <c r="AX106" s="12" t="s">
        <v>71</v>
      </c>
      <c r="AY106" s="12">
        <v>3</v>
      </c>
      <c r="AZ106" s="9" t="s">
        <v>77</v>
      </c>
      <c r="BA106" s="11" t="s">
        <v>126</v>
      </c>
      <c r="BB106" s="2" t="s">
        <v>104</v>
      </c>
      <c r="BC106" s="11"/>
      <c r="BD106" s="4">
        <v>3.6560000000000001</v>
      </c>
      <c r="BE106" s="6">
        <v>8.3333333333333329E-2</v>
      </c>
      <c r="BF106" s="6">
        <v>4</v>
      </c>
      <c r="BG106" s="6">
        <v>34</v>
      </c>
      <c r="BH106" s="6">
        <v>27</v>
      </c>
      <c r="BI106" s="7">
        <v>0</v>
      </c>
      <c r="BK106">
        <v>0.26952141057934509</v>
      </c>
      <c r="BL106">
        <v>3.82</v>
      </c>
      <c r="BM106">
        <v>9</v>
      </c>
      <c r="BN106">
        <v>28</v>
      </c>
      <c r="BO106" s="123">
        <v>0</v>
      </c>
      <c r="BP106">
        <v>1</v>
      </c>
      <c r="BQ106" s="125">
        <f t="shared" si="15"/>
        <v>1</v>
      </c>
      <c r="BR106">
        <f t="shared" si="16"/>
        <v>0</v>
      </c>
      <c r="BS106">
        <f t="shared" si="17"/>
        <v>0.22494681468558042</v>
      </c>
      <c r="BT106" s="123">
        <f t="shared" si="18"/>
        <v>0.22494681468558042</v>
      </c>
      <c r="BU106" s="125">
        <f t="shared" si="19"/>
        <v>0.77505318531441958</v>
      </c>
      <c r="BV106" s="123">
        <f t="shared" si="20"/>
        <v>-0.25482362577130652</v>
      </c>
      <c r="BW106" s="125">
        <f t="shared" si="21"/>
        <v>100</v>
      </c>
      <c r="BX106">
        <f t="shared" si="22"/>
        <v>-0.75559237433632553</v>
      </c>
      <c r="BY106">
        <f t="shared" si="23"/>
        <v>0.2998723330855424</v>
      </c>
      <c r="BZ106">
        <f t="shared" si="24"/>
        <v>0.44203869729857181</v>
      </c>
      <c r="CT106">
        <v>0.252541388587397</v>
      </c>
      <c r="CU106">
        <v>1</v>
      </c>
      <c r="CV106">
        <v>0</v>
      </c>
      <c r="CW106">
        <f t="shared" si="27"/>
        <v>92</v>
      </c>
      <c r="CX106">
        <f t="shared" si="27"/>
        <v>9</v>
      </c>
      <c r="CY106">
        <f t="shared" si="25"/>
        <v>0.22033898305084743</v>
      </c>
      <c r="CZ106">
        <f t="shared" si="25"/>
        <v>0.71875</v>
      </c>
      <c r="DA106">
        <f t="shared" si="26"/>
        <v>0</v>
      </c>
    </row>
    <row r="107" spans="1:105" x14ac:dyDescent="0.25">
      <c r="A107" s="2">
        <v>65</v>
      </c>
      <c r="B107" s="2">
        <v>2015</v>
      </c>
      <c r="C107" s="2" t="s">
        <v>336</v>
      </c>
      <c r="D107" s="2" t="s">
        <v>228</v>
      </c>
      <c r="E107" s="2" t="s">
        <v>63</v>
      </c>
      <c r="F107" s="2" t="s">
        <v>119</v>
      </c>
      <c r="G107" s="1" t="s">
        <v>65</v>
      </c>
      <c r="H107" s="1" t="s">
        <v>66</v>
      </c>
      <c r="I107" s="3">
        <v>1</v>
      </c>
      <c r="J107" s="4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3" t="s">
        <v>67</v>
      </c>
      <c r="R107">
        <v>1</v>
      </c>
      <c r="S107" s="4">
        <v>1</v>
      </c>
      <c r="T107" s="5">
        <v>0</v>
      </c>
      <c r="U107" s="5">
        <v>0</v>
      </c>
      <c r="V107" s="5">
        <v>0</v>
      </c>
      <c r="W107" s="3" t="s">
        <v>68</v>
      </c>
      <c r="X107" s="3">
        <v>0</v>
      </c>
      <c r="Y107" s="4">
        <v>1</v>
      </c>
      <c r="Z107" s="5">
        <v>0</v>
      </c>
      <c r="AA107" s="5">
        <v>0</v>
      </c>
      <c r="AB107" s="5">
        <v>0</v>
      </c>
      <c r="AC107" s="3" t="s">
        <v>69</v>
      </c>
      <c r="AD107" s="3">
        <v>1</v>
      </c>
      <c r="AE107" s="4">
        <v>1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6">
        <v>29</v>
      </c>
      <c r="AL107" s="6">
        <v>-29</v>
      </c>
      <c r="AM107" s="6">
        <v>362</v>
      </c>
      <c r="AN107" s="6">
        <v>8</v>
      </c>
      <c r="AO107" s="6">
        <v>31</v>
      </c>
      <c r="AP107" s="6">
        <v>29</v>
      </c>
      <c r="AQ107" s="6">
        <v>33</v>
      </c>
      <c r="AR107" s="6">
        <v>34</v>
      </c>
      <c r="AS107" s="6">
        <v>1741</v>
      </c>
      <c r="AT107" s="7">
        <v>0</v>
      </c>
      <c r="AU107" s="7">
        <v>0</v>
      </c>
      <c r="AV107" s="7">
        <v>0</v>
      </c>
      <c r="AW107" s="8" t="s">
        <v>65</v>
      </c>
      <c r="AX107" s="12" t="s">
        <v>71</v>
      </c>
      <c r="AY107" s="12">
        <v>3</v>
      </c>
      <c r="AZ107" s="9" t="s">
        <v>77</v>
      </c>
      <c r="BA107" s="11" t="s">
        <v>337</v>
      </c>
      <c r="BB107" s="2" t="s">
        <v>228</v>
      </c>
      <c r="BC107" s="11"/>
      <c r="BD107" s="4">
        <v>3.851</v>
      </c>
      <c r="BE107" s="6">
        <v>8.0110497237569064E-2</v>
      </c>
      <c r="BF107" s="6">
        <v>3.96</v>
      </c>
      <c r="BG107" s="6">
        <v>35</v>
      </c>
      <c r="BH107" s="6">
        <v>27</v>
      </c>
      <c r="BI107" s="7">
        <v>0</v>
      </c>
      <c r="BK107">
        <v>0.27173913043478259</v>
      </c>
      <c r="BL107">
        <v>3.82</v>
      </c>
      <c r="BM107">
        <v>3</v>
      </c>
      <c r="BN107">
        <v>22</v>
      </c>
      <c r="BO107" s="123">
        <v>0</v>
      </c>
      <c r="BP107">
        <v>1</v>
      </c>
      <c r="BQ107" s="125">
        <f t="shared" si="15"/>
        <v>1</v>
      </c>
      <c r="BR107">
        <f t="shared" si="16"/>
        <v>0</v>
      </c>
      <c r="BS107">
        <f t="shared" si="17"/>
        <v>0.3468508075079435</v>
      </c>
      <c r="BT107" s="123">
        <f t="shared" si="18"/>
        <v>0.3468508075079435</v>
      </c>
      <c r="BU107" s="125">
        <f t="shared" si="19"/>
        <v>0.6531491924920565</v>
      </c>
      <c r="BV107" s="123">
        <f t="shared" si="20"/>
        <v>-0.42594970337880411</v>
      </c>
      <c r="BW107" s="125">
        <f t="shared" si="21"/>
        <v>100</v>
      </c>
      <c r="BX107">
        <f t="shared" si="22"/>
        <v>-0.39383668911938274</v>
      </c>
      <c r="BY107">
        <f t="shared" si="23"/>
        <v>0.36917215388191749</v>
      </c>
      <c r="BZ107">
        <f t="shared" si="24"/>
        <v>0.54207607852874584</v>
      </c>
      <c r="CT107">
        <v>0.26045485139765795</v>
      </c>
      <c r="CU107">
        <v>0</v>
      </c>
      <c r="CV107">
        <v>1</v>
      </c>
      <c r="CW107">
        <f t="shared" si="27"/>
        <v>92</v>
      </c>
      <c r="CX107">
        <f t="shared" si="27"/>
        <v>10</v>
      </c>
      <c r="CY107">
        <f t="shared" si="25"/>
        <v>0.22033898305084743</v>
      </c>
      <c r="CZ107">
        <f t="shared" si="25"/>
        <v>0.6875</v>
      </c>
      <c r="DA107">
        <f t="shared" si="26"/>
        <v>5.8262711864406624E-3</v>
      </c>
    </row>
    <row r="108" spans="1:105" x14ac:dyDescent="0.25">
      <c r="A108" s="2">
        <v>210</v>
      </c>
      <c r="B108" s="2">
        <v>2016</v>
      </c>
      <c r="C108" s="2" t="s">
        <v>262</v>
      </c>
      <c r="D108" s="2" t="s">
        <v>93</v>
      </c>
      <c r="E108" s="2" t="s">
        <v>63</v>
      </c>
      <c r="F108" s="2" t="s">
        <v>136</v>
      </c>
      <c r="G108" s="1" t="s">
        <v>65</v>
      </c>
      <c r="H108" s="1" t="s">
        <v>66</v>
      </c>
      <c r="I108" s="3">
        <v>1</v>
      </c>
      <c r="J108" s="4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3" t="s">
        <v>67</v>
      </c>
      <c r="R108">
        <v>1</v>
      </c>
      <c r="S108" s="4">
        <v>1</v>
      </c>
      <c r="T108" s="5">
        <v>0</v>
      </c>
      <c r="U108" s="5">
        <v>0</v>
      </c>
      <c r="V108" s="5">
        <v>0</v>
      </c>
      <c r="W108" s="3" t="s">
        <v>68</v>
      </c>
      <c r="X108" s="3">
        <v>0</v>
      </c>
      <c r="Y108" s="4">
        <v>1</v>
      </c>
      <c r="Z108" s="5">
        <v>0</v>
      </c>
      <c r="AA108" s="5">
        <v>0</v>
      </c>
      <c r="AB108" s="5">
        <v>0</v>
      </c>
      <c r="AC108" s="3" t="s">
        <v>128</v>
      </c>
      <c r="AD108" s="3">
        <v>3</v>
      </c>
      <c r="AE108" s="4">
        <v>0</v>
      </c>
      <c r="AF108" s="5">
        <v>0</v>
      </c>
      <c r="AG108" s="5">
        <v>1</v>
      </c>
      <c r="AH108" s="5">
        <v>0</v>
      </c>
      <c r="AI108" s="5">
        <v>0</v>
      </c>
      <c r="AJ108" s="5">
        <v>0</v>
      </c>
      <c r="AK108" s="6">
        <v>29</v>
      </c>
      <c r="AL108" s="6">
        <v>-29</v>
      </c>
      <c r="AM108" s="6">
        <v>244</v>
      </c>
      <c r="AN108" s="6">
        <v>8</v>
      </c>
      <c r="AO108" s="6">
        <v>27</v>
      </c>
      <c r="AP108" s="6">
        <v>26</v>
      </c>
      <c r="AQ108" s="6">
        <v>27</v>
      </c>
      <c r="AR108" s="6">
        <v>28</v>
      </c>
      <c r="AS108" s="6">
        <v>766</v>
      </c>
      <c r="AT108" s="7">
        <v>0</v>
      </c>
      <c r="AU108" s="7">
        <v>0</v>
      </c>
      <c r="AV108" s="7">
        <v>1</v>
      </c>
      <c r="AW108" s="8" t="s">
        <v>65</v>
      </c>
      <c r="AX108" s="12" t="s">
        <v>71</v>
      </c>
      <c r="AY108" s="12">
        <v>3</v>
      </c>
      <c r="AZ108" s="9" t="s">
        <v>77</v>
      </c>
      <c r="BA108" s="11" t="s">
        <v>263</v>
      </c>
      <c r="BB108" s="2" t="s">
        <v>93</v>
      </c>
      <c r="BC108" s="11" t="s">
        <v>106</v>
      </c>
      <c r="BD108" s="4">
        <v>3.85</v>
      </c>
      <c r="BE108" s="6">
        <v>0.11885245901639344</v>
      </c>
      <c r="BF108" s="6">
        <v>3.91</v>
      </c>
      <c r="BG108" s="6">
        <v>40</v>
      </c>
      <c r="BH108" s="6">
        <v>27</v>
      </c>
      <c r="BI108" s="7">
        <v>0</v>
      </c>
      <c r="BK108">
        <v>0.28901734104046245</v>
      </c>
      <c r="BL108">
        <v>3.69</v>
      </c>
      <c r="BM108">
        <v>11</v>
      </c>
      <c r="BN108">
        <v>23</v>
      </c>
      <c r="BO108" s="123">
        <v>0</v>
      </c>
      <c r="BP108">
        <v>1</v>
      </c>
      <c r="BQ108" s="125">
        <f t="shared" si="15"/>
        <v>1</v>
      </c>
      <c r="BR108">
        <f t="shared" si="16"/>
        <v>0</v>
      </c>
      <c r="BS108">
        <f t="shared" si="17"/>
        <v>0.252541388587397</v>
      </c>
      <c r="BT108" s="123">
        <f t="shared" si="18"/>
        <v>0.252541388587397</v>
      </c>
      <c r="BU108" s="125">
        <f t="shared" si="19"/>
        <v>0.74745861141260295</v>
      </c>
      <c r="BV108" s="123">
        <f t="shared" si="20"/>
        <v>-0.29107634459792286</v>
      </c>
      <c r="BW108" s="125">
        <f t="shared" si="21"/>
        <v>100</v>
      </c>
      <c r="BX108">
        <f t="shared" si="22"/>
        <v>-0.66651375116919809</v>
      </c>
      <c r="BY108">
        <f t="shared" si="23"/>
        <v>0.31948056914756429</v>
      </c>
      <c r="BZ108">
        <f t="shared" si="24"/>
        <v>0.46757284684367184</v>
      </c>
      <c r="CT108">
        <v>0.26449577216979092</v>
      </c>
      <c r="CU108">
        <v>1</v>
      </c>
      <c r="CV108">
        <v>0</v>
      </c>
      <c r="CW108">
        <f t="shared" si="27"/>
        <v>93</v>
      </c>
      <c r="CX108">
        <f t="shared" si="27"/>
        <v>10</v>
      </c>
      <c r="CY108">
        <f t="shared" si="25"/>
        <v>0.21186440677966101</v>
      </c>
      <c r="CZ108">
        <f t="shared" si="25"/>
        <v>0.6875</v>
      </c>
      <c r="DA108">
        <f t="shared" si="26"/>
        <v>5.8262711864406624E-3</v>
      </c>
    </row>
    <row r="109" spans="1:105" x14ac:dyDescent="0.25">
      <c r="A109" s="2">
        <v>22</v>
      </c>
      <c r="B109" s="2">
        <v>2015</v>
      </c>
      <c r="C109" s="2" t="s">
        <v>88</v>
      </c>
      <c r="D109" s="2" t="s">
        <v>93</v>
      </c>
      <c r="E109" s="2" t="s">
        <v>74</v>
      </c>
      <c r="F109" s="2" t="s">
        <v>195</v>
      </c>
      <c r="G109" s="1" t="s">
        <v>65</v>
      </c>
      <c r="H109" s="1" t="s">
        <v>66</v>
      </c>
      <c r="I109" s="3">
        <v>1</v>
      </c>
      <c r="J109" s="4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3" t="s">
        <v>67</v>
      </c>
      <c r="R109">
        <v>1</v>
      </c>
      <c r="S109" s="4">
        <v>1</v>
      </c>
      <c r="T109" s="5">
        <v>0</v>
      </c>
      <c r="U109" s="5">
        <v>0</v>
      </c>
      <c r="V109" s="5">
        <v>0</v>
      </c>
      <c r="W109" s="3" t="s">
        <v>123</v>
      </c>
      <c r="X109" s="3">
        <v>2</v>
      </c>
      <c r="Y109" s="4">
        <v>0</v>
      </c>
      <c r="Z109" s="5">
        <v>0</v>
      </c>
      <c r="AA109" s="5">
        <v>1</v>
      </c>
      <c r="AB109" s="5">
        <v>0</v>
      </c>
      <c r="AC109" s="3" t="s">
        <v>128</v>
      </c>
      <c r="AD109" s="3">
        <v>3</v>
      </c>
      <c r="AE109" s="4">
        <v>0</v>
      </c>
      <c r="AF109" s="5">
        <v>0</v>
      </c>
      <c r="AG109" s="5">
        <v>1</v>
      </c>
      <c r="AH109" s="5">
        <v>0</v>
      </c>
      <c r="AI109" s="5">
        <v>0</v>
      </c>
      <c r="AJ109" s="5">
        <v>0</v>
      </c>
      <c r="AK109" s="6">
        <v>50</v>
      </c>
      <c r="AL109" s="6">
        <v>-50</v>
      </c>
      <c r="AM109" s="6">
        <v>428</v>
      </c>
      <c r="AN109" s="6">
        <v>7</v>
      </c>
      <c r="AO109" s="6">
        <v>24</v>
      </c>
      <c r="AP109" s="6">
        <v>24</v>
      </c>
      <c r="AQ109" s="6">
        <v>24</v>
      </c>
      <c r="AR109" s="6">
        <v>20</v>
      </c>
      <c r="AS109" s="6">
        <v>90</v>
      </c>
      <c r="AT109" s="7">
        <v>0</v>
      </c>
      <c r="AU109" s="7">
        <v>1</v>
      </c>
      <c r="AV109" s="7">
        <v>0</v>
      </c>
      <c r="AW109" s="8" t="s">
        <v>65</v>
      </c>
      <c r="AX109" s="12" t="s">
        <v>71</v>
      </c>
      <c r="AY109" s="12">
        <v>3</v>
      </c>
      <c r="AZ109" s="9" t="s">
        <v>77</v>
      </c>
      <c r="BA109" s="11" t="s">
        <v>129</v>
      </c>
      <c r="BB109" s="2" t="s">
        <v>93</v>
      </c>
      <c r="BC109" s="11"/>
      <c r="BD109" s="4">
        <v>3.5640000000000001</v>
      </c>
      <c r="BE109" s="6">
        <v>0.11682242990654206</v>
      </c>
      <c r="BF109" s="6">
        <v>3.93</v>
      </c>
      <c r="BG109" s="6">
        <v>0</v>
      </c>
      <c r="BH109" s="6">
        <v>28</v>
      </c>
      <c r="BI109" s="7">
        <v>0</v>
      </c>
      <c r="BK109">
        <v>0.29131652661064428</v>
      </c>
      <c r="BL109">
        <v>3.7</v>
      </c>
      <c r="BM109">
        <v>8</v>
      </c>
      <c r="BN109">
        <v>20</v>
      </c>
      <c r="BO109" s="123">
        <v>0</v>
      </c>
      <c r="BP109">
        <v>1</v>
      </c>
      <c r="BQ109" s="125">
        <f t="shared" si="15"/>
        <v>1</v>
      </c>
      <c r="BR109">
        <f t="shared" si="16"/>
        <v>0</v>
      </c>
      <c r="BS109">
        <f t="shared" si="17"/>
        <v>0.31178191862342919</v>
      </c>
      <c r="BT109" s="123">
        <f t="shared" si="18"/>
        <v>0.31178191862342919</v>
      </c>
      <c r="BU109" s="125">
        <f t="shared" si="19"/>
        <v>0.68821808137657081</v>
      </c>
      <c r="BV109" s="123">
        <f t="shared" si="20"/>
        <v>-0.37364951253092638</v>
      </c>
      <c r="BW109" s="125">
        <f t="shared" si="21"/>
        <v>100</v>
      </c>
      <c r="BX109">
        <f t="shared" si="22"/>
        <v>-0.49080575785473446</v>
      </c>
      <c r="BY109">
        <f t="shared" si="23"/>
        <v>0.35367259058340073</v>
      </c>
      <c r="BZ109">
        <f t="shared" si="24"/>
        <v>0.51631237218336312</v>
      </c>
      <c r="CT109">
        <v>0.26883840645930501</v>
      </c>
      <c r="CU109">
        <v>1</v>
      </c>
      <c r="CV109">
        <v>0</v>
      </c>
      <c r="CW109">
        <f t="shared" si="27"/>
        <v>94</v>
      </c>
      <c r="CX109">
        <f t="shared" si="27"/>
        <v>10</v>
      </c>
      <c r="CY109">
        <f t="shared" si="25"/>
        <v>0.20338983050847459</v>
      </c>
      <c r="CZ109">
        <f t="shared" si="25"/>
        <v>0.6875</v>
      </c>
      <c r="DA109">
        <f t="shared" si="26"/>
        <v>5.8262711864406624E-3</v>
      </c>
    </row>
    <row r="110" spans="1:105" x14ac:dyDescent="0.25">
      <c r="A110" s="2">
        <v>63</v>
      </c>
      <c r="B110" s="2">
        <v>2015</v>
      </c>
      <c r="C110" s="2" t="s">
        <v>288</v>
      </c>
      <c r="D110" s="2" t="s">
        <v>214</v>
      </c>
      <c r="E110" s="2" t="s">
        <v>63</v>
      </c>
      <c r="F110" s="2" t="s">
        <v>75</v>
      </c>
      <c r="G110" s="1" t="s">
        <v>65</v>
      </c>
      <c r="H110" s="1" t="s">
        <v>66</v>
      </c>
      <c r="I110" s="3">
        <v>1</v>
      </c>
      <c r="J110" s="4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3" t="s">
        <v>67</v>
      </c>
      <c r="R110">
        <v>1</v>
      </c>
      <c r="S110" s="4">
        <v>1</v>
      </c>
      <c r="T110" s="5">
        <v>0</v>
      </c>
      <c r="U110" s="5">
        <v>0</v>
      </c>
      <c r="V110" s="5">
        <v>0</v>
      </c>
      <c r="W110" s="3" t="s">
        <v>68</v>
      </c>
      <c r="X110" s="3">
        <v>0</v>
      </c>
      <c r="Y110" s="4">
        <v>1</v>
      </c>
      <c r="Z110" s="5">
        <v>0</v>
      </c>
      <c r="AA110" s="5">
        <v>0</v>
      </c>
      <c r="AB110" s="5">
        <v>0</v>
      </c>
      <c r="AC110" s="3" t="s">
        <v>83</v>
      </c>
      <c r="AD110" s="3">
        <v>2</v>
      </c>
      <c r="AE110" s="4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6">
        <v>107</v>
      </c>
      <c r="AL110" s="6">
        <v>-107</v>
      </c>
      <c r="AM110" s="6">
        <v>397</v>
      </c>
      <c r="AN110" s="6">
        <v>9</v>
      </c>
      <c r="AO110" s="6">
        <v>28</v>
      </c>
      <c r="AP110" s="6">
        <v>27</v>
      </c>
      <c r="AQ110" s="6">
        <v>31</v>
      </c>
      <c r="AR110" s="6">
        <v>29</v>
      </c>
      <c r="AS110" s="6">
        <v>2434</v>
      </c>
      <c r="AT110" s="7">
        <v>0</v>
      </c>
      <c r="AU110" s="7">
        <v>0</v>
      </c>
      <c r="AV110" s="7">
        <v>0</v>
      </c>
      <c r="AW110" s="8" t="s">
        <v>65</v>
      </c>
      <c r="AX110" s="12" t="s">
        <v>71</v>
      </c>
      <c r="AY110" s="12">
        <v>3</v>
      </c>
      <c r="AZ110" s="9" t="s">
        <v>77</v>
      </c>
      <c r="BA110" s="11" t="s">
        <v>289</v>
      </c>
      <c r="BB110" s="2" t="s">
        <v>214</v>
      </c>
      <c r="BC110" s="11"/>
      <c r="BD110" s="4">
        <v>3.4620000000000002</v>
      </c>
      <c r="BE110" s="6">
        <v>0.26952141057934509</v>
      </c>
      <c r="BF110" s="6">
        <v>3.82</v>
      </c>
      <c r="BG110" s="6">
        <v>9</v>
      </c>
      <c r="BH110" s="6">
        <v>28</v>
      </c>
      <c r="BI110" s="7">
        <v>0</v>
      </c>
      <c r="BK110">
        <v>0.29315960912052119</v>
      </c>
      <c r="BL110">
        <v>3.93</v>
      </c>
      <c r="BM110">
        <v>16</v>
      </c>
      <c r="BN110">
        <v>28</v>
      </c>
      <c r="BO110" s="123">
        <v>0</v>
      </c>
      <c r="BP110">
        <v>1</v>
      </c>
      <c r="BQ110" s="125">
        <f t="shared" si="15"/>
        <v>1</v>
      </c>
      <c r="BR110">
        <f t="shared" si="16"/>
        <v>0</v>
      </c>
      <c r="BS110">
        <f t="shared" si="17"/>
        <v>0.13254796360762452</v>
      </c>
      <c r="BT110" s="123">
        <f t="shared" si="18"/>
        <v>0.13254796360762452</v>
      </c>
      <c r="BU110" s="125">
        <f t="shared" si="19"/>
        <v>0.86745203639237545</v>
      </c>
      <c r="BV110" s="123">
        <f t="shared" si="20"/>
        <v>-0.14219505815088007</v>
      </c>
      <c r="BW110" s="125">
        <f t="shared" si="21"/>
        <v>100</v>
      </c>
      <c r="BX110">
        <f t="shared" si="22"/>
        <v>-1.1144272760129774</v>
      </c>
      <c r="BY110">
        <f t="shared" si="23"/>
        <v>0.21439983701746246</v>
      </c>
      <c r="BZ110">
        <f t="shared" si="24"/>
        <v>0.33653063757822405</v>
      </c>
      <c r="CT110">
        <v>0.28261796514749643</v>
      </c>
      <c r="CU110">
        <v>1</v>
      </c>
      <c r="CV110">
        <v>0</v>
      </c>
      <c r="CW110">
        <f t="shared" si="27"/>
        <v>95</v>
      </c>
      <c r="CX110">
        <f t="shared" si="27"/>
        <v>10</v>
      </c>
      <c r="CY110">
        <f t="shared" si="25"/>
        <v>0.19491525423728817</v>
      </c>
      <c r="CZ110">
        <f t="shared" si="25"/>
        <v>0.6875</v>
      </c>
      <c r="DA110">
        <f t="shared" si="26"/>
        <v>5.8262711864407388E-3</v>
      </c>
    </row>
    <row r="111" spans="1:105" x14ac:dyDescent="0.25">
      <c r="A111" s="2">
        <v>169</v>
      </c>
      <c r="B111" s="2">
        <v>2016</v>
      </c>
      <c r="C111" s="2" t="s">
        <v>349</v>
      </c>
      <c r="D111" s="2" t="s">
        <v>214</v>
      </c>
      <c r="E111" s="2" t="s">
        <v>63</v>
      </c>
      <c r="F111" s="2" t="s">
        <v>136</v>
      </c>
      <c r="G111" s="1" t="s">
        <v>65</v>
      </c>
      <c r="H111" s="1" t="s">
        <v>66</v>
      </c>
      <c r="I111" s="3">
        <v>1</v>
      </c>
      <c r="J111" s="4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3" t="s">
        <v>101</v>
      </c>
      <c r="R111">
        <v>2</v>
      </c>
      <c r="S111" s="4">
        <v>0</v>
      </c>
      <c r="T111" s="5">
        <v>1</v>
      </c>
      <c r="U111" s="5">
        <v>0</v>
      </c>
      <c r="V111" s="5">
        <v>0</v>
      </c>
      <c r="W111" s="3" t="s">
        <v>68</v>
      </c>
      <c r="X111" s="3">
        <v>0</v>
      </c>
      <c r="Y111" s="4">
        <v>1</v>
      </c>
      <c r="Z111" s="5">
        <v>0</v>
      </c>
      <c r="AA111" s="5">
        <v>0</v>
      </c>
      <c r="AB111" s="5">
        <v>0</v>
      </c>
      <c r="AC111" s="3" t="s">
        <v>69</v>
      </c>
      <c r="AD111" s="3">
        <v>1</v>
      </c>
      <c r="AE111" s="4">
        <v>1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6">
        <v>2</v>
      </c>
      <c r="AL111" s="6">
        <v>-2</v>
      </c>
      <c r="AM111" s="6">
        <v>19</v>
      </c>
      <c r="AN111" s="6">
        <v>8</v>
      </c>
      <c r="AO111" s="6">
        <v>34</v>
      </c>
      <c r="AP111" s="6">
        <v>33</v>
      </c>
      <c r="AQ111" s="6">
        <v>35</v>
      </c>
      <c r="AR111" s="6">
        <v>30</v>
      </c>
      <c r="AS111" s="6">
        <v>2155</v>
      </c>
      <c r="AT111" s="7">
        <v>0</v>
      </c>
      <c r="AU111" s="7">
        <v>0</v>
      </c>
      <c r="AV111" s="7">
        <v>1</v>
      </c>
      <c r="AW111" s="8" t="s">
        <v>65</v>
      </c>
      <c r="AX111" s="12" t="s">
        <v>71</v>
      </c>
      <c r="AY111" s="12">
        <v>3</v>
      </c>
      <c r="AZ111" s="9" t="s">
        <v>77</v>
      </c>
      <c r="BA111" s="11" t="s">
        <v>378</v>
      </c>
      <c r="BB111" s="2" t="s">
        <v>214</v>
      </c>
      <c r="BC111" s="11"/>
      <c r="BD111" s="4">
        <v>3.98</v>
      </c>
      <c r="BE111" s="6">
        <v>0.10526315789473684</v>
      </c>
      <c r="BF111" s="6">
        <v>3.96</v>
      </c>
      <c r="BG111" s="6">
        <v>9</v>
      </c>
      <c r="BH111" s="6">
        <v>28</v>
      </c>
      <c r="BI111" s="7">
        <v>0</v>
      </c>
      <c r="BK111">
        <v>0.29867674858223064</v>
      </c>
      <c r="BL111">
        <v>3.87</v>
      </c>
      <c r="BM111">
        <v>3</v>
      </c>
      <c r="BN111">
        <v>33</v>
      </c>
      <c r="BO111" s="123">
        <v>0</v>
      </c>
      <c r="BP111">
        <v>1</v>
      </c>
      <c r="BQ111" s="125">
        <f t="shared" si="15"/>
        <v>1</v>
      </c>
      <c r="BR111">
        <f t="shared" si="16"/>
        <v>0</v>
      </c>
      <c r="BS111">
        <f t="shared" si="17"/>
        <v>0.28530993509510294</v>
      </c>
      <c r="BT111" s="123">
        <f t="shared" si="18"/>
        <v>0.28530993509510294</v>
      </c>
      <c r="BU111" s="125">
        <f t="shared" si="19"/>
        <v>0.71469006490489706</v>
      </c>
      <c r="BV111" s="123">
        <f t="shared" si="20"/>
        <v>-0.33590630592334786</v>
      </c>
      <c r="BW111" s="125">
        <f t="shared" si="21"/>
        <v>100</v>
      </c>
      <c r="BX111">
        <f t="shared" si="22"/>
        <v>-0.56713881992000825</v>
      </c>
      <c r="BY111">
        <f t="shared" si="23"/>
        <v>0.33967644264930613</v>
      </c>
      <c r="BZ111">
        <f t="shared" si="24"/>
        <v>0.49543773457996815</v>
      </c>
      <c r="CT111">
        <v>0.28530993509510294</v>
      </c>
      <c r="CU111">
        <v>1</v>
      </c>
      <c r="CV111">
        <v>0</v>
      </c>
      <c r="CW111">
        <f t="shared" si="27"/>
        <v>96</v>
      </c>
      <c r="CX111">
        <f t="shared" si="27"/>
        <v>10</v>
      </c>
      <c r="CY111">
        <f t="shared" si="25"/>
        <v>0.18644067796610164</v>
      </c>
      <c r="CZ111">
        <f t="shared" si="25"/>
        <v>0.6875</v>
      </c>
      <c r="DA111">
        <f t="shared" si="26"/>
        <v>0</v>
      </c>
    </row>
    <row r="112" spans="1:105" x14ac:dyDescent="0.25">
      <c r="A112" s="2">
        <v>157</v>
      </c>
      <c r="B112" s="2">
        <v>2016</v>
      </c>
      <c r="C112" s="2" t="s">
        <v>260</v>
      </c>
      <c r="D112" s="2" t="s">
        <v>99</v>
      </c>
      <c r="E112" s="2" t="s">
        <v>63</v>
      </c>
      <c r="F112" s="2" t="s">
        <v>136</v>
      </c>
      <c r="G112" s="1" t="s">
        <v>65</v>
      </c>
      <c r="H112" s="1" t="s">
        <v>66</v>
      </c>
      <c r="I112" s="3">
        <v>1</v>
      </c>
      <c r="J112" s="4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3" t="s">
        <v>67</v>
      </c>
      <c r="R112">
        <v>1</v>
      </c>
      <c r="S112" s="4">
        <v>1</v>
      </c>
      <c r="T112" s="5">
        <v>0</v>
      </c>
      <c r="U112" s="5">
        <v>0</v>
      </c>
      <c r="V112" s="5">
        <v>0</v>
      </c>
      <c r="W112" s="3" t="s">
        <v>68</v>
      </c>
      <c r="X112" s="3">
        <v>0</v>
      </c>
      <c r="Y112" s="4">
        <v>1</v>
      </c>
      <c r="Z112" s="5">
        <v>0</v>
      </c>
      <c r="AA112" s="5">
        <v>0</v>
      </c>
      <c r="AB112" s="5">
        <v>0</v>
      </c>
      <c r="AC112" s="3" t="s">
        <v>91</v>
      </c>
      <c r="AD112" s="3">
        <v>5</v>
      </c>
      <c r="AE112" s="4">
        <v>0</v>
      </c>
      <c r="AF112" s="5">
        <v>0</v>
      </c>
      <c r="AG112" s="5">
        <v>0</v>
      </c>
      <c r="AH112" s="5">
        <v>0</v>
      </c>
      <c r="AI112" s="5">
        <v>1</v>
      </c>
      <c r="AJ112" s="5">
        <v>0</v>
      </c>
      <c r="AK112" s="6">
        <v>2</v>
      </c>
      <c r="AL112" s="6">
        <v>-2</v>
      </c>
      <c r="AM112" s="6">
        <v>362</v>
      </c>
      <c r="AN112" s="6">
        <v>8</v>
      </c>
      <c r="AO112" s="6">
        <v>29</v>
      </c>
      <c r="AP112" s="6">
        <v>28</v>
      </c>
      <c r="AQ112" s="6">
        <v>29</v>
      </c>
      <c r="AR112" s="6">
        <v>33</v>
      </c>
      <c r="AS112" s="6">
        <v>1654</v>
      </c>
      <c r="AT112" s="7">
        <v>0</v>
      </c>
      <c r="AU112" s="7">
        <v>0</v>
      </c>
      <c r="AV112" s="7">
        <v>1</v>
      </c>
      <c r="AW112" s="8" t="s">
        <v>65</v>
      </c>
      <c r="AX112" s="12" t="s">
        <v>71</v>
      </c>
      <c r="AY112" s="12">
        <v>3</v>
      </c>
      <c r="AZ112" s="9" t="s">
        <v>77</v>
      </c>
      <c r="BA112" s="11" t="s">
        <v>279</v>
      </c>
      <c r="BB112" s="2" t="s">
        <v>99</v>
      </c>
      <c r="BC112" s="11" t="s">
        <v>300</v>
      </c>
      <c r="BD112" s="4">
        <v>4</v>
      </c>
      <c r="BE112" s="6">
        <v>5.5248618784530384E-3</v>
      </c>
      <c r="BF112" s="6">
        <v>4.18</v>
      </c>
      <c r="BG112" s="6">
        <v>10</v>
      </c>
      <c r="BH112" s="6">
        <v>28</v>
      </c>
      <c r="BI112" s="7">
        <v>0</v>
      </c>
      <c r="BK112">
        <v>0.29872881355932202</v>
      </c>
      <c r="BL112">
        <v>3.61</v>
      </c>
      <c r="BM112">
        <v>23</v>
      </c>
      <c r="BN112">
        <v>23</v>
      </c>
      <c r="BO112" s="123">
        <v>0</v>
      </c>
      <c r="BP112">
        <v>1</v>
      </c>
      <c r="BQ112" s="125">
        <f t="shared" si="15"/>
        <v>1</v>
      </c>
      <c r="BR112">
        <f t="shared" si="16"/>
        <v>0</v>
      </c>
      <c r="BS112">
        <f t="shared" si="17"/>
        <v>0.1267966989489662</v>
      </c>
      <c r="BT112" s="123">
        <f t="shared" si="18"/>
        <v>0.1267966989489662</v>
      </c>
      <c r="BU112" s="125">
        <f t="shared" si="19"/>
        <v>0.87320330105103383</v>
      </c>
      <c r="BV112" s="123">
        <f t="shared" si="20"/>
        <v>-0.13558687390690458</v>
      </c>
      <c r="BW112" s="125">
        <f t="shared" si="21"/>
        <v>100</v>
      </c>
      <c r="BX112">
        <f t="shared" si="22"/>
        <v>-1.1416647511290758</v>
      </c>
      <c r="BY112">
        <f t="shared" si="23"/>
        <v>0.20791254692076347</v>
      </c>
      <c r="BZ112">
        <f t="shared" si="24"/>
        <v>0.32852725092842083</v>
      </c>
      <c r="CT112">
        <v>0.28791023404977956</v>
      </c>
      <c r="CU112">
        <v>0</v>
      </c>
      <c r="CV112">
        <v>1</v>
      </c>
      <c r="CW112">
        <f t="shared" si="27"/>
        <v>96</v>
      </c>
      <c r="CX112">
        <f t="shared" si="27"/>
        <v>11</v>
      </c>
      <c r="CY112">
        <f t="shared" si="25"/>
        <v>0.18644067796610164</v>
      </c>
      <c r="CZ112">
        <f t="shared" si="25"/>
        <v>0.65625</v>
      </c>
      <c r="DA112">
        <f t="shared" si="26"/>
        <v>0</v>
      </c>
    </row>
    <row r="113" spans="1:105" x14ac:dyDescent="0.25">
      <c r="A113" s="2">
        <v>195</v>
      </c>
      <c r="B113" s="2">
        <v>2016</v>
      </c>
      <c r="C113" s="2" t="s">
        <v>209</v>
      </c>
      <c r="D113" s="2" t="s">
        <v>214</v>
      </c>
      <c r="E113" s="2" t="s">
        <v>63</v>
      </c>
      <c r="F113" s="2" t="s">
        <v>81</v>
      </c>
      <c r="G113" s="1" t="s">
        <v>65</v>
      </c>
      <c r="H113" s="1" t="s">
        <v>66</v>
      </c>
      <c r="I113" s="3">
        <v>1</v>
      </c>
      <c r="J113" s="4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3" t="s">
        <v>67</v>
      </c>
      <c r="R113">
        <v>1</v>
      </c>
      <c r="S113" s="4">
        <v>1</v>
      </c>
      <c r="T113" s="5">
        <v>0</v>
      </c>
      <c r="U113" s="5">
        <v>0</v>
      </c>
      <c r="V113" s="5">
        <v>0</v>
      </c>
      <c r="W113" s="3" t="s">
        <v>68</v>
      </c>
      <c r="X113" s="3">
        <v>0</v>
      </c>
      <c r="Y113" s="4">
        <v>1</v>
      </c>
      <c r="Z113" s="5">
        <v>0</v>
      </c>
      <c r="AA113" s="5">
        <v>0</v>
      </c>
      <c r="AB113" s="5">
        <v>0</v>
      </c>
      <c r="AC113" s="3" t="s">
        <v>69</v>
      </c>
      <c r="AD113" s="3">
        <v>1</v>
      </c>
      <c r="AE113" s="4">
        <v>1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6">
        <v>90</v>
      </c>
      <c r="AL113" s="6">
        <v>-90</v>
      </c>
      <c r="AM113" s="6">
        <v>307</v>
      </c>
      <c r="AN113" s="6">
        <v>8</v>
      </c>
      <c r="AO113" s="6">
        <v>31</v>
      </c>
      <c r="AP113" s="6">
        <v>31</v>
      </c>
      <c r="AQ113" s="6">
        <v>33</v>
      </c>
      <c r="AR113" s="6">
        <v>35</v>
      </c>
      <c r="AS113" s="6">
        <v>2153</v>
      </c>
      <c r="AT113" s="7">
        <v>0</v>
      </c>
      <c r="AU113" s="7">
        <v>0</v>
      </c>
      <c r="AV113" s="7">
        <v>1</v>
      </c>
      <c r="AW113" s="8" t="s">
        <v>65</v>
      </c>
      <c r="AX113" s="12" t="s">
        <v>71</v>
      </c>
      <c r="AY113" s="12">
        <v>3</v>
      </c>
      <c r="AZ113" s="9" t="s">
        <v>77</v>
      </c>
      <c r="BA113" s="11" t="s">
        <v>342</v>
      </c>
      <c r="BB113" s="2" t="s">
        <v>214</v>
      </c>
      <c r="BC113" s="11"/>
      <c r="BD113" s="4">
        <v>3.3010000000000002</v>
      </c>
      <c r="BE113" s="6">
        <v>0.29315960912052119</v>
      </c>
      <c r="BF113" s="6">
        <v>3.93</v>
      </c>
      <c r="BG113" s="6">
        <v>16</v>
      </c>
      <c r="BH113" s="6">
        <v>28</v>
      </c>
      <c r="BI113" s="7">
        <v>0</v>
      </c>
      <c r="BK113">
        <v>0.2988505747126437</v>
      </c>
      <c r="BL113">
        <v>3.5</v>
      </c>
      <c r="BM113">
        <v>0</v>
      </c>
      <c r="BN113">
        <v>17</v>
      </c>
      <c r="BO113" s="123">
        <v>1</v>
      </c>
      <c r="BP113">
        <v>0</v>
      </c>
      <c r="BQ113" s="125">
        <f t="shared" si="15"/>
        <v>1</v>
      </c>
      <c r="BR113">
        <f t="shared" si="16"/>
        <v>1</v>
      </c>
      <c r="BS113">
        <f t="shared" si="17"/>
        <v>0.51857715653506453</v>
      </c>
      <c r="BT113" s="123">
        <f t="shared" si="18"/>
        <v>0.51857715653506453</v>
      </c>
      <c r="BU113" s="125">
        <f t="shared" si="19"/>
        <v>0.48142284346493547</v>
      </c>
      <c r="BV113" s="123">
        <f t="shared" si="20"/>
        <v>-0.65666645517965272</v>
      </c>
      <c r="BW113" s="125">
        <f t="shared" si="21"/>
        <v>100</v>
      </c>
      <c r="BX113">
        <f t="shared" si="22"/>
        <v>4.6582867538208284E-2</v>
      </c>
      <c r="BY113">
        <f t="shared" si="23"/>
        <v>0.39850967002792653</v>
      </c>
      <c r="BZ113">
        <f t="shared" si="24"/>
        <v>0.62633965415527226</v>
      </c>
      <c r="CT113">
        <v>0.28831371979945275</v>
      </c>
      <c r="CU113">
        <v>0</v>
      </c>
      <c r="CV113">
        <v>1</v>
      </c>
      <c r="CW113">
        <f t="shared" si="27"/>
        <v>96</v>
      </c>
      <c r="CX113">
        <f t="shared" si="27"/>
        <v>12</v>
      </c>
      <c r="CY113">
        <f t="shared" si="25"/>
        <v>0.18644067796610164</v>
      </c>
      <c r="CZ113">
        <f t="shared" si="25"/>
        <v>0.625</v>
      </c>
      <c r="DA113">
        <f t="shared" si="26"/>
        <v>5.2966101694915113E-3</v>
      </c>
    </row>
    <row r="114" spans="1:105" x14ac:dyDescent="0.25">
      <c r="A114" s="2">
        <v>212</v>
      </c>
      <c r="B114" s="2">
        <v>2015</v>
      </c>
      <c r="C114" s="2" t="s">
        <v>130</v>
      </c>
      <c r="D114" s="2" t="s">
        <v>143</v>
      </c>
      <c r="E114" s="2" t="s">
        <v>63</v>
      </c>
      <c r="F114" s="2" t="s">
        <v>64</v>
      </c>
      <c r="G114" s="1" t="s">
        <v>65</v>
      </c>
      <c r="H114" s="1" t="s">
        <v>66</v>
      </c>
      <c r="I114" s="3">
        <v>1</v>
      </c>
      <c r="J114" s="4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3" t="s">
        <v>67</v>
      </c>
      <c r="R114">
        <v>1</v>
      </c>
      <c r="S114" s="4">
        <v>1</v>
      </c>
      <c r="T114" s="5">
        <v>0</v>
      </c>
      <c r="U114" s="5">
        <v>0</v>
      </c>
      <c r="V114" s="5">
        <v>0</v>
      </c>
      <c r="W114" s="3" t="s">
        <v>68</v>
      </c>
      <c r="X114" s="3">
        <v>0</v>
      </c>
      <c r="Y114" s="4">
        <v>1</v>
      </c>
      <c r="Z114" s="5">
        <v>0</v>
      </c>
      <c r="AA114" s="5">
        <v>0</v>
      </c>
      <c r="AB114" s="5">
        <v>0</v>
      </c>
      <c r="AC114" s="3" t="s">
        <v>128</v>
      </c>
      <c r="AD114" s="3">
        <v>3</v>
      </c>
      <c r="AE114" s="4">
        <v>0</v>
      </c>
      <c r="AF114" s="5">
        <v>0</v>
      </c>
      <c r="AG114" s="5">
        <v>1</v>
      </c>
      <c r="AH114" s="5">
        <v>0</v>
      </c>
      <c r="AI114" s="5">
        <v>0</v>
      </c>
      <c r="AJ114" s="5">
        <v>0</v>
      </c>
      <c r="AK114" s="6">
        <v>28</v>
      </c>
      <c r="AL114" s="6">
        <v>-28</v>
      </c>
      <c r="AM114" s="6">
        <v>591</v>
      </c>
      <c r="AN114" s="6">
        <v>8</v>
      </c>
      <c r="AO114" s="6">
        <v>29</v>
      </c>
      <c r="AP114" s="6">
        <v>26</v>
      </c>
      <c r="AQ114" s="6">
        <v>29</v>
      </c>
      <c r="AR114" s="6">
        <v>32</v>
      </c>
      <c r="AS114" s="6">
        <v>54</v>
      </c>
      <c r="AT114" s="7">
        <v>0</v>
      </c>
      <c r="AU114" s="7">
        <v>0</v>
      </c>
      <c r="AV114" s="7">
        <v>0</v>
      </c>
      <c r="AW114" s="8" t="s">
        <v>65</v>
      </c>
      <c r="AX114" s="12" t="s">
        <v>71</v>
      </c>
      <c r="AY114" s="12">
        <v>3</v>
      </c>
      <c r="AZ114" s="9" t="s">
        <v>77</v>
      </c>
      <c r="BA114" s="11" t="s">
        <v>286</v>
      </c>
      <c r="BB114" s="2" t="s">
        <v>143</v>
      </c>
      <c r="BC114" s="11" t="s">
        <v>309</v>
      </c>
      <c r="BD114" s="4">
        <v>2.8620000000000001</v>
      </c>
      <c r="BE114" s="6">
        <v>4.7377326565143825E-2</v>
      </c>
      <c r="BF114" s="6">
        <v>4.04</v>
      </c>
      <c r="BG114" s="6">
        <v>20</v>
      </c>
      <c r="BH114" s="6">
        <v>28</v>
      </c>
      <c r="BI114" s="7">
        <v>0</v>
      </c>
      <c r="BK114">
        <v>0.29974811083123426</v>
      </c>
      <c r="BL114">
        <v>3.9</v>
      </c>
      <c r="BM114">
        <v>14</v>
      </c>
      <c r="BN114">
        <v>26</v>
      </c>
      <c r="BO114" s="123">
        <v>1</v>
      </c>
      <c r="BP114">
        <v>0</v>
      </c>
      <c r="BQ114" s="125">
        <f t="shared" si="15"/>
        <v>1</v>
      </c>
      <c r="BR114">
        <f t="shared" si="16"/>
        <v>1</v>
      </c>
      <c r="BS114">
        <f t="shared" si="17"/>
        <v>0.16627331352376218</v>
      </c>
      <c r="BT114" s="123">
        <f t="shared" si="18"/>
        <v>0.16627331352376218</v>
      </c>
      <c r="BU114" s="125">
        <f t="shared" si="19"/>
        <v>0.83372668647623782</v>
      </c>
      <c r="BV114" s="123">
        <f t="shared" si="20"/>
        <v>-1.7941223775558446</v>
      </c>
      <c r="BW114" s="125">
        <f t="shared" si="21"/>
        <v>0</v>
      </c>
      <c r="BX114">
        <f t="shared" si="22"/>
        <v>-0.96899711814827061</v>
      </c>
      <c r="BY114">
        <f t="shared" si="23"/>
        <v>0.24947009250511279</v>
      </c>
      <c r="BZ114">
        <f t="shared" si="24"/>
        <v>0.79723883716124866</v>
      </c>
      <c r="CT114">
        <v>0.28941224252363984</v>
      </c>
      <c r="CU114">
        <v>1</v>
      </c>
      <c r="CV114">
        <v>0</v>
      </c>
      <c r="CW114">
        <f t="shared" si="27"/>
        <v>97</v>
      </c>
      <c r="CX114">
        <f t="shared" si="27"/>
        <v>12</v>
      </c>
      <c r="CY114">
        <f t="shared" si="25"/>
        <v>0.17796610169491522</v>
      </c>
      <c r="CZ114">
        <f t="shared" si="25"/>
        <v>0.625</v>
      </c>
      <c r="DA114">
        <f t="shared" si="26"/>
        <v>5.2966101694915113E-3</v>
      </c>
    </row>
    <row r="115" spans="1:105" x14ac:dyDescent="0.25">
      <c r="A115" s="2">
        <v>225</v>
      </c>
      <c r="B115" s="2">
        <v>2016</v>
      </c>
      <c r="C115" s="2" t="s">
        <v>188</v>
      </c>
      <c r="D115" s="2" t="s">
        <v>346</v>
      </c>
      <c r="E115" s="2" t="s">
        <v>74</v>
      </c>
      <c r="F115" s="2" t="s">
        <v>136</v>
      </c>
      <c r="G115" s="1" t="s">
        <v>65</v>
      </c>
      <c r="H115" s="1" t="s">
        <v>66</v>
      </c>
      <c r="I115" s="3">
        <v>1</v>
      </c>
      <c r="J115" s="4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3" t="s">
        <v>67</v>
      </c>
      <c r="R115">
        <v>1</v>
      </c>
      <c r="S115" s="4">
        <v>1</v>
      </c>
      <c r="T115" s="5">
        <v>0</v>
      </c>
      <c r="U115" s="5">
        <v>0</v>
      </c>
      <c r="V115" s="5">
        <v>0</v>
      </c>
      <c r="W115" s="3" t="s">
        <v>68</v>
      </c>
      <c r="X115" s="3">
        <v>0</v>
      </c>
      <c r="Y115" s="4">
        <v>1</v>
      </c>
      <c r="Z115" s="5">
        <v>0</v>
      </c>
      <c r="AA115" s="5">
        <v>0</v>
      </c>
      <c r="AB115" s="5">
        <v>0</v>
      </c>
      <c r="AC115" s="3" t="s">
        <v>69</v>
      </c>
      <c r="AD115" s="3">
        <v>1</v>
      </c>
      <c r="AE115" s="4">
        <v>1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6">
        <v>184</v>
      </c>
      <c r="AL115" s="6">
        <v>-184</v>
      </c>
      <c r="AM115" s="6">
        <v>424</v>
      </c>
      <c r="AN115" s="6">
        <v>8</v>
      </c>
      <c r="AO115" s="6">
        <v>31</v>
      </c>
      <c r="AP115" s="6">
        <v>30</v>
      </c>
      <c r="AQ115" s="6">
        <v>27</v>
      </c>
      <c r="AR115" s="6">
        <v>33</v>
      </c>
      <c r="AS115" s="6">
        <v>85</v>
      </c>
      <c r="AT115" s="7">
        <v>0</v>
      </c>
      <c r="AU115" s="7">
        <v>1</v>
      </c>
      <c r="AV115" s="7">
        <v>1</v>
      </c>
      <c r="AW115" s="8" t="s">
        <v>70</v>
      </c>
      <c r="AX115" s="12" t="s">
        <v>71</v>
      </c>
      <c r="AY115" s="12">
        <v>2</v>
      </c>
      <c r="AZ115" s="9" t="s">
        <v>72</v>
      </c>
      <c r="BA115" s="11"/>
      <c r="BB115" s="2" t="s">
        <v>346</v>
      </c>
      <c r="BC115" s="11"/>
      <c r="BD115" s="4">
        <v>2.88</v>
      </c>
      <c r="BE115" s="6">
        <v>0.43396226415094341</v>
      </c>
      <c r="BF115" s="6">
        <v>3.2</v>
      </c>
      <c r="BG115" s="6">
        <v>21</v>
      </c>
      <c r="BH115" s="6">
        <v>28</v>
      </c>
      <c r="BI115" s="7">
        <v>1</v>
      </c>
      <c r="BK115">
        <v>0.30618892508143325</v>
      </c>
      <c r="BL115">
        <v>3.71</v>
      </c>
      <c r="BM115">
        <v>19</v>
      </c>
      <c r="BN115">
        <v>27</v>
      </c>
      <c r="BO115" s="123">
        <v>0</v>
      </c>
      <c r="BP115">
        <v>1</v>
      </c>
      <c r="BQ115" s="125">
        <f t="shared" si="15"/>
        <v>1</v>
      </c>
      <c r="BR115">
        <f t="shared" si="16"/>
        <v>0</v>
      </c>
      <c r="BS115">
        <f t="shared" si="17"/>
        <v>0.13997657631779661</v>
      </c>
      <c r="BT115" s="123">
        <f t="shared" si="18"/>
        <v>0.13997657631779661</v>
      </c>
      <c r="BU115" s="125">
        <f t="shared" si="19"/>
        <v>0.86002342368220341</v>
      </c>
      <c r="BV115" s="123">
        <f t="shared" si="20"/>
        <v>-0.15079565326572822</v>
      </c>
      <c r="BW115" s="125">
        <f t="shared" si="21"/>
        <v>100</v>
      </c>
      <c r="BX115">
        <f t="shared" si="22"/>
        <v>-1.0804245854915981</v>
      </c>
      <c r="BY115">
        <f t="shared" si="23"/>
        <v>0.22255140381605673</v>
      </c>
      <c r="BZ115">
        <f t="shared" si="24"/>
        <v>0.34654922175997083</v>
      </c>
      <c r="CT115">
        <v>0.30633532108152783</v>
      </c>
      <c r="CU115">
        <v>1</v>
      </c>
      <c r="CV115">
        <v>0</v>
      </c>
      <c r="CW115">
        <f t="shared" si="27"/>
        <v>98</v>
      </c>
      <c r="CX115">
        <f t="shared" si="27"/>
        <v>12</v>
      </c>
      <c r="CY115">
        <f t="shared" si="25"/>
        <v>0.16949152542372881</v>
      </c>
      <c r="CZ115">
        <f t="shared" si="25"/>
        <v>0.625</v>
      </c>
      <c r="DA115">
        <f t="shared" si="26"/>
        <v>0</v>
      </c>
    </row>
    <row r="116" spans="1:105" x14ac:dyDescent="0.25">
      <c r="A116" s="2">
        <v>45</v>
      </c>
      <c r="B116" s="2">
        <v>2015</v>
      </c>
      <c r="C116" s="2" t="s">
        <v>276</v>
      </c>
      <c r="D116" s="2" t="s">
        <v>303</v>
      </c>
      <c r="E116" s="2"/>
      <c r="F116" s="2" t="s">
        <v>365</v>
      </c>
      <c r="G116" s="1" t="s">
        <v>70</v>
      </c>
      <c r="H116" s="1" t="s">
        <v>109</v>
      </c>
      <c r="I116" s="3">
        <v>7</v>
      </c>
      <c r="J116" s="4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</v>
      </c>
      <c r="Q116" s="3" t="s">
        <v>67</v>
      </c>
      <c r="R116">
        <v>1</v>
      </c>
      <c r="S116" s="4">
        <v>1</v>
      </c>
      <c r="T116" s="5">
        <v>0</v>
      </c>
      <c r="U116" s="5">
        <v>0</v>
      </c>
      <c r="V116" s="5">
        <v>0</v>
      </c>
      <c r="W116" s="3" t="s">
        <v>68</v>
      </c>
      <c r="X116" s="3">
        <v>0</v>
      </c>
      <c r="Y116" s="4">
        <v>1</v>
      </c>
      <c r="Z116" s="5">
        <v>0</v>
      </c>
      <c r="AA116" s="5">
        <v>0</v>
      </c>
      <c r="AB116" s="5">
        <v>0</v>
      </c>
      <c r="AC116" s="3" t="s">
        <v>69</v>
      </c>
      <c r="AD116" s="3">
        <v>1</v>
      </c>
      <c r="AE116" s="4">
        <v>1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3</v>
      </c>
      <c r="AL116" s="6">
        <v>-3</v>
      </c>
      <c r="AM116" s="6">
        <v>110</v>
      </c>
      <c r="AN116" s="6">
        <v>8</v>
      </c>
      <c r="AO116" s="6">
        <v>33</v>
      </c>
      <c r="AP116" s="6">
        <v>36</v>
      </c>
      <c r="AQ116" s="6">
        <v>35</v>
      </c>
      <c r="AR116" s="6">
        <v>34</v>
      </c>
      <c r="AS116" s="6">
        <v>42</v>
      </c>
      <c r="AT116" s="7">
        <v>1</v>
      </c>
      <c r="AU116" s="7">
        <v>0</v>
      </c>
      <c r="AV116" s="7">
        <v>0</v>
      </c>
      <c r="AW116" s="8" t="s">
        <v>65</v>
      </c>
      <c r="AX116" s="12" t="s">
        <v>71</v>
      </c>
      <c r="AY116" s="12">
        <v>3</v>
      </c>
      <c r="AZ116" s="9" t="s">
        <v>77</v>
      </c>
      <c r="BA116" s="11" t="s">
        <v>366</v>
      </c>
      <c r="BB116" s="2" t="s">
        <v>303</v>
      </c>
      <c r="BC116" s="11"/>
      <c r="BD116" s="4">
        <v>3.7810000000000001</v>
      </c>
      <c r="BE116" s="6">
        <v>2.7272727272727271E-2</v>
      </c>
      <c r="BF116" s="6">
        <v>4.1500000000000004</v>
      </c>
      <c r="BG116" s="6">
        <v>24</v>
      </c>
      <c r="BH116" s="6">
        <v>28</v>
      </c>
      <c r="BI116" s="7">
        <v>0</v>
      </c>
      <c r="BK116">
        <v>0.31661442006269591</v>
      </c>
      <c r="BL116">
        <v>3.34</v>
      </c>
      <c r="BM116">
        <v>0</v>
      </c>
      <c r="BN116">
        <v>24</v>
      </c>
      <c r="BO116" s="123">
        <v>0</v>
      </c>
      <c r="BP116">
        <v>1</v>
      </c>
      <c r="BQ116" s="125">
        <f t="shared" si="15"/>
        <v>1</v>
      </c>
      <c r="BR116">
        <f t="shared" si="16"/>
        <v>0</v>
      </c>
      <c r="BS116">
        <f t="shared" si="17"/>
        <v>0.52340839780166015</v>
      </c>
      <c r="BT116" s="123">
        <f t="shared" si="18"/>
        <v>0.52340839780166015</v>
      </c>
      <c r="BU116" s="125">
        <f t="shared" si="19"/>
        <v>0.47659160219833985</v>
      </c>
      <c r="BV116" s="123">
        <f t="shared" si="20"/>
        <v>-0.74109533470282185</v>
      </c>
      <c r="BW116" s="125">
        <f t="shared" si="21"/>
        <v>0</v>
      </c>
      <c r="BX116">
        <f t="shared" si="22"/>
        <v>5.8709861689510312E-2</v>
      </c>
      <c r="BY116">
        <f t="shared" si="23"/>
        <v>0.39825532585576312</v>
      </c>
      <c r="BZ116">
        <f t="shared" si="24"/>
        <v>0.64922144733613618</v>
      </c>
      <c r="CT116">
        <v>0.30718192198474847</v>
      </c>
      <c r="CU116">
        <v>0</v>
      </c>
      <c r="CV116">
        <v>1</v>
      </c>
      <c r="CW116">
        <f t="shared" si="27"/>
        <v>98</v>
      </c>
      <c r="CX116">
        <f t="shared" si="27"/>
        <v>13</v>
      </c>
      <c r="CY116">
        <f t="shared" si="25"/>
        <v>0.16949152542372881</v>
      </c>
      <c r="CZ116">
        <f t="shared" si="25"/>
        <v>0.59375</v>
      </c>
      <c r="DA116">
        <f t="shared" si="26"/>
        <v>5.0317796610169357E-3</v>
      </c>
    </row>
    <row r="117" spans="1:105" x14ac:dyDescent="0.25">
      <c r="A117" s="2">
        <v>186</v>
      </c>
      <c r="B117" s="2">
        <v>2016</v>
      </c>
      <c r="C117" s="2" t="s">
        <v>88</v>
      </c>
      <c r="D117" s="2" t="s">
        <v>99</v>
      </c>
      <c r="E117" s="2" t="s">
        <v>63</v>
      </c>
      <c r="F117" s="2" t="s">
        <v>64</v>
      </c>
      <c r="G117" s="1" t="s">
        <v>65</v>
      </c>
      <c r="H117" s="1" t="s">
        <v>66</v>
      </c>
      <c r="I117" s="3">
        <v>1</v>
      </c>
      <c r="J117" s="4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 t="s">
        <v>67</v>
      </c>
      <c r="R117">
        <v>1</v>
      </c>
      <c r="S117" s="4">
        <v>1</v>
      </c>
      <c r="T117" s="5">
        <v>0</v>
      </c>
      <c r="U117" s="5">
        <v>0</v>
      </c>
      <c r="V117" s="5">
        <v>0</v>
      </c>
      <c r="W117" s="3" t="s">
        <v>68</v>
      </c>
      <c r="X117" s="3">
        <v>0</v>
      </c>
      <c r="Y117" s="4">
        <v>1</v>
      </c>
      <c r="Z117" s="5">
        <v>0</v>
      </c>
      <c r="AA117" s="5">
        <v>0</v>
      </c>
      <c r="AB117" s="5">
        <v>0</v>
      </c>
      <c r="AC117" s="3" t="s">
        <v>91</v>
      </c>
      <c r="AD117" s="3">
        <v>5</v>
      </c>
      <c r="AE117" s="4">
        <v>0</v>
      </c>
      <c r="AF117" s="5">
        <v>0</v>
      </c>
      <c r="AG117" s="5">
        <v>0</v>
      </c>
      <c r="AH117" s="5">
        <v>0</v>
      </c>
      <c r="AI117" s="5">
        <v>1</v>
      </c>
      <c r="AJ117" s="5">
        <v>0</v>
      </c>
      <c r="AK117" s="6">
        <v>1</v>
      </c>
      <c r="AL117" s="6">
        <v>-1</v>
      </c>
      <c r="AM117" s="6">
        <v>422</v>
      </c>
      <c r="AN117" s="6">
        <v>8</v>
      </c>
      <c r="AO117" s="6">
        <v>31</v>
      </c>
      <c r="AP117" s="6">
        <v>32</v>
      </c>
      <c r="AQ117" s="6">
        <v>32</v>
      </c>
      <c r="AR117" s="6">
        <v>33</v>
      </c>
      <c r="AS117" s="6">
        <v>90</v>
      </c>
      <c r="AT117" s="7">
        <v>0</v>
      </c>
      <c r="AU117" s="7">
        <v>0</v>
      </c>
      <c r="AV117" s="7">
        <v>1</v>
      </c>
      <c r="AW117" s="8" t="s">
        <v>65</v>
      </c>
      <c r="AX117" s="12" t="s">
        <v>71</v>
      </c>
      <c r="AY117" s="12">
        <v>3</v>
      </c>
      <c r="AZ117" s="9" t="s">
        <v>77</v>
      </c>
      <c r="BA117" s="11" t="s">
        <v>331</v>
      </c>
      <c r="BB117" s="2" t="s">
        <v>99</v>
      </c>
      <c r="BC117" s="11"/>
      <c r="BD117" s="4">
        <v>3.9649999999999999</v>
      </c>
      <c r="BE117" s="6">
        <v>2.3696682464454978E-3</v>
      </c>
      <c r="BF117" s="6">
        <v>4</v>
      </c>
      <c r="BG117" s="6">
        <v>25</v>
      </c>
      <c r="BH117" s="6">
        <v>28</v>
      </c>
      <c r="BI117" s="7">
        <v>0</v>
      </c>
      <c r="BK117">
        <v>0.32698412698412699</v>
      </c>
      <c r="BL117">
        <v>3.58</v>
      </c>
      <c r="BM117">
        <v>6</v>
      </c>
      <c r="BN117">
        <v>21</v>
      </c>
      <c r="BO117" s="123">
        <v>0</v>
      </c>
      <c r="BP117">
        <v>1</v>
      </c>
      <c r="BQ117" s="125">
        <f t="shared" si="15"/>
        <v>1</v>
      </c>
      <c r="BR117">
        <f t="shared" si="16"/>
        <v>0</v>
      </c>
      <c r="BS117">
        <f t="shared" si="17"/>
        <v>0.38006895600934498</v>
      </c>
      <c r="BT117" s="123">
        <f t="shared" si="18"/>
        <v>0.38006895600934498</v>
      </c>
      <c r="BU117" s="125">
        <f t="shared" si="19"/>
        <v>0.61993104399065502</v>
      </c>
      <c r="BV117" s="123">
        <f t="shared" si="20"/>
        <v>-0.47814702649824381</v>
      </c>
      <c r="BW117" s="125">
        <f t="shared" si="21"/>
        <v>100</v>
      </c>
      <c r="BX117">
        <f t="shared" si="22"/>
        <v>-0.30529968999656187</v>
      </c>
      <c r="BY117">
        <f t="shared" si="23"/>
        <v>0.38077657866592179</v>
      </c>
      <c r="BZ117">
        <f t="shared" si="24"/>
        <v>0.56479365034160256</v>
      </c>
      <c r="CT117">
        <v>0.30758911542464218</v>
      </c>
      <c r="CU117">
        <v>1</v>
      </c>
      <c r="CV117">
        <v>0</v>
      </c>
      <c r="CW117">
        <f t="shared" si="27"/>
        <v>99</v>
      </c>
      <c r="CX117">
        <f t="shared" si="27"/>
        <v>13</v>
      </c>
      <c r="CY117">
        <f t="shared" si="25"/>
        <v>0.16101694915254239</v>
      </c>
      <c r="CZ117">
        <f t="shared" si="25"/>
        <v>0.59375</v>
      </c>
      <c r="DA117">
        <f t="shared" si="26"/>
        <v>5.0317796610169357E-3</v>
      </c>
    </row>
    <row r="118" spans="1:105" x14ac:dyDescent="0.25">
      <c r="A118" s="2">
        <v>193</v>
      </c>
      <c r="B118" s="2">
        <v>2016</v>
      </c>
      <c r="C118" s="2" t="s">
        <v>360</v>
      </c>
      <c r="D118" s="2" t="s">
        <v>204</v>
      </c>
      <c r="E118" s="2" t="s">
        <v>63</v>
      </c>
      <c r="F118" s="2" t="s">
        <v>136</v>
      </c>
      <c r="G118" s="1" t="s">
        <v>65</v>
      </c>
      <c r="H118" s="1" t="s">
        <v>66</v>
      </c>
      <c r="I118" s="3">
        <v>1</v>
      </c>
      <c r="J118" s="4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3" t="s">
        <v>67</v>
      </c>
      <c r="R118">
        <v>1</v>
      </c>
      <c r="S118" s="4">
        <v>1</v>
      </c>
      <c r="T118" s="5">
        <v>0</v>
      </c>
      <c r="U118" s="5">
        <v>0</v>
      </c>
      <c r="V118" s="5">
        <v>0</v>
      </c>
      <c r="W118" s="3" t="s">
        <v>123</v>
      </c>
      <c r="X118" s="3">
        <v>2</v>
      </c>
      <c r="Y118" s="4">
        <v>0</v>
      </c>
      <c r="Z118" s="5">
        <v>0</v>
      </c>
      <c r="AA118" s="5">
        <v>1</v>
      </c>
      <c r="AB118" s="5">
        <v>0</v>
      </c>
      <c r="AC118" s="3" t="s">
        <v>69</v>
      </c>
      <c r="AD118" s="3">
        <v>1</v>
      </c>
      <c r="AE118" s="4">
        <v>1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6">
        <v>43</v>
      </c>
      <c r="AL118" s="6">
        <v>-43</v>
      </c>
      <c r="AM118" s="6">
        <v>484</v>
      </c>
      <c r="AN118" s="6">
        <v>4</v>
      </c>
      <c r="AO118" s="6">
        <v>32</v>
      </c>
      <c r="AP118" s="6">
        <v>33</v>
      </c>
      <c r="AQ118" s="6">
        <v>35</v>
      </c>
      <c r="AR118" s="6">
        <v>32</v>
      </c>
      <c r="AS118" s="6">
        <v>13746</v>
      </c>
      <c r="AT118" s="7">
        <v>0</v>
      </c>
      <c r="AU118" s="7">
        <v>0</v>
      </c>
      <c r="AV118" s="7">
        <v>1</v>
      </c>
      <c r="AW118" s="8" t="s">
        <v>65</v>
      </c>
      <c r="AX118" s="12" t="s">
        <v>71</v>
      </c>
      <c r="AY118" s="12">
        <v>3</v>
      </c>
      <c r="AZ118" s="9" t="s">
        <v>77</v>
      </c>
      <c r="BA118" s="11" t="s">
        <v>361</v>
      </c>
      <c r="BB118" s="2" t="s">
        <v>204</v>
      </c>
      <c r="BC118" s="11"/>
      <c r="BD118" s="4">
        <v>3.6909999999999998</v>
      </c>
      <c r="BE118" s="6">
        <v>8.8842975206611566E-2</v>
      </c>
      <c r="BF118" s="6">
        <v>4</v>
      </c>
      <c r="BG118" s="6">
        <v>30</v>
      </c>
      <c r="BH118" s="6">
        <v>28</v>
      </c>
      <c r="BI118" s="7">
        <v>0</v>
      </c>
      <c r="BK118">
        <v>0.32865168539325845</v>
      </c>
      <c r="BL118">
        <v>3.15</v>
      </c>
      <c r="BM118">
        <v>17</v>
      </c>
      <c r="BN118">
        <v>20</v>
      </c>
      <c r="BO118" s="123">
        <v>0</v>
      </c>
      <c r="BP118">
        <v>1</v>
      </c>
      <c r="BQ118" s="125">
        <f t="shared" si="15"/>
        <v>1</v>
      </c>
      <c r="BR118">
        <f t="shared" si="16"/>
        <v>0</v>
      </c>
      <c r="BS118">
        <f t="shared" si="17"/>
        <v>0.30633532108152783</v>
      </c>
      <c r="BT118" s="123">
        <f t="shared" si="18"/>
        <v>0.30633532108152783</v>
      </c>
      <c r="BU118" s="125">
        <f t="shared" si="19"/>
        <v>0.69366467891847217</v>
      </c>
      <c r="BV118" s="123">
        <f t="shared" si="20"/>
        <v>-0.36576660682755302</v>
      </c>
      <c r="BW118" s="125">
        <f t="shared" si="21"/>
        <v>100</v>
      </c>
      <c r="BX118">
        <f t="shared" si="22"/>
        <v>-0.50626498240159279</v>
      </c>
      <c r="BY118">
        <f t="shared" si="23"/>
        <v>0.35095732313877859</v>
      </c>
      <c r="BZ118">
        <f t="shared" si="24"/>
        <v>0.51212509023143604</v>
      </c>
      <c r="CT118">
        <v>0.31178191862342919</v>
      </c>
      <c r="CU118">
        <v>1</v>
      </c>
      <c r="CV118">
        <v>0</v>
      </c>
      <c r="CW118">
        <f t="shared" si="27"/>
        <v>100</v>
      </c>
      <c r="CX118">
        <f t="shared" si="27"/>
        <v>13</v>
      </c>
      <c r="CY118">
        <f t="shared" si="25"/>
        <v>0.15254237288135597</v>
      </c>
      <c r="CZ118">
        <f t="shared" si="25"/>
        <v>0.59375</v>
      </c>
      <c r="DA118">
        <f t="shared" si="26"/>
        <v>0</v>
      </c>
    </row>
    <row r="119" spans="1:105" x14ac:dyDescent="0.25">
      <c r="A119" s="2">
        <v>1</v>
      </c>
      <c r="B119" s="2">
        <v>2015</v>
      </c>
      <c r="C119" s="2" t="s">
        <v>301</v>
      </c>
      <c r="D119" s="2" t="s">
        <v>124</v>
      </c>
      <c r="E119" s="2" t="s">
        <v>63</v>
      </c>
      <c r="F119" s="2" t="s">
        <v>64</v>
      </c>
      <c r="G119" s="1" t="s">
        <v>65</v>
      </c>
      <c r="H119" s="1" t="s">
        <v>66</v>
      </c>
      <c r="I119" s="3">
        <v>1</v>
      </c>
      <c r="J119" s="4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3" t="s">
        <v>67</v>
      </c>
      <c r="R119">
        <v>1</v>
      </c>
      <c r="S119" s="4">
        <v>1</v>
      </c>
      <c r="T119" s="5">
        <v>0</v>
      </c>
      <c r="U119" s="5">
        <v>0</v>
      </c>
      <c r="V119" s="5">
        <v>0</v>
      </c>
      <c r="W119" s="3" t="s">
        <v>68</v>
      </c>
      <c r="X119" s="3">
        <v>0</v>
      </c>
      <c r="Y119" s="4">
        <v>1</v>
      </c>
      <c r="Z119" s="5">
        <v>0</v>
      </c>
      <c r="AA119" s="5">
        <v>0</v>
      </c>
      <c r="AB119" s="5">
        <v>0</v>
      </c>
      <c r="AC119" s="3" t="s">
        <v>83</v>
      </c>
      <c r="AD119" s="3">
        <v>2</v>
      </c>
      <c r="AE119" s="4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6">
        <v>4</v>
      </c>
      <c r="AL119" s="6">
        <v>-4</v>
      </c>
      <c r="AM119" s="6">
        <v>309</v>
      </c>
      <c r="AN119" s="6">
        <v>4</v>
      </c>
      <c r="AO119" s="6">
        <v>29</v>
      </c>
      <c r="AP119" s="6">
        <v>30</v>
      </c>
      <c r="AQ119" s="6">
        <v>26</v>
      </c>
      <c r="AR119" s="6">
        <v>32</v>
      </c>
      <c r="AS119" s="6">
        <v>12</v>
      </c>
      <c r="AT119" s="7">
        <v>0</v>
      </c>
      <c r="AU119" s="7">
        <v>0</v>
      </c>
      <c r="AV119" s="7">
        <v>0</v>
      </c>
      <c r="AW119" s="8" t="s">
        <v>65</v>
      </c>
      <c r="AX119" s="12" t="s">
        <v>71</v>
      </c>
      <c r="AY119" s="12">
        <v>3</v>
      </c>
      <c r="AZ119" s="9" t="s">
        <v>77</v>
      </c>
      <c r="BA119" s="11" t="s">
        <v>302</v>
      </c>
      <c r="BB119" s="2" t="s">
        <v>124</v>
      </c>
      <c r="BC119" s="11" t="s">
        <v>183</v>
      </c>
      <c r="BD119" s="4">
        <v>3.681</v>
      </c>
      <c r="BE119" s="6">
        <v>1.2944983818770227E-2</v>
      </c>
      <c r="BF119" s="6">
        <v>4.16</v>
      </c>
      <c r="BG119" s="6">
        <v>44</v>
      </c>
      <c r="BH119" s="6">
        <v>28</v>
      </c>
      <c r="BI119" s="7">
        <v>0</v>
      </c>
      <c r="BK119">
        <v>0.32941176470588235</v>
      </c>
      <c r="BL119">
        <v>3.48</v>
      </c>
      <c r="BM119">
        <v>3</v>
      </c>
      <c r="BN119">
        <v>18</v>
      </c>
      <c r="BO119" s="123">
        <v>1</v>
      </c>
      <c r="BP119">
        <v>0</v>
      </c>
      <c r="BQ119" s="125">
        <f t="shared" si="15"/>
        <v>1</v>
      </c>
      <c r="BR119">
        <f t="shared" si="16"/>
        <v>1</v>
      </c>
      <c r="BS119">
        <f t="shared" si="17"/>
        <v>0.47622897575084916</v>
      </c>
      <c r="BT119" s="123">
        <f t="shared" si="18"/>
        <v>0.47622897575084916</v>
      </c>
      <c r="BU119" s="125">
        <f t="shared" si="19"/>
        <v>0.5237710242491509</v>
      </c>
      <c r="BV119" s="123">
        <f t="shared" si="20"/>
        <v>-0.74185649892070449</v>
      </c>
      <c r="BW119" s="125">
        <f t="shared" si="21"/>
        <v>0</v>
      </c>
      <c r="BX119">
        <f t="shared" si="22"/>
        <v>-5.9620423750990525E-2</v>
      </c>
      <c r="BY119">
        <f t="shared" si="23"/>
        <v>0.39823387101172553</v>
      </c>
      <c r="BZ119">
        <f t="shared" si="24"/>
        <v>0.64941377676387446</v>
      </c>
      <c r="CT119">
        <v>0.3137615012899081</v>
      </c>
      <c r="CU119">
        <v>0</v>
      </c>
      <c r="CV119">
        <v>1</v>
      </c>
      <c r="CW119">
        <f t="shared" si="27"/>
        <v>100</v>
      </c>
      <c r="CX119">
        <f t="shared" si="27"/>
        <v>14</v>
      </c>
      <c r="CY119">
        <f t="shared" si="25"/>
        <v>0.15254237288135597</v>
      </c>
      <c r="CZ119">
        <f t="shared" si="25"/>
        <v>0.5625</v>
      </c>
      <c r="DA119">
        <f t="shared" si="26"/>
        <v>4.7669491525424226E-3</v>
      </c>
    </row>
    <row r="120" spans="1:105" x14ac:dyDescent="0.25">
      <c r="A120" s="2">
        <v>142</v>
      </c>
      <c r="B120" s="2">
        <v>2016</v>
      </c>
      <c r="C120" s="2" t="s">
        <v>188</v>
      </c>
      <c r="D120" s="2" t="s">
        <v>161</v>
      </c>
      <c r="E120" s="2" t="s">
        <v>74</v>
      </c>
      <c r="F120" s="2" t="s">
        <v>64</v>
      </c>
      <c r="G120" s="1" t="s">
        <v>65</v>
      </c>
      <c r="H120" s="1" t="s">
        <v>66</v>
      </c>
      <c r="I120" s="3">
        <v>1</v>
      </c>
      <c r="J120" s="4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3" t="s">
        <v>67</v>
      </c>
      <c r="R120">
        <v>1</v>
      </c>
      <c r="S120" s="4">
        <v>1</v>
      </c>
      <c r="T120" s="5">
        <v>0</v>
      </c>
      <c r="U120" s="5">
        <v>0</v>
      </c>
      <c r="V120" s="5">
        <v>0</v>
      </c>
      <c r="W120" s="3" t="s">
        <v>68</v>
      </c>
      <c r="X120" s="3">
        <v>0</v>
      </c>
      <c r="Y120" s="4">
        <v>1</v>
      </c>
      <c r="Z120" s="5">
        <v>0</v>
      </c>
      <c r="AA120" s="5">
        <v>0</v>
      </c>
      <c r="AB120" s="5">
        <v>0</v>
      </c>
      <c r="AC120" s="3" t="s">
        <v>91</v>
      </c>
      <c r="AD120" s="3">
        <v>5</v>
      </c>
      <c r="AE120" s="4">
        <v>0</v>
      </c>
      <c r="AF120" s="5">
        <v>0</v>
      </c>
      <c r="AG120" s="5">
        <v>0</v>
      </c>
      <c r="AH120" s="5">
        <v>0</v>
      </c>
      <c r="AI120" s="5">
        <v>1</v>
      </c>
      <c r="AJ120" s="5">
        <v>0</v>
      </c>
      <c r="AK120" s="6">
        <v>5</v>
      </c>
      <c r="AL120" s="6">
        <v>-5</v>
      </c>
      <c r="AM120" s="6">
        <v>443</v>
      </c>
      <c r="AN120" s="6">
        <v>6</v>
      </c>
      <c r="AO120" s="6">
        <v>32</v>
      </c>
      <c r="AP120" s="6">
        <v>36</v>
      </c>
      <c r="AQ120" s="6">
        <v>29</v>
      </c>
      <c r="AR120" s="6">
        <v>34</v>
      </c>
      <c r="AS120" s="6">
        <v>84</v>
      </c>
      <c r="AT120" s="7">
        <v>0</v>
      </c>
      <c r="AU120" s="7">
        <v>1</v>
      </c>
      <c r="AV120" s="7">
        <v>1</v>
      </c>
      <c r="AW120" s="8" t="s">
        <v>65</v>
      </c>
      <c r="AX120" s="12" t="s">
        <v>71</v>
      </c>
      <c r="AY120" s="12">
        <v>3</v>
      </c>
      <c r="AZ120" s="9" t="s">
        <v>77</v>
      </c>
      <c r="BA120" s="11" t="s">
        <v>355</v>
      </c>
      <c r="BB120" s="2" t="s">
        <v>161</v>
      </c>
      <c r="BC120" s="11" t="s">
        <v>356</v>
      </c>
      <c r="BD120" s="4">
        <v>3.524</v>
      </c>
      <c r="BE120" s="6">
        <v>1.1286681715575621E-2</v>
      </c>
      <c r="BF120" s="6">
        <v>4.28</v>
      </c>
      <c r="BG120" s="6">
        <v>57</v>
      </c>
      <c r="BH120" s="6">
        <v>28</v>
      </c>
      <c r="BI120" s="7">
        <v>0</v>
      </c>
      <c r="BK120">
        <v>0.32960893854748602</v>
      </c>
      <c r="BL120">
        <v>3.65</v>
      </c>
      <c r="BM120">
        <v>39</v>
      </c>
      <c r="BN120">
        <v>19</v>
      </c>
      <c r="BO120" s="123">
        <v>0</v>
      </c>
      <c r="BP120">
        <v>1</v>
      </c>
      <c r="BQ120" s="125">
        <f t="shared" si="15"/>
        <v>1</v>
      </c>
      <c r="BR120">
        <f t="shared" si="16"/>
        <v>0</v>
      </c>
      <c r="BS120">
        <f t="shared" si="17"/>
        <v>3.6777382705236103E-2</v>
      </c>
      <c r="BT120" s="123">
        <f t="shared" si="18"/>
        <v>3.6777382705236103E-2</v>
      </c>
      <c r="BU120" s="125">
        <f t="shared" si="19"/>
        <v>0.96322261729476388</v>
      </c>
      <c r="BV120" s="123">
        <f t="shared" si="20"/>
        <v>-3.7470723292587681E-2</v>
      </c>
      <c r="BW120" s="125">
        <f t="shared" si="21"/>
        <v>100</v>
      </c>
      <c r="BX120">
        <f t="shared" si="22"/>
        <v>-1.7893729951649879</v>
      </c>
      <c r="BY120">
        <f t="shared" si="23"/>
        <v>8.0470357585861615E-2</v>
      </c>
      <c r="BZ120">
        <f t="shared" si="24"/>
        <v>0.15646871726316319</v>
      </c>
      <c r="CT120">
        <v>0.31807388785843793</v>
      </c>
      <c r="CU120">
        <v>1</v>
      </c>
      <c r="CV120">
        <v>0</v>
      </c>
      <c r="CW120">
        <f t="shared" si="27"/>
        <v>101</v>
      </c>
      <c r="CX120">
        <f t="shared" si="27"/>
        <v>14</v>
      </c>
      <c r="CY120">
        <f t="shared" si="25"/>
        <v>0.14406779661016944</v>
      </c>
      <c r="CZ120">
        <f t="shared" si="25"/>
        <v>0.5625</v>
      </c>
      <c r="DA120">
        <f t="shared" si="26"/>
        <v>4.7669491525423602E-3</v>
      </c>
    </row>
    <row r="121" spans="1:105" x14ac:dyDescent="0.25">
      <c r="A121" s="2">
        <v>163</v>
      </c>
      <c r="B121" s="2">
        <v>2016</v>
      </c>
      <c r="C121" s="2" t="s">
        <v>266</v>
      </c>
      <c r="D121" s="2" t="s">
        <v>189</v>
      </c>
      <c r="E121" s="2" t="s">
        <v>63</v>
      </c>
      <c r="F121" s="2" t="s">
        <v>90</v>
      </c>
      <c r="G121" s="1" t="s">
        <v>65</v>
      </c>
      <c r="H121" s="1" t="s">
        <v>66</v>
      </c>
      <c r="I121" s="3">
        <v>1</v>
      </c>
      <c r="J121" s="4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3" t="s">
        <v>67</v>
      </c>
      <c r="R121">
        <v>1</v>
      </c>
      <c r="S121" s="4">
        <v>1</v>
      </c>
      <c r="T121" s="5">
        <v>0</v>
      </c>
      <c r="U121" s="5">
        <v>0</v>
      </c>
      <c r="V121" s="5">
        <v>0</v>
      </c>
      <c r="W121" s="3" t="s">
        <v>110</v>
      </c>
      <c r="X121" s="3">
        <v>1</v>
      </c>
      <c r="Y121" s="4">
        <v>0</v>
      </c>
      <c r="Z121" s="5">
        <v>1</v>
      </c>
      <c r="AA121" s="5">
        <v>0</v>
      </c>
      <c r="AB121" s="5">
        <v>0</v>
      </c>
      <c r="AC121" s="3" t="s">
        <v>83</v>
      </c>
      <c r="AD121" s="3">
        <v>2</v>
      </c>
      <c r="AE121" s="4">
        <v>0</v>
      </c>
      <c r="AF121" s="5">
        <v>1</v>
      </c>
      <c r="AG121" s="5">
        <v>0</v>
      </c>
      <c r="AH121" s="5">
        <v>0</v>
      </c>
      <c r="AI121" s="5">
        <v>0</v>
      </c>
      <c r="AJ121" s="5">
        <v>0</v>
      </c>
      <c r="AK121" s="6">
        <v>240</v>
      </c>
      <c r="AL121" s="6">
        <v>-240</v>
      </c>
      <c r="AM121" s="6">
        <v>392</v>
      </c>
      <c r="AN121" s="6">
        <v>8</v>
      </c>
      <c r="AO121" s="6">
        <v>27</v>
      </c>
      <c r="AP121" s="6">
        <v>30</v>
      </c>
      <c r="AQ121" s="6">
        <v>29</v>
      </c>
      <c r="AR121" s="6">
        <v>25</v>
      </c>
      <c r="AS121" s="6">
        <v>2153</v>
      </c>
      <c r="AT121" s="7">
        <v>0</v>
      </c>
      <c r="AU121" s="7">
        <v>0</v>
      </c>
      <c r="AV121" s="7">
        <v>1</v>
      </c>
      <c r="AW121" s="8" t="s">
        <v>65</v>
      </c>
      <c r="AX121" s="12" t="s">
        <v>71</v>
      </c>
      <c r="AY121" s="12">
        <v>3</v>
      </c>
      <c r="AZ121" s="9" t="s">
        <v>77</v>
      </c>
      <c r="BA121" s="11" t="s">
        <v>267</v>
      </c>
      <c r="BB121" s="2" t="s">
        <v>189</v>
      </c>
      <c r="BC121" s="11"/>
      <c r="BD121" s="4">
        <v>3.5760000000000001</v>
      </c>
      <c r="BE121" s="6">
        <v>0.61224489795918369</v>
      </c>
      <c r="BF121" s="6">
        <v>3.44</v>
      </c>
      <c r="BG121" s="6">
        <v>8</v>
      </c>
      <c r="BH121" s="6">
        <v>29</v>
      </c>
      <c r="BI121" s="7">
        <v>0</v>
      </c>
      <c r="BK121">
        <v>0.33574879227053139</v>
      </c>
      <c r="BL121">
        <v>3.6</v>
      </c>
      <c r="BM121">
        <v>0</v>
      </c>
      <c r="BN121">
        <v>26</v>
      </c>
      <c r="BO121" s="123">
        <v>0</v>
      </c>
      <c r="BP121">
        <v>1</v>
      </c>
      <c r="BQ121" s="125">
        <f t="shared" si="15"/>
        <v>1</v>
      </c>
      <c r="BR121">
        <f t="shared" si="16"/>
        <v>0</v>
      </c>
      <c r="BS121">
        <f t="shared" si="17"/>
        <v>0.45303193824565879</v>
      </c>
      <c r="BT121" s="123">
        <f t="shared" si="18"/>
        <v>0.45303193824565879</v>
      </c>
      <c r="BU121" s="125">
        <f t="shared" si="19"/>
        <v>0.54696806175434121</v>
      </c>
      <c r="BV121" s="123">
        <f t="shared" si="20"/>
        <v>-0.60336486628246022</v>
      </c>
      <c r="BW121" s="125">
        <f t="shared" si="21"/>
        <v>100</v>
      </c>
      <c r="BX121">
        <f t="shared" si="22"/>
        <v>-0.11800477238332752</v>
      </c>
      <c r="BY121">
        <f t="shared" si="23"/>
        <v>0.39617426699609726</v>
      </c>
      <c r="BZ121">
        <f t="shared" si="24"/>
        <v>0.6100965264064836</v>
      </c>
      <c r="CT121">
        <v>0.3416183806429155</v>
      </c>
      <c r="CU121">
        <v>1</v>
      </c>
      <c r="CV121">
        <v>0</v>
      </c>
      <c r="CW121">
        <f t="shared" si="27"/>
        <v>102</v>
      </c>
      <c r="CX121">
        <f t="shared" si="27"/>
        <v>14</v>
      </c>
      <c r="CY121">
        <f t="shared" si="25"/>
        <v>0.13559322033898302</v>
      </c>
      <c r="CZ121">
        <f t="shared" si="25"/>
        <v>0.5625</v>
      </c>
      <c r="DA121">
        <f t="shared" si="26"/>
        <v>4.7669491525423602E-3</v>
      </c>
    </row>
    <row r="122" spans="1:105" x14ac:dyDescent="0.25">
      <c r="A122" s="2">
        <v>136</v>
      </c>
      <c r="B122" s="2">
        <v>2015</v>
      </c>
      <c r="C122" s="2" t="s">
        <v>315</v>
      </c>
      <c r="D122" s="2" t="s">
        <v>214</v>
      </c>
      <c r="E122" s="2" t="s">
        <v>63</v>
      </c>
      <c r="F122" s="2" t="s">
        <v>145</v>
      </c>
      <c r="G122" s="1" t="s">
        <v>70</v>
      </c>
      <c r="H122" s="1" t="s">
        <v>66</v>
      </c>
      <c r="I122" s="3">
        <v>1</v>
      </c>
      <c r="J122" s="4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 t="s">
        <v>101</v>
      </c>
      <c r="R122">
        <v>2</v>
      </c>
      <c r="S122" s="4">
        <v>0</v>
      </c>
      <c r="T122" s="5">
        <v>1</v>
      </c>
      <c r="U122" s="5">
        <v>0</v>
      </c>
      <c r="V122" s="5">
        <v>0</v>
      </c>
      <c r="W122" s="3" t="s">
        <v>68</v>
      </c>
      <c r="X122" s="3">
        <v>0</v>
      </c>
      <c r="Y122" s="4">
        <v>1</v>
      </c>
      <c r="Z122" s="5">
        <v>0</v>
      </c>
      <c r="AA122" s="5">
        <v>0</v>
      </c>
      <c r="AB122" s="5">
        <v>0</v>
      </c>
      <c r="AC122" s="3" t="s">
        <v>69</v>
      </c>
      <c r="AD122" s="3">
        <v>1</v>
      </c>
      <c r="AE122" s="4">
        <v>1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6">
        <v>1</v>
      </c>
      <c r="AL122" s="6">
        <v>-1</v>
      </c>
      <c r="AM122" s="6">
        <v>66</v>
      </c>
      <c r="AN122" s="6">
        <v>8</v>
      </c>
      <c r="AO122" s="6">
        <v>33</v>
      </c>
      <c r="AP122" s="6">
        <v>30</v>
      </c>
      <c r="AQ122" s="6">
        <v>35</v>
      </c>
      <c r="AR122" s="6">
        <v>36</v>
      </c>
      <c r="AS122" s="6">
        <v>8966</v>
      </c>
      <c r="AT122" s="7">
        <v>1</v>
      </c>
      <c r="AU122" s="7">
        <v>0</v>
      </c>
      <c r="AV122" s="7">
        <v>0</v>
      </c>
      <c r="AW122" s="8" t="s">
        <v>65</v>
      </c>
      <c r="AX122" s="12" t="s">
        <v>71</v>
      </c>
      <c r="AY122" s="12">
        <v>3</v>
      </c>
      <c r="AZ122" s="9" t="s">
        <v>77</v>
      </c>
      <c r="BA122" s="11" t="s">
        <v>363</v>
      </c>
      <c r="BB122" s="2" t="s">
        <v>214</v>
      </c>
      <c r="BC122" s="11"/>
      <c r="BD122" s="4">
        <v>3.64</v>
      </c>
      <c r="BE122" s="6">
        <v>1.5151515151515152E-2</v>
      </c>
      <c r="BF122" s="6">
        <v>4</v>
      </c>
      <c r="BG122" s="6">
        <v>9</v>
      </c>
      <c r="BH122" s="6">
        <v>29</v>
      </c>
      <c r="BI122" s="7">
        <v>0</v>
      </c>
      <c r="BK122">
        <v>0.34020618556701032</v>
      </c>
      <c r="BL122">
        <v>3.18</v>
      </c>
      <c r="BM122">
        <v>16</v>
      </c>
      <c r="BN122">
        <v>16</v>
      </c>
      <c r="BO122" s="123">
        <v>0</v>
      </c>
      <c r="BP122">
        <v>1</v>
      </c>
      <c r="BQ122" s="125">
        <f t="shared" si="15"/>
        <v>1</v>
      </c>
      <c r="BR122">
        <f t="shared" si="16"/>
        <v>0</v>
      </c>
      <c r="BS122">
        <f t="shared" si="17"/>
        <v>0.3416183806429155</v>
      </c>
      <c r="BT122" s="123">
        <f t="shared" si="18"/>
        <v>0.3416183806429155</v>
      </c>
      <c r="BU122" s="125">
        <f t="shared" si="19"/>
        <v>0.6583816193570845</v>
      </c>
      <c r="BV122" s="123">
        <f t="shared" si="20"/>
        <v>-0.41797054714583798</v>
      </c>
      <c r="BW122" s="125">
        <f t="shared" si="21"/>
        <v>100</v>
      </c>
      <c r="BX122">
        <f t="shared" si="22"/>
        <v>-0.40805028033756452</v>
      </c>
      <c r="BY122">
        <f t="shared" si="23"/>
        <v>0.36707428174016099</v>
      </c>
      <c r="BZ122">
        <f t="shared" si="24"/>
        <v>0.53835565297651977</v>
      </c>
      <c r="CT122">
        <v>0.34553843999460099</v>
      </c>
      <c r="CU122">
        <v>1</v>
      </c>
      <c r="CV122">
        <v>0</v>
      </c>
      <c r="CW122">
        <f t="shared" si="27"/>
        <v>103</v>
      </c>
      <c r="CX122">
        <f t="shared" si="27"/>
        <v>14</v>
      </c>
      <c r="CY122">
        <f t="shared" si="25"/>
        <v>0.1271186440677966</v>
      </c>
      <c r="CZ122">
        <f t="shared" si="25"/>
        <v>0.5625</v>
      </c>
      <c r="DA122">
        <f t="shared" si="26"/>
        <v>0</v>
      </c>
    </row>
    <row r="123" spans="1:105" x14ac:dyDescent="0.25">
      <c r="A123" s="2">
        <v>178</v>
      </c>
      <c r="B123" s="2">
        <v>2015</v>
      </c>
      <c r="C123" s="2" t="s">
        <v>321</v>
      </c>
      <c r="D123" s="2" t="s">
        <v>104</v>
      </c>
      <c r="E123" s="2" t="s">
        <v>74</v>
      </c>
      <c r="F123" s="2" t="s">
        <v>136</v>
      </c>
      <c r="G123" s="1" t="s">
        <v>65</v>
      </c>
      <c r="H123" s="1" t="s">
        <v>109</v>
      </c>
      <c r="I123" s="3">
        <v>7</v>
      </c>
      <c r="J123" s="4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3" t="s">
        <v>67</v>
      </c>
      <c r="R123">
        <v>1</v>
      </c>
      <c r="S123" s="4">
        <v>1</v>
      </c>
      <c r="T123" s="5">
        <v>0</v>
      </c>
      <c r="U123" s="5">
        <v>0</v>
      </c>
      <c r="V123" s="5">
        <v>0</v>
      </c>
      <c r="W123" s="3" t="s">
        <v>68</v>
      </c>
      <c r="X123" s="3">
        <v>0</v>
      </c>
      <c r="Y123" s="4">
        <v>1</v>
      </c>
      <c r="Z123" s="5">
        <v>0</v>
      </c>
      <c r="AA123" s="5">
        <v>0</v>
      </c>
      <c r="AB123" s="5">
        <v>0</v>
      </c>
      <c r="AC123" s="3" t="s">
        <v>104</v>
      </c>
      <c r="AD123" s="3">
        <v>4</v>
      </c>
      <c r="AE123" s="4">
        <v>0</v>
      </c>
      <c r="AF123" s="5">
        <v>0</v>
      </c>
      <c r="AG123" s="5">
        <v>0</v>
      </c>
      <c r="AH123" s="5">
        <v>1</v>
      </c>
      <c r="AI123" s="5">
        <v>0</v>
      </c>
      <c r="AJ123" s="5">
        <v>0</v>
      </c>
      <c r="AK123" s="6">
        <v>168</v>
      </c>
      <c r="AL123" s="6">
        <v>-168</v>
      </c>
      <c r="AM123" s="6">
        <v>374</v>
      </c>
      <c r="AN123" s="6">
        <v>8</v>
      </c>
      <c r="AO123" s="6">
        <v>30</v>
      </c>
      <c r="AP123" s="6">
        <v>34</v>
      </c>
      <c r="AQ123" s="6">
        <v>28</v>
      </c>
      <c r="AR123" s="6">
        <v>28</v>
      </c>
      <c r="AS123" s="6">
        <v>2140</v>
      </c>
      <c r="AT123" s="7">
        <v>0</v>
      </c>
      <c r="AU123" s="7">
        <v>1</v>
      </c>
      <c r="AV123" s="7">
        <v>0</v>
      </c>
      <c r="AW123" s="8" t="s">
        <v>65</v>
      </c>
      <c r="AX123" s="12" t="s">
        <v>71</v>
      </c>
      <c r="AY123" s="12">
        <v>3</v>
      </c>
      <c r="AZ123" s="9" t="s">
        <v>77</v>
      </c>
      <c r="BA123" s="11" t="s">
        <v>126</v>
      </c>
      <c r="BB123" s="2" t="s">
        <v>104</v>
      </c>
      <c r="BC123" s="11"/>
      <c r="BD123" s="4">
        <v>3.3090000000000002</v>
      </c>
      <c r="BE123" s="6">
        <v>0.44919786096256686</v>
      </c>
      <c r="BF123" s="6">
        <v>3.62</v>
      </c>
      <c r="BG123" s="6">
        <v>11</v>
      </c>
      <c r="BH123" s="6">
        <v>29</v>
      </c>
      <c r="BI123" s="7">
        <v>0</v>
      </c>
      <c r="BK123">
        <v>0.34123222748815168</v>
      </c>
      <c r="BL123">
        <v>3.58</v>
      </c>
      <c r="BM123">
        <v>0</v>
      </c>
      <c r="BN123">
        <v>23</v>
      </c>
      <c r="BO123" s="123">
        <v>0</v>
      </c>
      <c r="BP123">
        <v>1</v>
      </c>
      <c r="BQ123" s="125">
        <f t="shared" si="15"/>
        <v>1</v>
      </c>
      <c r="BR123">
        <f t="shared" si="16"/>
        <v>0</v>
      </c>
      <c r="BS123">
        <f t="shared" si="17"/>
        <v>0.47847335498894439</v>
      </c>
      <c r="BT123" s="123">
        <f t="shared" si="18"/>
        <v>0.47847335498894439</v>
      </c>
      <c r="BU123" s="125">
        <f t="shared" si="19"/>
        <v>0.52152664501105561</v>
      </c>
      <c r="BV123" s="123">
        <f t="shared" si="20"/>
        <v>-0.65099491282435551</v>
      </c>
      <c r="BW123" s="125">
        <f t="shared" si="21"/>
        <v>100</v>
      </c>
      <c r="BX123">
        <f t="shared" si="22"/>
        <v>-5.3985508459905684E-2</v>
      </c>
      <c r="BY123">
        <f t="shared" si="23"/>
        <v>0.3983613580721807</v>
      </c>
      <c r="BZ123">
        <f t="shared" si="24"/>
        <v>0.62468312210674926</v>
      </c>
      <c r="CT123">
        <v>0.34633843038563528</v>
      </c>
      <c r="CU123">
        <v>0</v>
      </c>
      <c r="CV123">
        <v>1</v>
      </c>
      <c r="CW123">
        <f t="shared" si="27"/>
        <v>103</v>
      </c>
      <c r="CX123">
        <f t="shared" si="27"/>
        <v>15</v>
      </c>
      <c r="CY123">
        <f t="shared" si="25"/>
        <v>0.1271186440677966</v>
      </c>
      <c r="CZ123">
        <f t="shared" si="25"/>
        <v>0.53125</v>
      </c>
      <c r="DA123">
        <f t="shared" si="26"/>
        <v>4.5021186440677846E-3</v>
      </c>
    </row>
    <row r="124" spans="1:105" x14ac:dyDescent="0.25">
      <c r="A124" s="2">
        <v>165</v>
      </c>
      <c r="B124" s="2">
        <v>2015</v>
      </c>
      <c r="C124" s="2" t="s">
        <v>372</v>
      </c>
      <c r="D124" s="2" t="s">
        <v>161</v>
      </c>
      <c r="E124" s="2" t="s">
        <v>63</v>
      </c>
      <c r="F124" s="2" t="s">
        <v>215</v>
      </c>
      <c r="G124" s="1" t="s">
        <v>65</v>
      </c>
      <c r="H124" s="1" t="s">
        <v>66</v>
      </c>
      <c r="I124" s="3">
        <v>1</v>
      </c>
      <c r="J124" s="4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3" t="s">
        <v>67</v>
      </c>
      <c r="R124">
        <v>1</v>
      </c>
      <c r="S124" s="4">
        <v>1</v>
      </c>
      <c r="T124" s="5">
        <v>0</v>
      </c>
      <c r="U124" s="5">
        <v>0</v>
      </c>
      <c r="V124" s="5">
        <v>0</v>
      </c>
      <c r="W124" s="3" t="s">
        <v>68</v>
      </c>
      <c r="X124" s="3">
        <v>0</v>
      </c>
      <c r="Y124" s="4">
        <v>1</v>
      </c>
      <c r="Z124" s="5">
        <v>0</v>
      </c>
      <c r="AA124" s="5">
        <v>0</v>
      </c>
      <c r="AB124" s="5">
        <v>0</v>
      </c>
      <c r="AC124" s="3" t="s">
        <v>128</v>
      </c>
      <c r="AD124" s="3">
        <v>3</v>
      </c>
      <c r="AE124" s="4">
        <v>0</v>
      </c>
      <c r="AF124" s="5">
        <v>0</v>
      </c>
      <c r="AG124" s="5">
        <v>1</v>
      </c>
      <c r="AH124" s="5">
        <v>0</v>
      </c>
      <c r="AI124" s="5">
        <v>0</v>
      </c>
      <c r="AJ124" s="5">
        <v>0</v>
      </c>
      <c r="AK124" s="6">
        <v>50</v>
      </c>
      <c r="AL124" s="6">
        <v>-50</v>
      </c>
      <c r="AM124" s="6">
        <v>710</v>
      </c>
      <c r="AN124" s="6">
        <v>8</v>
      </c>
      <c r="AO124" s="6">
        <v>33</v>
      </c>
      <c r="AP124" s="6">
        <v>28</v>
      </c>
      <c r="AQ124" s="6">
        <v>29</v>
      </c>
      <c r="AR124" s="6">
        <v>32</v>
      </c>
      <c r="AS124" s="6">
        <v>11010</v>
      </c>
      <c r="AT124" s="7">
        <v>0</v>
      </c>
      <c r="AU124" s="7">
        <v>0</v>
      </c>
      <c r="AV124" s="7">
        <v>0</v>
      </c>
      <c r="AW124" s="8" t="s">
        <v>65</v>
      </c>
      <c r="AX124" s="12" t="s">
        <v>71</v>
      </c>
      <c r="AY124" s="12">
        <v>3</v>
      </c>
      <c r="AZ124" s="9" t="s">
        <v>77</v>
      </c>
      <c r="BA124" s="11" t="s">
        <v>373</v>
      </c>
      <c r="BB124" s="2" t="s">
        <v>161</v>
      </c>
      <c r="BC124" s="11"/>
      <c r="BD124" s="4">
        <v>3.625</v>
      </c>
      <c r="BE124" s="6">
        <v>7.0422535211267609E-2</v>
      </c>
      <c r="BF124" s="6">
        <v>4.13</v>
      </c>
      <c r="BG124" s="6">
        <v>12</v>
      </c>
      <c r="BH124" s="6">
        <v>29</v>
      </c>
      <c r="BI124" s="7">
        <v>0</v>
      </c>
      <c r="BK124">
        <v>0.35033259423503327</v>
      </c>
      <c r="BL124">
        <v>3.6970000000000001</v>
      </c>
      <c r="BM124">
        <v>22</v>
      </c>
      <c r="BN124">
        <v>26</v>
      </c>
      <c r="BO124" s="123">
        <v>0</v>
      </c>
      <c r="BP124">
        <v>1</v>
      </c>
      <c r="BQ124" s="125">
        <f t="shared" si="15"/>
        <v>1</v>
      </c>
      <c r="BR124">
        <f t="shared" si="16"/>
        <v>0</v>
      </c>
      <c r="BS124">
        <f t="shared" si="17"/>
        <v>0.12568637049825318</v>
      </c>
      <c r="BT124" s="123">
        <f t="shared" si="18"/>
        <v>0.12568637049825318</v>
      </c>
      <c r="BU124" s="125">
        <f t="shared" si="19"/>
        <v>0.87431362950174685</v>
      </c>
      <c r="BV124" s="123">
        <f t="shared" si="20"/>
        <v>-0.13431612387213895</v>
      </c>
      <c r="BW124" s="125">
        <f t="shared" si="21"/>
        <v>100</v>
      </c>
      <c r="BX124">
        <f t="shared" si="22"/>
        <v>-1.1470214859954151</v>
      </c>
      <c r="BY124">
        <f t="shared" si="23"/>
        <v>0.20664195323711429</v>
      </c>
      <c r="BZ124">
        <f t="shared" si="24"/>
        <v>0.32695601017942916</v>
      </c>
      <c r="CT124">
        <v>0.3468508075079435</v>
      </c>
      <c r="CU124">
        <v>1</v>
      </c>
      <c r="CV124">
        <v>0</v>
      </c>
      <c r="CW124">
        <f t="shared" si="27"/>
        <v>104</v>
      </c>
      <c r="CX124">
        <f t="shared" si="27"/>
        <v>15</v>
      </c>
      <c r="CY124">
        <f t="shared" si="25"/>
        <v>0.11864406779661019</v>
      </c>
      <c r="CZ124">
        <f t="shared" si="25"/>
        <v>0.53125</v>
      </c>
      <c r="DA124">
        <f t="shared" si="26"/>
        <v>4.5021186440677846E-3</v>
      </c>
    </row>
    <row r="125" spans="1:105" x14ac:dyDescent="0.25">
      <c r="A125" s="2">
        <v>171</v>
      </c>
      <c r="B125" s="2">
        <v>2015</v>
      </c>
      <c r="C125" s="2" t="s">
        <v>122</v>
      </c>
      <c r="D125" s="2" t="s">
        <v>124</v>
      </c>
      <c r="E125" s="2" t="s">
        <v>74</v>
      </c>
      <c r="F125" s="2" t="s">
        <v>119</v>
      </c>
      <c r="G125" s="1" t="s">
        <v>65</v>
      </c>
      <c r="H125" s="1" t="s">
        <v>66</v>
      </c>
      <c r="I125" s="3">
        <v>1</v>
      </c>
      <c r="J125" s="4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 t="s">
        <v>67</v>
      </c>
      <c r="R125">
        <v>1</v>
      </c>
      <c r="S125" s="4">
        <v>1</v>
      </c>
      <c r="T125" s="5">
        <v>0</v>
      </c>
      <c r="U125" s="5">
        <v>0</v>
      </c>
      <c r="V125" s="5">
        <v>0</v>
      </c>
      <c r="W125" s="3" t="s">
        <v>123</v>
      </c>
      <c r="X125" s="3">
        <v>2</v>
      </c>
      <c r="Y125" s="4">
        <v>0</v>
      </c>
      <c r="Z125" s="5">
        <v>0</v>
      </c>
      <c r="AA125" s="5">
        <v>1</v>
      </c>
      <c r="AB125" s="5">
        <v>0</v>
      </c>
      <c r="AC125" s="3" t="s">
        <v>83</v>
      </c>
      <c r="AD125" s="3">
        <v>2</v>
      </c>
      <c r="AE125" s="4">
        <v>0</v>
      </c>
      <c r="AF125" s="5">
        <v>1</v>
      </c>
      <c r="AG125" s="5">
        <v>0</v>
      </c>
      <c r="AH125" s="5">
        <v>0</v>
      </c>
      <c r="AI125" s="5">
        <v>0</v>
      </c>
      <c r="AJ125" s="5">
        <v>0</v>
      </c>
      <c r="AK125" s="6">
        <v>16</v>
      </c>
      <c r="AL125" s="6">
        <v>-16</v>
      </c>
      <c r="AM125" s="6">
        <v>103</v>
      </c>
      <c r="AN125" s="6">
        <v>8</v>
      </c>
      <c r="AO125" s="6">
        <v>27</v>
      </c>
      <c r="AP125" s="6">
        <v>27</v>
      </c>
      <c r="AQ125" s="6">
        <v>25</v>
      </c>
      <c r="AR125" s="6">
        <v>28</v>
      </c>
      <c r="AS125" s="6">
        <v>6</v>
      </c>
      <c r="AT125" s="7">
        <v>0</v>
      </c>
      <c r="AU125" s="7">
        <v>1</v>
      </c>
      <c r="AV125" s="7">
        <v>0</v>
      </c>
      <c r="AW125" s="8" t="s">
        <v>65</v>
      </c>
      <c r="AX125" s="12" t="s">
        <v>71</v>
      </c>
      <c r="AY125" s="12">
        <v>3</v>
      </c>
      <c r="AZ125" s="9" t="s">
        <v>77</v>
      </c>
      <c r="BA125" s="11" t="s">
        <v>166</v>
      </c>
      <c r="BB125" s="2" t="s">
        <v>124</v>
      </c>
      <c r="BC125" s="11" t="s">
        <v>259</v>
      </c>
      <c r="BD125" s="4">
        <v>3.6360000000000001</v>
      </c>
      <c r="BE125" s="6">
        <v>0.1553398058252427</v>
      </c>
      <c r="BF125" s="6">
        <v>4.08</v>
      </c>
      <c r="BG125" s="6">
        <v>15</v>
      </c>
      <c r="BH125" s="6">
        <v>29</v>
      </c>
      <c r="BI125" s="7">
        <v>0</v>
      </c>
      <c r="BK125">
        <v>0.36170212765957449</v>
      </c>
      <c r="BL125">
        <v>3.89</v>
      </c>
      <c r="BM125">
        <v>6</v>
      </c>
      <c r="BN125">
        <v>27</v>
      </c>
      <c r="BO125" s="123">
        <v>1</v>
      </c>
      <c r="BP125">
        <v>0</v>
      </c>
      <c r="BQ125" s="125">
        <f t="shared" si="15"/>
        <v>1</v>
      </c>
      <c r="BR125">
        <f t="shared" si="16"/>
        <v>1</v>
      </c>
      <c r="BS125">
        <f t="shared" si="17"/>
        <v>0.28791023404977956</v>
      </c>
      <c r="BT125" s="123">
        <f t="shared" si="18"/>
        <v>0.28791023404977956</v>
      </c>
      <c r="BU125" s="125">
        <f t="shared" si="19"/>
        <v>0.71208976595022044</v>
      </c>
      <c r="BV125" s="123">
        <f t="shared" si="20"/>
        <v>-1.2451065347579362</v>
      </c>
      <c r="BW125" s="125">
        <f t="shared" si="21"/>
        <v>0</v>
      </c>
      <c r="BX125">
        <f t="shared" si="22"/>
        <v>-0.55950009251853938</v>
      </c>
      <c r="BY125">
        <f t="shared" si="23"/>
        <v>0.34114123451987394</v>
      </c>
      <c r="BZ125">
        <f t="shared" si="24"/>
        <v>0.74101370337334616</v>
      </c>
      <c r="CT125">
        <v>0.35004365342646787</v>
      </c>
      <c r="CU125">
        <v>1</v>
      </c>
      <c r="CV125">
        <v>0</v>
      </c>
      <c r="CW125">
        <f t="shared" si="27"/>
        <v>105</v>
      </c>
      <c r="CX125">
        <f t="shared" si="27"/>
        <v>15</v>
      </c>
      <c r="CY125">
        <f t="shared" si="25"/>
        <v>0.11016949152542377</v>
      </c>
      <c r="CZ125">
        <f t="shared" si="25"/>
        <v>0.53125</v>
      </c>
      <c r="DA125">
        <f t="shared" si="26"/>
        <v>0</v>
      </c>
    </row>
    <row r="126" spans="1:105" x14ac:dyDescent="0.25">
      <c r="A126" s="2">
        <v>138</v>
      </c>
      <c r="B126" s="2">
        <v>2016</v>
      </c>
      <c r="C126" s="2" t="s">
        <v>197</v>
      </c>
      <c r="D126" s="2" t="s">
        <v>303</v>
      </c>
      <c r="E126" s="2" t="s">
        <v>63</v>
      </c>
      <c r="F126" s="2" t="s">
        <v>136</v>
      </c>
      <c r="G126" s="1" t="s">
        <v>65</v>
      </c>
      <c r="H126" s="1" t="s">
        <v>66</v>
      </c>
      <c r="I126" s="3">
        <v>1</v>
      </c>
      <c r="J126" s="4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 t="s">
        <v>67</v>
      </c>
      <c r="R126">
        <v>1</v>
      </c>
      <c r="S126" s="4">
        <v>1</v>
      </c>
      <c r="T126" s="5">
        <v>0</v>
      </c>
      <c r="U126" s="5">
        <v>0</v>
      </c>
      <c r="V126" s="5">
        <v>0</v>
      </c>
      <c r="W126" s="3" t="s">
        <v>68</v>
      </c>
      <c r="X126" s="3">
        <v>0</v>
      </c>
      <c r="Y126" s="4">
        <v>1</v>
      </c>
      <c r="Z126" s="5">
        <v>0</v>
      </c>
      <c r="AA126" s="5">
        <v>0</v>
      </c>
      <c r="AB126" s="5">
        <v>0</v>
      </c>
      <c r="AC126" s="3" t="s">
        <v>69</v>
      </c>
      <c r="AD126" s="3">
        <v>1</v>
      </c>
      <c r="AE126" s="4">
        <v>1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6">
        <v>12</v>
      </c>
      <c r="AL126" s="6">
        <v>-12</v>
      </c>
      <c r="AM126" s="6">
        <v>445</v>
      </c>
      <c r="AN126" s="6">
        <v>8</v>
      </c>
      <c r="AO126" s="6">
        <v>29</v>
      </c>
      <c r="AP126" s="6">
        <v>26</v>
      </c>
      <c r="AQ126" s="6">
        <v>33</v>
      </c>
      <c r="AR126" s="6">
        <v>33</v>
      </c>
      <c r="AS126" s="6">
        <v>5</v>
      </c>
      <c r="AT126" s="7">
        <v>0</v>
      </c>
      <c r="AU126" s="7">
        <v>0</v>
      </c>
      <c r="AV126" s="7">
        <v>1</v>
      </c>
      <c r="AW126" s="8" t="s">
        <v>65</v>
      </c>
      <c r="AX126" s="12" t="s">
        <v>71</v>
      </c>
      <c r="AY126" s="12">
        <v>3</v>
      </c>
      <c r="AZ126" s="9" t="s">
        <v>77</v>
      </c>
      <c r="BA126" s="11" t="s">
        <v>304</v>
      </c>
      <c r="BB126" s="2" t="s">
        <v>303</v>
      </c>
      <c r="BC126" s="11"/>
      <c r="BD126" s="4">
        <v>3.9529999999999998</v>
      </c>
      <c r="BE126" s="6">
        <v>2.6966292134831461E-2</v>
      </c>
      <c r="BF126" s="6">
        <v>4.34</v>
      </c>
      <c r="BG126" s="6">
        <v>17</v>
      </c>
      <c r="BH126" s="6">
        <v>29</v>
      </c>
      <c r="BI126" s="7">
        <v>0</v>
      </c>
      <c r="BK126">
        <v>0.36466165413533835</v>
      </c>
      <c r="BL126">
        <v>3.68</v>
      </c>
      <c r="BM126">
        <v>3</v>
      </c>
      <c r="BN126">
        <v>15</v>
      </c>
      <c r="BO126" s="123">
        <v>1</v>
      </c>
      <c r="BP126">
        <v>0</v>
      </c>
      <c r="BQ126" s="125">
        <f t="shared" si="15"/>
        <v>1</v>
      </c>
      <c r="BR126">
        <f t="shared" si="16"/>
        <v>1</v>
      </c>
      <c r="BS126">
        <f t="shared" si="17"/>
        <v>0.45787416964527555</v>
      </c>
      <c r="BT126" s="123">
        <f t="shared" si="18"/>
        <v>0.45787416964527555</v>
      </c>
      <c r="BU126" s="125">
        <f t="shared" si="19"/>
        <v>0.5421258303547245</v>
      </c>
      <c r="BV126" s="123">
        <f t="shared" si="20"/>
        <v>-0.78116087138133472</v>
      </c>
      <c r="BW126" s="125">
        <f t="shared" si="21"/>
        <v>0</v>
      </c>
      <c r="BX126">
        <f t="shared" si="22"/>
        <v>-0.10579079631080202</v>
      </c>
      <c r="BY126">
        <f t="shared" si="23"/>
        <v>0.39671609522507756</v>
      </c>
      <c r="BZ126">
        <f t="shared" si="24"/>
        <v>0.65904125927084134</v>
      </c>
      <c r="CT126">
        <v>0.3511475142400321</v>
      </c>
      <c r="CU126">
        <v>0</v>
      </c>
      <c r="CV126">
        <v>1</v>
      </c>
      <c r="CW126">
        <f t="shared" si="27"/>
        <v>105</v>
      </c>
      <c r="CX126">
        <f t="shared" si="27"/>
        <v>16</v>
      </c>
      <c r="CY126">
        <f t="shared" si="25"/>
        <v>0.11016949152542377</v>
      </c>
      <c r="CZ126">
        <f t="shared" si="25"/>
        <v>0.5</v>
      </c>
      <c r="DA126">
        <f t="shared" si="26"/>
        <v>4.2372881355932646E-3</v>
      </c>
    </row>
    <row r="127" spans="1:105" x14ac:dyDescent="0.25">
      <c r="A127" s="2">
        <v>42</v>
      </c>
      <c r="B127" s="2">
        <v>2016</v>
      </c>
      <c r="C127" s="2" t="s">
        <v>336</v>
      </c>
      <c r="D127" s="2" t="s">
        <v>204</v>
      </c>
      <c r="E127" s="2" t="s">
        <v>74</v>
      </c>
      <c r="F127" s="2" t="s">
        <v>338</v>
      </c>
      <c r="G127" s="1" t="s">
        <v>65</v>
      </c>
      <c r="H127" s="1" t="s">
        <v>66</v>
      </c>
      <c r="I127" s="3">
        <v>1</v>
      </c>
      <c r="J127" s="4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 t="s">
        <v>67</v>
      </c>
      <c r="R127">
        <v>1</v>
      </c>
      <c r="S127" s="4">
        <v>1</v>
      </c>
      <c r="T127" s="5">
        <v>0</v>
      </c>
      <c r="U127" s="5">
        <v>0</v>
      </c>
      <c r="V127" s="5">
        <v>0</v>
      </c>
      <c r="W127" s="3" t="s">
        <v>68</v>
      </c>
      <c r="X127" s="3">
        <v>0</v>
      </c>
      <c r="Y127" s="4">
        <v>1</v>
      </c>
      <c r="Z127" s="5">
        <v>0</v>
      </c>
      <c r="AA127" s="5">
        <v>0</v>
      </c>
      <c r="AB127" s="5">
        <v>0</v>
      </c>
      <c r="AC127" s="3" t="s">
        <v>69</v>
      </c>
      <c r="AD127" s="3">
        <v>1</v>
      </c>
      <c r="AE127" s="4">
        <v>1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6">
        <v>45</v>
      </c>
      <c r="AL127" s="6">
        <v>-45</v>
      </c>
      <c r="AM127" s="6">
        <v>388</v>
      </c>
      <c r="AN127" s="6">
        <v>8</v>
      </c>
      <c r="AO127" s="6">
        <v>31</v>
      </c>
      <c r="AP127" s="6">
        <v>31</v>
      </c>
      <c r="AQ127" s="6">
        <v>32</v>
      </c>
      <c r="AR127" s="6">
        <v>31</v>
      </c>
      <c r="AS127" s="6">
        <v>435</v>
      </c>
      <c r="AT127" s="7">
        <v>0</v>
      </c>
      <c r="AU127" s="7">
        <v>1</v>
      </c>
      <c r="AV127" s="7">
        <v>1</v>
      </c>
      <c r="AW127" s="8" t="s">
        <v>65</v>
      </c>
      <c r="AX127" s="12" t="s">
        <v>71</v>
      </c>
      <c r="AY127" s="12">
        <v>3</v>
      </c>
      <c r="AZ127" s="9" t="s">
        <v>77</v>
      </c>
      <c r="BA127" s="11" t="s">
        <v>339</v>
      </c>
      <c r="BB127" s="2" t="s">
        <v>204</v>
      </c>
      <c r="BC127" s="11"/>
      <c r="BD127" s="4">
        <v>3.8119999999999998</v>
      </c>
      <c r="BE127" s="6">
        <v>0.11597938144329897</v>
      </c>
      <c r="BF127" s="6">
        <v>4.3600000000000003</v>
      </c>
      <c r="BG127" s="6">
        <v>21</v>
      </c>
      <c r="BH127" s="6">
        <v>29</v>
      </c>
      <c r="BI127" s="7">
        <v>0</v>
      </c>
      <c r="BK127">
        <v>0.37026239067055394</v>
      </c>
      <c r="BL127">
        <v>3.27</v>
      </c>
      <c r="BM127">
        <v>0</v>
      </c>
      <c r="BN127">
        <v>20</v>
      </c>
      <c r="BO127" s="123">
        <v>1</v>
      </c>
      <c r="BP127">
        <v>0</v>
      </c>
      <c r="BQ127" s="125">
        <f t="shared" si="15"/>
        <v>1</v>
      </c>
      <c r="BR127">
        <f t="shared" si="16"/>
        <v>1</v>
      </c>
      <c r="BS127">
        <f t="shared" si="17"/>
        <v>0.5860916201468469</v>
      </c>
      <c r="BT127" s="123">
        <f t="shared" si="18"/>
        <v>0.5860916201468469</v>
      </c>
      <c r="BU127" s="125">
        <f t="shared" si="19"/>
        <v>0.4139083798531531</v>
      </c>
      <c r="BV127" s="123">
        <f t="shared" si="20"/>
        <v>-0.53427915325279873</v>
      </c>
      <c r="BW127" s="125">
        <f t="shared" si="21"/>
        <v>100</v>
      </c>
      <c r="BX127">
        <f t="shared" si="22"/>
        <v>0.2175024989829315</v>
      </c>
      <c r="BY127">
        <f t="shared" si="23"/>
        <v>0.3896165604858603</v>
      </c>
      <c r="BZ127">
        <f t="shared" si="24"/>
        <v>0.58650943515672727</v>
      </c>
      <c r="CT127">
        <v>0.36343266836534566</v>
      </c>
      <c r="CU127">
        <v>1</v>
      </c>
      <c r="CV127">
        <v>0</v>
      </c>
      <c r="CW127">
        <f t="shared" si="27"/>
        <v>106</v>
      </c>
      <c r="CX127">
        <f t="shared" si="27"/>
        <v>16</v>
      </c>
      <c r="CY127">
        <f t="shared" si="25"/>
        <v>0.10169491525423724</v>
      </c>
      <c r="CZ127">
        <f t="shared" si="25"/>
        <v>0.5</v>
      </c>
      <c r="DA127">
        <f t="shared" si="26"/>
        <v>4.237288135593209E-3</v>
      </c>
    </row>
    <row r="128" spans="1:105" x14ac:dyDescent="0.25">
      <c r="A128" s="2">
        <v>66</v>
      </c>
      <c r="B128" s="2">
        <v>2015</v>
      </c>
      <c r="C128" s="2" t="s">
        <v>209</v>
      </c>
      <c r="D128" s="2" t="s">
        <v>124</v>
      </c>
      <c r="E128" s="2" t="s">
        <v>63</v>
      </c>
      <c r="F128" s="2" t="s">
        <v>145</v>
      </c>
      <c r="G128" s="1" t="s">
        <v>65</v>
      </c>
      <c r="H128" s="1" t="s">
        <v>109</v>
      </c>
      <c r="I128" s="3">
        <v>7</v>
      </c>
      <c r="J128" s="4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3" t="s">
        <v>67</v>
      </c>
      <c r="R128">
        <v>1</v>
      </c>
      <c r="S128" s="4">
        <v>1</v>
      </c>
      <c r="T128" s="5">
        <v>0</v>
      </c>
      <c r="U128" s="5">
        <v>0</v>
      </c>
      <c r="V128" s="5">
        <v>0</v>
      </c>
      <c r="W128" s="3" t="s">
        <v>68</v>
      </c>
      <c r="X128" s="3">
        <v>0</v>
      </c>
      <c r="Y128" s="4">
        <v>1</v>
      </c>
      <c r="Z128" s="5">
        <v>0</v>
      </c>
      <c r="AA128" s="5">
        <v>0</v>
      </c>
      <c r="AB128" s="5">
        <v>0</v>
      </c>
      <c r="AC128" s="3" t="s">
        <v>83</v>
      </c>
      <c r="AD128" s="3">
        <v>2</v>
      </c>
      <c r="AE128" s="4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0</v>
      </c>
      <c r="AK128" s="6">
        <v>22</v>
      </c>
      <c r="AL128" s="6">
        <v>-22</v>
      </c>
      <c r="AM128" s="6">
        <v>310</v>
      </c>
      <c r="AN128" s="6">
        <v>8</v>
      </c>
      <c r="AO128" s="6">
        <v>29</v>
      </c>
      <c r="AP128" s="6">
        <v>29</v>
      </c>
      <c r="AQ128" s="6">
        <v>28</v>
      </c>
      <c r="AR128" s="6">
        <v>29</v>
      </c>
      <c r="AS128" s="6">
        <v>2155</v>
      </c>
      <c r="AT128" s="7">
        <v>0</v>
      </c>
      <c r="AU128" s="7">
        <v>0</v>
      </c>
      <c r="AV128" s="7">
        <v>0</v>
      </c>
      <c r="AW128" s="8" t="s">
        <v>65</v>
      </c>
      <c r="AX128" s="12" t="s">
        <v>71</v>
      </c>
      <c r="AY128" s="12">
        <v>3</v>
      </c>
      <c r="AZ128" s="9" t="s">
        <v>77</v>
      </c>
      <c r="BA128" s="11" t="s">
        <v>308</v>
      </c>
      <c r="BB128" s="2" t="s">
        <v>124</v>
      </c>
      <c r="BC128" s="11" t="s">
        <v>201</v>
      </c>
      <c r="BD128" s="4">
        <v>3.992</v>
      </c>
      <c r="BE128" s="6">
        <v>7.0967741935483872E-2</v>
      </c>
      <c r="BF128" s="6">
        <v>4.3600000000000003</v>
      </c>
      <c r="BG128" s="6">
        <v>24</v>
      </c>
      <c r="BH128" s="6">
        <v>29</v>
      </c>
      <c r="BI128" s="7">
        <v>0</v>
      </c>
      <c r="BK128">
        <v>0.37065637065637064</v>
      </c>
      <c r="BL128">
        <v>3.75</v>
      </c>
      <c r="BM128">
        <v>9</v>
      </c>
      <c r="BN128">
        <v>21</v>
      </c>
      <c r="BO128" s="123">
        <v>1</v>
      </c>
      <c r="BP128">
        <v>0</v>
      </c>
      <c r="BQ128" s="125">
        <f t="shared" si="15"/>
        <v>1</v>
      </c>
      <c r="BR128">
        <f t="shared" si="16"/>
        <v>1</v>
      </c>
      <c r="BS128">
        <f t="shared" si="17"/>
        <v>0.30718192198474847</v>
      </c>
      <c r="BT128" s="123">
        <f t="shared" si="18"/>
        <v>0.30718192198474847</v>
      </c>
      <c r="BU128" s="125">
        <f t="shared" si="19"/>
        <v>0.69281807801525153</v>
      </c>
      <c r="BV128" s="123">
        <f t="shared" si="20"/>
        <v>-1.180315127146111</v>
      </c>
      <c r="BW128" s="125">
        <f t="shared" si="21"/>
        <v>0</v>
      </c>
      <c r="BX128">
        <f t="shared" si="22"/>
        <v>-0.50385419016483501</v>
      </c>
      <c r="BY128">
        <f t="shared" si="23"/>
        <v>0.35138490683361601</v>
      </c>
      <c r="BZ128">
        <f t="shared" si="24"/>
        <v>0.73214553458783305</v>
      </c>
      <c r="CT128">
        <v>0.36800193628373912</v>
      </c>
      <c r="CU128">
        <v>1</v>
      </c>
      <c r="CV128">
        <v>0</v>
      </c>
      <c r="CW128">
        <f t="shared" si="27"/>
        <v>107</v>
      </c>
      <c r="CX128">
        <f t="shared" si="27"/>
        <v>16</v>
      </c>
      <c r="CY128">
        <f t="shared" si="25"/>
        <v>9.3220338983050821E-2</v>
      </c>
      <c r="CZ128">
        <f t="shared" si="25"/>
        <v>0.5</v>
      </c>
      <c r="DA128">
        <f t="shared" si="26"/>
        <v>4.237288135593209E-3</v>
      </c>
    </row>
    <row r="129" spans="1:105" x14ac:dyDescent="0.25">
      <c r="A129" s="2">
        <v>208</v>
      </c>
      <c r="B129" s="2">
        <v>2015</v>
      </c>
      <c r="C129" s="2" t="s">
        <v>61</v>
      </c>
      <c r="D129" s="2" t="s">
        <v>269</v>
      </c>
      <c r="E129" s="2" t="s">
        <v>63</v>
      </c>
      <c r="F129" s="2" t="s">
        <v>94</v>
      </c>
      <c r="G129" s="1" t="s">
        <v>65</v>
      </c>
      <c r="H129" s="1" t="s">
        <v>109</v>
      </c>
      <c r="I129" s="3">
        <v>7</v>
      </c>
      <c r="J129" s="4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3" t="s">
        <v>67</v>
      </c>
      <c r="R129">
        <v>1</v>
      </c>
      <c r="S129" s="4">
        <v>1</v>
      </c>
      <c r="T129" s="5">
        <v>0</v>
      </c>
      <c r="U129" s="5">
        <v>0</v>
      </c>
      <c r="V129" s="5">
        <v>0</v>
      </c>
      <c r="W129" s="3" t="s">
        <v>68</v>
      </c>
      <c r="X129" s="3">
        <v>0</v>
      </c>
      <c r="Y129" s="4">
        <v>1</v>
      </c>
      <c r="Z129" s="5">
        <v>0</v>
      </c>
      <c r="AA129" s="5">
        <v>0</v>
      </c>
      <c r="AB129" s="5">
        <v>0</v>
      </c>
      <c r="AC129" s="3" t="s">
        <v>83</v>
      </c>
      <c r="AD129" s="3">
        <v>2</v>
      </c>
      <c r="AE129" s="4">
        <v>0</v>
      </c>
      <c r="AF129" s="5">
        <v>1</v>
      </c>
      <c r="AG129" s="5">
        <v>0</v>
      </c>
      <c r="AH129" s="5">
        <v>0</v>
      </c>
      <c r="AI129" s="5">
        <v>0</v>
      </c>
      <c r="AJ129" s="5">
        <v>0</v>
      </c>
      <c r="AK129" s="6">
        <v>31</v>
      </c>
      <c r="AL129" s="6">
        <v>-31</v>
      </c>
      <c r="AM129" s="6">
        <v>475</v>
      </c>
      <c r="AN129" s="6">
        <v>8</v>
      </c>
      <c r="AO129" s="6">
        <v>30</v>
      </c>
      <c r="AP129" s="6">
        <v>32</v>
      </c>
      <c r="AQ129" s="6">
        <v>32</v>
      </c>
      <c r="AR129" s="6">
        <v>32</v>
      </c>
      <c r="AS129" s="6">
        <v>2142</v>
      </c>
      <c r="AT129" s="7">
        <v>0</v>
      </c>
      <c r="AU129" s="7">
        <v>0</v>
      </c>
      <c r="AV129" s="7">
        <v>0</v>
      </c>
      <c r="AW129" s="8" t="s">
        <v>65</v>
      </c>
      <c r="AX129" s="12" t="s">
        <v>71</v>
      </c>
      <c r="AY129" s="12">
        <v>3</v>
      </c>
      <c r="AZ129" s="9" t="s">
        <v>77</v>
      </c>
      <c r="BA129" s="11" t="s">
        <v>318</v>
      </c>
      <c r="BB129" s="2" t="s">
        <v>269</v>
      </c>
      <c r="BC129" s="11" t="s">
        <v>219</v>
      </c>
      <c r="BD129" s="4">
        <v>3.95</v>
      </c>
      <c r="BE129" s="6">
        <v>6.5263157894736842E-2</v>
      </c>
      <c r="BF129" s="6">
        <v>4.4000000000000004</v>
      </c>
      <c r="BG129" s="6">
        <v>36</v>
      </c>
      <c r="BH129" s="6">
        <v>29</v>
      </c>
      <c r="BI129" s="7">
        <v>0</v>
      </c>
      <c r="BK129">
        <v>0.3724137931034483</v>
      </c>
      <c r="BL129">
        <v>3.79</v>
      </c>
      <c r="BM129">
        <v>13</v>
      </c>
      <c r="BN129">
        <v>26</v>
      </c>
      <c r="BO129" s="123">
        <v>0</v>
      </c>
      <c r="BP129">
        <v>1</v>
      </c>
      <c r="BQ129" s="125">
        <f t="shared" si="15"/>
        <v>1</v>
      </c>
      <c r="BR129">
        <f t="shared" si="16"/>
        <v>0</v>
      </c>
      <c r="BS129">
        <f t="shared" si="17"/>
        <v>0.21695711964315298</v>
      </c>
      <c r="BT129" s="123">
        <f t="shared" si="18"/>
        <v>0.21695711964315298</v>
      </c>
      <c r="BU129" s="125">
        <f t="shared" si="19"/>
        <v>0.78304288035684699</v>
      </c>
      <c r="BV129" s="123">
        <f t="shared" si="20"/>
        <v>-0.24456782030584742</v>
      </c>
      <c r="BW129" s="125">
        <f t="shared" si="21"/>
        <v>100</v>
      </c>
      <c r="BX129">
        <f t="shared" si="22"/>
        <v>-0.78251114302752711</v>
      </c>
      <c r="BY129">
        <f t="shared" si="23"/>
        <v>0.29372821508524427</v>
      </c>
      <c r="BZ129">
        <f t="shared" si="24"/>
        <v>0.43423722482571236</v>
      </c>
      <c r="CT129">
        <v>0.38006895600934498</v>
      </c>
      <c r="CU129">
        <v>1</v>
      </c>
      <c r="CV129">
        <v>0</v>
      </c>
      <c r="CW129">
        <f t="shared" si="27"/>
        <v>108</v>
      </c>
      <c r="CX129">
        <f t="shared" si="27"/>
        <v>16</v>
      </c>
      <c r="CY129">
        <f t="shared" si="25"/>
        <v>8.4745762711864403E-2</v>
      </c>
      <c r="CZ129">
        <f t="shared" si="25"/>
        <v>0.5</v>
      </c>
      <c r="DA129">
        <f t="shared" si="26"/>
        <v>4.237288135593209E-3</v>
      </c>
    </row>
    <row r="130" spans="1:105" x14ac:dyDescent="0.25">
      <c r="A130" s="2">
        <v>134</v>
      </c>
      <c r="B130" s="2">
        <v>2015</v>
      </c>
      <c r="C130" s="2" t="s">
        <v>358</v>
      </c>
      <c r="D130" s="2" t="s">
        <v>99</v>
      </c>
      <c r="E130" s="2" t="s">
        <v>63</v>
      </c>
      <c r="F130" s="2" t="s">
        <v>136</v>
      </c>
      <c r="G130" s="1" t="s">
        <v>65</v>
      </c>
      <c r="H130" s="1" t="s">
        <v>66</v>
      </c>
      <c r="I130" s="3">
        <v>1</v>
      </c>
      <c r="J130" s="4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3" t="s">
        <v>67</v>
      </c>
      <c r="R130">
        <v>1</v>
      </c>
      <c r="S130" s="4">
        <v>1</v>
      </c>
      <c r="T130" s="5">
        <v>0</v>
      </c>
      <c r="U130" s="5">
        <v>0</v>
      </c>
      <c r="V130" s="5">
        <v>0</v>
      </c>
      <c r="W130" s="3" t="s">
        <v>68</v>
      </c>
      <c r="X130" s="3">
        <v>0</v>
      </c>
      <c r="Y130" s="4">
        <v>1</v>
      </c>
      <c r="Z130" s="5">
        <v>0</v>
      </c>
      <c r="AA130" s="5">
        <v>0</v>
      </c>
      <c r="AB130" s="5">
        <v>0</v>
      </c>
      <c r="AC130" s="3" t="s">
        <v>69</v>
      </c>
      <c r="AD130" s="3">
        <v>1</v>
      </c>
      <c r="AE130" s="4">
        <v>1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6">
        <v>33</v>
      </c>
      <c r="AL130" s="6">
        <v>-33</v>
      </c>
      <c r="AM130" s="6">
        <v>519</v>
      </c>
      <c r="AN130" s="6">
        <v>8</v>
      </c>
      <c r="AO130" s="6">
        <v>32</v>
      </c>
      <c r="AP130" s="6">
        <v>33</v>
      </c>
      <c r="AQ130" s="6">
        <v>32</v>
      </c>
      <c r="AR130" s="6">
        <v>32</v>
      </c>
      <c r="AS130" s="6">
        <v>3151</v>
      </c>
      <c r="AT130" s="7">
        <v>0</v>
      </c>
      <c r="AU130" s="7">
        <v>0</v>
      </c>
      <c r="AV130" s="7">
        <v>0</v>
      </c>
      <c r="AW130" s="8" t="s">
        <v>65</v>
      </c>
      <c r="AX130" s="12" t="s">
        <v>71</v>
      </c>
      <c r="AY130" s="12">
        <v>3</v>
      </c>
      <c r="AZ130" s="9" t="s">
        <v>77</v>
      </c>
      <c r="BA130" s="11" t="s">
        <v>359</v>
      </c>
      <c r="BB130" s="2" t="s">
        <v>99</v>
      </c>
      <c r="BC130" s="11"/>
      <c r="BD130" s="4">
        <v>3.8220000000000001</v>
      </c>
      <c r="BE130" s="6">
        <v>6.358381502890173E-2</v>
      </c>
      <c r="BF130" s="6">
        <v>3.86</v>
      </c>
      <c r="BG130" s="6">
        <v>38</v>
      </c>
      <c r="BH130" s="6">
        <v>29</v>
      </c>
      <c r="BI130" s="7">
        <v>0</v>
      </c>
      <c r="BK130">
        <v>0.39130434782608697</v>
      </c>
      <c r="BL130">
        <v>3.87</v>
      </c>
      <c r="BM130">
        <v>11</v>
      </c>
      <c r="BN130">
        <v>26</v>
      </c>
      <c r="BO130" s="123">
        <v>0</v>
      </c>
      <c r="BP130">
        <v>1</v>
      </c>
      <c r="BQ130" s="125">
        <f t="shared" si="15"/>
        <v>1</v>
      </c>
      <c r="BR130">
        <f t="shared" si="16"/>
        <v>0</v>
      </c>
      <c r="BS130">
        <f t="shared" si="17"/>
        <v>0.23412645716075653</v>
      </c>
      <c r="BT130" s="123">
        <f t="shared" si="18"/>
        <v>0.23412645716075653</v>
      </c>
      <c r="BU130" s="125">
        <f t="shared" si="19"/>
        <v>0.76587354283924347</v>
      </c>
      <c r="BV130" s="123">
        <f t="shared" si="20"/>
        <v>-0.26673821054724411</v>
      </c>
      <c r="BW130" s="125">
        <f t="shared" si="21"/>
        <v>100</v>
      </c>
      <c r="BX130">
        <f t="shared" si="22"/>
        <v>-0.72532460518499242</v>
      </c>
      <c r="BY130">
        <f t="shared" si="23"/>
        <v>0.30666895838268859</v>
      </c>
      <c r="BZ130">
        <f t="shared" si="24"/>
        <v>0.45076641902775083</v>
      </c>
      <c r="CT130">
        <v>0.4301460849633667</v>
      </c>
      <c r="CU130">
        <v>1</v>
      </c>
      <c r="CV130">
        <v>0</v>
      </c>
      <c r="CW130">
        <f t="shared" si="27"/>
        <v>109</v>
      </c>
      <c r="CX130">
        <f t="shared" si="27"/>
        <v>16</v>
      </c>
      <c r="CY130">
        <f t="shared" si="25"/>
        <v>7.6271186440677985E-2</v>
      </c>
      <c r="CZ130">
        <f t="shared" si="25"/>
        <v>0.5</v>
      </c>
      <c r="DA130">
        <f t="shared" si="26"/>
        <v>4.237288135593209E-3</v>
      </c>
    </row>
    <row r="131" spans="1:105" x14ac:dyDescent="0.25">
      <c r="A131" s="2">
        <v>67</v>
      </c>
      <c r="B131" s="2">
        <v>2016</v>
      </c>
      <c r="C131" s="2" t="s">
        <v>349</v>
      </c>
      <c r="D131" s="2" t="s">
        <v>254</v>
      </c>
      <c r="E131" s="2" t="s">
        <v>63</v>
      </c>
      <c r="F131" s="2" t="s">
        <v>94</v>
      </c>
      <c r="G131" s="1" t="s">
        <v>65</v>
      </c>
      <c r="H131" s="1" t="s">
        <v>66</v>
      </c>
      <c r="I131" s="3">
        <v>1</v>
      </c>
      <c r="J131" s="4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3" t="s">
        <v>101</v>
      </c>
      <c r="R131">
        <v>2</v>
      </c>
      <c r="S131" s="4">
        <v>0</v>
      </c>
      <c r="T131" s="5">
        <v>1</v>
      </c>
      <c r="U131" s="5">
        <v>0</v>
      </c>
      <c r="V131" s="5">
        <v>0</v>
      </c>
      <c r="W131" s="3" t="s">
        <v>68</v>
      </c>
      <c r="X131" s="3">
        <v>0</v>
      </c>
      <c r="Y131" s="4">
        <v>1</v>
      </c>
      <c r="Z131" s="5">
        <v>0</v>
      </c>
      <c r="AA131" s="5">
        <v>0</v>
      </c>
      <c r="AB131" s="5">
        <v>0</v>
      </c>
      <c r="AC131" s="3" t="s">
        <v>69</v>
      </c>
      <c r="AD131" s="3">
        <v>1</v>
      </c>
      <c r="AE131" s="4">
        <v>1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6">
        <v>1</v>
      </c>
      <c r="AL131" s="6">
        <v>-1</v>
      </c>
      <c r="AM131" s="6">
        <v>19</v>
      </c>
      <c r="AN131" s="6">
        <v>8</v>
      </c>
      <c r="AO131" s="6">
        <v>32</v>
      </c>
      <c r="AP131" s="6">
        <v>33</v>
      </c>
      <c r="AQ131" s="6">
        <v>33</v>
      </c>
      <c r="AR131" s="6">
        <v>32</v>
      </c>
      <c r="AS131" s="6">
        <v>56</v>
      </c>
      <c r="AT131" s="7">
        <v>0</v>
      </c>
      <c r="AU131" s="7">
        <v>0</v>
      </c>
      <c r="AV131" s="7">
        <v>1</v>
      </c>
      <c r="AW131" s="8" t="s">
        <v>65</v>
      </c>
      <c r="AX131" s="12" t="s">
        <v>71</v>
      </c>
      <c r="AY131" s="12">
        <v>3</v>
      </c>
      <c r="AZ131" s="9" t="s">
        <v>77</v>
      </c>
      <c r="BA131" s="11" t="s">
        <v>350</v>
      </c>
      <c r="BB131" s="2" t="s">
        <v>254</v>
      </c>
      <c r="BC131" s="11"/>
      <c r="BD131" s="4">
        <v>3.9169999999999998</v>
      </c>
      <c r="BE131" s="6">
        <v>5.2631578947368418E-2</v>
      </c>
      <c r="BF131" s="6">
        <v>4</v>
      </c>
      <c r="BG131" s="6">
        <v>0</v>
      </c>
      <c r="BH131" s="6">
        <v>30</v>
      </c>
      <c r="BI131" s="7">
        <v>0</v>
      </c>
      <c r="BK131">
        <v>0.40540540540540543</v>
      </c>
      <c r="BL131">
        <v>3.31</v>
      </c>
      <c r="BM131">
        <v>8</v>
      </c>
      <c r="BN131">
        <v>23</v>
      </c>
      <c r="BO131" s="123">
        <v>0</v>
      </c>
      <c r="BP131">
        <v>1</v>
      </c>
      <c r="BQ131" s="125">
        <f t="shared" si="15"/>
        <v>1</v>
      </c>
      <c r="BR131">
        <f t="shared" si="16"/>
        <v>0</v>
      </c>
      <c r="BS131">
        <f t="shared" si="17"/>
        <v>0.4301460849633667</v>
      </c>
      <c r="BT131" s="123">
        <f t="shared" si="18"/>
        <v>0.4301460849633667</v>
      </c>
      <c r="BU131" s="125">
        <f t="shared" si="19"/>
        <v>0.5698539150366333</v>
      </c>
      <c r="BV131" s="123">
        <f t="shared" si="20"/>
        <v>-0.56237524041069964</v>
      </c>
      <c r="BW131" s="125">
        <f t="shared" si="21"/>
        <v>100</v>
      </c>
      <c r="BX131">
        <f t="shared" si="22"/>
        <v>-0.17600225619956777</v>
      </c>
      <c r="BY131">
        <f t="shared" si="23"/>
        <v>0.39281090907301247</v>
      </c>
      <c r="BZ131">
        <f t="shared" si="24"/>
        <v>0.59648177793917412</v>
      </c>
      <c r="CT131">
        <v>0.44222063134845069</v>
      </c>
      <c r="CU131">
        <v>1</v>
      </c>
      <c r="CV131">
        <v>0</v>
      </c>
      <c r="CW131">
        <f t="shared" si="27"/>
        <v>110</v>
      </c>
      <c r="CX131">
        <f t="shared" si="27"/>
        <v>16</v>
      </c>
      <c r="CY131">
        <f t="shared" si="25"/>
        <v>6.7796610169491567E-2</v>
      </c>
      <c r="CZ131">
        <f t="shared" si="25"/>
        <v>0.5</v>
      </c>
      <c r="DA131">
        <f t="shared" si="26"/>
        <v>4.2372881355932646E-3</v>
      </c>
    </row>
    <row r="132" spans="1:105" x14ac:dyDescent="0.25">
      <c r="A132" s="2">
        <v>16</v>
      </c>
      <c r="B132" s="2">
        <v>2016</v>
      </c>
      <c r="C132" s="2" t="s">
        <v>173</v>
      </c>
      <c r="D132" s="2" t="s">
        <v>89</v>
      </c>
      <c r="E132" s="2" t="s">
        <v>63</v>
      </c>
      <c r="F132" s="2" t="s">
        <v>64</v>
      </c>
      <c r="G132" s="1" t="s">
        <v>65</v>
      </c>
      <c r="H132" s="1" t="s">
        <v>66</v>
      </c>
      <c r="I132" s="3">
        <v>1</v>
      </c>
      <c r="J132" s="4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3" t="s">
        <v>67</v>
      </c>
      <c r="R132">
        <v>1</v>
      </c>
      <c r="S132" s="4">
        <v>1</v>
      </c>
      <c r="T132" s="5">
        <v>0</v>
      </c>
      <c r="U132" s="5">
        <v>0</v>
      </c>
      <c r="V132" s="5">
        <v>0</v>
      </c>
      <c r="W132" s="3" t="s">
        <v>68</v>
      </c>
      <c r="X132" s="3">
        <v>0</v>
      </c>
      <c r="Y132" s="4">
        <v>1</v>
      </c>
      <c r="Z132" s="5">
        <v>0</v>
      </c>
      <c r="AA132" s="5">
        <v>0</v>
      </c>
      <c r="AB132" s="5">
        <v>0</v>
      </c>
      <c r="AC132" s="3" t="s">
        <v>83</v>
      </c>
      <c r="AD132" s="3">
        <v>2</v>
      </c>
      <c r="AE132" s="4">
        <v>0</v>
      </c>
      <c r="AF132" s="5">
        <v>1</v>
      </c>
      <c r="AG132" s="5">
        <v>0</v>
      </c>
      <c r="AH132" s="5">
        <v>0</v>
      </c>
      <c r="AI132" s="5">
        <v>0</v>
      </c>
      <c r="AJ132" s="5">
        <v>0</v>
      </c>
      <c r="AK132" s="6">
        <v>5</v>
      </c>
      <c r="AL132" s="6">
        <v>-5</v>
      </c>
      <c r="AM132" s="6">
        <v>280</v>
      </c>
      <c r="AN132" s="6">
        <v>8</v>
      </c>
      <c r="AO132" s="6">
        <v>28</v>
      </c>
      <c r="AP132" s="6">
        <v>30</v>
      </c>
      <c r="AQ132" s="6">
        <v>25</v>
      </c>
      <c r="AR132" s="6">
        <v>27</v>
      </c>
      <c r="AS132" s="6">
        <v>997</v>
      </c>
      <c r="AT132" s="7">
        <v>0</v>
      </c>
      <c r="AU132" s="7">
        <v>0</v>
      </c>
      <c r="AV132" s="7">
        <v>1</v>
      </c>
      <c r="AW132" s="8" t="s">
        <v>65</v>
      </c>
      <c r="AX132" s="12" t="s">
        <v>71</v>
      </c>
      <c r="AY132" s="12">
        <v>3</v>
      </c>
      <c r="AZ132" s="9" t="s">
        <v>77</v>
      </c>
      <c r="BA132" s="11" t="s">
        <v>277</v>
      </c>
      <c r="BB132" s="2" t="s">
        <v>89</v>
      </c>
      <c r="BC132" s="11"/>
      <c r="BD132" s="4">
        <v>3.6640000000000001</v>
      </c>
      <c r="BE132" s="6">
        <v>1.7857142857142856E-2</v>
      </c>
      <c r="BF132" s="6">
        <v>4.3600000000000003</v>
      </c>
      <c r="BG132" s="6">
        <v>4</v>
      </c>
      <c r="BH132" s="6">
        <v>30</v>
      </c>
      <c r="BI132" s="7">
        <v>0</v>
      </c>
      <c r="BK132">
        <v>0.41924398625429554</v>
      </c>
      <c r="BL132">
        <v>3.55</v>
      </c>
      <c r="BM132">
        <v>18</v>
      </c>
      <c r="BN132">
        <v>26</v>
      </c>
      <c r="BO132" s="123">
        <v>0</v>
      </c>
      <c r="BP132">
        <v>1</v>
      </c>
      <c r="BQ132" s="125">
        <f t="shared" si="15"/>
        <v>1</v>
      </c>
      <c r="BR132">
        <f t="shared" si="16"/>
        <v>0</v>
      </c>
      <c r="BS132">
        <f t="shared" si="17"/>
        <v>0.20987058988291921</v>
      </c>
      <c r="BT132" s="123">
        <f t="shared" si="18"/>
        <v>0.20987058988291921</v>
      </c>
      <c r="BU132" s="125">
        <f t="shared" si="19"/>
        <v>0.79012941011708082</v>
      </c>
      <c r="BV132" s="123">
        <f t="shared" si="20"/>
        <v>-0.23555853666172205</v>
      </c>
      <c r="BW132" s="125">
        <f t="shared" si="21"/>
        <v>100</v>
      </c>
      <c r="BX132">
        <f t="shared" si="22"/>
        <v>-0.80687035521162143</v>
      </c>
      <c r="BY132">
        <f t="shared" si="23"/>
        <v>0.2880968939032742</v>
      </c>
      <c r="BZ132">
        <f t="shared" si="24"/>
        <v>0.42714863520895219</v>
      </c>
      <c r="CT132">
        <v>0.45303193824565879</v>
      </c>
      <c r="CU132">
        <v>1</v>
      </c>
      <c r="CV132">
        <v>0</v>
      </c>
      <c r="CW132">
        <f t="shared" si="27"/>
        <v>111</v>
      </c>
      <c r="CX132">
        <f t="shared" si="27"/>
        <v>16</v>
      </c>
      <c r="CY132">
        <f t="shared" si="25"/>
        <v>5.9322033898305038E-2</v>
      </c>
      <c r="CZ132">
        <f t="shared" si="25"/>
        <v>0.5</v>
      </c>
      <c r="DA132">
        <f t="shared" si="26"/>
        <v>0</v>
      </c>
    </row>
    <row r="133" spans="1:105" x14ac:dyDescent="0.25">
      <c r="A133" s="2">
        <v>113</v>
      </c>
      <c r="B133" s="2">
        <v>2016</v>
      </c>
      <c r="C133" s="2" t="s">
        <v>240</v>
      </c>
      <c r="D133" s="2" t="s">
        <v>111</v>
      </c>
      <c r="E133" s="2" t="s">
        <v>63</v>
      </c>
      <c r="F133" s="2" t="s">
        <v>64</v>
      </c>
      <c r="G133" s="1" t="s">
        <v>65</v>
      </c>
      <c r="H133" s="1" t="s">
        <v>66</v>
      </c>
      <c r="I133" s="3">
        <v>1</v>
      </c>
      <c r="J133" s="4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3" t="s">
        <v>67</v>
      </c>
      <c r="R133">
        <v>1</v>
      </c>
      <c r="S133" s="4">
        <v>1</v>
      </c>
      <c r="T133" s="5">
        <v>0</v>
      </c>
      <c r="U133" s="5">
        <v>0</v>
      </c>
      <c r="V133" s="5">
        <v>0</v>
      </c>
      <c r="W133" s="3" t="s">
        <v>123</v>
      </c>
      <c r="X133" s="3">
        <v>2</v>
      </c>
      <c r="Y133" s="4">
        <v>0</v>
      </c>
      <c r="Z133" s="5">
        <v>0</v>
      </c>
      <c r="AA133" s="5">
        <v>1</v>
      </c>
      <c r="AB133" s="5">
        <v>0</v>
      </c>
      <c r="AC133" s="3" t="s">
        <v>91</v>
      </c>
      <c r="AD133" s="3">
        <v>5</v>
      </c>
      <c r="AE133" s="4">
        <v>0</v>
      </c>
      <c r="AF133" s="5">
        <v>0</v>
      </c>
      <c r="AG133" s="5">
        <v>0</v>
      </c>
      <c r="AH133" s="5">
        <v>0</v>
      </c>
      <c r="AI133" s="5">
        <v>1</v>
      </c>
      <c r="AJ133" s="5">
        <v>0</v>
      </c>
      <c r="AK133" s="6">
        <v>4</v>
      </c>
      <c r="AL133" s="6">
        <v>-4</v>
      </c>
      <c r="AM133" s="6">
        <v>118</v>
      </c>
      <c r="AN133" s="6">
        <v>8</v>
      </c>
      <c r="AO133" s="6">
        <v>31</v>
      </c>
      <c r="AP133" s="6">
        <v>31</v>
      </c>
      <c r="AQ133" s="6">
        <v>35</v>
      </c>
      <c r="AR133" s="6">
        <v>31</v>
      </c>
      <c r="AS133" s="6">
        <v>2041</v>
      </c>
      <c r="AT133" s="7">
        <v>0</v>
      </c>
      <c r="AU133" s="7">
        <v>0</v>
      </c>
      <c r="AV133" s="7">
        <v>1</v>
      </c>
      <c r="AW133" s="8" t="s">
        <v>65</v>
      </c>
      <c r="AX133" s="12" t="s">
        <v>71</v>
      </c>
      <c r="AY133" s="12">
        <v>3</v>
      </c>
      <c r="AZ133" s="9" t="s">
        <v>77</v>
      </c>
      <c r="BA133" s="11" t="s">
        <v>279</v>
      </c>
      <c r="BB133" s="2" t="s">
        <v>111</v>
      </c>
      <c r="BC133" s="11"/>
      <c r="BD133" s="4">
        <v>3.8170000000000002</v>
      </c>
      <c r="BE133" s="6">
        <v>3.3898305084745763E-2</v>
      </c>
      <c r="BF133" s="6">
        <v>4.22</v>
      </c>
      <c r="BG133" s="6">
        <v>19</v>
      </c>
      <c r="BH133" s="6">
        <v>30</v>
      </c>
      <c r="BI133" s="7">
        <v>0</v>
      </c>
      <c r="BK133">
        <v>0.43396226415094341</v>
      </c>
      <c r="BL133">
        <v>3.2</v>
      </c>
      <c r="BM133">
        <v>21</v>
      </c>
      <c r="BN133">
        <v>28</v>
      </c>
      <c r="BO133" s="123">
        <v>1</v>
      </c>
      <c r="BP133">
        <v>0</v>
      </c>
      <c r="BQ133" s="125">
        <f t="shared" si="15"/>
        <v>1</v>
      </c>
      <c r="BR133">
        <f t="shared" si="16"/>
        <v>1</v>
      </c>
      <c r="BS133">
        <f t="shared" si="17"/>
        <v>0.23131065196743925</v>
      </c>
      <c r="BT133" s="123">
        <f t="shared" si="18"/>
        <v>0.23131065196743925</v>
      </c>
      <c r="BU133" s="125">
        <f t="shared" si="19"/>
        <v>0.76868934803256073</v>
      </c>
      <c r="BV133" s="123">
        <f t="shared" si="20"/>
        <v>-1.4639936582005526</v>
      </c>
      <c r="BW133" s="125">
        <f t="shared" si="21"/>
        <v>0</v>
      </c>
      <c r="BX133">
        <f t="shared" si="22"/>
        <v>-0.7345373521027021</v>
      </c>
      <c r="BY133">
        <f t="shared" si="23"/>
        <v>0.30461362947943055</v>
      </c>
      <c r="BZ133">
        <f t="shared" si="24"/>
        <v>0.76691855950359478</v>
      </c>
      <c r="CT133">
        <v>0.45787416964527555</v>
      </c>
      <c r="CU133">
        <v>0</v>
      </c>
      <c r="CV133">
        <v>1</v>
      </c>
      <c r="CW133">
        <f t="shared" si="27"/>
        <v>111</v>
      </c>
      <c r="CX133">
        <f t="shared" si="27"/>
        <v>17</v>
      </c>
      <c r="CY133">
        <f t="shared" si="25"/>
        <v>5.9322033898305038E-2</v>
      </c>
      <c r="CZ133">
        <f t="shared" si="25"/>
        <v>0.46875</v>
      </c>
      <c r="DA133">
        <f t="shared" si="26"/>
        <v>0</v>
      </c>
    </row>
    <row r="134" spans="1:105" x14ac:dyDescent="0.25">
      <c r="A134" s="2">
        <v>221</v>
      </c>
      <c r="B134" s="2">
        <v>2015</v>
      </c>
      <c r="C134" s="2" t="s">
        <v>336</v>
      </c>
      <c r="D134" s="2" t="s">
        <v>340</v>
      </c>
      <c r="E134" s="2" t="s">
        <v>63</v>
      </c>
      <c r="F134" s="2" t="s">
        <v>108</v>
      </c>
      <c r="G134" s="1" t="s">
        <v>65</v>
      </c>
      <c r="H134" s="1" t="s">
        <v>66</v>
      </c>
      <c r="I134" s="3">
        <v>1</v>
      </c>
      <c r="J134" s="4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3" t="s">
        <v>67</v>
      </c>
      <c r="R134">
        <v>1</v>
      </c>
      <c r="S134" s="4">
        <v>1</v>
      </c>
      <c r="T134" s="5">
        <v>0</v>
      </c>
      <c r="U134" s="5">
        <v>0</v>
      </c>
      <c r="V134" s="5">
        <v>0</v>
      </c>
      <c r="W134" s="3" t="s">
        <v>68</v>
      </c>
      <c r="X134" s="3">
        <v>0</v>
      </c>
      <c r="Y134" s="4">
        <v>1</v>
      </c>
      <c r="Z134" s="5">
        <v>0</v>
      </c>
      <c r="AA134" s="5">
        <v>0</v>
      </c>
      <c r="AB134" s="5">
        <v>0</v>
      </c>
      <c r="AC134" s="3" t="s">
        <v>69</v>
      </c>
      <c r="AD134" s="3">
        <v>1</v>
      </c>
      <c r="AE134" s="4">
        <v>1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6">
        <v>85</v>
      </c>
      <c r="AL134" s="6">
        <v>-85</v>
      </c>
      <c r="AM134" s="6">
        <v>362</v>
      </c>
      <c r="AN134" s="6">
        <v>8</v>
      </c>
      <c r="AO134" s="6">
        <v>31</v>
      </c>
      <c r="AP134" s="6">
        <v>28</v>
      </c>
      <c r="AQ134" s="6">
        <v>34</v>
      </c>
      <c r="AR134" s="6">
        <v>33</v>
      </c>
      <c r="AS134" s="6">
        <v>1736</v>
      </c>
      <c r="AT134" s="7">
        <v>0</v>
      </c>
      <c r="AU134" s="7">
        <v>0</v>
      </c>
      <c r="AV134" s="7">
        <v>0</v>
      </c>
      <c r="AW134" s="8" t="s">
        <v>65</v>
      </c>
      <c r="AX134" s="12" t="s">
        <v>71</v>
      </c>
      <c r="AY134" s="12">
        <v>3</v>
      </c>
      <c r="AZ134" s="9" t="s">
        <v>77</v>
      </c>
      <c r="BA134" s="11" t="s">
        <v>341</v>
      </c>
      <c r="BB134" s="2" t="s">
        <v>340</v>
      </c>
      <c r="BC134" s="11"/>
      <c r="BD134" s="4">
        <v>3.62</v>
      </c>
      <c r="BE134" s="6">
        <v>0.23480662983425415</v>
      </c>
      <c r="BF134" s="6">
        <v>4.51</v>
      </c>
      <c r="BG134" s="6">
        <v>20</v>
      </c>
      <c r="BH134" s="6">
        <v>30</v>
      </c>
      <c r="BI134" s="7">
        <v>0</v>
      </c>
      <c r="BK134">
        <v>0.44919786096256686</v>
      </c>
      <c r="BL134">
        <v>3.62</v>
      </c>
      <c r="BM134">
        <v>11</v>
      </c>
      <c r="BN134">
        <v>29</v>
      </c>
      <c r="BO134" s="123">
        <v>0</v>
      </c>
      <c r="BP134">
        <v>1</v>
      </c>
      <c r="BQ134" s="125">
        <f t="shared" ref="BQ134:BQ154" si="28">BO134+BP134</f>
        <v>1</v>
      </c>
      <c r="BR134">
        <f t="shared" ref="BR134:BR154" si="29">IF(BQ134=0,"",BO134/BQ134)</f>
        <v>0</v>
      </c>
      <c r="BS134">
        <f t="shared" ref="BS134:BS154" si="30">_xlfn.NORM.S.DIST(BX134,TRUE)</f>
        <v>0.28941224252363984</v>
      </c>
      <c r="BT134" s="123">
        <f t="shared" ref="BT134:BT154" si="31">BQ134*BS134</f>
        <v>0.28941224252363984</v>
      </c>
      <c r="BU134" s="125">
        <f t="shared" ref="BU134:BU154" si="32">BQ134-BT134</f>
        <v>0.71058775747636016</v>
      </c>
      <c r="BV134" s="123">
        <f t="shared" ref="BV134:BV154" si="33">IFERROR(BQ134*(BR134*LN(BS134)+(1-BR134)*LN(1-BS134)),0)</f>
        <v>-0.34166282397542536</v>
      </c>
      <c r="BW134" s="125">
        <f t="shared" ref="BW134:BW154" si="34">100*IF(BS134&gt;=$CP$11,BO134/BQ134,BP134/BQ134)</f>
        <v>100</v>
      </c>
      <c r="BX134">
        <f t="shared" ref="BX134:BX154" si="35">$CB$6+MMULT(BK134:BN134,$CB$7:$CB$10)</f>
        <v>-0.55510259919762728</v>
      </c>
      <c r="BY134">
        <f t="shared" ref="BY134:BY154" si="36">_xlfn.NORM.S.DIST(BX134,FALSE)</f>
        <v>0.34197830451491074</v>
      </c>
      <c r="BZ134">
        <f t="shared" ref="BZ134:BZ154" si="37">(BO134*(BX134*BY134/BS134+(BY134/BS134)^2)-BP134*(BX134*BY134/(1-BS134)-(BY134/(1-BS134))^2))</f>
        <v>0.49876165925470561</v>
      </c>
      <c r="CT134">
        <v>0.46541703783430532</v>
      </c>
      <c r="CU134">
        <v>0</v>
      </c>
      <c r="CV134">
        <v>1</v>
      </c>
      <c r="CW134">
        <f t="shared" si="27"/>
        <v>111</v>
      </c>
      <c r="CX134">
        <f t="shared" si="27"/>
        <v>18</v>
      </c>
      <c r="CY134">
        <f t="shared" ref="CY134:CZ155" si="38">1-CW134/CW$155</f>
        <v>5.9322033898305038E-2</v>
      </c>
      <c r="CZ134">
        <f t="shared" si="38"/>
        <v>0.4375</v>
      </c>
      <c r="DA134">
        <f t="shared" ref="DA134:DA155" si="39">(CY134-CY135)*CZ134</f>
        <v>0</v>
      </c>
    </row>
    <row r="135" spans="1:105" x14ac:dyDescent="0.25">
      <c r="A135" s="2">
        <v>196</v>
      </c>
      <c r="B135" s="2">
        <v>2016</v>
      </c>
      <c r="C135" s="2" t="s">
        <v>178</v>
      </c>
      <c r="D135" s="2" t="s">
        <v>161</v>
      </c>
      <c r="E135" s="2" t="s">
        <v>74</v>
      </c>
      <c r="F135" s="2" t="s">
        <v>243</v>
      </c>
      <c r="G135" s="1" t="s">
        <v>65</v>
      </c>
      <c r="H135" s="1" t="s">
        <v>66</v>
      </c>
      <c r="I135" s="3">
        <v>1</v>
      </c>
      <c r="J135" s="4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3" t="s">
        <v>67</v>
      </c>
      <c r="R135">
        <v>1</v>
      </c>
      <c r="S135" s="4">
        <v>1</v>
      </c>
      <c r="T135" s="5">
        <v>0</v>
      </c>
      <c r="U135" s="5">
        <v>0</v>
      </c>
      <c r="V135" s="5">
        <v>0</v>
      </c>
      <c r="W135" s="3" t="s">
        <v>68</v>
      </c>
      <c r="X135" s="3">
        <v>0</v>
      </c>
      <c r="Y135" s="4">
        <v>1</v>
      </c>
      <c r="Z135" s="5">
        <v>0</v>
      </c>
      <c r="AA135" s="5">
        <v>0</v>
      </c>
      <c r="AB135" s="5">
        <v>0</v>
      </c>
      <c r="AC135" s="3" t="s">
        <v>91</v>
      </c>
      <c r="AD135" s="3">
        <v>5</v>
      </c>
      <c r="AE135" s="4">
        <v>0</v>
      </c>
      <c r="AF135" s="5">
        <v>0</v>
      </c>
      <c r="AG135" s="5">
        <v>0</v>
      </c>
      <c r="AH135" s="5">
        <v>0</v>
      </c>
      <c r="AI135" s="5">
        <v>1</v>
      </c>
      <c r="AJ135" s="5">
        <v>0</v>
      </c>
      <c r="AK135" s="6">
        <v>60</v>
      </c>
      <c r="AL135" s="6">
        <v>-60</v>
      </c>
      <c r="AM135" s="6">
        <v>390</v>
      </c>
      <c r="AN135" s="6">
        <v>8</v>
      </c>
      <c r="AO135" s="6">
        <v>26</v>
      </c>
      <c r="AP135" s="6">
        <v>28</v>
      </c>
      <c r="AQ135" s="6">
        <v>25</v>
      </c>
      <c r="AR135" s="6">
        <v>23</v>
      </c>
      <c r="AS135" s="6">
        <v>8</v>
      </c>
      <c r="AT135" s="7">
        <v>0</v>
      </c>
      <c r="AU135" s="7">
        <v>1</v>
      </c>
      <c r="AV135" s="7">
        <v>1</v>
      </c>
      <c r="AW135" s="8" t="s">
        <v>65</v>
      </c>
      <c r="AX135" s="12" t="s">
        <v>71</v>
      </c>
      <c r="AY135" s="12">
        <v>3</v>
      </c>
      <c r="AZ135" s="9" t="s">
        <v>77</v>
      </c>
      <c r="BA135" s="11" t="s">
        <v>102</v>
      </c>
      <c r="BB135" s="2" t="s">
        <v>161</v>
      </c>
      <c r="BC135" s="11"/>
      <c r="BD135" s="4">
        <v>3.6120000000000001</v>
      </c>
      <c r="BE135" s="6">
        <v>0.15384615384615385</v>
      </c>
      <c r="BF135" s="6">
        <v>3.83</v>
      </c>
      <c r="BG135" s="6">
        <v>22</v>
      </c>
      <c r="BH135" s="6">
        <v>30</v>
      </c>
      <c r="BI135" s="7">
        <v>0</v>
      </c>
      <c r="BK135">
        <v>0.45360824742268041</v>
      </c>
      <c r="BL135">
        <v>3.41</v>
      </c>
      <c r="BM135">
        <v>14</v>
      </c>
      <c r="BN135">
        <v>15</v>
      </c>
      <c r="BO135" s="123">
        <v>0</v>
      </c>
      <c r="BP135">
        <v>1</v>
      </c>
      <c r="BQ135" s="125">
        <f t="shared" si="28"/>
        <v>1</v>
      </c>
      <c r="BR135">
        <f t="shared" si="29"/>
        <v>0</v>
      </c>
      <c r="BS135">
        <f t="shared" si="30"/>
        <v>0.36800193628373912</v>
      </c>
      <c r="BT135" s="123">
        <f t="shared" si="31"/>
        <v>0.36800193628373912</v>
      </c>
      <c r="BU135" s="125">
        <f t="shared" si="32"/>
        <v>0.63199806371626088</v>
      </c>
      <c r="BV135" s="123">
        <f t="shared" si="33"/>
        <v>-0.45886894858006644</v>
      </c>
      <c r="BW135" s="125">
        <f t="shared" si="34"/>
        <v>100</v>
      </c>
      <c r="BX135">
        <f t="shared" si="35"/>
        <v>-0.33714993960625694</v>
      </c>
      <c r="BY135">
        <f t="shared" si="36"/>
        <v>0.3769006801604306</v>
      </c>
      <c r="BZ135">
        <f t="shared" si="37"/>
        <v>0.55671359120484465</v>
      </c>
      <c r="CT135">
        <v>0.47622897575084916</v>
      </c>
      <c r="CU135">
        <v>0</v>
      </c>
      <c r="CV135">
        <v>1</v>
      </c>
      <c r="CW135">
        <f t="shared" ref="CW135:CX155" si="40">CW134+CU135</f>
        <v>111</v>
      </c>
      <c r="CX135">
        <f t="shared" si="40"/>
        <v>19</v>
      </c>
      <c r="CY135">
        <f t="shared" si="38"/>
        <v>5.9322033898305038E-2</v>
      </c>
      <c r="CZ135">
        <f t="shared" si="38"/>
        <v>0.40625</v>
      </c>
      <c r="DA135">
        <f t="shared" si="39"/>
        <v>3.4427966101694824E-3</v>
      </c>
    </row>
    <row r="136" spans="1:105" x14ac:dyDescent="0.25">
      <c r="A136" s="2">
        <v>3</v>
      </c>
      <c r="B136" s="2">
        <v>2015</v>
      </c>
      <c r="C136" s="2" t="s">
        <v>178</v>
      </c>
      <c r="D136" s="2" t="s">
        <v>307</v>
      </c>
      <c r="E136" s="2" t="s">
        <v>63</v>
      </c>
      <c r="F136" s="2" t="s">
        <v>141</v>
      </c>
      <c r="G136" s="1" t="s">
        <v>65</v>
      </c>
      <c r="H136" s="1" t="s">
        <v>76</v>
      </c>
      <c r="I136" s="3">
        <v>2</v>
      </c>
      <c r="J136" s="4">
        <v>0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3" t="s">
        <v>67</v>
      </c>
      <c r="R136">
        <v>1</v>
      </c>
      <c r="S136" s="4">
        <v>1</v>
      </c>
      <c r="T136" s="5">
        <v>0</v>
      </c>
      <c r="U136" s="5">
        <v>0</v>
      </c>
      <c r="V136" s="5">
        <v>0</v>
      </c>
      <c r="W136" s="3" t="s">
        <v>110</v>
      </c>
      <c r="X136" s="3">
        <v>1</v>
      </c>
      <c r="Y136" s="4">
        <v>0</v>
      </c>
      <c r="Z136" s="5">
        <v>1</v>
      </c>
      <c r="AA136" s="5">
        <v>0</v>
      </c>
      <c r="AB136" s="5">
        <v>0</v>
      </c>
      <c r="AC136" s="3" t="s">
        <v>104</v>
      </c>
      <c r="AD136" s="3">
        <v>4</v>
      </c>
      <c r="AE136" s="4">
        <v>0</v>
      </c>
      <c r="AF136" s="5">
        <v>0</v>
      </c>
      <c r="AG136" s="5">
        <v>0</v>
      </c>
      <c r="AH136" s="5">
        <v>1</v>
      </c>
      <c r="AI136" s="5">
        <v>0</v>
      </c>
      <c r="AJ136" s="5">
        <v>0</v>
      </c>
      <c r="AK136" s="6">
        <v>18</v>
      </c>
      <c r="AL136" s="6">
        <v>-18</v>
      </c>
      <c r="AM136" s="6">
        <v>323</v>
      </c>
      <c r="AN136" s="6">
        <v>5</v>
      </c>
      <c r="AO136" s="6">
        <v>29</v>
      </c>
      <c r="AP136" s="6">
        <v>31</v>
      </c>
      <c r="AQ136" s="6">
        <v>32</v>
      </c>
      <c r="AR136" s="6">
        <v>31</v>
      </c>
      <c r="AS136" s="6">
        <v>89</v>
      </c>
      <c r="AT136" s="7">
        <v>0</v>
      </c>
      <c r="AU136" s="7">
        <v>0</v>
      </c>
      <c r="AV136" s="7">
        <v>0</v>
      </c>
      <c r="AW136" s="8" t="s">
        <v>65</v>
      </c>
      <c r="AX136" s="12" t="s">
        <v>71</v>
      </c>
      <c r="AY136" s="12">
        <v>3</v>
      </c>
      <c r="AZ136" s="9" t="s">
        <v>77</v>
      </c>
      <c r="BA136" s="11" t="s">
        <v>105</v>
      </c>
      <c r="BB136" s="2" t="s">
        <v>307</v>
      </c>
      <c r="BC136" s="11"/>
      <c r="BD136" s="4">
        <v>3.3809999999999998</v>
      </c>
      <c r="BE136" s="6">
        <v>5.5727554179566562E-2</v>
      </c>
      <c r="BF136" s="6">
        <v>3.96</v>
      </c>
      <c r="BG136" s="6">
        <v>23</v>
      </c>
      <c r="BH136" s="6">
        <v>30</v>
      </c>
      <c r="BI136" s="7">
        <v>0</v>
      </c>
      <c r="BK136">
        <v>0.45833333333333331</v>
      </c>
      <c r="BL136">
        <v>3.23</v>
      </c>
      <c r="BM136">
        <v>9</v>
      </c>
      <c r="BN136">
        <v>21</v>
      </c>
      <c r="BO136" s="123">
        <v>1</v>
      </c>
      <c r="BP136">
        <v>0</v>
      </c>
      <c r="BQ136" s="125">
        <f t="shared" si="28"/>
        <v>1</v>
      </c>
      <c r="BR136">
        <f t="shared" si="29"/>
        <v>1</v>
      </c>
      <c r="BS136">
        <f t="shared" si="30"/>
        <v>0.46541703783430532</v>
      </c>
      <c r="BT136" s="123">
        <f t="shared" si="31"/>
        <v>0.46541703783430532</v>
      </c>
      <c r="BU136" s="125">
        <f t="shared" si="32"/>
        <v>0.53458296216569468</v>
      </c>
      <c r="BV136" s="123">
        <f t="shared" si="33"/>
        <v>-0.76482141977178031</v>
      </c>
      <c r="BW136" s="125">
        <f t="shared" si="34"/>
        <v>0</v>
      </c>
      <c r="BX136">
        <f t="shared" si="35"/>
        <v>-8.6795486082940521E-2</v>
      </c>
      <c r="BY136">
        <f t="shared" si="36"/>
        <v>0.39744239985736102</v>
      </c>
      <c r="BZ136">
        <f t="shared" si="37"/>
        <v>0.65510992665069445</v>
      </c>
      <c r="CT136">
        <v>0.47847335498894439</v>
      </c>
      <c r="CU136">
        <v>1</v>
      </c>
      <c r="CV136">
        <v>0</v>
      </c>
      <c r="CW136">
        <f t="shared" si="40"/>
        <v>112</v>
      </c>
      <c r="CX136">
        <f t="shared" si="40"/>
        <v>19</v>
      </c>
      <c r="CY136">
        <f t="shared" si="38"/>
        <v>5.084745762711862E-2</v>
      </c>
      <c r="CZ136">
        <f t="shared" si="38"/>
        <v>0.40625</v>
      </c>
      <c r="DA136">
        <f t="shared" si="39"/>
        <v>0</v>
      </c>
    </row>
    <row r="137" spans="1:105" x14ac:dyDescent="0.25">
      <c r="A137" s="2">
        <v>217</v>
      </c>
      <c r="B137" s="2">
        <v>2015</v>
      </c>
      <c r="C137" s="2" t="s">
        <v>326</v>
      </c>
      <c r="D137" s="2" t="s">
        <v>154</v>
      </c>
      <c r="E137" s="2" t="s">
        <v>74</v>
      </c>
      <c r="F137" s="2" t="s">
        <v>64</v>
      </c>
      <c r="G137" s="1" t="s">
        <v>65</v>
      </c>
      <c r="H137" s="1" t="s">
        <v>66</v>
      </c>
      <c r="I137" s="3">
        <v>1</v>
      </c>
      <c r="J137" s="4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3" t="s">
        <v>67</v>
      </c>
      <c r="R137">
        <v>1</v>
      </c>
      <c r="S137" s="4">
        <v>1</v>
      </c>
      <c r="T137" s="5">
        <v>0</v>
      </c>
      <c r="U137" s="5">
        <v>0</v>
      </c>
      <c r="V137" s="5">
        <v>0</v>
      </c>
      <c r="W137" s="3" t="s">
        <v>68</v>
      </c>
      <c r="X137" s="3">
        <v>0</v>
      </c>
      <c r="Y137" s="4">
        <v>1</v>
      </c>
      <c r="Z137" s="5">
        <v>0</v>
      </c>
      <c r="AA137" s="5">
        <v>0</v>
      </c>
      <c r="AB137" s="5">
        <v>0</v>
      </c>
      <c r="AC137" s="3" t="s">
        <v>69</v>
      </c>
      <c r="AD137" s="3">
        <v>1</v>
      </c>
      <c r="AE137" s="4">
        <v>1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6">
        <v>1</v>
      </c>
      <c r="AL137" s="6">
        <v>-1</v>
      </c>
      <c r="AM137" s="6">
        <v>227</v>
      </c>
      <c r="AN137" s="6">
        <v>8</v>
      </c>
      <c r="AO137" s="6">
        <v>31</v>
      </c>
      <c r="AP137" s="6">
        <v>28</v>
      </c>
      <c r="AQ137" s="6">
        <v>36</v>
      </c>
      <c r="AR137" s="6">
        <v>32</v>
      </c>
      <c r="AS137" s="6">
        <v>1735</v>
      </c>
      <c r="AT137" s="7">
        <v>0</v>
      </c>
      <c r="AU137" s="7">
        <v>1</v>
      </c>
      <c r="AV137" s="7">
        <v>0</v>
      </c>
      <c r="AW137" s="8" t="s">
        <v>65</v>
      </c>
      <c r="AX137" s="12" t="s">
        <v>71</v>
      </c>
      <c r="AY137" s="12">
        <v>3</v>
      </c>
      <c r="AZ137" s="9" t="s">
        <v>77</v>
      </c>
      <c r="BA137" s="11" t="s">
        <v>327</v>
      </c>
      <c r="BB137" s="2" t="s">
        <v>154</v>
      </c>
      <c r="BC137" s="11" t="s">
        <v>285</v>
      </c>
      <c r="BD137" s="4">
        <v>3.4750000000000001</v>
      </c>
      <c r="BE137" s="6">
        <v>4.4052863436123352E-3</v>
      </c>
      <c r="BF137" s="6">
        <v>4.99</v>
      </c>
      <c r="BG137" s="6">
        <v>26</v>
      </c>
      <c r="BH137" s="6">
        <v>30</v>
      </c>
      <c r="BI137" s="7">
        <v>0</v>
      </c>
      <c r="BK137">
        <v>0.47058823529411764</v>
      </c>
      <c r="BL137">
        <v>3.26</v>
      </c>
      <c r="BM137">
        <v>29</v>
      </c>
      <c r="BN137">
        <v>24</v>
      </c>
      <c r="BO137" s="123">
        <v>1</v>
      </c>
      <c r="BP137">
        <v>0</v>
      </c>
      <c r="BQ137" s="125">
        <f t="shared" si="28"/>
        <v>1</v>
      </c>
      <c r="BR137">
        <f t="shared" si="29"/>
        <v>1</v>
      </c>
      <c r="BS137">
        <f t="shared" si="30"/>
        <v>0.15098843569634968</v>
      </c>
      <c r="BT137" s="123">
        <f t="shared" si="31"/>
        <v>0.15098843569634968</v>
      </c>
      <c r="BU137" s="125">
        <f t="shared" si="32"/>
        <v>0.84901156430365032</v>
      </c>
      <c r="BV137" s="123">
        <f t="shared" si="33"/>
        <v>-1.8905520298923639</v>
      </c>
      <c r="BW137" s="125">
        <f t="shared" si="34"/>
        <v>0</v>
      </c>
      <c r="BX137">
        <f t="shared" si="35"/>
        <v>-1.0322033385771676</v>
      </c>
      <c r="BY137">
        <f t="shared" si="36"/>
        <v>0.23418113092163842</v>
      </c>
      <c r="BZ137">
        <f t="shared" si="37"/>
        <v>0.80462712600933273</v>
      </c>
      <c r="CT137">
        <v>0.48441846002532385</v>
      </c>
      <c r="CU137">
        <v>0</v>
      </c>
      <c r="CV137">
        <v>1</v>
      </c>
      <c r="CW137">
        <f t="shared" si="40"/>
        <v>112</v>
      </c>
      <c r="CX137">
        <f t="shared" si="40"/>
        <v>20</v>
      </c>
      <c r="CY137">
        <f t="shared" si="38"/>
        <v>5.084745762711862E-2</v>
      </c>
      <c r="CZ137">
        <f t="shared" si="38"/>
        <v>0.375</v>
      </c>
      <c r="DA137">
        <f t="shared" si="39"/>
        <v>0</v>
      </c>
    </row>
    <row r="138" spans="1:105" x14ac:dyDescent="0.25">
      <c r="A138" s="2">
        <v>116</v>
      </c>
      <c r="B138" s="2">
        <v>2015</v>
      </c>
      <c r="C138" s="2" t="s">
        <v>369</v>
      </c>
      <c r="D138" s="2" t="s">
        <v>165</v>
      </c>
      <c r="E138" s="2" t="s">
        <v>63</v>
      </c>
      <c r="F138" s="2" t="s">
        <v>136</v>
      </c>
      <c r="G138" s="1" t="s">
        <v>65</v>
      </c>
      <c r="H138" s="1" t="s">
        <v>66</v>
      </c>
      <c r="I138" s="3">
        <v>1</v>
      </c>
      <c r="J138" s="4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3" t="s">
        <v>67</v>
      </c>
      <c r="R138">
        <v>1</v>
      </c>
      <c r="S138" s="4">
        <v>1</v>
      </c>
      <c r="T138" s="5">
        <v>0</v>
      </c>
      <c r="U138" s="5">
        <v>0</v>
      </c>
      <c r="V138" s="5">
        <v>0</v>
      </c>
      <c r="W138" s="3" t="s">
        <v>68</v>
      </c>
      <c r="X138" s="3">
        <v>0</v>
      </c>
      <c r="Y138" s="4">
        <v>1</v>
      </c>
      <c r="Z138" s="5">
        <v>0</v>
      </c>
      <c r="AA138" s="5">
        <v>0</v>
      </c>
      <c r="AB138" s="5">
        <v>0</v>
      </c>
      <c r="AC138" s="3" t="s">
        <v>69</v>
      </c>
      <c r="AD138" s="3">
        <v>1</v>
      </c>
      <c r="AE138" s="4">
        <v>1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6">
        <v>18</v>
      </c>
      <c r="AL138" s="6">
        <v>-18</v>
      </c>
      <c r="AM138" s="6">
        <v>417</v>
      </c>
      <c r="AN138" s="6">
        <v>8</v>
      </c>
      <c r="AO138" s="6">
        <v>33</v>
      </c>
      <c r="AP138" s="6">
        <v>32</v>
      </c>
      <c r="AQ138" s="6">
        <v>33</v>
      </c>
      <c r="AR138" s="6">
        <v>36</v>
      </c>
      <c r="AS138" s="6">
        <v>14</v>
      </c>
      <c r="AT138" s="7">
        <v>0</v>
      </c>
      <c r="AU138" s="7">
        <v>0</v>
      </c>
      <c r="AV138" s="7">
        <v>0</v>
      </c>
      <c r="AW138" s="8" t="s">
        <v>65</v>
      </c>
      <c r="AX138" s="12" t="s">
        <v>71</v>
      </c>
      <c r="AY138" s="12">
        <v>3</v>
      </c>
      <c r="AZ138" s="9" t="s">
        <v>77</v>
      </c>
      <c r="BA138" s="3" t="s">
        <v>370</v>
      </c>
      <c r="BB138" s="2" t="s">
        <v>165</v>
      </c>
      <c r="BC138" s="3"/>
      <c r="BD138" s="4">
        <v>3.8780000000000001</v>
      </c>
      <c r="BE138" s="6">
        <v>4.3165467625899283E-2</v>
      </c>
      <c r="BF138" s="6">
        <v>4.1900000000000004</v>
      </c>
      <c r="BG138" s="6">
        <v>33</v>
      </c>
      <c r="BH138" s="6">
        <v>30</v>
      </c>
      <c r="BI138" s="7">
        <v>0</v>
      </c>
      <c r="BK138">
        <v>0.47826086956521741</v>
      </c>
      <c r="BL138">
        <v>3.2</v>
      </c>
      <c r="BM138">
        <v>6</v>
      </c>
      <c r="BN138">
        <v>22</v>
      </c>
      <c r="BO138" s="123">
        <v>1</v>
      </c>
      <c r="BP138">
        <v>0</v>
      </c>
      <c r="BQ138" s="125">
        <f t="shared" si="28"/>
        <v>1</v>
      </c>
      <c r="BR138">
        <f t="shared" si="29"/>
        <v>1</v>
      </c>
      <c r="BS138">
        <f t="shared" si="30"/>
        <v>0.52814119466213927</v>
      </c>
      <c r="BT138" s="123">
        <f t="shared" si="31"/>
        <v>0.52814119466213927</v>
      </c>
      <c r="BU138" s="125">
        <f t="shared" si="32"/>
        <v>0.47185880533786073</v>
      </c>
      <c r="BV138" s="123">
        <f t="shared" si="33"/>
        <v>-0.63839161689182222</v>
      </c>
      <c r="BW138" s="125">
        <f t="shared" si="34"/>
        <v>100</v>
      </c>
      <c r="BX138">
        <f t="shared" si="35"/>
        <v>7.0598115009539164E-2</v>
      </c>
      <c r="BY138">
        <f t="shared" si="36"/>
        <v>0.39794933526652904</v>
      </c>
      <c r="BZ138">
        <f t="shared" si="37"/>
        <v>0.62094283034461006</v>
      </c>
      <c r="CT138">
        <v>0.51857715653506453</v>
      </c>
      <c r="CU138">
        <v>0</v>
      </c>
      <c r="CV138">
        <v>1</v>
      </c>
      <c r="CW138">
        <f t="shared" si="40"/>
        <v>112</v>
      </c>
      <c r="CX138">
        <f t="shared" si="40"/>
        <v>21</v>
      </c>
      <c r="CY138">
        <f t="shared" si="38"/>
        <v>5.084745762711862E-2</v>
      </c>
      <c r="CZ138">
        <f t="shared" si="38"/>
        <v>0.34375</v>
      </c>
      <c r="DA138">
        <f t="shared" si="39"/>
        <v>2.9131355932203312E-3</v>
      </c>
    </row>
    <row r="139" spans="1:105" x14ac:dyDescent="0.25">
      <c r="A139" s="2">
        <v>76</v>
      </c>
      <c r="B139" s="2">
        <v>2016</v>
      </c>
      <c r="C139" s="2" t="s">
        <v>200</v>
      </c>
      <c r="D139" s="2" t="s">
        <v>99</v>
      </c>
      <c r="E139" s="2" t="s">
        <v>63</v>
      </c>
      <c r="F139" s="2" t="s">
        <v>119</v>
      </c>
      <c r="G139" s="1" t="s">
        <v>65</v>
      </c>
      <c r="H139" s="1" t="s">
        <v>66</v>
      </c>
      <c r="I139" s="3">
        <v>1</v>
      </c>
      <c r="J139" s="4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3" t="s">
        <v>67</v>
      </c>
      <c r="R139">
        <v>1</v>
      </c>
      <c r="S139" s="4">
        <v>1</v>
      </c>
      <c r="T139" s="5">
        <v>0</v>
      </c>
      <c r="U139" s="5">
        <v>0</v>
      </c>
      <c r="V139" s="5">
        <v>0</v>
      </c>
      <c r="W139" s="3" t="s">
        <v>68</v>
      </c>
      <c r="X139" s="3">
        <v>0</v>
      </c>
      <c r="Y139" s="4">
        <v>1</v>
      </c>
      <c r="Z139" s="5">
        <v>0</v>
      </c>
      <c r="AA139" s="5">
        <v>0</v>
      </c>
      <c r="AB139" s="5">
        <v>0</v>
      </c>
      <c r="AC139" s="3" t="s">
        <v>69</v>
      </c>
      <c r="AD139" s="3">
        <v>1</v>
      </c>
      <c r="AE139" s="4">
        <v>1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6">
        <v>30</v>
      </c>
      <c r="AL139" s="6">
        <v>-30</v>
      </c>
      <c r="AM139" s="6">
        <v>562</v>
      </c>
      <c r="AN139" s="6">
        <v>8</v>
      </c>
      <c r="AO139" s="6">
        <v>35</v>
      </c>
      <c r="AP139" s="6">
        <v>36</v>
      </c>
      <c r="AQ139" s="6">
        <v>35</v>
      </c>
      <c r="AR139" s="6">
        <v>36</v>
      </c>
      <c r="AS139" s="6">
        <v>1994</v>
      </c>
      <c r="AT139" s="7">
        <v>0</v>
      </c>
      <c r="AU139" s="7">
        <v>0</v>
      </c>
      <c r="AV139" s="7">
        <v>1</v>
      </c>
      <c r="AW139" s="8" t="s">
        <v>70</v>
      </c>
      <c r="AX139" s="12" t="s">
        <v>112</v>
      </c>
      <c r="AY139" s="12">
        <v>1</v>
      </c>
      <c r="AZ139" s="9" t="s">
        <v>113</v>
      </c>
      <c r="BA139" s="11" t="s">
        <v>389</v>
      </c>
      <c r="BB139" s="2" t="s">
        <v>99</v>
      </c>
      <c r="BC139" s="11"/>
      <c r="BD139" s="4"/>
      <c r="BE139" s="6">
        <v>5.3380782918149468E-2</v>
      </c>
      <c r="BF139" s="6">
        <v>4.58</v>
      </c>
      <c r="BG139" s="6">
        <v>13</v>
      </c>
      <c r="BH139" s="6">
        <v>31</v>
      </c>
      <c r="BI139" s="7">
        <v>1</v>
      </c>
      <c r="BK139">
        <v>0.48972602739726029</v>
      </c>
      <c r="BL139">
        <v>3.44</v>
      </c>
      <c r="BM139">
        <v>15</v>
      </c>
      <c r="BN139">
        <v>24</v>
      </c>
      <c r="BO139" s="123">
        <v>0</v>
      </c>
      <c r="BP139">
        <v>1</v>
      </c>
      <c r="BQ139" s="125">
        <f t="shared" si="28"/>
        <v>1</v>
      </c>
      <c r="BR139">
        <f t="shared" si="29"/>
        <v>0</v>
      </c>
      <c r="BS139">
        <f t="shared" si="30"/>
        <v>0.30758911542464218</v>
      </c>
      <c r="BT139" s="123">
        <f t="shared" si="31"/>
        <v>0.30758911542464218</v>
      </c>
      <c r="BU139" s="125">
        <f t="shared" si="32"/>
        <v>0.69241088457535782</v>
      </c>
      <c r="BV139" s="123">
        <f t="shared" si="33"/>
        <v>-0.36757573573524521</v>
      </c>
      <c r="BW139" s="125">
        <f t="shared" si="34"/>
        <v>100</v>
      </c>
      <c r="BX139">
        <f t="shared" si="35"/>
        <v>-0.50269570357788318</v>
      </c>
      <c r="BY139">
        <f t="shared" si="36"/>
        <v>0.35158983706752528</v>
      </c>
      <c r="BZ139">
        <f t="shared" si="37"/>
        <v>0.5130937352701026</v>
      </c>
      <c r="CT139">
        <v>0.52340839780166015</v>
      </c>
      <c r="CU139">
        <v>1</v>
      </c>
      <c r="CV139">
        <v>0</v>
      </c>
      <c r="CW139">
        <f t="shared" si="40"/>
        <v>113</v>
      </c>
      <c r="CX139">
        <f t="shared" si="40"/>
        <v>21</v>
      </c>
      <c r="CY139">
        <f t="shared" si="38"/>
        <v>4.2372881355932202E-2</v>
      </c>
      <c r="CZ139">
        <f t="shared" si="38"/>
        <v>0.34375</v>
      </c>
      <c r="DA139">
        <f t="shared" si="39"/>
        <v>0</v>
      </c>
    </row>
    <row r="140" spans="1:105" x14ac:dyDescent="0.25">
      <c r="A140" s="2">
        <v>205</v>
      </c>
      <c r="B140" s="2">
        <v>2015</v>
      </c>
      <c r="C140" s="2" t="s">
        <v>202</v>
      </c>
      <c r="D140" s="2" t="s">
        <v>93</v>
      </c>
      <c r="E140" s="2" t="s">
        <v>63</v>
      </c>
      <c r="F140" s="2" t="s">
        <v>215</v>
      </c>
      <c r="G140" s="1" t="s">
        <v>65</v>
      </c>
      <c r="H140" s="1" t="s">
        <v>109</v>
      </c>
      <c r="I140" s="3">
        <v>7</v>
      </c>
      <c r="J140" s="4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</v>
      </c>
      <c r="Q140" s="3" t="s">
        <v>67</v>
      </c>
      <c r="R140">
        <v>1</v>
      </c>
      <c r="S140" s="4">
        <v>1</v>
      </c>
      <c r="T140" s="5">
        <v>0</v>
      </c>
      <c r="U140" s="5">
        <v>0</v>
      </c>
      <c r="V140" s="5">
        <v>0</v>
      </c>
      <c r="W140" s="3" t="s">
        <v>68</v>
      </c>
      <c r="X140" s="3">
        <v>0</v>
      </c>
      <c r="Y140" s="4">
        <v>1</v>
      </c>
      <c r="Z140" s="5">
        <v>0</v>
      </c>
      <c r="AA140" s="5">
        <v>0</v>
      </c>
      <c r="AB140" s="5">
        <v>0</v>
      </c>
      <c r="AC140" s="3" t="s">
        <v>128</v>
      </c>
      <c r="AD140" s="3">
        <v>3</v>
      </c>
      <c r="AE140" s="4">
        <v>0</v>
      </c>
      <c r="AF140" s="5">
        <v>0</v>
      </c>
      <c r="AG140" s="5">
        <v>1</v>
      </c>
      <c r="AH140" s="5">
        <v>0</v>
      </c>
      <c r="AI140" s="5">
        <v>0</v>
      </c>
      <c r="AJ140" s="5">
        <v>0</v>
      </c>
      <c r="AK140" s="6">
        <v>10</v>
      </c>
      <c r="AL140" s="6">
        <v>-10</v>
      </c>
      <c r="AM140" s="6">
        <v>212</v>
      </c>
      <c r="AN140" s="6">
        <v>8</v>
      </c>
      <c r="AO140" s="6">
        <v>29</v>
      </c>
      <c r="AP140" s="6">
        <v>25</v>
      </c>
      <c r="AQ140" s="6">
        <v>28</v>
      </c>
      <c r="AR140" s="6">
        <v>32</v>
      </c>
      <c r="AS140" s="6">
        <v>1980</v>
      </c>
      <c r="AT140" s="7">
        <v>0</v>
      </c>
      <c r="AU140" s="7">
        <v>0</v>
      </c>
      <c r="AV140" s="7">
        <v>0</v>
      </c>
      <c r="AW140" s="8" t="s">
        <v>65</v>
      </c>
      <c r="AX140" s="12" t="s">
        <v>71</v>
      </c>
      <c r="AY140" s="12">
        <v>3</v>
      </c>
      <c r="AZ140" s="9" t="s">
        <v>77</v>
      </c>
      <c r="BA140" s="11" t="s">
        <v>207</v>
      </c>
      <c r="BB140" s="2" t="s">
        <v>93</v>
      </c>
      <c r="BC140" s="11"/>
      <c r="BD140" s="4">
        <v>3.44</v>
      </c>
      <c r="BE140" s="6">
        <v>4.716981132075472E-2</v>
      </c>
      <c r="BF140" s="6">
        <v>4.0999999999999996</v>
      </c>
      <c r="BG140" s="6">
        <v>15</v>
      </c>
      <c r="BH140" s="6">
        <v>31</v>
      </c>
      <c r="BI140" s="7">
        <v>0</v>
      </c>
      <c r="BK140">
        <v>0.49095607235142119</v>
      </c>
      <c r="BL140">
        <v>3.16</v>
      </c>
      <c r="BM140">
        <v>0</v>
      </c>
      <c r="BN140">
        <v>18</v>
      </c>
      <c r="BO140" s="123">
        <v>0</v>
      </c>
      <c r="BP140">
        <v>1</v>
      </c>
      <c r="BQ140" s="125">
        <f t="shared" si="28"/>
        <v>1</v>
      </c>
      <c r="BR140">
        <f t="shared" si="29"/>
        <v>0</v>
      </c>
      <c r="BS140">
        <f t="shared" si="30"/>
        <v>0.66914150296812847</v>
      </c>
      <c r="BT140" s="123">
        <f t="shared" si="31"/>
        <v>0.66914150296812847</v>
      </c>
      <c r="BU140" s="125">
        <f t="shared" si="32"/>
        <v>0.33085849703187153</v>
      </c>
      <c r="BV140" s="123">
        <f t="shared" si="33"/>
        <v>-1.1060644964241406</v>
      </c>
      <c r="BW140" s="125">
        <f t="shared" si="34"/>
        <v>0</v>
      </c>
      <c r="BX140">
        <f t="shared" si="35"/>
        <v>0.43754383377878181</v>
      </c>
      <c r="BY140">
        <f t="shared" si="36"/>
        <v>0.36252536437572402</v>
      </c>
      <c r="BZ140">
        <f t="shared" si="37"/>
        <v>0.72116137352912735</v>
      </c>
      <c r="CT140">
        <v>0.52814119466213927</v>
      </c>
      <c r="CU140">
        <v>0</v>
      </c>
      <c r="CV140">
        <v>1</v>
      </c>
      <c r="CW140">
        <f t="shared" si="40"/>
        <v>113</v>
      </c>
      <c r="CX140">
        <f t="shared" si="40"/>
        <v>22</v>
      </c>
      <c r="CY140">
        <f t="shared" si="38"/>
        <v>4.2372881355932202E-2</v>
      </c>
      <c r="CZ140">
        <f t="shared" si="38"/>
        <v>0.3125</v>
      </c>
      <c r="DA140">
        <f t="shared" si="39"/>
        <v>2.6483050847457557E-3</v>
      </c>
    </row>
    <row r="141" spans="1:105" x14ac:dyDescent="0.25">
      <c r="A141" s="2">
        <v>60</v>
      </c>
      <c r="B141" s="2">
        <v>2015</v>
      </c>
      <c r="C141" s="2" t="s">
        <v>127</v>
      </c>
      <c r="D141" s="2" t="s">
        <v>228</v>
      </c>
      <c r="E141" s="2" t="s">
        <v>371</v>
      </c>
      <c r="F141" s="2" t="s">
        <v>108</v>
      </c>
      <c r="G141" s="1" t="s">
        <v>65</v>
      </c>
      <c r="H141" s="1" t="s">
        <v>66</v>
      </c>
      <c r="I141" s="3">
        <v>1</v>
      </c>
      <c r="J141" s="4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3" t="s">
        <v>67</v>
      </c>
      <c r="R141">
        <v>1</v>
      </c>
      <c r="S141" s="4">
        <v>1</v>
      </c>
      <c r="T141" s="5">
        <v>0</v>
      </c>
      <c r="U141" s="5">
        <v>0</v>
      </c>
      <c r="V141" s="5">
        <v>0</v>
      </c>
      <c r="W141" s="3" t="s">
        <v>68</v>
      </c>
      <c r="X141" s="3">
        <v>0</v>
      </c>
      <c r="Y141" s="4">
        <v>1</v>
      </c>
      <c r="Z141" s="5">
        <v>0</v>
      </c>
      <c r="AA141" s="5">
        <v>0</v>
      </c>
      <c r="AB141" s="5">
        <v>0</v>
      </c>
      <c r="AC141" s="3" t="s">
        <v>69</v>
      </c>
      <c r="AD141" s="3">
        <v>1</v>
      </c>
      <c r="AE141" s="4">
        <v>1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6">
        <v>21</v>
      </c>
      <c r="AL141" s="6">
        <v>-21</v>
      </c>
      <c r="AM141" s="6">
        <v>385</v>
      </c>
      <c r="AN141" s="6">
        <v>8</v>
      </c>
      <c r="AO141" s="6">
        <v>33</v>
      </c>
      <c r="AP141" s="6">
        <v>35</v>
      </c>
      <c r="AQ141" s="6">
        <v>32</v>
      </c>
      <c r="AR141" s="6">
        <v>33</v>
      </c>
      <c r="AS141" s="6">
        <v>87</v>
      </c>
      <c r="AT141" s="7">
        <v>0</v>
      </c>
      <c r="AU141" s="7">
        <v>1</v>
      </c>
      <c r="AV141" s="7">
        <v>0</v>
      </c>
      <c r="AW141" s="8" t="s">
        <v>65</v>
      </c>
      <c r="AX141" s="12" t="s">
        <v>71</v>
      </c>
      <c r="AY141" s="12">
        <v>3</v>
      </c>
      <c r="AZ141" s="9" t="s">
        <v>77</v>
      </c>
      <c r="BA141" s="11" t="s">
        <v>335</v>
      </c>
      <c r="BB141" s="2" t="s">
        <v>228</v>
      </c>
      <c r="BC141" s="11" t="s">
        <v>354</v>
      </c>
      <c r="BD141" s="4">
        <v>3.306</v>
      </c>
      <c r="BE141" s="6">
        <v>5.4545454545454543E-2</v>
      </c>
      <c r="BF141" s="6">
        <v>4.1399999999999997</v>
      </c>
      <c r="BG141" s="6">
        <v>20</v>
      </c>
      <c r="BH141" s="6">
        <v>31</v>
      </c>
      <c r="BI141" s="7">
        <v>0</v>
      </c>
      <c r="BK141">
        <v>0.49213483146067416</v>
      </c>
      <c r="BL141">
        <v>3.09</v>
      </c>
      <c r="BM141">
        <v>0</v>
      </c>
      <c r="BN141">
        <v>27</v>
      </c>
      <c r="BO141" s="123">
        <v>0</v>
      </c>
      <c r="BP141">
        <v>1</v>
      </c>
      <c r="BQ141" s="125">
        <f t="shared" si="28"/>
        <v>1</v>
      </c>
      <c r="BR141">
        <f t="shared" si="29"/>
        <v>0</v>
      </c>
      <c r="BS141">
        <f t="shared" si="30"/>
        <v>0.63514043963273747</v>
      </c>
      <c r="BT141" s="123">
        <f t="shared" si="31"/>
        <v>0.63514043963273747</v>
      </c>
      <c r="BU141" s="125">
        <f t="shared" si="32"/>
        <v>0.36485956036726253</v>
      </c>
      <c r="BV141" s="123">
        <f t="shared" si="33"/>
        <v>-1.00824276555821</v>
      </c>
      <c r="BW141" s="125">
        <f t="shared" si="34"/>
        <v>0</v>
      </c>
      <c r="BX141">
        <f t="shared" si="35"/>
        <v>0.34549918784388578</v>
      </c>
      <c r="BY141">
        <f t="shared" si="36"/>
        <v>0.37582811630239732</v>
      </c>
      <c r="BZ141">
        <f t="shared" si="37"/>
        <v>0.70514283413561252</v>
      </c>
      <c r="CT141">
        <v>0.53299311281928929</v>
      </c>
      <c r="CU141">
        <v>1</v>
      </c>
      <c r="CV141">
        <v>0</v>
      </c>
      <c r="CW141">
        <f t="shared" si="40"/>
        <v>114</v>
      </c>
      <c r="CX141">
        <f t="shared" si="40"/>
        <v>22</v>
      </c>
      <c r="CY141">
        <f t="shared" si="38"/>
        <v>3.3898305084745783E-2</v>
      </c>
      <c r="CZ141">
        <f t="shared" si="38"/>
        <v>0.3125</v>
      </c>
      <c r="DA141">
        <f t="shared" si="39"/>
        <v>0</v>
      </c>
    </row>
    <row r="142" spans="1:105" x14ac:dyDescent="0.25">
      <c r="A142" s="2">
        <v>152</v>
      </c>
      <c r="B142" s="2">
        <v>2016</v>
      </c>
      <c r="C142" s="2" t="s">
        <v>178</v>
      </c>
      <c r="D142" s="2" t="s">
        <v>89</v>
      </c>
      <c r="E142" s="2" t="s">
        <v>63</v>
      </c>
      <c r="F142" s="2" t="s">
        <v>64</v>
      </c>
      <c r="G142" s="1" t="s">
        <v>65</v>
      </c>
      <c r="H142" s="1" t="s">
        <v>109</v>
      </c>
      <c r="I142" s="3">
        <v>7</v>
      </c>
      <c r="J142" s="4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</v>
      </c>
      <c r="Q142" s="3" t="s">
        <v>67</v>
      </c>
      <c r="R142">
        <v>1</v>
      </c>
      <c r="S142" s="4">
        <v>1</v>
      </c>
      <c r="T142" s="5">
        <v>0</v>
      </c>
      <c r="U142" s="5">
        <v>0</v>
      </c>
      <c r="V142" s="5">
        <v>0</v>
      </c>
      <c r="W142" s="3" t="s">
        <v>68</v>
      </c>
      <c r="X142" s="3">
        <v>0</v>
      </c>
      <c r="Y142" s="4">
        <v>1</v>
      </c>
      <c r="Z142" s="5">
        <v>0</v>
      </c>
      <c r="AA142" s="5">
        <v>0</v>
      </c>
      <c r="AB142" s="5">
        <v>0</v>
      </c>
      <c r="AC142" s="3" t="s">
        <v>83</v>
      </c>
      <c r="AD142" s="3">
        <v>2</v>
      </c>
      <c r="AE142" s="4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6">
        <v>1</v>
      </c>
      <c r="AL142" s="6">
        <v>-1</v>
      </c>
      <c r="AM142" s="6">
        <v>390</v>
      </c>
      <c r="AN142" s="6">
        <v>6</v>
      </c>
      <c r="AO142" s="6">
        <v>33</v>
      </c>
      <c r="AP142" s="6">
        <v>35</v>
      </c>
      <c r="AQ142" s="6">
        <v>34</v>
      </c>
      <c r="AR142" s="6">
        <v>33</v>
      </c>
      <c r="AS142" s="6">
        <v>0</v>
      </c>
      <c r="AT142" s="7">
        <v>0</v>
      </c>
      <c r="AU142" s="7">
        <v>0</v>
      </c>
      <c r="AV142" s="7">
        <v>1</v>
      </c>
      <c r="AW142" s="8" t="s">
        <v>65</v>
      </c>
      <c r="AX142" s="12" t="s">
        <v>71</v>
      </c>
      <c r="AY142" s="12">
        <v>3</v>
      </c>
      <c r="AZ142" s="9" t="s">
        <v>77</v>
      </c>
      <c r="BA142" s="11" t="s">
        <v>364</v>
      </c>
      <c r="BB142" s="2" t="s">
        <v>89</v>
      </c>
      <c r="BC142" s="11" t="s">
        <v>201</v>
      </c>
      <c r="BD142" s="4">
        <v>3.7160000000000002</v>
      </c>
      <c r="BE142" s="6">
        <v>2.5641025641025641E-3</v>
      </c>
      <c r="BF142" s="6">
        <v>4</v>
      </c>
      <c r="BG142" s="6">
        <v>24</v>
      </c>
      <c r="BH142" s="6">
        <v>31</v>
      </c>
      <c r="BI142" s="7">
        <v>0</v>
      </c>
      <c r="BK142">
        <v>0.50456621004566216</v>
      </c>
      <c r="BL142">
        <v>3.23</v>
      </c>
      <c r="BM142">
        <v>0</v>
      </c>
      <c r="BN142">
        <v>25</v>
      </c>
      <c r="BO142" s="123">
        <v>1</v>
      </c>
      <c r="BP142">
        <v>0</v>
      </c>
      <c r="BQ142" s="125">
        <f t="shared" si="28"/>
        <v>1</v>
      </c>
      <c r="BR142">
        <f t="shared" si="29"/>
        <v>1</v>
      </c>
      <c r="BS142">
        <f t="shared" si="30"/>
        <v>0.61772724751958152</v>
      </c>
      <c r="BT142" s="123">
        <f t="shared" si="31"/>
        <v>0.61772724751958152</v>
      </c>
      <c r="BU142" s="125">
        <f t="shared" si="32"/>
        <v>0.38227275248041848</v>
      </c>
      <c r="BV142" s="123">
        <f t="shared" si="33"/>
        <v>-0.48170826600241712</v>
      </c>
      <c r="BW142" s="125">
        <f t="shared" si="34"/>
        <v>100</v>
      </c>
      <c r="BX142">
        <f t="shared" si="35"/>
        <v>0.2995171284202649</v>
      </c>
      <c r="BY142">
        <f t="shared" si="36"/>
        <v>0.38144302339390601</v>
      </c>
      <c r="BZ142">
        <f t="shared" si="37"/>
        <v>0.56624925331496401</v>
      </c>
      <c r="CT142">
        <v>0.56992349569633649</v>
      </c>
      <c r="CU142">
        <v>0</v>
      </c>
      <c r="CV142">
        <v>1</v>
      </c>
      <c r="CW142">
        <f t="shared" si="40"/>
        <v>114</v>
      </c>
      <c r="CX142">
        <f t="shared" si="40"/>
        <v>23</v>
      </c>
      <c r="CY142">
        <f t="shared" si="38"/>
        <v>3.3898305084745783E-2</v>
      </c>
      <c r="CZ142">
        <f t="shared" si="38"/>
        <v>0.28125</v>
      </c>
      <c r="DA142">
        <f t="shared" si="39"/>
        <v>0</v>
      </c>
    </row>
    <row r="143" spans="1:105" x14ac:dyDescent="0.25">
      <c r="A143" s="2">
        <v>61</v>
      </c>
      <c r="B143" s="2">
        <v>2016</v>
      </c>
      <c r="C143" s="2" t="s">
        <v>178</v>
      </c>
      <c r="D143" s="2" t="s">
        <v>222</v>
      </c>
      <c r="E143" s="2" t="s">
        <v>74</v>
      </c>
      <c r="F143" s="2" t="s">
        <v>351</v>
      </c>
      <c r="G143" s="1" t="s">
        <v>65</v>
      </c>
      <c r="H143" s="1" t="s">
        <v>66</v>
      </c>
      <c r="I143" s="3">
        <v>1</v>
      </c>
      <c r="J143" s="4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3" t="s">
        <v>67</v>
      </c>
      <c r="R143">
        <v>1</v>
      </c>
      <c r="S143" s="4">
        <v>1</v>
      </c>
      <c r="T143" s="5">
        <v>0</v>
      </c>
      <c r="U143" s="5">
        <v>0</v>
      </c>
      <c r="V143" s="5">
        <v>0</v>
      </c>
      <c r="W143" s="3" t="s">
        <v>352</v>
      </c>
      <c r="X143" s="3">
        <v>3</v>
      </c>
      <c r="Y143" s="4">
        <v>0</v>
      </c>
      <c r="Z143" s="5">
        <v>0</v>
      </c>
      <c r="AA143" s="5">
        <v>0</v>
      </c>
      <c r="AB143" s="5">
        <v>1</v>
      </c>
      <c r="AC143" s="3" t="s">
        <v>83</v>
      </c>
      <c r="AD143" s="3">
        <v>2</v>
      </c>
      <c r="AE143" s="4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6">
        <v>1</v>
      </c>
      <c r="AL143" s="6">
        <v>-1</v>
      </c>
      <c r="AM143" s="6">
        <v>390</v>
      </c>
      <c r="AN143" s="6">
        <v>8</v>
      </c>
      <c r="AO143" s="6">
        <v>32</v>
      </c>
      <c r="AP143" s="6">
        <v>34</v>
      </c>
      <c r="AQ143" s="6">
        <v>33</v>
      </c>
      <c r="AR143" s="6">
        <v>33</v>
      </c>
      <c r="AS143" s="6">
        <v>0</v>
      </c>
      <c r="AT143" s="7">
        <v>0</v>
      </c>
      <c r="AU143" s="7">
        <v>1</v>
      </c>
      <c r="AV143" s="7">
        <v>1</v>
      </c>
      <c r="AW143" s="8" t="s">
        <v>65</v>
      </c>
      <c r="AX143" s="12" t="s">
        <v>71</v>
      </c>
      <c r="AY143" s="12">
        <v>3</v>
      </c>
      <c r="AZ143" s="9" t="s">
        <v>77</v>
      </c>
      <c r="BA143" s="11" t="s">
        <v>353</v>
      </c>
      <c r="BB143" s="2" t="s">
        <v>222</v>
      </c>
      <c r="BC143" s="11" t="s">
        <v>354</v>
      </c>
      <c r="BD143" s="4">
        <v>3.8130000000000002</v>
      </c>
      <c r="BE143" s="6">
        <v>2.5641025641025641E-3</v>
      </c>
      <c r="BF143" s="6">
        <v>4</v>
      </c>
      <c r="BG143" s="6">
        <v>40</v>
      </c>
      <c r="BH143" s="6">
        <v>31</v>
      </c>
      <c r="BI143" s="7">
        <v>0</v>
      </c>
      <c r="BK143">
        <v>0.52500000000000002</v>
      </c>
      <c r="BL143">
        <v>3.22</v>
      </c>
      <c r="BM143">
        <v>0</v>
      </c>
      <c r="BN143">
        <v>17</v>
      </c>
      <c r="BO143" s="123">
        <v>1</v>
      </c>
      <c r="BP143">
        <v>0</v>
      </c>
      <c r="BQ143" s="125">
        <f t="shared" si="28"/>
        <v>1</v>
      </c>
      <c r="BR143">
        <f t="shared" si="29"/>
        <v>1</v>
      </c>
      <c r="BS143">
        <f t="shared" si="30"/>
        <v>0.67309652631463635</v>
      </c>
      <c r="BT143" s="123">
        <f t="shared" si="31"/>
        <v>0.67309652631463635</v>
      </c>
      <c r="BU143" s="125">
        <f t="shared" si="32"/>
        <v>0.32690347368536365</v>
      </c>
      <c r="BV143" s="123">
        <f t="shared" si="33"/>
        <v>-0.3958665327058159</v>
      </c>
      <c r="BW143" s="125">
        <f t="shared" si="34"/>
        <v>100</v>
      </c>
      <c r="BX143">
        <f t="shared" si="35"/>
        <v>0.44847981936977432</v>
      </c>
      <c r="BY143">
        <f t="shared" si="36"/>
        <v>0.36077325972096824</v>
      </c>
      <c r="BZ143">
        <f t="shared" si="37"/>
        <v>0.52766654904147048</v>
      </c>
      <c r="CT143">
        <v>0.5860916201468469</v>
      </c>
      <c r="CU143">
        <v>0</v>
      </c>
      <c r="CV143">
        <v>1</v>
      </c>
      <c r="CW143">
        <f t="shared" si="40"/>
        <v>114</v>
      </c>
      <c r="CX143">
        <f t="shared" si="40"/>
        <v>24</v>
      </c>
      <c r="CY143">
        <f t="shared" si="38"/>
        <v>3.3898305084745783E-2</v>
      </c>
      <c r="CZ143">
        <f t="shared" si="38"/>
        <v>0.25</v>
      </c>
      <c r="DA143">
        <f t="shared" si="39"/>
        <v>0</v>
      </c>
    </row>
    <row r="144" spans="1:105" x14ac:dyDescent="0.25">
      <c r="A144" s="2">
        <v>31</v>
      </c>
      <c r="B144" s="2">
        <v>2016</v>
      </c>
      <c r="C144" s="2" t="s">
        <v>329</v>
      </c>
      <c r="D144" s="2" t="s">
        <v>161</v>
      </c>
      <c r="E144" s="2" t="s">
        <v>63</v>
      </c>
      <c r="F144" s="2" t="s">
        <v>64</v>
      </c>
      <c r="G144" s="1" t="s">
        <v>65</v>
      </c>
      <c r="H144" s="1" t="s">
        <v>66</v>
      </c>
      <c r="I144" s="3">
        <v>1</v>
      </c>
      <c r="J144" s="4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3" t="s">
        <v>67</v>
      </c>
      <c r="R144">
        <v>1</v>
      </c>
      <c r="S144" s="4">
        <v>1</v>
      </c>
      <c r="T144" s="5">
        <v>0</v>
      </c>
      <c r="U144" s="5">
        <v>0</v>
      </c>
      <c r="V144" s="5">
        <v>0</v>
      </c>
      <c r="W144" s="3" t="s">
        <v>68</v>
      </c>
      <c r="X144" s="3">
        <v>0</v>
      </c>
      <c r="Y144" s="4">
        <v>1</v>
      </c>
      <c r="Z144" s="5">
        <v>0</v>
      </c>
      <c r="AA144" s="5">
        <v>0</v>
      </c>
      <c r="AB144" s="5">
        <v>0</v>
      </c>
      <c r="AC144" s="3" t="s">
        <v>91</v>
      </c>
      <c r="AD144" s="3">
        <v>5</v>
      </c>
      <c r="AE144" s="4">
        <v>0</v>
      </c>
      <c r="AF144" s="5">
        <v>0</v>
      </c>
      <c r="AG144" s="5">
        <v>0</v>
      </c>
      <c r="AH144" s="5">
        <v>0</v>
      </c>
      <c r="AI144" s="5">
        <v>1</v>
      </c>
      <c r="AJ144" s="5">
        <v>0</v>
      </c>
      <c r="AK144" s="6">
        <v>1</v>
      </c>
      <c r="AL144" s="6">
        <v>-1</v>
      </c>
      <c r="AM144" s="6">
        <v>70</v>
      </c>
      <c r="AN144" s="6">
        <v>8</v>
      </c>
      <c r="AO144" s="6">
        <v>31</v>
      </c>
      <c r="AP144" s="6">
        <v>30</v>
      </c>
      <c r="AQ144" s="6">
        <v>34</v>
      </c>
      <c r="AR144" s="6">
        <v>30</v>
      </c>
      <c r="AS144" s="6">
        <v>991</v>
      </c>
      <c r="AT144" s="7">
        <v>0</v>
      </c>
      <c r="AU144" s="7">
        <v>0</v>
      </c>
      <c r="AV144" s="7">
        <v>1</v>
      </c>
      <c r="AW144" s="8" t="s">
        <v>65</v>
      </c>
      <c r="AX144" s="12" t="s">
        <v>71</v>
      </c>
      <c r="AY144" s="12">
        <v>3</v>
      </c>
      <c r="AZ144" s="9" t="s">
        <v>77</v>
      </c>
      <c r="BA144" s="11" t="s">
        <v>330</v>
      </c>
      <c r="BB144" s="2" t="s">
        <v>161</v>
      </c>
      <c r="BC144" s="11"/>
      <c r="BD144" s="4">
        <v>3.468</v>
      </c>
      <c r="BE144" s="6">
        <v>1.4285714285714285E-2</v>
      </c>
      <c r="BF144" s="6">
        <v>4.13</v>
      </c>
      <c r="BG144" s="6">
        <v>41</v>
      </c>
      <c r="BH144" s="6">
        <v>31</v>
      </c>
      <c r="BI144" s="7">
        <v>0</v>
      </c>
      <c r="BK144">
        <v>0.53276955602537002</v>
      </c>
      <c r="BL144">
        <v>3.14</v>
      </c>
      <c r="BM144">
        <v>3</v>
      </c>
      <c r="BN144">
        <v>23</v>
      </c>
      <c r="BO144" s="123">
        <v>1</v>
      </c>
      <c r="BP144">
        <v>0</v>
      </c>
      <c r="BQ144" s="125">
        <f t="shared" si="28"/>
        <v>1</v>
      </c>
      <c r="BR144">
        <f t="shared" si="29"/>
        <v>1</v>
      </c>
      <c r="BS144">
        <f t="shared" si="30"/>
        <v>0.61076357151995841</v>
      </c>
      <c r="BT144" s="123">
        <f t="shared" si="31"/>
        <v>0.61076357151995841</v>
      </c>
      <c r="BU144" s="125">
        <f t="shared" si="32"/>
        <v>0.38923642848004159</v>
      </c>
      <c r="BV144" s="123">
        <f t="shared" si="33"/>
        <v>-0.49304534801878774</v>
      </c>
      <c r="BW144" s="125">
        <f t="shared" si="34"/>
        <v>100</v>
      </c>
      <c r="BX144">
        <f t="shared" si="35"/>
        <v>0.28130971840166197</v>
      </c>
      <c r="BY144">
        <f t="shared" si="36"/>
        <v>0.38346531251219629</v>
      </c>
      <c r="BZ144">
        <f t="shared" si="37"/>
        <v>0.57080939661965968</v>
      </c>
      <c r="CT144">
        <v>0.59013835532506786</v>
      </c>
      <c r="CU144">
        <v>0</v>
      </c>
      <c r="CV144">
        <v>1</v>
      </c>
      <c r="CW144">
        <f t="shared" si="40"/>
        <v>114</v>
      </c>
      <c r="CX144">
        <f t="shared" si="40"/>
        <v>25</v>
      </c>
      <c r="CY144">
        <f t="shared" si="38"/>
        <v>3.3898305084745783E-2</v>
      </c>
      <c r="CZ144">
        <f t="shared" si="38"/>
        <v>0.21875</v>
      </c>
      <c r="DA144">
        <f t="shared" si="39"/>
        <v>0</v>
      </c>
    </row>
    <row r="145" spans="1:105" x14ac:dyDescent="0.25">
      <c r="A145" s="2">
        <v>135</v>
      </c>
      <c r="B145" s="2">
        <v>2016</v>
      </c>
      <c r="C145" s="2" t="s">
        <v>384</v>
      </c>
      <c r="D145" s="2" t="s">
        <v>99</v>
      </c>
      <c r="E145" s="2" t="s">
        <v>74</v>
      </c>
      <c r="F145" s="2" t="s">
        <v>136</v>
      </c>
      <c r="G145" s="1" t="s">
        <v>65</v>
      </c>
      <c r="H145" s="1" t="s">
        <v>66</v>
      </c>
      <c r="I145" s="3">
        <v>1</v>
      </c>
      <c r="J145" s="4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3" t="s">
        <v>67</v>
      </c>
      <c r="R145">
        <v>1</v>
      </c>
      <c r="S145" s="4">
        <v>1</v>
      </c>
      <c r="T145" s="5">
        <v>0</v>
      </c>
      <c r="U145" s="5">
        <v>0</v>
      </c>
      <c r="V145" s="5">
        <v>0</v>
      </c>
      <c r="W145" s="3" t="s">
        <v>68</v>
      </c>
      <c r="X145" s="3">
        <v>0</v>
      </c>
      <c r="Y145" s="4">
        <v>1</v>
      </c>
      <c r="Z145" s="5">
        <v>0</v>
      </c>
      <c r="AA145" s="5">
        <v>0</v>
      </c>
      <c r="AB145" s="5">
        <v>0</v>
      </c>
      <c r="AC145" s="3" t="s">
        <v>69</v>
      </c>
      <c r="AD145" s="3">
        <v>1</v>
      </c>
      <c r="AE145" s="4">
        <v>1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6">
        <v>9</v>
      </c>
      <c r="AL145" s="6">
        <v>-9</v>
      </c>
      <c r="AM145" s="6">
        <v>300</v>
      </c>
      <c r="AN145" s="6">
        <v>8</v>
      </c>
      <c r="AO145" s="6">
        <v>34</v>
      </c>
      <c r="AP145" s="6">
        <v>35</v>
      </c>
      <c r="AQ145" s="6">
        <v>35</v>
      </c>
      <c r="AR145" s="6">
        <v>34</v>
      </c>
      <c r="AS145" s="6">
        <v>1734</v>
      </c>
      <c r="AT145" s="7">
        <v>0</v>
      </c>
      <c r="AU145" s="7">
        <v>1</v>
      </c>
      <c r="AV145" s="7">
        <v>1</v>
      </c>
      <c r="AW145" s="8" t="s">
        <v>65</v>
      </c>
      <c r="AX145" s="12" t="s">
        <v>71</v>
      </c>
      <c r="AY145" s="12">
        <v>3</v>
      </c>
      <c r="AZ145" s="9" t="s">
        <v>77</v>
      </c>
      <c r="BA145" s="11" t="s">
        <v>385</v>
      </c>
      <c r="BB145" s="2" t="s">
        <v>99</v>
      </c>
      <c r="BC145" s="11"/>
      <c r="BD145" s="4">
        <v>3.919</v>
      </c>
      <c r="BE145" s="6">
        <v>0.03</v>
      </c>
      <c r="BF145" s="6">
        <v>4.38</v>
      </c>
      <c r="BG145" s="6">
        <v>14</v>
      </c>
      <c r="BH145" s="6">
        <v>32</v>
      </c>
      <c r="BI145" s="7">
        <v>0</v>
      </c>
      <c r="BK145">
        <v>0.55131264916467781</v>
      </c>
      <c r="BL145">
        <v>3.2</v>
      </c>
      <c r="BM145">
        <v>20</v>
      </c>
      <c r="BN145">
        <v>27</v>
      </c>
      <c r="BO145" s="123">
        <v>1</v>
      </c>
      <c r="BP145">
        <v>0</v>
      </c>
      <c r="BQ145" s="125">
        <f t="shared" si="28"/>
        <v>1</v>
      </c>
      <c r="BR145">
        <f t="shared" si="29"/>
        <v>1</v>
      </c>
      <c r="BS145">
        <f t="shared" si="30"/>
        <v>0.28831371979945275</v>
      </c>
      <c r="BT145" s="123">
        <f t="shared" si="31"/>
        <v>0.28831371979945275</v>
      </c>
      <c r="BU145" s="125">
        <f t="shared" si="32"/>
        <v>0.71168628020054725</v>
      </c>
      <c r="BV145" s="123">
        <f t="shared" si="33"/>
        <v>-1.2437060868490191</v>
      </c>
      <c r="BW145" s="125">
        <f t="shared" si="34"/>
        <v>0</v>
      </c>
      <c r="BX145">
        <f t="shared" si="35"/>
        <v>-0.55831773061595324</v>
      </c>
      <c r="BY145">
        <f t="shared" si="36"/>
        <v>0.34136674627478497</v>
      </c>
      <c r="BZ145">
        <f t="shared" si="37"/>
        <v>0.74082853321724795</v>
      </c>
      <c r="CT145">
        <v>0.61076357151995841</v>
      </c>
      <c r="CU145">
        <v>0</v>
      </c>
      <c r="CV145">
        <v>1</v>
      </c>
      <c r="CW145">
        <f t="shared" si="40"/>
        <v>114</v>
      </c>
      <c r="CX145">
        <f t="shared" si="40"/>
        <v>26</v>
      </c>
      <c r="CY145">
        <f t="shared" si="38"/>
        <v>3.3898305084745783E-2</v>
      </c>
      <c r="CZ145">
        <f t="shared" si="38"/>
        <v>0.1875</v>
      </c>
      <c r="DA145">
        <f t="shared" si="39"/>
        <v>0</v>
      </c>
    </row>
    <row r="146" spans="1:105" x14ac:dyDescent="0.25">
      <c r="A146" s="2">
        <v>122</v>
      </c>
      <c r="B146" s="2">
        <v>2016</v>
      </c>
      <c r="C146" s="2" t="s">
        <v>61</v>
      </c>
      <c r="D146" s="2" t="s">
        <v>204</v>
      </c>
      <c r="E146" s="2" t="s">
        <v>63</v>
      </c>
      <c r="F146" s="2" t="s">
        <v>136</v>
      </c>
      <c r="G146" s="1" t="s">
        <v>65</v>
      </c>
      <c r="H146" s="1" t="s">
        <v>76</v>
      </c>
      <c r="I146" s="3">
        <v>2</v>
      </c>
      <c r="J146" s="4">
        <v>0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3" t="s">
        <v>67</v>
      </c>
      <c r="R146">
        <v>1</v>
      </c>
      <c r="S146" s="4">
        <v>1</v>
      </c>
      <c r="T146" s="5">
        <v>0</v>
      </c>
      <c r="U146" s="5">
        <v>0</v>
      </c>
      <c r="V146" s="5">
        <v>0</v>
      </c>
      <c r="W146" s="3" t="s">
        <v>68</v>
      </c>
      <c r="X146" s="3">
        <v>0</v>
      </c>
      <c r="Y146" s="4">
        <v>1</v>
      </c>
      <c r="Z146" s="5">
        <v>0</v>
      </c>
      <c r="AA146" s="5">
        <v>0</v>
      </c>
      <c r="AB146" s="5">
        <v>0</v>
      </c>
      <c r="AC146" s="3" t="s">
        <v>128</v>
      </c>
      <c r="AD146" s="3">
        <v>3</v>
      </c>
      <c r="AE146" s="4">
        <v>0</v>
      </c>
      <c r="AF146" s="5">
        <v>0</v>
      </c>
      <c r="AG146" s="5">
        <v>1</v>
      </c>
      <c r="AH146" s="5">
        <v>0</v>
      </c>
      <c r="AI146" s="5">
        <v>0</v>
      </c>
      <c r="AJ146" s="5">
        <v>0</v>
      </c>
      <c r="AK146" s="6">
        <v>158</v>
      </c>
      <c r="AL146" s="6">
        <v>-158</v>
      </c>
      <c r="AM146" s="6">
        <v>529</v>
      </c>
      <c r="AN146" s="6">
        <v>8</v>
      </c>
      <c r="AO146" s="6">
        <v>24</v>
      </c>
      <c r="AP146" s="6">
        <v>22</v>
      </c>
      <c r="AQ146" s="6">
        <v>23</v>
      </c>
      <c r="AR146" s="6">
        <v>28</v>
      </c>
      <c r="AS146" s="6">
        <v>2145</v>
      </c>
      <c r="AT146" s="7">
        <v>0</v>
      </c>
      <c r="AU146" s="7">
        <v>0</v>
      </c>
      <c r="AV146" s="7">
        <v>1</v>
      </c>
      <c r="AW146" s="8" t="s">
        <v>65</v>
      </c>
      <c r="AX146" s="12" t="s">
        <v>71</v>
      </c>
      <c r="AY146" s="12">
        <v>3</v>
      </c>
      <c r="AZ146" s="9" t="s">
        <v>77</v>
      </c>
      <c r="BA146" s="11" t="s">
        <v>205</v>
      </c>
      <c r="BB146" s="2" t="s">
        <v>204</v>
      </c>
      <c r="BC146" s="11"/>
      <c r="BD146" s="4">
        <v>3.4849999999999999</v>
      </c>
      <c r="BE146" s="6">
        <v>0.29867674858223064</v>
      </c>
      <c r="BF146" s="6">
        <v>3.87</v>
      </c>
      <c r="BG146" s="6">
        <v>3</v>
      </c>
      <c r="BH146" s="6">
        <v>33</v>
      </c>
      <c r="BI146" s="7">
        <v>0</v>
      </c>
      <c r="BK146">
        <v>0.58498896247240617</v>
      </c>
      <c r="BL146">
        <v>3.02</v>
      </c>
      <c r="BM146">
        <v>11</v>
      </c>
      <c r="BN146">
        <v>21</v>
      </c>
      <c r="BO146" s="123">
        <v>0</v>
      </c>
      <c r="BP146">
        <v>1</v>
      </c>
      <c r="BQ146" s="125">
        <f t="shared" si="28"/>
        <v>1</v>
      </c>
      <c r="BR146">
        <f t="shared" si="29"/>
        <v>0</v>
      </c>
      <c r="BS146">
        <f t="shared" si="30"/>
        <v>0.53299311281928929</v>
      </c>
      <c r="BT146" s="123">
        <f t="shared" si="31"/>
        <v>0.53299311281928929</v>
      </c>
      <c r="BU146" s="125">
        <f t="shared" si="32"/>
        <v>0.46700688718071071</v>
      </c>
      <c r="BV146" s="123">
        <f t="shared" si="33"/>
        <v>-0.76141127371168482</v>
      </c>
      <c r="BW146" s="125">
        <f t="shared" si="34"/>
        <v>0</v>
      </c>
      <c r="BX146">
        <f t="shared" si="35"/>
        <v>8.2795969043545803E-2</v>
      </c>
      <c r="BY146">
        <f t="shared" si="36"/>
        <v>0.39757721210969899</v>
      </c>
      <c r="BZ146">
        <f t="shared" si="37"/>
        <v>0.65427690503817271</v>
      </c>
      <c r="CT146">
        <v>0.61772724751958152</v>
      </c>
      <c r="CU146">
        <v>0</v>
      </c>
      <c r="CV146">
        <v>1</v>
      </c>
      <c r="CW146">
        <f t="shared" si="40"/>
        <v>114</v>
      </c>
      <c r="CX146">
        <f t="shared" si="40"/>
        <v>27</v>
      </c>
      <c r="CY146">
        <f t="shared" si="38"/>
        <v>3.3898305084745783E-2</v>
      </c>
      <c r="CZ146">
        <f t="shared" si="38"/>
        <v>0.15625</v>
      </c>
      <c r="DA146">
        <f t="shared" si="39"/>
        <v>1.3241525423728778E-3</v>
      </c>
    </row>
    <row r="147" spans="1:105" x14ac:dyDescent="0.25">
      <c r="A147" s="2">
        <v>59</v>
      </c>
      <c r="B147" s="2">
        <v>2016</v>
      </c>
      <c r="C147" s="2" t="s">
        <v>382</v>
      </c>
      <c r="D147" s="2" t="s">
        <v>254</v>
      </c>
      <c r="E147" s="2" t="s">
        <v>74</v>
      </c>
      <c r="F147" s="2" t="s">
        <v>64</v>
      </c>
      <c r="G147" s="1" t="s">
        <v>65</v>
      </c>
      <c r="H147" s="1" t="s">
        <v>66</v>
      </c>
      <c r="I147" s="3">
        <v>1</v>
      </c>
      <c r="J147" s="4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3" t="s">
        <v>67</v>
      </c>
      <c r="R147">
        <v>1</v>
      </c>
      <c r="S147" s="4">
        <v>1</v>
      </c>
      <c r="T147" s="5">
        <v>0</v>
      </c>
      <c r="U147" s="5">
        <v>0</v>
      </c>
      <c r="V147" s="5">
        <v>0</v>
      </c>
      <c r="W147" s="3" t="s">
        <v>68</v>
      </c>
      <c r="X147" s="3">
        <v>0</v>
      </c>
      <c r="Y147" s="4">
        <v>1</v>
      </c>
      <c r="Z147" s="5">
        <v>0</v>
      </c>
      <c r="AA147" s="5">
        <v>0</v>
      </c>
      <c r="AB147" s="5">
        <v>0</v>
      </c>
      <c r="AC147" s="3" t="s">
        <v>69</v>
      </c>
      <c r="AD147" s="3">
        <v>1</v>
      </c>
      <c r="AE147" s="4">
        <v>1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6">
        <v>6</v>
      </c>
      <c r="AL147" s="6">
        <v>-6</v>
      </c>
      <c r="AM147" s="6">
        <v>253</v>
      </c>
      <c r="AN147" s="6">
        <v>8</v>
      </c>
      <c r="AO147" s="6">
        <v>34</v>
      </c>
      <c r="AP147" s="6">
        <v>36</v>
      </c>
      <c r="AQ147" s="6">
        <v>32</v>
      </c>
      <c r="AR147" s="6">
        <v>35</v>
      </c>
      <c r="AS147" s="6">
        <v>633</v>
      </c>
      <c r="AT147" s="7">
        <v>0</v>
      </c>
      <c r="AU147" s="7">
        <v>1</v>
      </c>
      <c r="AV147" s="7">
        <v>1</v>
      </c>
      <c r="AW147" s="8" t="s">
        <v>65</v>
      </c>
      <c r="AX147" s="12" t="s">
        <v>71</v>
      </c>
      <c r="AY147" s="12">
        <v>3</v>
      </c>
      <c r="AZ147" s="9" t="s">
        <v>77</v>
      </c>
      <c r="BA147" s="11" t="s">
        <v>383</v>
      </c>
      <c r="BB147" s="2" t="s">
        <v>254</v>
      </c>
      <c r="BC147" s="11"/>
      <c r="BD147" s="4">
        <v>3.8660000000000001</v>
      </c>
      <c r="BE147" s="6">
        <v>2.3715415019762844E-2</v>
      </c>
      <c r="BF147" s="6">
        <v>4.16</v>
      </c>
      <c r="BG147" s="6">
        <v>17</v>
      </c>
      <c r="BH147" s="6">
        <v>33</v>
      </c>
      <c r="BI147" s="7">
        <v>0</v>
      </c>
      <c r="BK147">
        <v>0.58503401360544216</v>
      </c>
      <c r="BL147">
        <v>3.06</v>
      </c>
      <c r="BM147">
        <v>0</v>
      </c>
      <c r="BN147">
        <v>25</v>
      </c>
      <c r="BO147" s="123">
        <v>1</v>
      </c>
      <c r="BP147">
        <v>0</v>
      </c>
      <c r="BQ147" s="125">
        <f t="shared" si="28"/>
        <v>1</v>
      </c>
      <c r="BR147">
        <f t="shared" si="29"/>
        <v>1</v>
      </c>
      <c r="BS147">
        <f t="shared" si="30"/>
        <v>0.68694197173113525</v>
      </c>
      <c r="BT147" s="123">
        <f t="shared" si="31"/>
        <v>0.68694197173113525</v>
      </c>
      <c r="BU147" s="125">
        <f t="shared" si="32"/>
        <v>0.31305802826886475</v>
      </c>
      <c r="BV147" s="123">
        <f t="shared" si="33"/>
        <v>-0.37550545651192163</v>
      </c>
      <c r="BW147" s="125">
        <f t="shared" si="34"/>
        <v>100</v>
      </c>
      <c r="BX147">
        <f t="shared" si="35"/>
        <v>0.48720077450294141</v>
      </c>
      <c r="BY147">
        <f t="shared" si="36"/>
        <v>0.35429661169221072</v>
      </c>
      <c r="BZ147">
        <f t="shared" si="37"/>
        <v>0.51728576754804378</v>
      </c>
      <c r="CT147">
        <v>0.63514043963273747</v>
      </c>
      <c r="CU147">
        <v>1</v>
      </c>
      <c r="CV147">
        <v>0</v>
      </c>
      <c r="CW147">
        <f t="shared" si="40"/>
        <v>115</v>
      </c>
      <c r="CX147">
        <f t="shared" si="40"/>
        <v>27</v>
      </c>
      <c r="CY147">
        <f t="shared" si="38"/>
        <v>2.5423728813559365E-2</v>
      </c>
      <c r="CZ147">
        <f t="shared" si="38"/>
        <v>0.15625</v>
      </c>
      <c r="DA147">
        <f t="shared" si="39"/>
        <v>0</v>
      </c>
    </row>
    <row r="148" spans="1:105" x14ac:dyDescent="0.25">
      <c r="A148" s="2">
        <v>215</v>
      </c>
      <c r="B148" s="2">
        <v>2016</v>
      </c>
      <c r="C148" s="2" t="s">
        <v>367</v>
      </c>
      <c r="D148" s="2" t="s">
        <v>307</v>
      </c>
      <c r="E148" s="2" t="s">
        <v>74</v>
      </c>
      <c r="F148" s="2" t="s">
        <v>64</v>
      </c>
      <c r="G148" s="1" t="s">
        <v>65</v>
      </c>
      <c r="H148" s="1" t="s">
        <v>109</v>
      </c>
      <c r="I148" s="3">
        <v>7</v>
      </c>
      <c r="J148" s="4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</v>
      </c>
      <c r="Q148" s="3" t="s">
        <v>67</v>
      </c>
      <c r="R148">
        <v>1</v>
      </c>
      <c r="S148" s="4">
        <v>1</v>
      </c>
      <c r="T148" s="5">
        <v>0</v>
      </c>
      <c r="U148" s="5">
        <v>0</v>
      </c>
      <c r="V148" s="5">
        <v>0</v>
      </c>
      <c r="W148" s="3" t="s">
        <v>68</v>
      </c>
      <c r="X148" s="3">
        <v>0</v>
      </c>
      <c r="Y148" s="4">
        <v>1</v>
      </c>
      <c r="Z148" s="5">
        <v>0</v>
      </c>
      <c r="AA148" s="5">
        <v>0</v>
      </c>
      <c r="AB148" s="5">
        <v>0</v>
      </c>
      <c r="AC148" s="3" t="s">
        <v>83</v>
      </c>
      <c r="AD148" s="3">
        <v>2</v>
      </c>
      <c r="AE148" s="4">
        <v>0</v>
      </c>
      <c r="AF148" s="5">
        <v>1</v>
      </c>
      <c r="AG148" s="5">
        <v>0</v>
      </c>
      <c r="AH148" s="5">
        <v>0</v>
      </c>
      <c r="AI148" s="5">
        <v>0</v>
      </c>
      <c r="AJ148" s="5">
        <v>0</v>
      </c>
      <c r="AK148" s="6">
        <v>10</v>
      </c>
      <c r="AL148" s="6">
        <v>-10</v>
      </c>
      <c r="AM148" s="6">
        <v>65</v>
      </c>
      <c r="AN148" s="6">
        <v>8</v>
      </c>
      <c r="AO148" s="6">
        <v>33</v>
      </c>
      <c r="AP148" s="6">
        <v>32</v>
      </c>
      <c r="AQ148" s="6">
        <v>34</v>
      </c>
      <c r="AR148" s="6">
        <v>32</v>
      </c>
      <c r="AS148" s="6">
        <v>50</v>
      </c>
      <c r="AT148" s="7">
        <v>0</v>
      </c>
      <c r="AU148" s="7">
        <v>1</v>
      </c>
      <c r="AV148" s="7">
        <v>1</v>
      </c>
      <c r="AW148" s="8" t="s">
        <v>65</v>
      </c>
      <c r="AX148" s="12" t="s">
        <v>71</v>
      </c>
      <c r="AY148" s="12">
        <v>3</v>
      </c>
      <c r="AZ148" s="9" t="s">
        <v>77</v>
      </c>
      <c r="BA148" s="11" t="s">
        <v>368</v>
      </c>
      <c r="BB148" s="2" t="s">
        <v>307</v>
      </c>
      <c r="BC148" s="11"/>
      <c r="BD148" s="4">
        <v>3.6219999999999999</v>
      </c>
      <c r="BE148" s="6">
        <v>0.15384615384615385</v>
      </c>
      <c r="BF148" s="6">
        <v>4.04</v>
      </c>
      <c r="BG148" s="6">
        <v>23</v>
      </c>
      <c r="BH148" s="6">
        <v>33</v>
      </c>
      <c r="BI148" s="7">
        <v>0</v>
      </c>
      <c r="BK148">
        <v>0.61224489795918369</v>
      </c>
      <c r="BL148">
        <v>3.44</v>
      </c>
      <c r="BM148">
        <v>8</v>
      </c>
      <c r="BN148">
        <v>29</v>
      </c>
      <c r="BO148" s="123">
        <v>0</v>
      </c>
      <c r="BP148">
        <v>1</v>
      </c>
      <c r="BQ148" s="125">
        <f t="shared" si="28"/>
        <v>1</v>
      </c>
      <c r="BR148">
        <f t="shared" si="29"/>
        <v>0</v>
      </c>
      <c r="BS148">
        <f t="shared" si="30"/>
        <v>0.44222063134845069</v>
      </c>
      <c r="BT148" s="123">
        <f t="shared" si="31"/>
        <v>0.44222063134845069</v>
      </c>
      <c r="BU148" s="125">
        <f t="shared" si="32"/>
        <v>0.55777936865154931</v>
      </c>
      <c r="BV148" s="123">
        <f t="shared" si="33"/>
        <v>-0.5837917914725167</v>
      </c>
      <c r="BW148" s="125">
        <f t="shared" si="34"/>
        <v>100</v>
      </c>
      <c r="BX148">
        <f t="shared" si="35"/>
        <v>-0.14534148431107408</v>
      </c>
      <c r="BY148">
        <f t="shared" si="36"/>
        <v>0.3947507970448087</v>
      </c>
      <c r="BZ148">
        <f t="shared" si="37"/>
        <v>0.60372638548159352</v>
      </c>
      <c r="CT148">
        <v>0.66487815974148634</v>
      </c>
      <c r="CU148">
        <v>0</v>
      </c>
      <c r="CV148">
        <v>1</v>
      </c>
      <c r="CW148">
        <f t="shared" si="40"/>
        <v>115</v>
      </c>
      <c r="CX148">
        <f t="shared" si="40"/>
        <v>28</v>
      </c>
      <c r="CY148">
        <f t="shared" si="38"/>
        <v>2.5423728813559365E-2</v>
      </c>
      <c r="CZ148">
        <f t="shared" si="38"/>
        <v>0.125</v>
      </c>
      <c r="DA148">
        <f t="shared" si="39"/>
        <v>1.0593220338983161E-3</v>
      </c>
    </row>
    <row r="149" spans="1:105" x14ac:dyDescent="0.25">
      <c r="A149" s="2">
        <v>51</v>
      </c>
      <c r="B149" s="2">
        <v>2015</v>
      </c>
      <c r="C149" s="2" t="s">
        <v>167</v>
      </c>
      <c r="D149" s="2" t="s">
        <v>204</v>
      </c>
      <c r="E149" s="2" t="s">
        <v>63</v>
      </c>
      <c r="F149" s="2" t="s">
        <v>108</v>
      </c>
      <c r="G149" s="1" t="s">
        <v>65</v>
      </c>
      <c r="H149" s="1" t="s">
        <v>82</v>
      </c>
      <c r="I149" s="3">
        <v>4</v>
      </c>
      <c r="J149" s="4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3" t="s">
        <v>67</v>
      </c>
      <c r="R149">
        <v>1</v>
      </c>
      <c r="S149" s="4">
        <v>1</v>
      </c>
      <c r="T149" s="5">
        <v>0</v>
      </c>
      <c r="U149" s="5">
        <v>0</v>
      </c>
      <c r="V149" s="5">
        <v>0</v>
      </c>
      <c r="W149" s="3" t="s">
        <v>68</v>
      </c>
      <c r="X149" s="3">
        <v>0</v>
      </c>
      <c r="Y149" s="4">
        <v>1</v>
      </c>
      <c r="Z149" s="5">
        <v>0</v>
      </c>
      <c r="AA149" s="5">
        <v>0</v>
      </c>
      <c r="AB149" s="5">
        <v>0</v>
      </c>
      <c r="AC149" s="3" t="s">
        <v>128</v>
      </c>
      <c r="AD149" s="3">
        <v>3</v>
      </c>
      <c r="AE149" s="4">
        <v>0</v>
      </c>
      <c r="AF149" s="5">
        <v>0</v>
      </c>
      <c r="AG149" s="5">
        <v>1</v>
      </c>
      <c r="AH149" s="5">
        <v>0</v>
      </c>
      <c r="AI149" s="5">
        <v>0</v>
      </c>
      <c r="AJ149" s="5">
        <v>0</v>
      </c>
      <c r="AK149" s="6">
        <v>8</v>
      </c>
      <c r="AL149" s="6">
        <v>-8</v>
      </c>
      <c r="AM149" s="6">
        <v>453</v>
      </c>
      <c r="AN149" s="6">
        <v>8</v>
      </c>
      <c r="AO149" s="6">
        <v>31</v>
      </c>
      <c r="AP149" s="6">
        <v>27</v>
      </c>
      <c r="AQ149" s="6">
        <v>35</v>
      </c>
      <c r="AR149" s="6">
        <v>32</v>
      </c>
      <c r="AS149" s="6">
        <v>18</v>
      </c>
      <c r="AT149" s="7">
        <v>0</v>
      </c>
      <c r="AU149" s="7">
        <v>0</v>
      </c>
      <c r="AV149" s="7">
        <v>0</v>
      </c>
      <c r="AW149" s="8" t="s">
        <v>65</v>
      </c>
      <c r="AX149" s="12" t="s">
        <v>71</v>
      </c>
      <c r="AY149" s="12">
        <v>3</v>
      </c>
      <c r="AZ149" s="9" t="s">
        <v>77</v>
      </c>
      <c r="BA149" s="11" t="s">
        <v>333</v>
      </c>
      <c r="BB149" s="2" t="s">
        <v>204</v>
      </c>
      <c r="BC149" s="11"/>
      <c r="BD149" s="4">
        <v>3.9260000000000002</v>
      </c>
      <c r="BE149" s="6">
        <v>1.7660044150110375E-2</v>
      </c>
      <c r="BF149" s="6">
        <v>4.33</v>
      </c>
      <c r="BG149" s="6">
        <v>15</v>
      </c>
      <c r="BH149" s="6">
        <v>34</v>
      </c>
      <c r="BI149" s="7">
        <v>0</v>
      </c>
      <c r="BK149">
        <v>0.62735849056603776</v>
      </c>
      <c r="BL149">
        <v>2.95</v>
      </c>
      <c r="BM149">
        <v>9</v>
      </c>
      <c r="BN149">
        <v>23</v>
      </c>
      <c r="BO149" s="123">
        <v>1</v>
      </c>
      <c r="BP149">
        <v>0</v>
      </c>
      <c r="BQ149" s="125">
        <f t="shared" si="28"/>
        <v>1</v>
      </c>
      <c r="BR149">
        <f t="shared" si="29"/>
        <v>1</v>
      </c>
      <c r="BS149">
        <f t="shared" si="30"/>
        <v>0.59013835532506786</v>
      </c>
      <c r="BT149" s="123">
        <f t="shared" si="31"/>
        <v>0.59013835532506786</v>
      </c>
      <c r="BU149" s="125">
        <f t="shared" si="32"/>
        <v>0.40986164467493214</v>
      </c>
      <c r="BV149" s="123">
        <f t="shared" si="33"/>
        <v>-0.52739826902236597</v>
      </c>
      <c r="BW149" s="125">
        <f t="shared" si="34"/>
        <v>100</v>
      </c>
      <c r="BX149">
        <f t="shared" si="35"/>
        <v>0.22790089187698781</v>
      </c>
      <c r="BY149">
        <f t="shared" si="36"/>
        <v>0.38871535382112343</v>
      </c>
      <c r="BZ149">
        <f t="shared" si="37"/>
        <v>0.58398101474220843</v>
      </c>
      <c r="CT149">
        <v>0.66914150296812847</v>
      </c>
      <c r="CU149">
        <v>1</v>
      </c>
      <c r="CV149">
        <v>0</v>
      </c>
      <c r="CW149">
        <f t="shared" si="40"/>
        <v>116</v>
      </c>
      <c r="CX149">
        <f t="shared" si="40"/>
        <v>28</v>
      </c>
      <c r="CY149">
        <f t="shared" si="38"/>
        <v>1.6949152542372836E-2</v>
      </c>
      <c r="CZ149">
        <f t="shared" si="38"/>
        <v>0.125</v>
      </c>
      <c r="DA149">
        <f t="shared" si="39"/>
        <v>0</v>
      </c>
    </row>
    <row r="150" spans="1:105" x14ac:dyDescent="0.25">
      <c r="A150" s="2">
        <v>75</v>
      </c>
      <c r="B150" s="2">
        <v>2016</v>
      </c>
      <c r="C150" s="2" t="s">
        <v>380</v>
      </c>
      <c r="D150" s="2" t="s">
        <v>111</v>
      </c>
      <c r="E150" s="2" t="s">
        <v>63</v>
      </c>
      <c r="F150" s="2" t="s">
        <v>136</v>
      </c>
      <c r="G150" s="1" t="s">
        <v>65</v>
      </c>
      <c r="H150" s="1" t="s">
        <v>66</v>
      </c>
      <c r="I150" s="3">
        <v>1</v>
      </c>
      <c r="J150" s="4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3" t="s">
        <v>101</v>
      </c>
      <c r="R150">
        <v>2</v>
      </c>
      <c r="S150" s="4">
        <v>0</v>
      </c>
      <c r="T150" s="5">
        <v>1</v>
      </c>
      <c r="U150" s="5">
        <v>0</v>
      </c>
      <c r="V150" s="5">
        <v>0</v>
      </c>
      <c r="W150" s="3" t="s">
        <v>68</v>
      </c>
      <c r="X150" s="3">
        <v>0</v>
      </c>
      <c r="Y150" s="4">
        <v>1</v>
      </c>
      <c r="Z150" s="5">
        <v>0</v>
      </c>
      <c r="AA150" s="5">
        <v>0</v>
      </c>
      <c r="AB150" s="5">
        <v>0</v>
      </c>
      <c r="AC150" s="3" t="s">
        <v>69</v>
      </c>
      <c r="AD150" s="3">
        <v>1</v>
      </c>
      <c r="AE150" s="4">
        <v>1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6">
        <v>5</v>
      </c>
      <c r="AL150" s="6">
        <v>-5</v>
      </c>
      <c r="AM150" s="6">
        <v>160</v>
      </c>
      <c r="AN150" s="6">
        <v>8</v>
      </c>
      <c r="AO150" s="6">
        <v>34</v>
      </c>
      <c r="AP150" s="6">
        <v>30</v>
      </c>
      <c r="AQ150" s="6">
        <v>35</v>
      </c>
      <c r="AR150" s="6">
        <v>35</v>
      </c>
      <c r="AS150" s="6">
        <v>15955</v>
      </c>
      <c r="AT150" s="7">
        <v>0</v>
      </c>
      <c r="AU150" s="7">
        <v>0</v>
      </c>
      <c r="AV150" s="7">
        <v>1</v>
      </c>
      <c r="AW150" s="8" t="s">
        <v>65</v>
      </c>
      <c r="AX150" s="12" t="s">
        <v>71</v>
      </c>
      <c r="AY150" s="12">
        <v>3</v>
      </c>
      <c r="AZ150" s="9" t="s">
        <v>77</v>
      </c>
      <c r="BA150" s="11" t="s">
        <v>381</v>
      </c>
      <c r="BB150" s="2" t="s">
        <v>111</v>
      </c>
      <c r="BC150" s="11"/>
      <c r="BD150" s="4">
        <v>3.8969999999999998</v>
      </c>
      <c r="BE150" s="6">
        <v>3.125E-2</v>
      </c>
      <c r="BF150" s="6">
        <v>4.29</v>
      </c>
      <c r="BG150" s="6">
        <v>34</v>
      </c>
      <c r="BH150" s="6">
        <v>34</v>
      </c>
      <c r="BI150" s="7">
        <v>0</v>
      </c>
      <c r="BK150">
        <v>0.64039408866995073</v>
      </c>
      <c r="BL150">
        <v>3.02</v>
      </c>
      <c r="BM150">
        <v>0</v>
      </c>
      <c r="BN150">
        <v>18</v>
      </c>
      <c r="BO150" s="123">
        <v>1</v>
      </c>
      <c r="BP150">
        <v>0</v>
      </c>
      <c r="BQ150" s="125">
        <f t="shared" si="28"/>
        <v>1</v>
      </c>
      <c r="BR150">
        <f t="shared" si="29"/>
        <v>1</v>
      </c>
      <c r="BS150">
        <f t="shared" si="30"/>
        <v>0.7500121719823718</v>
      </c>
      <c r="BT150" s="123">
        <f t="shared" si="31"/>
        <v>0.7500121719823718</v>
      </c>
      <c r="BU150" s="125">
        <f t="shared" si="32"/>
        <v>0.2499878280176282</v>
      </c>
      <c r="BV150" s="123">
        <f t="shared" si="33"/>
        <v>-0.28766584327364569</v>
      </c>
      <c r="BW150" s="125">
        <f t="shared" si="34"/>
        <v>100</v>
      </c>
      <c r="BX150">
        <f t="shared" si="35"/>
        <v>0.6745280542771801</v>
      </c>
      <c r="BY150">
        <f t="shared" si="36"/>
        <v>0.31776836257364038</v>
      </c>
      <c r="BZ150">
        <f t="shared" si="37"/>
        <v>0.46529529299610584</v>
      </c>
      <c r="CT150">
        <v>0.67309652631463635</v>
      </c>
      <c r="CU150">
        <v>0</v>
      </c>
      <c r="CV150">
        <v>1</v>
      </c>
      <c r="CW150">
        <f t="shared" si="40"/>
        <v>116</v>
      </c>
      <c r="CX150">
        <f t="shared" si="40"/>
        <v>29</v>
      </c>
      <c r="CY150">
        <f t="shared" si="38"/>
        <v>1.6949152542372836E-2</v>
      </c>
      <c r="CZ150">
        <f t="shared" si="38"/>
        <v>9.375E-2</v>
      </c>
      <c r="DA150">
        <f t="shared" si="39"/>
        <v>0</v>
      </c>
    </row>
    <row r="151" spans="1:105" x14ac:dyDescent="0.25">
      <c r="A151" s="2">
        <v>94</v>
      </c>
      <c r="B151" s="2">
        <v>2016</v>
      </c>
      <c r="C151" s="2" t="s">
        <v>376</v>
      </c>
      <c r="D151" s="2" t="s">
        <v>204</v>
      </c>
      <c r="E151" s="2" t="s">
        <v>74</v>
      </c>
      <c r="F151" s="2" t="s">
        <v>136</v>
      </c>
      <c r="G151" s="1" t="s">
        <v>65</v>
      </c>
      <c r="H151" s="1" t="s">
        <v>66</v>
      </c>
      <c r="I151" s="3">
        <v>1</v>
      </c>
      <c r="J151" s="4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3" t="s">
        <v>67</v>
      </c>
      <c r="R151">
        <v>1</v>
      </c>
      <c r="S151" s="4">
        <v>1</v>
      </c>
      <c r="T151" s="5">
        <v>0</v>
      </c>
      <c r="U151" s="5">
        <v>0</v>
      </c>
      <c r="V151" s="5">
        <v>0</v>
      </c>
      <c r="W151" s="3" t="s">
        <v>68</v>
      </c>
      <c r="X151" s="3">
        <v>0</v>
      </c>
      <c r="Y151" s="4">
        <v>1</v>
      </c>
      <c r="Z151" s="5">
        <v>0</v>
      </c>
      <c r="AA151" s="5">
        <v>0</v>
      </c>
      <c r="AB151" s="5">
        <v>0</v>
      </c>
      <c r="AC151" s="3" t="s">
        <v>69</v>
      </c>
      <c r="AD151" s="3">
        <v>1</v>
      </c>
      <c r="AE151" s="4">
        <v>1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6">
        <v>1</v>
      </c>
      <c r="AL151" s="6">
        <v>-1</v>
      </c>
      <c r="AM151" s="6">
        <v>81</v>
      </c>
      <c r="AN151" s="6">
        <v>8</v>
      </c>
      <c r="AO151" s="6">
        <v>34</v>
      </c>
      <c r="AP151" s="6">
        <v>35</v>
      </c>
      <c r="AQ151" s="6">
        <v>33</v>
      </c>
      <c r="AR151" s="6">
        <v>34</v>
      </c>
      <c r="AS151" s="6">
        <v>700</v>
      </c>
      <c r="AT151" s="7">
        <v>0</v>
      </c>
      <c r="AU151" s="7">
        <v>1</v>
      </c>
      <c r="AV151" s="7">
        <v>1</v>
      </c>
      <c r="AW151" s="8" t="s">
        <v>65</v>
      </c>
      <c r="AX151" s="12" t="s">
        <v>71</v>
      </c>
      <c r="AY151" s="12">
        <v>3</v>
      </c>
      <c r="AZ151" s="9" t="s">
        <v>77</v>
      </c>
      <c r="BA151" s="11" t="s">
        <v>377</v>
      </c>
      <c r="BB151" s="2" t="s">
        <v>204</v>
      </c>
      <c r="BC151" s="11"/>
      <c r="BD151" s="4">
        <v>3.8530000000000002</v>
      </c>
      <c r="BE151" s="6">
        <v>1.2345679012345678E-2</v>
      </c>
      <c r="BF151" s="6">
        <v>4.51</v>
      </c>
      <c r="BG151" s="6">
        <v>41</v>
      </c>
      <c r="BH151" s="6">
        <v>34</v>
      </c>
      <c r="BI151" s="7">
        <v>0</v>
      </c>
      <c r="BK151">
        <v>0.65801886792452835</v>
      </c>
      <c r="BL151">
        <v>2.77</v>
      </c>
      <c r="BM151">
        <v>3</v>
      </c>
      <c r="BN151">
        <v>17</v>
      </c>
      <c r="BO151" s="123">
        <v>1</v>
      </c>
      <c r="BP151">
        <v>0</v>
      </c>
      <c r="BQ151" s="125">
        <f t="shared" si="28"/>
        <v>1</v>
      </c>
      <c r="BR151">
        <f t="shared" si="29"/>
        <v>1</v>
      </c>
      <c r="BS151">
        <f t="shared" si="30"/>
        <v>0.76795635506039839</v>
      </c>
      <c r="BT151" s="123">
        <f t="shared" si="31"/>
        <v>0.76795635506039839</v>
      </c>
      <c r="BU151" s="125">
        <f t="shared" si="32"/>
        <v>0.23204364493960161</v>
      </c>
      <c r="BV151" s="123">
        <f t="shared" si="33"/>
        <v>-0.26402237679775309</v>
      </c>
      <c r="BW151" s="125">
        <f t="shared" si="34"/>
        <v>100</v>
      </c>
      <c r="BX151">
        <f t="shared" si="35"/>
        <v>0.73213316995560906</v>
      </c>
      <c r="BY151">
        <f t="shared" si="36"/>
        <v>0.30515115881308963</v>
      </c>
      <c r="BZ151">
        <f t="shared" si="37"/>
        <v>0.44880749610634862</v>
      </c>
      <c r="CT151">
        <v>0.68694197173113525</v>
      </c>
      <c r="CU151">
        <v>0</v>
      </c>
      <c r="CV151">
        <v>1</v>
      </c>
      <c r="CW151">
        <f t="shared" si="40"/>
        <v>116</v>
      </c>
      <c r="CX151">
        <f t="shared" si="40"/>
        <v>30</v>
      </c>
      <c r="CY151">
        <f t="shared" si="38"/>
        <v>1.6949152542372836E-2</v>
      </c>
      <c r="CZ151">
        <f t="shared" si="38"/>
        <v>6.25E-2</v>
      </c>
      <c r="DA151">
        <f t="shared" si="39"/>
        <v>5.2966101694915113E-4</v>
      </c>
    </row>
    <row r="152" spans="1:105" x14ac:dyDescent="0.25">
      <c r="A152" s="2">
        <v>158</v>
      </c>
      <c r="B152" s="2">
        <v>2015</v>
      </c>
      <c r="C152" s="2" t="s">
        <v>144</v>
      </c>
      <c r="D152" s="2" t="s">
        <v>89</v>
      </c>
      <c r="E152" s="2" t="s">
        <v>74</v>
      </c>
      <c r="F152" s="2" t="s">
        <v>170</v>
      </c>
      <c r="G152" s="1" t="s">
        <v>65</v>
      </c>
      <c r="H152" s="1" t="s">
        <v>109</v>
      </c>
      <c r="I152" s="3">
        <v>7</v>
      </c>
      <c r="J152" s="4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  <c r="Q152" s="3" t="s">
        <v>67</v>
      </c>
      <c r="R152">
        <v>1</v>
      </c>
      <c r="S152" s="4">
        <v>1</v>
      </c>
      <c r="T152" s="5">
        <v>0</v>
      </c>
      <c r="U152" s="5">
        <v>0</v>
      </c>
      <c r="V152" s="5">
        <v>0</v>
      </c>
      <c r="W152" s="3" t="s">
        <v>68</v>
      </c>
      <c r="X152" s="3">
        <v>0</v>
      </c>
      <c r="Y152" s="4">
        <v>1</v>
      </c>
      <c r="Z152" s="5">
        <v>0</v>
      </c>
      <c r="AA152" s="5">
        <v>0</v>
      </c>
      <c r="AB152" s="5">
        <v>0</v>
      </c>
      <c r="AC152" s="3" t="s">
        <v>91</v>
      </c>
      <c r="AD152" s="3">
        <v>5</v>
      </c>
      <c r="AE152" s="4">
        <v>0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6">
        <v>19</v>
      </c>
      <c r="AL152" s="6">
        <v>-19</v>
      </c>
      <c r="AM152" s="6">
        <v>306</v>
      </c>
      <c r="AN152" s="6">
        <v>8</v>
      </c>
      <c r="AO152" s="6">
        <v>32</v>
      </c>
      <c r="AP152" s="6">
        <v>32</v>
      </c>
      <c r="AQ152" s="6">
        <v>32</v>
      </c>
      <c r="AR152" s="6">
        <v>28</v>
      </c>
      <c r="AS152" s="6">
        <v>87</v>
      </c>
      <c r="AT152" s="7">
        <v>0</v>
      </c>
      <c r="AU152" s="7">
        <v>1</v>
      </c>
      <c r="AV152" s="7">
        <v>0</v>
      </c>
      <c r="AW152" s="8" t="s">
        <v>65</v>
      </c>
      <c r="AX152" s="12" t="s">
        <v>71</v>
      </c>
      <c r="AY152" s="12">
        <v>3</v>
      </c>
      <c r="AZ152" s="9" t="s">
        <v>77</v>
      </c>
      <c r="BA152" s="11" t="s">
        <v>357</v>
      </c>
      <c r="BB152" s="2" t="s">
        <v>89</v>
      </c>
      <c r="BC152" s="11" t="s">
        <v>222</v>
      </c>
      <c r="BD152" s="4">
        <v>4</v>
      </c>
      <c r="BE152" s="6">
        <v>6.2091503267973858E-2</v>
      </c>
      <c r="BF152" s="6">
        <v>4.28</v>
      </c>
      <c r="BG152" s="6">
        <v>30</v>
      </c>
      <c r="BH152" s="6">
        <v>36</v>
      </c>
      <c r="BI152" s="7">
        <v>0</v>
      </c>
      <c r="BK152">
        <v>0.66666666666666663</v>
      </c>
      <c r="BL152">
        <v>3.26</v>
      </c>
      <c r="BM152">
        <v>0</v>
      </c>
      <c r="BN152">
        <v>26</v>
      </c>
      <c r="BO152" s="123">
        <v>1</v>
      </c>
      <c r="BP152">
        <v>0</v>
      </c>
      <c r="BQ152" s="125">
        <f t="shared" si="28"/>
        <v>1</v>
      </c>
      <c r="BR152">
        <f t="shared" si="29"/>
        <v>1</v>
      </c>
      <c r="BS152">
        <f t="shared" si="30"/>
        <v>0.66487815974148634</v>
      </c>
      <c r="BT152" s="123">
        <f t="shared" si="31"/>
        <v>0.66487815974148634</v>
      </c>
      <c r="BU152" s="125">
        <f t="shared" si="32"/>
        <v>0.33512184025851366</v>
      </c>
      <c r="BV152" s="123">
        <f t="shared" si="33"/>
        <v>-0.40815147354668574</v>
      </c>
      <c r="BW152" s="125">
        <f t="shared" si="34"/>
        <v>100</v>
      </c>
      <c r="BX152">
        <f t="shared" si="35"/>
        <v>0.42581359402775742</v>
      </c>
      <c r="BY152">
        <f t="shared" si="36"/>
        <v>0.36436573779387066</v>
      </c>
      <c r="BZ152">
        <f t="shared" si="37"/>
        <v>0.53367847495977661</v>
      </c>
      <c r="CT152">
        <v>0.70619738104597185</v>
      </c>
      <c r="CU152">
        <v>1</v>
      </c>
      <c r="CV152">
        <v>0</v>
      </c>
      <c r="CW152">
        <f t="shared" si="40"/>
        <v>117</v>
      </c>
      <c r="CX152">
        <f t="shared" si="40"/>
        <v>30</v>
      </c>
      <c r="CY152">
        <f t="shared" si="38"/>
        <v>8.4745762711864181E-3</v>
      </c>
      <c r="CZ152">
        <f t="shared" si="38"/>
        <v>6.25E-2</v>
      </c>
      <c r="DA152">
        <f t="shared" si="39"/>
        <v>5.2966101694915113E-4</v>
      </c>
    </row>
    <row r="153" spans="1:105" x14ac:dyDescent="0.25">
      <c r="A153" s="2">
        <v>242</v>
      </c>
      <c r="B153" s="2">
        <v>2015</v>
      </c>
      <c r="C153" s="2" t="s">
        <v>88</v>
      </c>
      <c r="D153" s="2" t="s">
        <v>107</v>
      </c>
      <c r="E153" s="2" t="s">
        <v>74</v>
      </c>
      <c r="F153" s="2" t="s">
        <v>108</v>
      </c>
      <c r="G153" s="1" t="s">
        <v>65</v>
      </c>
      <c r="H153" s="1" t="s">
        <v>109</v>
      </c>
      <c r="I153" s="3">
        <v>7</v>
      </c>
      <c r="J153" s="4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3" t="s">
        <v>67</v>
      </c>
      <c r="R153">
        <v>1</v>
      </c>
      <c r="S153" s="4">
        <v>1</v>
      </c>
      <c r="T153" s="5">
        <v>0</v>
      </c>
      <c r="U153" s="5">
        <v>0</v>
      </c>
      <c r="V153" s="5">
        <v>0</v>
      </c>
      <c r="W153" s="3" t="s">
        <v>110</v>
      </c>
      <c r="X153" s="3">
        <v>1</v>
      </c>
      <c r="Y153" s="4">
        <v>0</v>
      </c>
      <c r="Z153" s="5">
        <v>1</v>
      </c>
      <c r="AA153" s="5">
        <v>0</v>
      </c>
      <c r="AB153" s="5">
        <v>0</v>
      </c>
      <c r="AC153" s="3" t="s">
        <v>111</v>
      </c>
      <c r="AD153" s="3">
        <v>6</v>
      </c>
      <c r="AE153" s="4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1</v>
      </c>
      <c r="AK153" s="6">
        <v>207</v>
      </c>
      <c r="AL153" s="6">
        <v>-207</v>
      </c>
      <c r="AM153" s="6">
        <v>406</v>
      </c>
      <c r="AN153" s="6">
        <v>8</v>
      </c>
      <c r="AO153" s="6">
        <v>19</v>
      </c>
      <c r="AP153" s="6">
        <v>24</v>
      </c>
      <c r="AQ153" s="6">
        <v>18</v>
      </c>
      <c r="AR153" s="6">
        <v>18</v>
      </c>
      <c r="AS153" s="6">
        <v>0</v>
      </c>
      <c r="AT153" s="7">
        <v>0</v>
      </c>
      <c r="AU153" s="7">
        <v>1</v>
      </c>
      <c r="AV153" s="7">
        <v>0</v>
      </c>
      <c r="AW153" s="8" t="s">
        <v>70</v>
      </c>
      <c r="AX153" s="12" t="s">
        <v>112</v>
      </c>
      <c r="AY153" s="12">
        <v>1</v>
      </c>
      <c r="AZ153" s="9" t="s">
        <v>113</v>
      </c>
      <c r="BA153" s="11"/>
      <c r="BB153" s="2" t="s">
        <v>107</v>
      </c>
      <c r="BC153" s="11"/>
      <c r="BD153" s="4"/>
      <c r="BE153" s="6">
        <v>0.50985221674876846</v>
      </c>
      <c r="BF153" s="6">
        <v>3.31</v>
      </c>
      <c r="BG153" s="6"/>
      <c r="BH153" s="6">
        <v>17</v>
      </c>
      <c r="BI153" s="7">
        <v>1</v>
      </c>
      <c r="BK153">
        <v>0.70588235294117652</v>
      </c>
      <c r="BL153">
        <v>3.21</v>
      </c>
      <c r="BM153">
        <v>0</v>
      </c>
      <c r="BN153">
        <v>23</v>
      </c>
      <c r="BO153" s="123">
        <v>0</v>
      </c>
      <c r="BP153">
        <v>1</v>
      </c>
      <c r="BQ153" s="125">
        <f t="shared" si="28"/>
        <v>1</v>
      </c>
      <c r="BR153">
        <f t="shared" si="29"/>
        <v>0</v>
      </c>
      <c r="BS153">
        <f t="shared" si="30"/>
        <v>0.70619738104597185</v>
      </c>
      <c r="BT153" s="123">
        <f t="shared" si="31"/>
        <v>0.70619738104597185</v>
      </c>
      <c r="BU153" s="125">
        <f t="shared" si="32"/>
        <v>0.29380261895402815</v>
      </c>
      <c r="BV153" s="123">
        <f t="shared" si="33"/>
        <v>-1.2248471012111979</v>
      </c>
      <c r="BW153" s="125">
        <f t="shared" si="34"/>
        <v>0</v>
      </c>
      <c r="BX153">
        <f t="shared" si="35"/>
        <v>0.54230960792705885</v>
      </c>
      <c r="BY153">
        <f t="shared" si="36"/>
        <v>0.34438729800417744</v>
      </c>
      <c r="BZ153">
        <f t="shared" si="37"/>
        <v>0.73830763969836322</v>
      </c>
      <c r="CT153">
        <v>0.74423161540303173</v>
      </c>
      <c r="CU153">
        <v>1</v>
      </c>
      <c r="CV153">
        <v>0</v>
      </c>
      <c r="CW153">
        <f t="shared" si="40"/>
        <v>118</v>
      </c>
      <c r="CX153">
        <f t="shared" si="40"/>
        <v>30</v>
      </c>
      <c r="CY153">
        <f t="shared" si="38"/>
        <v>0</v>
      </c>
      <c r="CZ153">
        <f t="shared" si="38"/>
        <v>6.25E-2</v>
      </c>
      <c r="DA153">
        <f t="shared" si="39"/>
        <v>0</v>
      </c>
    </row>
    <row r="154" spans="1:105" x14ac:dyDescent="0.25">
      <c r="A154" s="2">
        <v>240</v>
      </c>
      <c r="B154" s="2">
        <v>2015</v>
      </c>
      <c r="C154" s="2" t="s">
        <v>130</v>
      </c>
      <c r="D154" s="2" t="s">
        <v>131</v>
      </c>
      <c r="E154" s="2" t="s">
        <v>63</v>
      </c>
      <c r="F154" s="2" t="s">
        <v>94</v>
      </c>
      <c r="G154" s="1" t="s">
        <v>65</v>
      </c>
      <c r="H154" s="1" t="s">
        <v>66</v>
      </c>
      <c r="I154" s="3">
        <v>1</v>
      </c>
      <c r="J154" s="4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3" t="s">
        <v>67</v>
      </c>
      <c r="R154">
        <v>1</v>
      </c>
      <c r="S154" s="4">
        <v>1</v>
      </c>
      <c r="T154" s="5">
        <v>0</v>
      </c>
      <c r="U154" s="5">
        <v>0</v>
      </c>
      <c r="V154" s="5">
        <v>0</v>
      </c>
      <c r="W154" s="3" t="s">
        <v>110</v>
      </c>
      <c r="X154" s="3">
        <v>1</v>
      </c>
      <c r="Y154" s="4">
        <v>0</v>
      </c>
      <c r="Z154" s="5">
        <v>1</v>
      </c>
      <c r="AA154" s="5">
        <v>0</v>
      </c>
      <c r="AB154" s="5">
        <v>0</v>
      </c>
      <c r="AC154" s="3" t="s">
        <v>69</v>
      </c>
      <c r="AD154" s="3">
        <v>1</v>
      </c>
      <c r="AE154" s="4">
        <v>1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6">
        <v>181</v>
      </c>
      <c r="AL154" s="6">
        <v>-181</v>
      </c>
      <c r="AM154" s="6">
        <v>593</v>
      </c>
      <c r="AN154" s="6"/>
      <c r="AO154" s="6">
        <v>20</v>
      </c>
      <c r="AP154" s="6">
        <v>17</v>
      </c>
      <c r="AQ154" s="6">
        <v>23</v>
      </c>
      <c r="AR154" s="6">
        <v>23</v>
      </c>
      <c r="AS154" s="6">
        <v>53</v>
      </c>
      <c r="AT154" s="7">
        <v>0</v>
      </c>
      <c r="AU154" s="7">
        <v>0</v>
      </c>
      <c r="AV154" s="7">
        <v>0</v>
      </c>
      <c r="AW154" s="8" t="s">
        <v>70</v>
      </c>
      <c r="AX154" s="12" t="s">
        <v>112</v>
      </c>
      <c r="AY154" s="12">
        <v>1</v>
      </c>
      <c r="AZ154" s="9" t="s">
        <v>113</v>
      </c>
      <c r="BA154" s="11"/>
      <c r="BB154" s="2" t="s">
        <v>131</v>
      </c>
      <c r="BC154" s="11"/>
      <c r="BD154" s="4"/>
      <c r="BE154" s="6">
        <v>0.30522765598650925</v>
      </c>
      <c r="BF154" s="6">
        <v>3.62</v>
      </c>
      <c r="BG154" s="6"/>
      <c r="BH154" s="6">
        <v>17</v>
      </c>
      <c r="BI154" s="7">
        <v>1</v>
      </c>
      <c r="BK154">
        <v>0.73162939297124596</v>
      </c>
      <c r="BL154">
        <v>2.98</v>
      </c>
      <c r="BM154">
        <v>3</v>
      </c>
      <c r="BN154">
        <v>18</v>
      </c>
      <c r="BO154" s="96">
        <v>0</v>
      </c>
      <c r="BP154" s="124">
        <v>1</v>
      </c>
      <c r="BQ154" s="125">
        <f t="shared" si="28"/>
        <v>1</v>
      </c>
      <c r="BR154">
        <f t="shared" si="29"/>
        <v>0</v>
      </c>
      <c r="BS154">
        <f t="shared" si="30"/>
        <v>0.74423161540303173</v>
      </c>
      <c r="BT154" s="123">
        <f t="shared" si="31"/>
        <v>0.74423161540303173</v>
      </c>
      <c r="BU154" s="125">
        <f t="shared" si="32"/>
        <v>0.25576838459696827</v>
      </c>
      <c r="BV154" s="123">
        <f t="shared" si="33"/>
        <v>-1.3634829917018723</v>
      </c>
      <c r="BW154" s="125">
        <f t="shared" si="34"/>
        <v>0</v>
      </c>
      <c r="BX154">
        <f t="shared" si="35"/>
        <v>0.65644667191999773</v>
      </c>
      <c r="BY154">
        <f t="shared" si="36"/>
        <v>0.32161514512297451</v>
      </c>
      <c r="BZ154">
        <f t="shared" si="37"/>
        <v>0.75572574867384268</v>
      </c>
      <c r="CT154">
        <v>0.7500121719823718</v>
      </c>
      <c r="CU154">
        <v>0</v>
      </c>
      <c r="CV154">
        <v>1</v>
      </c>
      <c r="CW154">
        <f t="shared" si="40"/>
        <v>118</v>
      </c>
      <c r="CX154">
        <f t="shared" si="40"/>
        <v>31</v>
      </c>
      <c r="CY154">
        <f t="shared" si="38"/>
        <v>0</v>
      </c>
      <c r="CZ154">
        <f t="shared" si="38"/>
        <v>3.125E-2</v>
      </c>
      <c r="DA154">
        <f t="shared" si="39"/>
        <v>0</v>
      </c>
    </row>
    <row r="155" spans="1:105" x14ac:dyDescent="0.25">
      <c r="A155" s="2">
        <v>139</v>
      </c>
      <c r="B155" s="2">
        <v>2016</v>
      </c>
      <c r="C155" s="2" t="s">
        <v>158</v>
      </c>
      <c r="D155" s="2" t="s">
        <v>131</v>
      </c>
      <c r="E155" s="2" t="s">
        <v>63</v>
      </c>
      <c r="F155" s="2" t="s">
        <v>94</v>
      </c>
      <c r="G155" s="1" t="s">
        <v>65</v>
      </c>
      <c r="H155" s="1" t="s">
        <v>66</v>
      </c>
      <c r="I155" s="3">
        <v>1</v>
      </c>
      <c r="J155" s="4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3" t="s">
        <v>67</v>
      </c>
      <c r="R155">
        <v>1</v>
      </c>
      <c r="S155" s="4">
        <v>1</v>
      </c>
      <c r="T155" s="5">
        <v>0</v>
      </c>
      <c r="U155" s="5">
        <v>0</v>
      </c>
      <c r="V155" s="5">
        <v>0</v>
      </c>
      <c r="W155" s="3" t="s">
        <v>68</v>
      </c>
      <c r="X155" s="3">
        <v>0</v>
      </c>
      <c r="Y155" s="4">
        <v>1</v>
      </c>
      <c r="Z155" s="5">
        <v>0</v>
      </c>
      <c r="AA155" s="5">
        <v>0</v>
      </c>
      <c r="AB155" s="5">
        <v>0</v>
      </c>
      <c r="AC155" s="3" t="s">
        <v>69</v>
      </c>
      <c r="AD155" s="3">
        <v>1</v>
      </c>
      <c r="AE155" s="4">
        <v>1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6">
        <v>50</v>
      </c>
      <c r="AL155" s="6">
        <v>-50</v>
      </c>
      <c r="AM155" s="6">
        <v>458</v>
      </c>
      <c r="AN155" s="6">
        <v>8</v>
      </c>
      <c r="AO155" s="6">
        <v>22</v>
      </c>
      <c r="AP155" s="6">
        <v>23</v>
      </c>
      <c r="AQ155" s="6">
        <v>21</v>
      </c>
      <c r="AR155" s="6">
        <v>24</v>
      </c>
      <c r="AS155" s="6">
        <v>2969</v>
      </c>
      <c r="AT155" s="7">
        <v>0</v>
      </c>
      <c r="AU155" s="7">
        <v>0</v>
      </c>
      <c r="AV155" s="7">
        <v>1</v>
      </c>
      <c r="AW155" s="8" t="s">
        <v>70</v>
      </c>
      <c r="AX155" s="12" t="s">
        <v>112</v>
      </c>
      <c r="AY155" s="12">
        <v>1</v>
      </c>
      <c r="AZ155" s="9" t="s">
        <v>113</v>
      </c>
      <c r="BA155" s="11"/>
      <c r="BB155" s="2" t="s">
        <v>131</v>
      </c>
      <c r="BC155" s="11"/>
      <c r="BD155" s="4"/>
      <c r="BE155" s="6">
        <v>0.1091703056768559</v>
      </c>
      <c r="BF155" s="6">
        <v>3.8</v>
      </c>
      <c r="BG155" s="6"/>
      <c r="BH155" s="6">
        <v>18</v>
      </c>
      <c r="BI155" s="7">
        <v>1</v>
      </c>
      <c r="BK155" s="139"/>
      <c r="BL155" s="139"/>
      <c r="BM155" s="139"/>
      <c r="BN155" s="139"/>
      <c r="BO155" s="139">
        <f>SUM(BO5:BO154)</f>
        <v>32</v>
      </c>
      <c r="BP155" s="139">
        <f t="shared" ref="BP155:BQ155" si="41">SUM(BP5:BP154)</f>
        <v>118</v>
      </c>
      <c r="BQ155" s="140">
        <f t="shared" si="41"/>
        <v>150</v>
      </c>
      <c r="BR155" s="140"/>
      <c r="BS155" s="140"/>
      <c r="BT155" s="140">
        <f>SUM(BT5:BT154)</f>
        <v>32.000048910212861</v>
      </c>
      <c r="BU155" s="140">
        <f t="shared" ref="BU155:BV155" si="42">SUM(BU5:BU154)</f>
        <v>117.99995108978719</v>
      </c>
      <c r="BV155" s="140">
        <f t="shared" si="42"/>
        <v>-60.207172710752111</v>
      </c>
      <c r="BW155" s="140">
        <f>SUMPRODUCT(BW5:BW154,BQ5:BQ154)/BQ155</f>
        <v>82.666666666666671</v>
      </c>
      <c r="BX155" s="140"/>
      <c r="BY155" s="140"/>
      <c r="BZ155" s="140"/>
      <c r="CT155" s="18">
        <v>0.76795635506039839</v>
      </c>
      <c r="CU155" s="18">
        <v>0</v>
      </c>
      <c r="CV155" s="18">
        <v>1</v>
      </c>
      <c r="CW155" s="18">
        <f t="shared" si="40"/>
        <v>118</v>
      </c>
      <c r="CX155" s="18">
        <f t="shared" si="40"/>
        <v>32</v>
      </c>
      <c r="CY155" s="18">
        <f t="shared" si="38"/>
        <v>0</v>
      </c>
      <c r="CZ155" s="18">
        <f t="shared" si="38"/>
        <v>0</v>
      </c>
      <c r="DA155" s="18">
        <f t="shared" si="39"/>
        <v>0</v>
      </c>
    </row>
    <row r="156" spans="1:105" ht="15.75" thickBot="1" x14ac:dyDescent="0.3">
      <c r="A156" s="2">
        <v>102</v>
      </c>
      <c r="B156" s="2">
        <v>2016</v>
      </c>
      <c r="C156" s="2" t="s">
        <v>122</v>
      </c>
      <c r="D156" s="2" t="s">
        <v>104</v>
      </c>
      <c r="E156" s="2" t="s">
        <v>63</v>
      </c>
      <c r="F156" s="2" t="s">
        <v>64</v>
      </c>
      <c r="G156" s="1" t="s">
        <v>65</v>
      </c>
      <c r="H156" s="1" t="s">
        <v>66</v>
      </c>
      <c r="I156" s="3">
        <v>1</v>
      </c>
      <c r="J156" s="4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3" t="s">
        <v>67</v>
      </c>
      <c r="R156">
        <v>1</v>
      </c>
      <c r="S156" s="4">
        <v>1</v>
      </c>
      <c r="T156" s="5">
        <v>0</v>
      </c>
      <c r="U156" s="5">
        <v>0</v>
      </c>
      <c r="V156" s="5">
        <v>0</v>
      </c>
      <c r="W156" s="3" t="s">
        <v>123</v>
      </c>
      <c r="X156" s="3">
        <v>2</v>
      </c>
      <c r="Y156" s="4">
        <v>0</v>
      </c>
      <c r="Z156" s="5">
        <v>0</v>
      </c>
      <c r="AA156" s="5">
        <v>1</v>
      </c>
      <c r="AB156" s="5">
        <v>0</v>
      </c>
      <c r="AC156" s="3" t="s">
        <v>104</v>
      </c>
      <c r="AD156" s="3">
        <v>4</v>
      </c>
      <c r="AE156" s="4">
        <v>0</v>
      </c>
      <c r="AF156" s="5">
        <v>0</v>
      </c>
      <c r="AG156" s="5">
        <v>0</v>
      </c>
      <c r="AH156" s="5">
        <v>1</v>
      </c>
      <c r="AI156" s="5">
        <v>0</v>
      </c>
      <c r="AJ156" s="5">
        <v>0</v>
      </c>
      <c r="AK156" s="6">
        <v>39</v>
      </c>
      <c r="AL156" s="6">
        <v>-39</v>
      </c>
      <c r="AM156" s="6">
        <v>91</v>
      </c>
      <c r="AN156" s="6"/>
      <c r="AO156" s="6">
        <v>20</v>
      </c>
      <c r="AP156" s="6">
        <v>19</v>
      </c>
      <c r="AQ156" s="6">
        <v>26</v>
      </c>
      <c r="AR156" s="6">
        <v>24</v>
      </c>
      <c r="AS156" s="6">
        <v>6</v>
      </c>
      <c r="AT156" s="7">
        <v>0</v>
      </c>
      <c r="AU156" s="7">
        <v>0</v>
      </c>
      <c r="AV156" s="7">
        <v>1</v>
      </c>
      <c r="AW156" s="8" t="s">
        <v>70</v>
      </c>
      <c r="AX156" s="12" t="s">
        <v>112</v>
      </c>
      <c r="AY156" s="12">
        <v>1</v>
      </c>
      <c r="AZ156" s="9" t="s">
        <v>113</v>
      </c>
      <c r="BA156" s="11"/>
      <c r="BB156" s="2" t="s">
        <v>104</v>
      </c>
      <c r="BC156" s="11"/>
      <c r="BD156" s="4"/>
      <c r="BE156" s="6">
        <v>0.42857142857142855</v>
      </c>
      <c r="BF156" s="6">
        <v>3.58</v>
      </c>
      <c r="BG156" s="6"/>
      <c r="BH156" s="6">
        <v>19</v>
      </c>
      <c r="BI156" s="7">
        <v>1</v>
      </c>
      <c r="DA156">
        <f>SUM(DA5:DA155)</f>
        <v>0.81567796610169507</v>
      </c>
    </row>
    <row r="157" spans="1:105" ht="15.75" thickTop="1" x14ac:dyDescent="0.25">
      <c r="A157" s="2">
        <v>153</v>
      </c>
      <c r="B157" s="2">
        <v>2015</v>
      </c>
      <c r="C157" s="2" t="s">
        <v>221</v>
      </c>
      <c r="D157" s="2" t="s">
        <v>93</v>
      </c>
      <c r="E157" s="2" t="s">
        <v>63</v>
      </c>
      <c r="F157" s="2" t="s">
        <v>90</v>
      </c>
      <c r="G157" s="1" t="s">
        <v>65</v>
      </c>
      <c r="H157" s="1" t="s">
        <v>66</v>
      </c>
      <c r="I157" s="3">
        <v>1</v>
      </c>
      <c r="J157" s="4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3" t="s">
        <v>67</v>
      </c>
      <c r="R157">
        <v>1</v>
      </c>
      <c r="S157" s="4">
        <v>1</v>
      </c>
      <c r="T157" s="5">
        <v>0</v>
      </c>
      <c r="U157" s="5">
        <v>0</v>
      </c>
      <c r="V157" s="5">
        <v>0</v>
      </c>
      <c r="W157" s="3" t="s">
        <v>68</v>
      </c>
      <c r="X157" s="3">
        <v>0</v>
      </c>
      <c r="Y157" s="4">
        <v>1</v>
      </c>
      <c r="Z157" s="5">
        <v>0</v>
      </c>
      <c r="AA157" s="5">
        <v>0</v>
      </c>
      <c r="AB157" s="5">
        <v>0</v>
      </c>
      <c r="AC157" s="3" t="s">
        <v>128</v>
      </c>
      <c r="AD157" s="3">
        <v>3</v>
      </c>
      <c r="AE157" s="4">
        <v>0</v>
      </c>
      <c r="AF157" s="5">
        <v>0</v>
      </c>
      <c r="AG157" s="5">
        <v>1</v>
      </c>
      <c r="AH157" s="5">
        <v>0</v>
      </c>
      <c r="AI157" s="5">
        <v>0</v>
      </c>
      <c r="AJ157" s="5">
        <v>0</v>
      </c>
      <c r="AK157" s="6">
        <v>39</v>
      </c>
      <c r="AL157" s="6">
        <v>-39</v>
      </c>
      <c r="AM157" s="6">
        <v>65</v>
      </c>
      <c r="AN157" s="6">
        <v>8</v>
      </c>
      <c r="AO157" s="6">
        <v>25</v>
      </c>
      <c r="AP157" s="6">
        <v>23</v>
      </c>
      <c r="AQ157" s="6">
        <v>31</v>
      </c>
      <c r="AR157" s="6">
        <v>28</v>
      </c>
      <c r="AS157" s="6">
        <v>3388</v>
      </c>
      <c r="AT157" s="7">
        <v>0</v>
      </c>
      <c r="AU157" s="7">
        <v>0</v>
      </c>
      <c r="AV157" s="7">
        <v>0</v>
      </c>
      <c r="AW157" s="8" t="s">
        <v>70</v>
      </c>
      <c r="AX157" s="12" t="s">
        <v>112</v>
      </c>
      <c r="AY157" s="12">
        <v>1</v>
      </c>
      <c r="AZ157" s="9" t="s">
        <v>113</v>
      </c>
      <c r="BA157" s="11"/>
      <c r="BB157" s="2" t="s">
        <v>93</v>
      </c>
      <c r="BC157" s="11"/>
      <c r="BD157" s="4"/>
      <c r="BE157" s="6">
        <v>0.6</v>
      </c>
      <c r="BF157" s="6">
        <v>2.81</v>
      </c>
      <c r="BG157" s="6"/>
      <c r="BH157" s="6">
        <v>21</v>
      </c>
      <c r="BI157" s="7">
        <v>1</v>
      </c>
      <c r="BK157" s="74"/>
      <c r="BL157" s="74" t="s">
        <v>613</v>
      </c>
      <c r="BM157" s="74" t="s">
        <v>614</v>
      </c>
      <c r="BN157" s="74" t="s">
        <v>615</v>
      </c>
      <c r="BO157" s="74" t="s">
        <v>541</v>
      </c>
      <c r="BP157" s="74" t="s">
        <v>550</v>
      </c>
      <c r="BQ157" s="74" t="s">
        <v>551</v>
      </c>
    </row>
    <row r="158" spans="1:105" x14ac:dyDescent="0.25">
      <c r="A158" s="2">
        <v>219</v>
      </c>
      <c r="B158" s="2">
        <v>2016</v>
      </c>
      <c r="C158" s="2" t="s">
        <v>151</v>
      </c>
      <c r="D158" s="2" t="s">
        <v>80</v>
      </c>
      <c r="E158" s="2" t="s">
        <v>74</v>
      </c>
      <c r="F158" s="2" t="s">
        <v>141</v>
      </c>
      <c r="G158" s="1" t="s">
        <v>65</v>
      </c>
      <c r="H158" s="1" t="s">
        <v>66</v>
      </c>
      <c r="I158" s="3">
        <v>1</v>
      </c>
      <c r="J158" s="4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3" t="s">
        <v>67</v>
      </c>
      <c r="R158">
        <v>1</v>
      </c>
      <c r="S158" s="4">
        <v>1</v>
      </c>
      <c r="T158" s="5">
        <v>0</v>
      </c>
      <c r="U158" s="5">
        <v>0</v>
      </c>
      <c r="V158" s="5">
        <v>0</v>
      </c>
      <c r="W158" s="3" t="s">
        <v>68</v>
      </c>
      <c r="X158" s="3">
        <v>0</v>
      </c>
      <c r="Y158" s="4">
        <v>1</v>
      </c>
      <c r="Z158" s="5">
        <v>0</v>
      </c>
      <c r="AA158" s="5">
        <v>0</v>
      </c>
      <c r="AB158" s="5">
        <v>0</v>
      </c>
      <c r="AC158" s="3" t="s">
        <v>83</v>
      </c>
      <c r="AD158" s="3">
        <v>2</v>
      </c>
      <c r="AE158" s="4">
        <v>0</v>
      </c>
      <c r="AF158" s="5">
        <v>1</v>
      </c>
      <c r="AG158" s="5">
        <v>0</v>
      </c>
      <c r="AH158" s="5">
        <v>0</v>
      </c>
      <c r="AI158" s="5">
        <v>0</v>
      </c>
      <c r="AJ158" s="5">
        <v>0</v>
      </c>
      <c r="AK158" s="6">
        <v>288</v>
      </c>
      <c r="AL158" s="6">
        <v>-288</v>
      </c>
      <c r="AM158" s="6">
        <v>418</v>
      </c>
      <c r="AN158" s="6"/>
      <c r="AO158" s="6">
        <v>21</v>
      </c>
      <c r="AP158" s="6">
        <v>19</v>
      </c>
      <c r="AQ158" s="6">
        <v>22</v>
      </c>
      <c r="AR158" s="6">
        <v>19</v>
      </c>
      <c r="AS158" s="6">
        <v>9024</v>
      </c>
      <c r="AT158" s="7">
        <v>0</v>
      </c>
      <c r="AU158" s="7">
        <v>1</v>
      </c>
      <c r="AV158" s="7">
        <v>1</v>
      </c>
      <c r="AW158" s="8" t="s">
        <v>70</v>
      </c>
      <c r="AX158" s="12" t="s">
        <v>112</v>
      </c>
      <c r="AY158" s="12">
        <v>1</v>
      </c>
      <c r="AZ158" s="9" t="s">
        <v>113</v>
      </c>
      <c r="BA158" s="11"/>
      <c r="BB158" s="2" t="s">
        <v>80</v>
      </c>
      <c r="BC158" s="11"/>
      <c r="BD158" s="4"/>
      <c r="BE158" s="6">
        <v>0.68899521531100483</v>
      </c>
      <c r="BF158" s="6">
        <v>2.8</v>
      </c>
      <c r="BG158" s="6"/>
      <c r="BH158" s="6">
        <v>22</v>
      </c>
      <c r="BI158" s="7">
        <v>1</v>
      </c>
      <c r="BK158" t="s">
        <v>553</v>
      </c>
      <c r="BL158">
        <f t="array" ref="BL158:BL162">CB6:CB10</f>
        <v>2.2327551826327907</v>
      </c>
      <c r="BM158">
        <f t="array" ref="BM158:BM162">SQRT([2]!DIAG(CG5:CK9))</f>
        <v>2.6314114722403863</v>
      </c>
      <c r="BN158">
        <f>(BL158/BM158)^2</f>
        <v>0.71995389349050021</v>
      </c>
      <c r="BO158">
        <f>_xlfn.CHISQ.DIST.RT(BN158,1)</f>
        <v>0.396159033338017</v>
      </c>
      <c r="BP158">
        <f>BL158-BM158*_xlfn.NORM.S.INV(1-$CE$10/2)</f>
        <v>-2.9247165314638854</v>
      </c>
      <c r="BQ158">
        <f>BL158+BM158*_xlfn.NORM.S.INV(1-$CE$10/2)</f>
        <v>7.3902268967294669</v>
      </c>
    </row>
    <row r="159" spans="1:105" x14ac:dyDescent="0.25">
      <c r="A159" s="2">
        <v>39</v>
      </c>
      <c r="B159" s="2">
        <v>2016</v>
      </c>
      <c r="C159" s="2" t="s">
        <v>134</v>
      </c>
      <c r="D159" s="2" t="s">
        <v>80</v>
      </c>
      <c r="E159" s="2" t="s">
        <v>63</v>
      </c>
      <c r="F159" s="2" t="s">
        <v>64</v>
      </c>
      <c r="G159" s="1" t="s">
        <v>65</v>
      </c>
      <c r="H159" s="1" t="s">
        <v>66</v>
      </c>
      <c r="I159" s="3">
        <v>1</v>
      </c>
      <c r="J159" s="4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3" t="s">
        <v>67</v>
      </c>
      <c r="R159">
        <v>1</v>
      </c>
      <c r="S159" s="4">
        <v>1</v>
      </c>
      <c r="T159" s="5">
        <v>0</v>
      </c>
      <c r="U159" s="5">
        <v>0</v>
      </c>
      <c r="V159" s="5">
        <v>0</v>
      </c>
      <c r="W159" s="3" t="s">
        <v>68</v>
      </c>
      <c r="X159" s="3">
        <v>0</v>
      </c>
      <c r="Y159" s="4">
        <v>1</v>
      </c>
      <c r="Z159" s="5">
        <v>0</v>
      </c>
      <c r="AA159" s="5">
        <v>0</v>
      </c>
      <c r="AB159" s="5">
        <v>0</v>
      </c>
      <c r="AC159" s="3" t="s">
        <v>83</v>
      </c>
      <c r="AD159" s="3">
        <v>2</v>
      </c>
      <c r="AE159" s="4">
        <v>0</v>
      </c>
      <c r="AF159" s="5">
        <v>1</v>
      </c>
      <c r="AG159" s="5">
        <v>0</v>
      </c>
      <c r="AH159" s="5">
        <v>0</v>
      </c>
      <c r="AI159" s="5">
        <v>0</v>
      </c>
      <c r="AJ159" s="5">
        <v>0</v>
      </c>
      <c r="AK159" s="6">
        <v>41</v>
      </c>
      <c r="AL159" s="6">
        <v>-41</v>
      </c>
      <c r="AM159" s="6">
        <v>144</v>
      </c>
      <c r="AN159" s="6">
        <v>8</v>
      </c>
      <c r="AO159" s="6">
        <v>21</v>
      </c>
      <c r="AP159" s="6">
        <v>21</v>
      </c>
      <c r="AQ159" s="6">
        <v>21</v>
      </c>
      <c r="AR159" s="6">
        <v>21</v>
      </c>
      <c r="AS159" s="6">
        <v>7</v>
      </c>
      <c r="AT159" s="7">
        <v>0</v>
      </c>
      <c r="AU159" s="7">
        <v>0</v>
      </c>
      <c r="AV159" s="7">
        <v>1</v>
      </c>
      <c r="AW159" s="8" t="s">
        <v>70</v>
      </c>
      <c r="AX159" s="12" t="s">
        <v>112</v>
      </c>
      <c r="AY159" s="12">
        <v>1</v>
      </c>
      <c r="AZ159" s="9" t="s">
        <v>113</v>
      </c>
      <c r="BA159" s="11"/>
      <c r="BB159" s="2" t="s">
        <v>80</v>
      </c>
      <c r="BC159" s="11"/>
      <c r="BD159" s="4"/>
      <c r="BE159" s="6">
        <v>0.28472222222222221</v>
      </c>
      <c r="BF159" s="6">
        <v>3.78</v>
      </c>
      <c r="BG159" s="6"/>
      <c r="BH159" s="6">
        <v>22</v>
      </c>
      <c r="BI159" s="7">
        <v>1</v>
      </c>
      <c r="BK159" t="str">
        <f t="array" ref="BK159:BK162">TRANSPOSE(BK4:BN4)</f>
        <v>prnk</v>
      </c>
      <c r="BL159">
        <v>0.99099204255022599</v>
      </c>
      <c r="BM159">
        <v>1.2557511927048046</v>
      </c>
      <c r="BN159">
        <f t="shared" ref="BN159:BN162" si="43">(BL159/BM159)^2</f>
        <v>0.62277781833565615</v>
      </c>
      <c r="BO159">
        <f t="shared" ref="BO159:BO162" si="44">_xlfn.CHISQ.DIST.RT(BN159,1)</f>
        <v>0.43001690057895053</v>
      </c>
      <c r="BP159">
        <f t="shared" ref="BP159:BP162" si="45">BL159-BM159*_xlfn.NORM.S.INV(1-$CE$10/2)</f>
        <v>-1.4702350686944077</v>
      </c>
      <c r="BQ159">
        <f t="shared" ref="BQ159:BQ162" si="46">BL159+BM159*_xlfn.NORM.S.INV(1-$CE$10/2)</f>
        <v>3.4522191537948594</v>
      </c>
    </row>
    <row r="160" spans="1:105" x14ac:dyDescent="0.25">
      <c r="A160" s="2">
        <v>43</v>
      </c>
      <c r="B160" s="2">
        <v>2016</v>
      </c>
      <c r="C160" s="2" t="s">
        <v>88</v>
      </c>
      <c r="D160" s="2" t="s">
        <v>154</v>
      </c>
      <c r="E160" s="2" t="s">
        <v>74</v>
      </c>
      <c r="F160" s="2" t="s">
        <v>64</v>
      </c>
      <c r="G160" s="1" t="s">
        <v>65</v>
      </c>
      <c r="H160" s="1" t="s">
        <v>66</v>
      </c>
      <c r="I160" s="3">
        <v>1</v>
      </c>
      <c r="J160" s="4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3" t="s">
        <v>67</v>
      </c>
      <c r="R160">
        <v>1</v>
      </c>
      <c r="S160" s="4">
        <v>1</v>
      </c>
      <c r="T160" s="5">
        <v>0</v>
      </c>
      <c r="U160" s="5">
        <v>0</v>
      </c>
      <c r="V160" s="5">
        <v>0</v>
      </c>
      <c r="W160" s="3" t="s">
        <v>68</v>
      </c>
      <c r="X160" s="3">
        <v>0</v>
      </c>
      <c r="Y160" s="4">
        <v>1</v>
      </c>
      <c r="Z160" s="5">
        <v>0</v>
      </c>
      <c r="AA160" s="5">
        <v>0</v>
      </c>
      <c r="AB160" s="5">
        <v>0</v>
      </c>
      <c r="AC160" s="3" t="s">
        <v>83</v>
      </c>
      <c r="AD160" s="3">
        <v>2</v>
      </c>
      <c r="AE160" s="4">
        <v>0</v>
      </c>
      <c r="AF160" s="5">
        <v>1</v>
      </c>
      <c r="AG160" s="5">
        <v>0</v>
      </c>
      <c r="AH160" s="5">
        <v>0</v>
      </c>
      <c r="AI160" s="5">
        <v>0</v>
      </c>
      <c r="AJ160" s="5">
        <v>0</v>
      </c>
      <c r="AK160" s="6">
        <v>238</v>
      </c>
      <c r="AL160" s="6">
        <v>-238</v>
      </c>
      <c r="AM160" s="6">
        <v>422</v>
      </c>
      <c r="AN160" s="6">
        <v>8</v>
      </c>
      <c r="AO160" s="6">
        <v>23</v>
      </c>
      <c r="AP160" s="6">
        <v>24</v>
      </c>
      <c r="AQ160" s="6">
        <v>22</v>
      </c>
      <c r="AR160" s="6">
        <v>23</v>
      </c>
      <c r="AS160" s="6">
        <v>0</v>
      </c>
      <c r="AT160" s="7">
        <v>0</v>
      </c>
      <c r="AU160" s="7">
        <v>1</v>
      </c>
      <c r="AV160" s="7">
        <v>1</v>
      </c>
      <c r="AW160" s="8" t="s">
        <v>70</v>
      </c>
      <c r="AX160" s="12" t="s">
        <v>112</v>
      </c>
      <c r="AY160" s="12">
        <v>1</v>
      </c>
      <c r="AZ160" s="9" t="s">
        <v>113</v>
      </c>
      <c r="BA160" s="11"/>
      <c r="BB160" s="2" t="s">
        <v>154</v>
      </c>
      <c r="BC160" s="11"/>
      <c r="BD160" s="4"/>
      <c r="BE160" s="6">
        <v>0.56398104265402849</v>
      </c>
      <c r="BF160" s="6">
        <v>3.19</v>
      </c>
      <c r="BG160" s="6"/>
      <c r="BH160" s="6">
        <v>23</v>
      </c>
      <c r="BI160" s="7">
        <v>1</v>
      </c>
      <c r="BK160" t="str">
        <v>hsgpa</v>
      </c>
      <c r="BL160">
        <v>-0.63494525337317598</v>
      </c>
      <c r="BM160">
        <v>0.71190909232787891</v>
      </c>
      <c r="BN160">
        <f t="shared" si="43"/>
        <v>0.795469408318772</v>
      </c>
      <c r="BO160">
        <f t="shared" si="44"/>
        <v>0.37245140344895439</v>
      </c>
      <c r="BP160">
        <f t="shared" si="45"/>
        <v>-2.0302614346024184</v>
      </c>
      <c r="BQ160">
        <f t="shared" si="46"/>
        <v>0.76037092785606653</v>
      </c>
    </row>
    <row r="161" spans="1:69" x14ac:dyDescent="0.25">
      <c r="A161" s="2">
        <v>154</v>
      </c>
      <c r="B161" s="2">
        <v>2016</v>
      </c>
      <c r="C161" s="2" t="s">
        <v>127</v>
      </c>
      <c r="D161" s="2" t="s">
        <v>124</v>
      </c>
      <c r="E161" s="2" t="s">
        <v>74</v>
      </c>
      <c r="F161" s="2" t="s">
        <v>81</v>
      </c>
      <c r="G161" s="1" t="s">
        <v>65</v>
      </c>
      <c r="H161" s="1" t="s">
        <v>66</v>
      </c>
      <c r="I161" s="3">
        <v>1</v>
      </c>
      <c r="J161" s="4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3" t="s">
        <v>67</v>
      </c>
      <c r="R161">
        <v>1</v>
      </c>
      <c r="S161" s="4">
        <v>1</v>
      </c>
      <c r="T161" s="5">
        <v>0</v>
      </c>
      <c r="U161" s="5">
        <v>0</v>
      </c>
      <c r="V161" s="5">
        <v>0</v>
      </c>
      <c r="W161" s="3" t="s">
        <v>68</v>
      </c>
      <c r="X161" s="3">
        <v>0</v>
      </c>
      <c r="Y161" s="4">
        <v>1</v>
      </c>
      <c r="Z161" s="5">
        <v>0</v>
      </c>
      <c r="AA161" s="5">
        <v>0</v>
      </c>
      <c r="AB161" s="5">
        <v>0</v>
      </c>
      <c r="AC161" s="3" t="s">
        <v>83</v>
      </c>
      <c r="AD161" s="3">
        <v>2</v>
      </c>
      <c r="AE161" s="4">
        <v>0</v>
      </c>
      <c r="AF161" s="5">
        <v>1</v>
      </c>
      <c r="AG161" s="5">
        <v>0</v>
      </c>
      <c r="AH161" s="5">
        <v>0</v>
      </c>
      <c r="AI161" s="5">
        <v>0</v>
      </c>
      <c r="AJ161" s="5">
        <v>0</v>
      </c>
      <c r="AK161" s="6">
        <v>77</v>
      </c>
      <c r="AL161" s="6">
        <v>-77</v>
      </c>
      <c r="AM161" s="6">
        <v>343</v>
      </c>
      <c r="AN161" s="6"/>
      <c r="AO161" s="6">
        <v>23</v>
      </c>
      <c r="AP161" s="6">
        <v>25</v>
      </c>
      <c r="AQ161" s="6">
        <v>26</v>
      </c>
      <c r="AR161" s="6">
        <v>21</v>
      </c>
      <c r="AS161" s="6">
        <v>50</v>
      </c>
      <c r="AT161" s="7">
        <v>0</v>
      </c>
      <c r="AU161" s="7">
        <v>1</v>
      </c>
      <c r="AV161" s="7">
        <v>1</v>
      </c>
      <c r="AW161" s="8" t="s">
        <v>70</v>
      </c>
      <c r="AX161" s="12" t="s">
        <v>112</v>
      </c>
      <c r="AY161" s="12">
        <v>1</v>
      </c>
      <c r="AZ161" s="9" t="s">
        <v>113</v>
      </c>
      <c r="BA161" s="11"/>
      <c r="BB161" s="2" t="s">
        <v>124</v>
      </c>
      <c r="BC161" s="11"/>
      <c r="BD161" s="4"/>
      <c r="BE161" s="6">
        <v>0.22448979591836735</v>
      </c>
      <c r="BF161" s="6">
        <v>3.64</v>
      </c>
      <c r="BG161" s="6"/>
      <c r="BH161" s="6">
        <v>23</v>
      </c>
      <c r="BI161" s="7">
        <v>1</v>
      </c>
      <c r="BK161" t="str">
        <v>tcr</v>
      </c>
      <c r="BL161">
        <v>-4.4630884351447242E-2</v>
      </c>
      <c r="BM161">
        <v>1.5902217422040361E-2</v>
      </c>
      <c r="BN161">
        <f t="shared" si="43"/>
        <v>7.8769050552362057</v>
      </c>
      <c r="BO161">
        <f t="shared" si="44"/>
        <v>5.0070096878807617E-3</v>
      </c>
      <c r="BP161">
        <f t="shared" si="45"/>
        <v>-7.5798657772971734E-2</v>
      </c>
      <c r="BQ161">
        <f t="shared" si="46"/>
        <v>-1.3463110929922757E-2</v>
      </c>
    </row>
    <row r="162" spans="1:69" x14ac:dyDescent="0.25">
      <c r="A162" s="2">
        <v>137</v>
      </c>
      <c r="B162" s="2">
        <v>2016</v>
      </c>
      <c r="C162" s="2" t="s">
        <v>164</v>
      </c>
      <c r="D162" s="2" t="s">
        <v>165</v>
      </c>
      <c r="E162" s="2" t="s">
        <v>74</v>
      </c>
      <c r="F162" s="2" t="s">
        <v>136</v>
      </c>
      <c r="G162" s="1" t="s">
        <v>65</v>
      </c>
      <c r="H162" s="1" t="s">
        <v>66</v>
      </c>
      <c r="I162" s="3">
        <v>1</v>
      </c>
      <c r="J162" s="4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3" t="s">
        <v>67</v>
      </c>
      <c r="R162">
        <v>1</v>
      </c>
      <c r="S162" s="4">
        <v>1</v>
      </c>
      <c r="T162" s="5">
        <v>0</v>
      </c>
      <c r="U162" s="5">
        <v>0</v>
      </c>
      <c r="V162" s="5">
        <v>0</v>
      </c>
      <c r="W162" s="3" t="s">
        <v>110</v>
      </c>
      <c r="X162" s="3">
        <v>1</v>
      </c>
      <c r="Y162" s="4">
        <v>0</v>
      </c>
      <c r="Z162" s="5">
        <v>1</v>
      </c>
      <c r="AA162" s="5">
        <v>0</v>
      </c>
      <c r="AB162" s="5">
        <v>0</v>
      </c>
      <c r="AC162" s="3" t="s">
        <v>69</v>
      </c>
      <c r="AD162" s="3">
        <v>1</v>
      </c>
      <c r="AE162" s="4">
        <v>1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6">
        <v>112</v>
      </c>
      <c r="AL162" s="6">
        <v>-112</v>
      </c>
      <c r="AM162" s="6">
        <v>259</v>
      </c>
      <c r="AN162" s="6">
        <v>8</v>
      </c>
      <c r="AO162" s="6">
        <v>22</v>
      </c>
      <c r="AP162" s="6">
        <v>21</v>
      </c>
      <c r="AQ162" s="6">
        <v>22</v>
      </c>
      <c r="AR162" s="6">
        <v>22</v>
      </c>
      <c r="AS162" s="6">
        <v>8</v>
      </c>
      <c r="AT162" s="7">
        <v>0</v>
      </c>
      <c r="AU162" s="7">
        <v>1</v>
      </c>
      <c r="AV162" s="7">
        <v>1</v>
      </c>
      <c r="AW162" s="8" t="s">
        <v>70</v>
      </c>
      <c r="AX162" s="12" t="s">
        <v>112</v>
      </c>
      <c r="AY162" s="12">
        <v>1</v>
      </c>
      <c r="AZ162" s="9" t="s">
        <v>113</v>
      </c>
      <c r="BA162" s="11"/>
      <c r="BB162" s="2" t="s">
        <v>165</v>
      </c>
      <c r="BC162" s="11"/>
      <c r="BD162" s="4"/>
      <c r="BE162" s="6">
        <v>0.43243243243243246</v>
      </c>
      <c r="BF162" s="6">
        <v>3.65</v>
      </c>
      <c r="BG162" s="6"/>
      <c r="BH162" s="6">
        <v>23</v>
      </c>
      <c r="BI162" s="7">
        <v>1</v>
      </c>
      <c r="BK162" s="18" t="str">
        <v>mat</v>
      </c>
      <c r="BL162" s="18">
        <v>-1.5295439396485781E-2</v>
      </c>
      <c r="BM162" s="18">
        <v>3.8766317289842749E-2</v>
      </c>
      <c r="BN162" s="18">
        <f t="shared" si="43"/>
        <v>0.15567354783886792</v>
      </c>
      <c r="BO162" s="18">
        <f t="shared" si="44"/>
        <v>0.69317142303763446</v>
      </c>
      <c r="BP162" s="18">
        <f t="shared" si="45"/>
        <v>-9.1276025097829949E-2</v>
      </c>
      <c r="BQ162" s="18">
        <f t="shared" si="46"/>
        <v>6.0685146304858384E-2</v>
      </c>
    </row>
    <row r="163" spans="1:69" x14ac:dyDescent="0.25">
      <c r="A163" s="2">
        <v>145</v>
      </c>
      <c r="B163" s="2">
        <v>2016</v>
      </c>
      <c r="C163" s="2" t="s">
        <v>171</v>
      </c>
      <c r="D163" s="2" t="s">
        <v>104</v>
      </c>
      <c r="E163" s="2" t="s">
        <v>63</v>
      </c>
      <c r="F163" s="2" t="s">
        <v>157</v>
      </c>
      <c r="G163" s="1" t="s">
        <v>65</v>
      </c>
      <c r="H163" s="1" t="s">
        <v>66</v>
      </c>
      <c r="I163" s="3">
        <v>1</v>
      </c>
      <c r="J163" s="4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3" t="s">
        <v>67</v>
      </c>
      <c r="R163">
        <v>1</v>
      </c>
      <c r="S163" s="4">
        <v>1</v>
      </c>
      <c r="T163" s="5">
        <v>0</v>
      </c>
      <c r="U163" s="5">
        <v>0</v>
      </c>
      <c r="V163" s="5">
        <v>0</v>
      </c>
      <c r="W163" s="3" t="s">
        <v>68</v>
      </c>
      <c r="X163" s="3">
        <v>0</v>
      </c>
      <c r="Y163" s="4">
        <v>1</v>
      </c>
      <c r="Z163" s="5">
        <v>0</v>
      </c>
      <c r="AA163" s="5">
        <v>0</v>
      </c>
      <c r="AB163" s="5">
        <v>0</v>
      </c>
      <c r="AC163" s="3" t="s">
        <v>104</v>
      </c>
      <c r="AD163" s="3">
        <v>4</v>
      </c>
      <c r="AE163" s="4">
        <v>0</v>
      </c>
      <c r="AF163" s="5">
        <v>0</v>
      </c>
      <c r="AG163" s="5">
        <v>0</v>
      </c>
      <c r="AH163" s="5">
        <v>1</v>
      </c>
      <c r="AI163" s="5">
        <v>0</v>
      </c>
      <c r="AJ163" s="5">
        <v>0</v>
      </c>
      <c r="AK163" s="6">
        <v>9</v>
      </c>
      <c r="AL163" s="6">
        <v>-9</v>
      </c>
      <c r="AM163" s="6">
        <v>284</v>
      </c>
      <c r="AN163" s="6">
        <v>8</v>
      </c>
      <c r="AO163" s="6">
        <v>23</v>
      </c>
      <c r="AP163" s="6">
        <v>22</v>
      </c>
      <c r="AQ163" s="6">
        <v>26</v>
      </c>
      <c r="AR163" s="6">
        <v>25</v>
      </c>
      <c r="AS163" s="6">
        <v>51</v>
      </c>
      <c r="AT163" s="7">
        <v>0</v>
      </c>
      <c r="AU163" s="7">
        <v>0</v>
      </c>
      <c r="AV163" s="7">
        <v>1</v>
      </c>
      <c r="AW163" s="8" t="s">
        <v>70</v>
      </c>
      <c r="AX163" s="12" t="s">
        <v>112</v>
      </c>
      <c r="AY163" s="12">
        <v>1</v>
      </c>
      <c r="AZ163" s="9" t="s">
        <v>113</v>
      </c>
      <c r="BA163" s="11"/>
      <c r="BB163" s="2" t="s">
        <v>104</v>
      </c>
      <c r="BC163" s="11"/>
      <c r="BD163" s="4"/>
      <c r="BE163" s="6">
        <v>3.1690140845070422E-2</v>
      </c>
      <c r="BF163" s="6">
        <v>4.16</v>
      </c>
      <c r="BG163" s="6"/>
      <c r="BH163" s="6">
        <v>23</v>
      </c>
      <c r="BI163" s="7">
        <v>1</v>
      </c>
    </row>
    <row r="164" spans="1:69" x14ac:dyDescent="0.25">
      <c r="A164" s="2">
        <v>100</v>
      </c>
      <c r="B164" s="2">
        <v>2015</v>
      </c>
      <c r="C164" s="2" t="s">
        <v>264</v>
      </c>
      <c r="D164" s="2" t="s">
        <v>148</v>
      </c>
      <c r="E164" s="2" t="s">
        <v>63</v>
      </c>
      <c r="F164" s="2" t="s">
        <v>136</v>
      </c>
      <c r="G164" s="1" t="s">
        <v>65</v>
      </c>
      <c r="H164" s="1" t="s">
        <v>86</v>
      </c>
      <c r="I164" s="3">
        <v>3</v>
      </c>
      <c r="J164" s="4">
        <v>0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3" t="s">
        <v>101</v>
      </c>
      <c r="R164">
        <v>2</v>
      </c>
      <c r="S164" s="4">
        <v>0</v>
      </c>
      <c r="T164" s="5">
        <v>1</v>
      </c>
      <c r="U164" s="5">
        <v>0</v>
      </c>
      <c r="V164" s="5">
        <v>0</v>
      </c>
      <c r="W164" s="3" t="s">
        <v>68</v>
      </c>
      <c r="X164" s="3">
        <v>0</v>
      </c>
      <c r="Y164" s="4">
        <v>1</v>
      </c>
      <c r="Z164" s="5">
        <v>0</v>
      </c>
      <c r="AA164" s="5">
        <v>0</v>
      </c>
      <c r="AB164" s="5">
        <v>0</v>
      </c>
      <c r="AC164" s="3" t="s">
        <v>128</v>
      </c>
      <c r="AD164" s="3">
        <v>3</v>
      </c>
      <c r="AE164" s="4">
        <v>0</v>
      </c>
      <c r="AF164" s="5">
        <v>0</v>
      </c>
      <c r="AG164" s="5">
        <v>1</v>
      </c>
      <c r="AH164" s="5">
        <v>0</v>
      </c>
      <c r="AI164" s="5">
        <v>0</v>
      </c>
      <c r="AJ164" s="5">
        <v>0</v>
      </c>
      <c r="AK164" s="6">
        <v>80</v>
      </c>
      <c r="AL164" s="6">
        <v>-80</v>
      </c>
      <c r="AM164" s="6">
        <v>161</v>
      </c>
      <c r="AN164" s="6">
        <v>9</v>
      </c>
      <c r="AO164" s="6">
        <v>27</v>
      </c>
      <c r="AP164" s="6">
        <v>25</v>
      </c>
      <c r="AQ164" s="6">
        <v>25</v>
      </c>
      <c r="AR164" s="6">
        <v>34</v>
      </c>
      <c r="AS164" s="6">
        <v>1041</v>
      </c>
      <c r="AT164" s="7">
        <v>0</v>
      </c>
      <c r="AU164" s="7">
        <v>0</v>
      </c>
      <c r="AV164" s="7">
        <v>0</v>
      </c>
      <c r="AW164" s="8" t="s">
        <v>70</v>
      </c>
      <c r="AX164" s="12" t="s">
        <v>112</v>
      </c>
      <c r="AY164" s="12">
        <v>1</v>
      </c>
      <c r="AZ164" s="9" t="s">
        <v>113</v>
      </c>
      <c r="BA164" s="11"/>
      <c r="BB164" s="2" t="s">
        <v>148</v>
      </c>
      <c r="BC164" s="11"/>
      <c r="BD164" s="4"/>
      <c r="BE164" s="6">
        <v>0.49689440993788819</v>
      </c>
      <c r="BF164" s="6">
        <v>3.65</v>
      </c>
      <c r="BG164" s="6"/>
      <c r="BH164" s="6">
        <v>24</v>
      </c>
      <c r="BI164" s="7">
        <v>1</v>
      </c>
    </row>
    <row r="165" spans="1:69" x14ac:dyDescent="0.25">
      <c r="A165" s="2">
        <v>119</v>
      </c>
      <c r="B165" s="2">
        <v>2016</v>
      </c>
      <c r="C165" s="2" t="s">
        <v>203</v>
      </c>
      <c r="D165" s="2" t="s">
        <v>124</v>
      </c>
      <c r="E165" s="2" t="s">
        <v>74</v>
      </c>
      <c r="F165" s="2" t="s">
        <v>94</v>
      </c>
      <c r="G165" s="1" t="s">
        <v>65</v>
      </c>
      <c r="H165" s="1" t="s">
        <v>66</v>
      </c>
      <c r="I165" s="3">
        <v>1</v>
      </c>
      <c r="J165" s="4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3" t="s">
        <v>67</v>
      </c>
      <c r="R165">
        <v>1</v>
      </c>
      <c r="S165" s="4">
        <v>1</v>
      </c>
      <c r="T165" s="5">
        <v>0</v>
      </c>
      <c r="U165" s="5">
        <v>0</v>
      </c>
      <c r="V165" s="5">
        <v>0</v>
      </c>
      <c r="W165" s="3" t="s">
        <v>68</v>
      </c>
      <c r="X165" s="3">
        <v>0</v>
      </c>
      <c r="Y165" s="4">
        <v>1</v>
      </c>
      <c r="Z165" s="5">
        <v>0</v>
      </c>
      <c r="AA165" s="5">
        <v>0</v>
      </c>
      <c r="AB165" s="5">
        <v>0</v>
      </c>
      <c r="AC165" s="3" t="s">
        <v>83</v>
      </c>
      <c r="AD165" s="3">
        <v>2</v>
      </c>
      <c r="AE165" s="4">
        <v>0</v>
      </c>
      <c r="AF165" s="5">
        <v>1</v>
      </c>
      <c r="AG165" s="5">
        <v>0</v>
      </c>
      <c r="AH165" s="5">
        <v>0</v>
      </c>
      <c r="AI165" s="5">
        <v>0</v>
      </c>
      <c r="AJ165" s="5">
        <v>0</v>
      </c>
      <c r="AK165" s="6">
        <v>148</v>
      </c>
      <c r="AL165" s="6">
        <v>-148</v>
      </c>
      <c r="AM165" s="6">
        <v>514</v>
      </c>
      <c r="AN165" s="6">
        <v>8</v>
      </c>
      <c r="AO165" s="6">
        <v>24</v>
      </c>
      <c r="AP165" s="6">
        <v>24</v>
      </c>
      <c r="AQ165" s="6">
        <v>25</v>
      </c>
      <c r="AR165" s="6">
        <v>23</v>
      </c>
      <c r="AS165" s="6">
        <v>21582</v>
      </c>
      <c r="AT165" s="7">
        <v>0</v>
      </c>
      <c r="AU165" s="7">
        <v>1</v>
      </c>
      <c r="AV165" s="7">
        <v>1</v>
      </c>
      <c r="AW165" s="8" t="s">
        <v>70</v>
      </c>
      <c r="AX165" s="12" t="s">
        <v>71</v>
      </c>
      <c r="AY165" s="12">
        <v>2</v>
      </c>
      <c r="AZ165" s="9" t="s">
        <v>72</v>
      </c>
      <c r="BA165" s="11"/>
      <c r="BB165" s="2" t="s">
        <v>124</v>
      </c>
      <c r="BC165" s="11"/>
      <c r="BD165" s="4">
        <v>1.8129999999999999</v>
      </c>
      <c r="BE165" s="6">
        <v>0.28793774319066145</v>
      </c>
      <c r="BF165" s="6">
        <v>3.32</v>
      </c>
      <c r="BG165" s="6"/>
      <c r="BH165" s="6">
        <v>25</v>
      </c>
      <c r="BI165" s="7">
        <v>1</v>
      </c>
    </row>
    <row r="166" spans="1:69" x14ac:dyDescent="0.25">
      <c r="A166" s="2">
        <v>237</v>
      </c>
      <c r="B166" s="2">
        <v>2016</v>
      </c>
      <c r="C166" s="2" t="s">
        <v>194</v>
      </c>
      <c r="D166" s="2" t="s">
        <v>161</v>
      </c>
      <c r="E166" s="2" t="s">
        <v>74</v>
      </c>
      <c r="F166" s="2" t="s">
        <v>108</v>
      </c>
      <c r="G166" s="1" t="s">
        <v>65</v>
      </c>
      <c r="H166" s="1" t="s">
        <v>66</v>
      </c>
      <c r="I166" s="3">
        <v>1</v>
      </c>
      <c r="J166" s="4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3" t="s">
        <v>67</v>
      </c>
      <c r="R166">
        <v>1</v>
      </c>
      <c r="S166" s="4">
        <v>1</v>
      </c>
      <c r="T166" s="5">
        <v>0</v>
      </c>
      <c r="U166" s="5">
        <v>0</v>
      </c>
      <c r="V166" s="5">
        <v>0</v>
      </c>
      <c r="W166" s="3" t="s">
        <v>68</v>
      </c>
      <c r="X166" s="3">
        <v>0</v>
      </c>
      <c r="Y166" s="4">
        <v>1</v>
      </c>
      <c r="Z166" s="5">
        <v>0</v>
      </c>
      <c r="AA166" s="5">
        <v>0</v>
      </c>
      <c r="AB166" s="5">
        <v>0</v>
      </c>
      <c r="AC166" s="3" t="s">
        <v>91</v>
      </c>
      <c r="AD166" s="3">
        <v>5</v>
      </c>
      <c r="AE166" s="4">
        <v>0</v>
      </c>
      <c r="AF166" s="5">
        <v>0</v>
      </c>
      <c r="AG166" s="5">
        <v>0</v>
      </c>
      <c r="AH166" s="5">
        <v>0</v>
      </c>
      <c r="AI166" s="5">
        <v>1</v>
      </c>
      <c r="AJ166" s="5">
        <v>0</v>
      </c>
      <c r="AK166" s="6">
        <v>42</v>
      </c>
      <c r="AL166" s="6">
        <v>-42</v>
      </c>
      <c r="AM166" s="6">
        <v>138</v>
      </c>
      <c r="AN166" s="6">
        <v>8</v>
      </c>
      <c r="AO166" s="6">
        <v>24</v>
      </c>
      <c r="AP166" s="6">
        <v>25</v>
      </c>
      <c r="AQ166" s="6">
        <v>21</v>
      </c>
      <c r="AR166" s="6">
        <v>24</v>
      </c>
      <c r="AS166" s="6">
        <v>10286</v>
      </c>
      <c r="AT166" s="7">
        <v>0</v>
      </c>
      <c r="AU166" s="7">
        <v>1</v>
      </c>
      <c r="AV166" s="7">
        <v>1</v>
      </c>
      <c r="AW166" s="8" t="s">
        <v>70</v>
      </c>
      <c r="AX166" s="12" t="s">
        <v>112</v>
      </c>
      <c r="AY166" s="12">
        <v>1</v>
      </c>
      <c r="AZ166" s="9" t="s">
        <v>113</v>
      </c>
      <c r="BA166" s="11"/>
      <c r="BB166" s="2" t="s">
        <v>161</v>
      </c>
      <c r="BC166" s="11"/>
      <c r="BD166" s="4"/>
      <c r="BE166" s="6">
        <v>0.30434782608695654</v>
      </c>
      <c r="BF166" s="6">
        <v>3.79</v>
      </c>
      <c r="BG166" s="6"/>
      <c r="BH166" s="6">
        <v>26</v>
      </c>
      <c r="BI166" s="7">
        <v>1</v>
      </c>
    </row>
    <row r="167" spans="1:69" x14ac:dyDescent="0.25">
      <c r="A167" s="2">
        <v>91</v>
      </c>
      <c r="B167" s="2">
        <v>2016</v>
      </c>
      <c r="C167" s="2" t="s">
        <v>144</v>
      </c>
      <c r="D167" s="2" t="s">
        <v>222</v>
      </c>
      <c r="E167" s="2" t="s">
        <v>74</v>
      </c>
      <c r="F167" s="2" t="s">
        <v>81</v>
      </c>
      <c r="G167" s="1" t="s">
        <v>65</v>
      </c>
      <c r="H167" s="1" t="s">
        <v>66</v>
      </c>
      <c r="I167" s="3">
        <v>1</v>
      </c>
      <c r="J167" s="4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3" t="s">
        <v>67</v>
      </c>
      <c r="R167">
        <v>1</v>
      </c>
      <c r="S167" s="4">
        <v>1</v>
      </c>
      <c r="T167" s="5">
        <v>0</v>
      </c>
      <c r="U167" s="5">
        <v>0</v>
      </c>
      <c r="V167" s="5">
        <v>0</v>
      </c>
      <c r="W167" s="3" t="s">
        <v>123</v>
      </c>
      <c r="X167" s="3">
        <v>2</v>
      </c>
      <c r="Y167" s="4">
        <v>0</v>
      </c>
      <c r="Z167" s="5">
        <v>0</v>
      </c>
      <c r="AA167" s="5">
        <v>1</v>
      </c>
      <c r="AB167" s="5">
        <v>0</v>
      </c>
      <c r="AC167" s="3" t="s">
        <v>91</v>
      </c>
      <c r="AD167" s="3">
        <v>5</v>
      </c>
      <c r="AE167" s="4">
        <v>0</v>
      </c>
      <c r="AF167" s="5">
        <v>0</v>
      </c>
      <c r="AG167" s="5">
        <v>0</v>
      </c>
      <c r="AH167" s="5">
        <v>0</v>
      </c>
      <c r="AI167" s="5">
        <v>1</v>
      </c>
      <c r="AJ167" s="5">
        <v>0</v>
      </c>
      <c r="AK167" s="6">
        <v>69</v>
      </c>
      <c r="AL167" s="6">
        <v>-69</v>
      </c>
      <c r="AM167" s="6">
        <v>361</v>
      </c>
      <c r="AN167" s="6">
        <v>8</v>
      </c>
      <c r="AO167" s="6">
        <v>25</v>
      </c>
      <c r="AP167" s="6">
        <v>25</v>
      </c>
      <c r="AQ167" s="6">
        <v>25</v>
      </c>
      <c r="AR167" s="6">
        <v>23</v>
      </c>
      <c r="AS167" s="6">
        <v>88</v>
      </c>
      <c r="AT167" s="7">
        <v>0</v>
      </c>
      <c r="AU167" s="7">
        <v>1</v>
      </c>
      <c r="AV167" s="7">
        <v>1</v>
      </c>
      <c r="AW167" s="8" t="s">
        <v>70</v>
      </c>
      <c r="AX167" s="12" t="s">
        <v>112</v>
      </c>
      <c r="AY167" s="12">
        <v>1</v>
      </c>
      <c r="AZ167" s="9" t="s">
        <v>113</v>
      </c>
      <c r="BA167" s="11"/>
      <c r="BB167" s="2" t="s">
        <v>222</v>
      </c>
      <c r="BC167" s="11"/>
      <c r="BD167" s="4"/>
      <c r="BE167" s="6">
        <v>0.19113573407202217</v>
      </c>
      <c r="BF167" s="6">
        <v>3.94</v>
      </c>
      <c r="BG167" s="6"/>
      <c r="BH167" s="6">
        <v>27</v>
      </c>
      <c r="BI167" s="7">
        <v>1</v>
      </c>
    </row>
    <row r="168" spans="1:69" x14ac:dyDescent="0.25">
      <c r="A168" s="2">
        <v>104</v>
      </c>
      <c r="B168" s="2">
        <v>2015</v>
      </c>
      <c r="C168" s="2" t="s">
        <v>167</v>
      </c>
      <c r="D168" s="2" t="s">
        <v>154</v>
      </c>
      <c r="E168" s="2" t="s">
        <v>74</v>
      </c>
      <c r="F168" s="2" t="s">
        <v>215</v>
      </c>
      <c r="G168" s="1" t="s">
        <v>65</v>
      </c>
      <c r="H168" s="1" t="s">
        <v>66</v>
      </c>
      <c r="I168" s="3">
        <v>1</v>
      </c>
      <c r="J168" s="4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3" t="s">
        <v>67</v>
      </c>
      <c r="R168">
        <v>1</v>
      </c>
      <c r="S168" s="4">
        <v>1</v>
      </c>
      <c r="T168" s="5">
        <v>0</v>
      </c>
      <c r="U168" s="5">
        <v>0</v>
      </c>
      <c r="V168" s="5">
        <v>0</v>
      </c>
      <c r="W168" s="3" t="s">
        <v>68</v>
      </c>
      <c r="X168" s="3">
        <v>0</v>
      </c>
      <c r="Y168" s="4">
        <v>1</v>
      </c>
      <c r="Z168" s="5">
        <v>0</v>
      </c>
      <c r="AA168" s="5">
        <v>0</v>
      </c>
      <c r="AB168" s="5">
        <v>0</v>
      </c>
      <c r="AC168" s="3" t="s">
        <v>83</v>
      </c>
      <c r="AD168" s="3">
        <v>2</v>
      </c>
      <c r="AE168" s="4">
        <v>0</v>
      </c>
      <c r="AF168" s="5">
        <v>1</v>
      </c>
      <c r="AG168" s="5">
        <v>0</v>
      </c>
      <c r="AH168" s="5">
        <v>0</v>
      </c>
      <c r="AI168" s="5">
        <v>0</v>
      </c>
      <c r="AJ168" s="5">
        <v>0</v>
      </c>
      <c r="AK168" s="6">
        <v>13</v>
      </c>
      <c r="AL168" s="6">
        <v>-13</v>
      </c>
      <c r="AM168" s="6">
        <v>453</v>
      </c>
      <c r="AN168" s="6">
        <v>8</v>
      </c>
      <c r="AO168" s="6">
        <v>28</v>
      </c>
      <c r="AP168" s="6">
        <v>26</v>
      </c>
      <c r="AQ168" s="6">
        <v>35</v>
      </c>
      <c r="AR168" s="6">
        <v>28</v>
      </c>
      <c r="AS168" s="6">
        <v>18</v>
      </c>
      <c r="AT168" s="7">
        <v>0</v>
      </c>
      <c r="AU168" s="7">
        <v>1</v>
      </c>
      <c r="AV168" s="7">
        <v>0</v>
      </c>
      <c r="AW168" s="8" t="s">
        <v>70</v>
      </c>
      <c r="AX168" s="12" t="s">
        <v>112</v>
      </c>
      <c r="AY168" s="12">
        <v>1</v>
      </c>
      <c r="AZ168" s="9" t="s">
        <v>113</v>
      </c>
      <c r="BA168" s="11"/>
      <c r="BB168" s="2" t="s">
        <v>154</v>
      </c>
      <c r="BC168" s="11"/>
      <c r="BD168" s="4"/>
      <c r="BE168" s="6">
        <v>2.8697571743929361E-2</v>
      </c>
      <c r="BF168" s="6">
        <v>4.3</v>
      </c>
      <c r="BG168" s="6"/>
      <c r="BH168" s="6">
        <v>27</v>
      </c>
      <c r="BI168" s="7">
        <v>1</v>
      </c>
    </row>
    <row r="169" spans="1:69" x14ac:dyDescent="0.25">
      <c r="A169" s="2">
        <v>29</v>
      </c>
      <c r="B169" s="2">
        <v>2015</v>
      </c>
      <c r="C169" s="2" t="s">
        <v>177</v>
      </c>
      <c r="D169" s="2" t="s">
        <v>104</v>
      </c>
      <c r="E169" s="2" t="s">
        <v>74</v>
      </c>
      <c r="F169" s="2" t="s">
        <v>108</v>
      </c>
      <c r="G169" s="1" t="s">
        <v>65</v>
      </c>
      <c r="H169" s="1" t="s">
        <v>227</v>
      </c>
      <c r="I169" s="3">
        <v>6</v>
      </c>
      <c r="J169" s="4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5">
        <v>0</v>
      </c>
      <c r="Q169" s="3" t="s">
        <v>67</v>
      </c>
      <c r="R169">
        <v>1</v>
      </c>
      <c r="S169" s="4">
        <v>1</v>
      </c>
      <c r="T169" s="5">
        <v>0</v>
      </c>
      <c r="U169" s="5">
        <v>0</v>
      </c>
      <c r="V169" s="5">
        <v>0</v>
      </c>
      <c r="W169" s="3" t="s">
        <v>68</v>
      </c>
      <c r="X169" s="3">
        <v>0</v>
      </c>
      <c r="Y169" s="4">
        <v>1</v>
      </c>
      <c r="Z169" s="5">
        <v>0</v>
      </c>
      <c r="AA169" s="5">
        <v>0</v>
      </c>
      <c r="AB169" s="5">
        <v>0</v>
      </c>
      <c r="AC169" s="3" t="s">
        <v>104</v>
      </c>
      <c r="AD169" s="3">
        <v>4</v>
      </c>
      <c r="AE169" s="4">
        <v>0</v>
      </c>
      <c r="AF169" s="5">
        <v>0</v>
      </c>
      <c r="AG169" s="5">
        <v>0</v>
      </c>
      <c r="AH169" s="5">
        <v>1</v>
      </c>
      <c r="AI169" s="5">
        <v>0</v>
      </c>
      <c r="AJ169" s="5">
        <v>0</v>
      </c>
      <c r="AK169" s="6">
        <v>173</v>
      </c>
      <c r="AL169" s="6">
        <v>-173</v>
      </c>
      <c r="AM169" s="6">
        <v>359</v>
      </c>
      <c r="AN169" s="6">
        <v>18</v>
      </c>
      <c r="AO169" s="6">
        <v>25</v>
      </c>
      <c r="AP169" s="6">
        <v>26</v>
      </c>
      <c r="AQ169" s="6">
        <v>25</v>
      </c>
      <c r="AR169" s="6">
        <v>21</v>
      </c>
      <c r="AS169" s="6">
        <v>82</v>
      </c>
      <c r="AT169" s="7">
        <v>0</v>
      </c>
      <c r="AU169" s="7">
        <v>1</v>
      </c>
      <c r="AV169" s="7">
        <v>0</v>
      </c>
      <c r="AW169" s="8" t="s">
        <v>70</v>
      </c>
      <c r="AX169" s="12" t="s">
        <v>112</v>
      </c>
      <c r="AY169" s="12">
        <v>1</v>
      </c>
      <c r="AZ169" s="9" t="s">
        <v>113</v>
      </c>
      <c r="BA169" s="11"/>
      <c r="BB169" s="2" t="s">
        <v>104</v>
      </c>
      <c r="BC169" s="11"/>
      <c r="BD169" s="4"/>
      <c r="BE169" s="6">
        <v>0.48189415041782729</v>
      </c>
      <c r="BF169" s="6">
        <v>3.34</v>
      </c>
      <c r="BG169" s="6"/>
      <c r="BH169" s="6">
        <v>28</v>
      </c>
      <c r="BI169" s="7">
        <v>1</v>
      </c>
    </row>
    <row r="170" spans="1:69" x14ac:dyDescent="0.25">
      <c r="A170" s="2">
        <v>35</v>
      </c>
      <c r="B170" s="2">
        <v>2015</v>
      </c>
      <c r="C170" s="2" t="s">
        <v>125</v>
      </c>
      <c r="D170" s="2" t="s">
        <v>111</v>
      </c>
      <c r="E170" s="2" t="s">
        <v>74</v>
      </c>
      <c r="F170" s="2" t="s">
        <v>119</v>
      </c>
      <c r="G170" s="1" t="s">
        <v>65</v>
      </c>
      <c r="H170" s="1" t="s">
        <v>66</v>
      </c>
      <c r="I170" s="3">
        <v>1</v>
      </c>
      <c r="J170" s="4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3" t="s">
        <v>67</v>
      </c>
      <c r="R170">
        <v>1</v>
      </c>
      <c r="S170" s="4">
        <v>1</v>
      </c>
      <c r="T170" s="5">
        <v>0</v>
      </c>
      <c r="U170" s="5">
        <v>0</v>
      </c>
      <c r="V170" s="5">
        <v>0</v>
      </c>
      <c r="W170" s="3" t="s">
        <v>110</v>
      </c>
      <c r="X170" s="3">
        <v>1</v>
      </c>
      <c r="Y170" s="4">
        <v>0</v>
      </c>
      <c r="Z170" s="5">
        <v>1</v>
      </c>
      <c r="AA170" s="5">
        <v>0</v>
      </c>
      <c r="AB170" s="5">
        <v>0</v>
      </c>
      <c r="AC170" s="3" t="s">
        <v>111</v>
      </c>
      <c r="AD170" s="3">
        <v>6</v>
      </c>
      <c r="AE170" s="4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1</v>
      </c>
      <c r="AK170" s="6">
        <v>54</v>
      </c>
      <c r="AL170" s="6">
        <v>-54</v>
      </c>
      <c r="AM170" s="6">
        <v>527</v>
      </c>
      <c r="AN170" s="6"/>
      <c r="AO170" s="6">
        <v>33</v>
      </c>
      <c r="AP170" s="6">
        <v>34</v>
      </c>
      <c r="AQ170" s="6">
        <v>36</v>
      </c>
      <c r="AR170" s="6">
        <v>33</v>
      </c>
      <c r="AS170" s="6">
        <v>4</v>
      </c>
      <c r="AT170" s="7">
        <v>0</v>
      </c>
      <c r="AU170" s="7">
        <v>1</v>
      </c>
      <c r="AV170" s="7">
        <v>0</v>
      </c>
      <c r="AW170" s="8" t="s">
        <v>70</v>
      </c>
      <c r="AX170" s="12" t="s">
        <v>112</v>
      </c>
      <c r="AY170" s="12">
        <v>1</v>
      </c>
      <c r="AZ170" s="9" t="s">
        <v>113</v>
      </c>
      <c r="BA170" s="11"/>
      <c r="BB170" s="2" t="s">
        <v>111</v>
      </c>
      <c r="BC170" s="11"/>
      <c r="BD170" s="4"/>
      <c r="BE170" s="6">
        <v>0.10246679316888045</v>
      </c>
      <c r="BF170" s="6">
        <v>4.07</v>
      </c>
      <c r="BG170" s="6"/>
      <c r="BH170" s="6">
        <v>29</v>
      </c>
      <c r="BI170" s="7">
        <v>1</v>
      </c>
    </row>
    <row r="171" spans="1:69" x14ac:dyDescent="0.25">
      <c r="A171" s="2">
        <v>206</v>
      </c>
      <c r="B171" s="2">
        <v>2016</v>
      </c>
      <c r="C171" s="2" t="s">
        <v>384</v>
      </c>
      <c r="D171" s="2" t="s">
        <v>99</v>
      </c>
      <c r="E171" s="2" t="s">
        <v>74</v>
      </c>
      <c r="F171" s="2" t="s">
        <v>157</v>
      </c>
      <c r="G171" s="1" t="s">
        <v>65</v>
      </c>
      <c r="H171" s="1" t="s">
        <v>66</v>
      </c>
      <c r="I171" s="3">
        <v>1</v>
      </c>
      <c r="J171" s="4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3" t="s">
        <v>67</v>
      </c>
      <c r="R171">
        <v>1</v>
      </c>
      <c r="S171" s="4">
        <v>1</v>
      </c>
      <c r="T171" s="5">
        <v>0</v>
      </c>
      <c r="U171" s="5">
        <v>0</v>
      </c>
      <c r="V171" s="5">
        <v>0</v>
      </c>
      <c r="W171" s="3" t="s">
        <v>68</v>
      </c>
      <c r="X171" s="3">
        <v>0</v>
      </c>
      <c r="Y171" s="4">
        <v>1</v>
      </c>
      <c r="Z171" s="5">
        <v>0</v>
      </c>
      <c r="AA171" s="5">
        <v>0</v>
      </c>
      <c r="AB171" s="5">
        <v>0</v>
      </c>
      <c r="AC171" s="3" t="s">
        <v>91</v>
      </c>
      <c r="AD171" s="3">
        <v>5</v>
      </c>
      <c r="AE171" s="4">
        <v>0</v>
      </c>
      <c r="AF171" s="5">
        <v>0</v>
      </c>
      <c r="AG171" s="5">
        <v>0</v>
      </c>
      <c r="AH171" s="5">
        <v>0</v>
      </c>
      <c r="AI171" s="5">
        <v>1</v>
      </c>
      <c r="AJ171" s="5">
        <v>0</v>
      </c>
      <c r="AK171" s="6">
        <v>11</v>
      </c>
      <c r="AL171" s="6">
        <v>-11</v>
      </c>
      <c r="AM171" s="6">
        <v>348</v>
      </c>
      <c r="AN171" s="6">
        <v>8</v>
      </c>
      <c r="AO171" s="6">
        <v>34</v>
      </c>
      <c r="AP171" s="6">
        <v>34</v>
      </c>
      <c r="AQ171" s="6">
        <v>30</v>
      </c>
      <c r="AR171" s="6">
        <v>35</v>
      </c>
      <c r="AS171" s="6">
        <v>1670</v>
      </c>
      <c r="AT171" s="7">
        <v>0</v>
      </c>
      <c r="AU171" s="7">
        <v>1</v>
      </c>
      <c r="AV171" s="7">
        <v>1</v>
      </c>
      <c r="AW171" s="8" t="s">
        <v>70</v>
      </c>
      <c r="AX171" s="12" t="s">
        <v>112</v>
      </c>
      <c r="AY171" s="12">
        <v>1</v>
      </c>
      <c r="AZ171" s="9" t="s">
        <v>113</v>
      </c>
      <c r="BA171" s="11"/>
      <c r="BB171" s="2" t="s">
        <v>99</v>
      </c>
      <c r="BC171" s="11"/>
      <c r="BD171" s="4"/>
      <c r="BE171" s="6">
        <v>3.1609195402298854E-2</v>
      </c>
      <c r="BF171" s="6">
        <v>4.33</v>
      </c>
      <c r="BG171" s="6"/>
      <c r="BH171" s="6">
        <v>35</v>
      </c>
      <c r="BI171" s="7">
        <v>1</v>
      </c>
    </row>
    <row r="172" spans="1:69" x14ac:dyDescent="0.25">
      <c r="A172" s="2">
        <v>89</v>
      </c>
      <c r="B172" s="2">
        <v>2015</v>
      </c>
      <c r="C172" s="2" t="s">
        <v>394</v>
      </c>
      <c r="D172" s="2" t="s">
        <v>214</v>
      </c>
      <c r="E172" s="2" t="s">
        <v>74</v>
      </c>
      <c r="F172" s="2" t="s">
        <v>398</v>
      </c>
      <c r="G172" s="1" t="s">
        <v>65</v>
      </c>
      <c r="H172" s="1" t="s">
        <v>66</v>
      </c>
      <c r="I172" s="3">
        <v>1</v>
      </c>
      <c r="J172" s="4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3" t="s">
        <v>67</v>
      </c>
      <c r="R172">
        <v>1</v>
      </c>
      <c r="S172" s="4">
        <v>1</v>
      </c>
      <c r="T172" s="5">
        <v>0</v>
      </c>
      <c r="U172" s="5">
        <v>0</v>
      </c>
      <c r="V172" s="5">
        <v>0</v>
      </c>
      <c r="W172" s="3" t="s">
        <v>352</v>
      </c>
      <c r="X172" s="3">
        <v>3</v>
      </c>
      <c r="Y172" s="4">
        <v>0</v>
      </c>
      <c r="Z172" s="5">
        <v>0</v>
      </c>
      <c r="AA172" s="5">
        <v>0</v>
      </c>
      <c r="AB172" s="5">
        <v>1</v>
      </c>
      <c r="AC172" s="3" t="s">
        <v>69</v>
      </c>
      <c r="AD172" s="3">
        <v>1</v>
      </c>
      <c r="AE172" s="4">
        <v>1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6">
        <v>66</v>
      </c>
      <c r="AL172" s="6">
        <v>-66</v>
      </c>
      <c r="AM172" s="6">
        <v>125</v>
      </c>
      <c r="AN172" s="6">
        <v>8</v>
      </c>
      <c r="AO172" s="6"/>
      <c r="AP172" s="6"/>
      <c r="AQ172" s="6"/>
      <c r="AR172" s="6"/>
      <c r="AS172" s="6">
        <v>46291</v>
      </c>
      <c r="AT172" s="7">
        <v>0</v>
      </c>
      <c r="AU172" s="7">
        <v>1</v>
      </c>
      <c r="AV172" s="7">
        <v>0</v>
      </c>
      <c r="AW172" s="8" t="s">
        <v>65</v>
      </c>
      <c r="AX172" s="12" t="s">
        <v>71</v>
      </c>
      <c r="AY172" s="12">
        <v>3</v>
      </c>
      <c r="AZ172" s="9" t="s">
        <v>77</v>
      </c>
      <c r="BA172" s="11" t="s">
        <v>284</v>
      </c>
      <c r="BB172" s="2" t="s">
        <v>214</v>
      </c>
      <c r="BC172" s="11"/>
      <c r="BD172" s="4">
        <v>2.8130000000000002</v>
      </c>
      <c r="BE172" s="6">
        <v>0.52800000000000002</v>
      </c>
      <c r="BF172" s="6">
        <v>3.45</v>
      </c>
      <c r="BG172" s="6">
        <v>0</v>
      </c>
      <c r="BH172" s="6"/>
      <c r="BI172" s="7">
        <v>0</v>
      </c>
    </row>
    <row r="173" spans="1:69" x14ac:dyDescent="0.25">
      <c r="A173" s="2">
        <v>160</v>
      </c>
      <c r="B173" s="2">
        <v>2016</v>
      </c>
      <c r="C173" s="2" t="s">
        <v>200</v>
      </c>
      <c r="D173" s="2" t="s">
        <v>214</v>
      </c>
      <c r="E173" s="2" t="s">
        <v>63</v>
      </c>
      <c r="F173" s="2" t="s">
        <v>119</v>
      </c>
      <c r="G173" s="1" t="s">
        <v>65</v>
      </c>
      <c r="H173" s="1" t="s">
        <v>66</v>
      </c>
      <c r="I173" s="3">
        <v>1</v>
      </c>
      <c r="J173" s="4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3" t="s">
        <v>67</v>
      </c>
      <c r="R173">
        <v>1</v>
      </c>
      <c r="S173" s="4">
        <v>1</v>
      </c>
      <c r="T173" s="5">
        <v>0</v>
      </c>
      <c r="U173" s="5">
        <v>0</v>
      </c>
      <c r="V173" s="5">
        <v>0</v>
      </c>
      <c r="W173" s="3" t="s">
        <v>68</v>
      </c>
      <c r="X173" s="3">
        <v>0</v>
      </c>
      <c r="Y173" s="4">
        <v>1</v>
      </c>
      <c r="Z173" s="5">
        <v>0</v>
      </c>
      <c r="AA173" s="5">
        <v>0</v>
      </c>
      <c r="AB173" s="5">
        <v>0</v>
      </c>
      <c r="AC173" s="3" t="s">
        <v>69</v>
      </c>
      <c r="AD173" s="3">
        <v>1</v>
      </c>
      <c r="AE173" s="4">
        <v>1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6">
        <v>91</v>
      </c>
      <c r="AL173" s="6">
        <v>-91</v>
      </c>
      <c r="AM173" s="6">
        <v>558</v>
      </c>
      <c r="AN173" s="6">
        <v>8</v>
      </c>
      <c r="AO173" s="6"/>
      <c r="AP173" s="6"/>
      <c r="AQ173" s="6"/>
      <c r="AR173" s="6"/>
      <c r="AS173" s="6">
        <v>2145</v>
      </c>
      <c r="AT173" s="7">
        <v>0</v>
      </c>
      <c r="AU173" s="7">
        <v>0</v>
      </c>
      <c r="AV173" s="7">
        <v>1</v>
      </c>
      <c r="AW173" s="8" t="s">
        <v>65</v>
      </c>
      <c r="AX173" s="12" t="s">
        <v>71</v>
      </c>
      <c r="AY173" s="12">
        <v>3</v>
      </c>
      <c r="AZ173" s="9" t="s">
        <v>77</v>
      </c>
      <c r="BA173" s="11" t="s">
        <v>399</v>
      </c>
      <c r="BB173" s="2" t="s">
        <v>214</v>
      </c>
      <c r="BC173" s="11"/>
      <c r="BD173" s="4">
        <v>3.7309999999999999</v>
      </c>
      <c r="BE173" s="6">
        <v>0.16308243727598568</v>
      </c>
      <c r="BF173" s="6">
        <v>4.21</v>
      </c>
      <c r="BG173" s="6">
        <v>10</v>
      </c>
      <c r="BH173" s="6"/>
      <c r="BI173" s="7">
        <v>0</v>
      </c>
    </row>
    <row r="174" spans="1:69" x14ac:dyDescent="0.25">
      <c r="A174" s="13">
        <v>197</v>
      </c>
      <c r="B174" s="13">
        <v>2015</v>
      </c>
      <c r="C174" s="13" t="s">
        <v>88</v>
      </c>
      <c r="D174" s="13" t="s">
        <v>124</v>
      </c>
      <c r="E174" s="13" t="s">
        <v>74</v>
      </c>
      <c r="F174" s="13" t="s">
        <v>234</v>
      </c>
      <c r="G174" s="14" t="s">
        <v>65</v>
      </c>
      <c r="H174" s="14" t="s">
        <v>86</v>
      </c>
      <c r="I174" s="15">
        <v>3</v>
      </c>
      <c r="J174" s="16">
        <v>0</v>
      </c>
      <c r="K174" s="17">
        <v>0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5" t="s">
        <v>67</v>
      </c>
      <c r="R174" s="18">
        <v>1</v>
      </c>
      <c r="S174" s="16">
        <v>1</v>
      </c>
      <c r="T174" s="17">
        <v>0</v>
      </c>
      <c r="U174" s="17">
        <v>0</v>
      </c>
      <c r="V174" s="17">
        <v>0</v>
      </c>
      <c r="W174" s="15" t="s">
        <v>123</v>
      </c>
      <c r="X174" s="3">
        <v>2</v>
      </c>
      <c r="Y174" s="16">
        <v>0</v>
      </c>
      <c r="Z174" s="17">
        <v>0</v>
      </c>
      <c r="AA174" s="17">
        <v>1</v>
      </c>
      <c r="AB174" s="17">
        <v>0</v>
      </c>
      <c r="AC174" s="15" t="s">
        <v>128</v>
      </c>
      <c r="AD174" s="15">
        <v>3</v>
      </c>
      <c r="AE174" s="16">
        <v>0</v>
      </c>
      <c r="AF174" s="17">
        <v>0</v>
      </c>
      <c r="AG174" s="17">
        <v>1</v>
      </c>
      <c r="AH174" s="17">
        <v>0</v>
      </c>
      <c r="AI174" s="17">
        <v>0</v>
      </c>
      <c r="AJ174" s="17">
        <v>0</v>
      </c>
      <c r="AK174" s="19">
        <v>357</v>
      </c>
      <c r="AL174" s="6">
        <v>-357</v>
      </c>
      <c r="AM174" s="19">
        <v>546</v>
      </c>
      <c r="AN174" s="19">
        <v>8</v>
      </c>
      <c r="AO174" s="19"/>
      <c r="AP174" s="19"/>
      <c r="AQ174" s="19"/>
      <c r="AR174" s="19"/>
      <c r="AS174" s="19">
        <v>0</v>
      </c>
      <c r="AT174" s="20">
        <v>0</v>
      </c>
      <c r="AU174" s="20">
        <v>1</v>
      </c>
      <c r="AV174" s="20">
        <v>0</v>
      </c>
      <c r="AW174" s="21" t="s">
        <v>65</v>
      </c>
      <c r="AX174" s="22" t="s">
        <v>71</v>
      </c>
      <c r="AY174" s="12">
        <v>3</v>
      </c>
      <c r="AZ174" s="23" t="s">
        <v>77</v>
      </c>
      <c r="BA174" s="11" t="s">
        <v>263</v>
      </c>
      <c r="BB174" s="2" t="s">
        <v>124</v>
      </c>
      <c r="BC174" s="11"/>
      <c r="BD174" s="16">
        <v>2.359</v>
      </c>
      <c r="BE174" s="19">
        <v>0.65384615384615385</v>
      </c>
      <c r="BF174" s="19">
        <v>2.6</v>
      </c>
      <c r="BG174" s="19">
        <v>11</v>
      </c>
      <c r="BH174" s="19"/>
      <c r="BI174" s="20">
        <v>0</v>
      </c>
    </row>
    <row r="175" spans="1:69" x14ac:dyDescent="0.25">
      <c r="A175" s="2">
        <v>88</v>
      </c>
      <c r="B175" s="2">
        <v>2016</v>
      </c>
      <c r="C175" s="2" t="s">
        <v>394</v>
      </c>
      <c r="D175" s="2" t="s">
        <v>143</v>
      </c>
      <c r="E175" s="2" t="s">
        <v>63</v>
      </c>
      <c r="F175" s="2" t="s">
        <v>395</v>
      </c>
      <c r="G175" s="1" t="s">
        <v>65</v>
      </c>
      <c r="H175" s="1" t="s">
        <v>66</v>
      </c>
      <c r="I175" s="3">
        <v>1</v>
      </c>
      <c r="J175" s="4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3" t="s">
        <v>67</v>
      </c>
      <c r="R175">
        <v>1</v>
      </c>
      <c r="S175" s="4">
        <v>1</v>
      </c>
      <c r="T175" s="5">
        <v>0</v>
      </c>
      <c r="U175" s="5">
        <v>0</v>
      </c>
      <c r="V175" s="5">
        <v>0</v>
      </c>
      <c r="W175" s="3" t="s">
        <v>352</v>
      </c>
      <c r="X175" s="3">
        <v>3</v>
      </c>
      <c r="Y175" s="4">
        <v>0</v>
      </c>
      <c r="Z175" s="5">
        <v>0</v>
      </c>
      <c r="AA175" s="5">
        <v>0</v>
      </c>
      <c r="AB175" s="5">
        <v>1</v>
      </c>
      <c r="AC175" s="3" t="s">
        <v>69</v>
      </c>
      <c r="AD175" s="3">
        <v>1</v>
      </c>
      <c r="AE175" s="4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6">
        <v>9</v>
      </c>
      <c r="AL175" s="6">
        <v>-9</v>
      </c>
      <c r="AM175" s="6">
        <v>108</v>
      </c>
      <c r="AN175" s="6">
        <v>8</v>
      </c>
      <c r="AO175" s="6"/>
      <c r="AP175" s="6"/>
      <c r="AQ175" s="6"/>
      <c r="AR175" s="6"/>
      <c r="AS175" s="6">
        <v>46291</v>
      </c>
      <c r="AT175" s="7">
        <v>0</v>
      </c>
      <c r="AU175" s="7">
        <v>0</v>
      </c>
      <c r="AV175" s="7">
        <v>1</v>
      </c>
      <c r="AW175" s="8" t="s">
        <v>65</v>
      </c>
      <c r="AX175" s="12" t="s">
        <v>71</v>
      </c>
      <c r="AY175" s="12">
        <v>3</v>
      </c>
      <c r="AZ175" s="9" t="s">
        <v>77</v>
      </c>
      <c r="BA175" s="11" t="s">
        <v>396</v>
      </c>
      <c r="BB175" s="2" t="s">
        <v>143</v>
      </c>
      <c r="BC175" s="11" t="s">
        <v>397</v>
      </c>
      <c r="BD175" s="4">
        <v>3.6379999999999999</v>
      </c>
      <c r="BE175" s="6">
        <v>8.3333333333333329E-2</v>
      </c>
      <c r="BF175" s="6">
        <v>3.9</v>
      </c>
      <c r="BG175" s="6">
        <v>15</v>
      </c>
      <c r="BH175" s="6"/>
      <c r="BI175" s="7">
        <v>0</v>
      </c>
    </row>
    <row r="176" spans="1:69" x14ac:dyDescent="0.25">
      <c r="A176" s="2">
        <v>103</v>
      </c>
      <c r="B176" s="2">
        <v>2015</v>
      </c>
      <c r="C176" s="2" t="s">
        <v>400</v>
      </c>
      <c r="D176" s="2" t="s">
        <v>104</v>
      </c>
      <c r="E176" s="2" t="s">
        <v>63</v>
      </c>
      <c r="F176" s="2" t="s">
        <v>136</v>
      </c>
      <c r="G176" s="1" t="s">
        <v>65</v>
      </c>
      <c r="H176" s="1" t="s">
        <v>66</v>
      </c>
      <c r="I176" s="3">
        <v>1</v>
      </c>
      <c r="J176" s="4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3" t="s">
        <v>67</v>
      </c>
      <c r="R176">
        <v>1</v>
      </c>
      <c r="S176" s="4">
        <v>1</v>
      </c>
      <c r="T176" s="5">
        <v>0</v>
      </c>
      <c r="U176" s="5">
        <v>0</v>
      </c>
      <c r="V176" s="5">
        <v>0</v>
      </c>
      <c r="W176" s="3" t="s">
        <v>68</v>
      </c>
      <c r="X176" s="3">
        <v>0</v>
      </c>
      <c r="Y176" s="4">
        <v>1</v>
      </c>
      <c r="Z176" s="5">
        <v>0</v>
      </c>
      <c r="AA176" s="5">
        <v>0</v>
      </c>
      <c r="AB176" s="5">
        <v>0</v>
      </c>
      <c r="AC176" s="3" t="s">
        <v>104</v>
      </c>
      <c r="AD176" s="3">
        <v>4</v>
      </c>
      <c r="AE176" s="4">
        <v>0</v>
      </c>
      <c r="AF176" s="5">
        <v>0</v>
      </c>
      <c r="AG176" s="5">
        <v>0</v>
      </c>
      <c r="AH176" s="5">
        <v>1</v>
      </c>
      <c r="AI176" s="5">
        <v>0</v>
      </c>
      <c r="AJ176" s="5">
        <v>0</v>
      </c>
      <c r="AK176" s="6">
        <v>120</v>
      </c>
      <c r="AL176" s="6">
        <v>-120</v>
      </c>
      <c r="AM176" s="6">
        <v>509</v>
      </c>
      <c r="AN176" s="6">
        <v>8</v>
      </c>
      <c r="AO176" s="6"/>
      <c r="AP176" s="6"/>
      <c r="AQ176" s="6"/>
      <c r="AR176" s="6"/>
      <c r="AS176" s="6">
        <v>10964</v>
      </c>
      <c r="AT176" s="7">
        <v>0</v>
      </c>
      <c r="AU176" s="7">
        <v>0</v>
      </c>
      <c r="AV176" s="7">
        <v>0</v>
      </c>
      <c r="AW176" s="8" t="s">
        <v>65</v>
      </c>
      <c r="AX176" s="12" t="s">
        <v>71</v>
      </c>
      <c r="AY176" s="12">
        <v>3</v>
      </c>
      <c r="AZ176" s="9" t="s">
        <v>77</v>
      </c>
      <c r="BA176" s="11" t="s">
        <v>105</v>
      </c>
      <c r="BB176" s="2" t="s">
        <v>104</v>
      </c>
      <c r="BC176" s="11"/>
      <c r="BD176" s="4">
        <v>3.3769999999999998</v>
      </c>
      <c r="BE176" s="6">
        <v>0.23575638506876229</v>
      </c>
      <c r="BF176" s="6">
        <v>4.03</v>
      </c>
      <c r="BG176" s="6">
        <v>51</v>
      </c>
      <c r="BH176" s="6"/>
      <c r="BI176" s="7">
        <v>0</v>
      </c>
    </row>
    <row r="177" spans="1:61" x14ac:dyDescent="0.25">
      <c r="A177" s="2">
        <v>175</v>
      </c>
      <c r="B177" s="2">
        <v>2015</v>
      </c>
      <c r="C177" s="2" t="s">
        <v>248</v>
      </c>
      <c r="D177" s="2" t="s">
        <v>254</v>
      </c>
      <c r="E177" s="2" t="s">
        <v>63</v>
      </c>
      <c r="F177" s="2" t="s">
        <v>170</v>
      </c>
      <c r="G177" s="1" t="s">
        <v>65</v>
      </c>
      <c r="H177" s="1" t="s">
        <v>109</v>
      </c>
      <c r="I177" s="3">
        <v>7</v>
      </c>
      <c r="J177" s="4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</v>
      </c>
      <c r="Q177" s="3" t="s">
        <v>249</v>
      </c>
      <c r="R177">
        <v>3</v>
      </c>
      <c r="S177" s="4">
        <v>0</v>
      </c>
      <c r="T177" s="5">
        <v>0</v>
      </c>
      <c r="U177" s="5">
        <v>1</v>
      </c>
      <c r="V177" s="5">
        <v>0</v>
      </c>
      <c r="W177" s="3" t="s">
        <v>68</v>
      </c>
      <c r="X177" s="3">
        <v>0</v>
      </c>
      <c r="Y177" s="4">
        <v>1</v>
      </c>
      <c r="Z177" s="5">
        <v>0</v>
      </c>
      <c r="AA177" s="5">
        <v>0</v>
      </c>
      <c r="AB177" s="5">
        <v>0</v>
      </c>
      <c r="AC177" s="3" t="s">
        <v>69</v>
      </c>
      <c r="AD177" s="3">
        <v>1</v>
      </c>
      <c r="AE177" s="4">
        <v>1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6">
        <v>1</v>
      </c>
      <c r="AL177" s="6">
        <v>-1</v>
      </c>
      <c r="AM177" s="6">
        <v>173</v>
      </c>
      <c r="AN177" s="6"/>
      <c r="AO177" s="6"/>
      <c r="AP177" s="6"/>
      <c r="AQ177" s="6"/>
      <c r="AR177" s="6"/>
      <c r="AS177" s="6">
        <v>64068</v>
      </c>
      <c r="AT177" s="7">
        <v>0</v>
      </c>
      <c r="AU177" s="7">
        <v>0</v>
      </c>
      <c r="AV177" s="7">
        <v>0</v>
      </c>
      <c r="AW177" s="8" t="s">
        <v>65</v>
      </c>
      <c r="AX177" s="12" t="s">
        <v>71</v>
      </c>
      <c r="AY177" s="12">
        <v>3</v>
      </c>
      <c r="AZ177" s="9" t="s">
        <v>77</v>
      </c>
      <c r="BA177" s="11" t="s">
        <v>393</v>
      </c>
      <c r="BB177" s="2" t="s">
        <v>254</v>
      </c>
      <c r="BC177" s="11"/>
      <c r="BD177" s="4">
        <v>3.8250000000000002</v>
      </c>
      <c r="BE177" s="6">
        <v>5.7803468208092483E-3</v>
      </c>
      <c r="BF177" s="6"/>
      <c r="BG177" s="6">
        <v>4.5</v>
      </c>
      <c r="BH177" s="6"/>
      <c r="BI177" s="7">
        <v>0</v>
      </c>
    </row>
    <row r="178" spans="1:61" x14ac:dyDescent="0.25">
      <c r="A178" s="2">
        <v>44</v>
      </c>
      <c r="B178" s="2">
        <v>2015</v>
      </c>
      <c r="C178" s="2" t="s">
        <v>208</v>
      </c>
      <c r="D178" s="2" t="s">
        <v>104</v>
      </c>
      <c r="E178" s="2" t="s">
        <v>63</v>
      </c>
      <c r="F178" s="2" t="s">
        <v>81</v>
      </c>
      <c r="G178" s="1" t="s">
        <v>65</v>
      </c>
      <c r="H178" s="1" t="s">
        <v>109</v>
      </c>
      <c r="I178" s="3">
        <v>7</v>
      </c>
      <c r="J178" s="4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</v>
      </c>
      <c r="Q178" s="3" t="s">
        <v>101</v>
      </c>
      <c r="R178">
        <v>2</v>
      </c>
      <c r="S178" s="4">
        <v>0</v>
      </c>
      <c r="T178" s="5">
        <v>1</v>
      </c>
      <c r="U178" s="5">
        <v>0</v>
      </c>
      <c r="V178" s="5">
        <v>0</v>
      </c>
      <c r="W178" s="3" t="s">
        <v>110</v>
      </c>
      <c r="X178" s="3">
        <v>1</v>
      </c>
      <c r="Y178" s="4">
        <v>0</v>
      </c>
      <c r="Z178" s="5">
        <v>1</v>
      </c>
      <c r="AA178" s="5">
        <v>0</v>
      </c>
      <c r="AB178" s="5">
        <v>0</v>
      </c>
      <c r="AC178" s="3" t="s">
        <v>104</v>
      </c>
      <c r="AD178" s="3">
        <v>4</v>
      </c>
      <c r="AE178" s="4">
        <v>0</v>
      </c>
      <c r="AF178" s="5">
        <v>0</v>
      </c>
      <c r="AG178" s="5">
        <v>0</v>
      </c>
      <c r="AH178" s="5">
        <v>1</v>
      </c>
      <c r="AI178" s="5">
        <v>0</v>
      </c>
      <c r="AJ178" s="5">
        <v>0</v>
      </c>
      <c r="AK178" s="6"/>
      <c r="AL178" s="6"/>
      <c r="AM178" s="6"/>
      <c r="AN178" s="6">
        <v>8</v>
      </c>
      <c r="AO178" s="6">
        <v>24</v>
      </c>
      <c r="AP178" s="6">
        <v>21</v>
      </c>
      <c r="AQ178" s="6">
        <v>29</v>
      </c>
      <c r="AR178" s="6">
        <v>28</v>
      </c>
      <c r="AS178" s="6">
        <v>11</v>
      </c>
      <c r="AT178" s="7">
        <v>0</v>
      </c>
      <c r="AU178" s="7">
        <v>0</v>
      </c>
      <c r="AV178" s="7">
        <v>0</v>
      </c>
      <c r="AW178" s="8" t="s">
        <v>65</v>
      </c>
      <c r="AX178" s="12" t="s">
        <v>71</v>
      </c>
      <c r="AY178" s="12">
        <v>3</v>
      </c>
      <c r="AZ178" s="9" t="s">
        <v>77</v>
      </c>
      <c r="BA178" s="11" t="s">
        <v>105</v>
      </c>
      <c r="BB178" s="2" t="s">
        <v>104</v>
      </c>
      <c r="BC178" s="11"/>
      <c r="BD178" s="4">
        <v>3.2040000000000002</v>
      </c>
      <c r="BE178" s="6"/>
      <c r="BF178" s="6">
        <v>3.45</v>
      </c>
      <c r="BG178" s="6">
        <v>6</v>
      </c>
      <c r="BH178" s="6">
        <v>17</v>
      </c>
      <c r="BI178" s="7">
        <v>0</v>
      </c>
    </row>
    <row r="179" spans="1:61" x14ac:dyDescent="0.25">
      <c r="A179" s="2">
        <v>46</v>
      </c>
      <c r="B179" s="2">
        <v>2015</v>
      </c>
      <c r="C179" s="2" t="s">
        <v>169</v>
      </c>
      <c r="D179" s="2" t="s">
        <v>124</v>
      </c>
      <c r="E179" s="2" t="s">
        <v>74</v>
      </c>
      <c r="F179" s="2" t="s">
        <v>170</v>
      </c>
      <c r="G179" s="1" t="s">
        <v>65</v>
      </c>
      <c r="H179" s="1" t="s">
        <v>109</v>
      </c>
      <c r="I179" s="3">
        <v>7</v>
      </c>
      <c r="J179" s="4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</v>
      </c>
      <c r="Q179" s="3" t="s">
        <v>101</v>
      </c>
      <c r="R179">
        <v>2</v>
      </c>
      <c r="S179" s="4">
        <v>0</v>
      </c>
      <c r="T179" s="5">
        <v>1</v>
      </c>
      <c r="U179" s="5">
        <v>0</v>
      </c>
      <c r="V179" s="5">
        <v>0</v>
      </c>
      <c r="W179" s="3" t="s">
        <v>68</v>
      </c>
      <c r="X179" s="3">
        <v>0</v>
      </c>
      <c r="Y179" s="4">
        <v>1</v>
      </c>
      <c r="Z179" s="5">
        <v>0</v>
      </c>
      <c r="AA179" s="5">
        <v>0</v>
      </c>
      <c r="AB179" s="5">
        <v>0</v>
      </c>
      <c r="AC179" s="3" t="s">
        <v>83</v>
      </c>
      <c r="AD179" s="3">
        <v>2</v>
      </c>
      <c r="AE179" s="4">
        <v>0</v>
      </c>
      <c r="AF179" s="5">
        <v>1</v>
      </c>
      <c r="AG179" s="5">
        <v>0</v>
      </c>
      <c r="AH179" s="5">
        <v>0</v>
      </c>
      <c r="AI179" s="5">
        <v>0</v>
      </c>
      <c r="AJ179" s="5">
        <v>0</v>
      </c>
      <c r="AK179" s="6"/>
      <c r="AL179" s="6"/>
      <c r="AM179" s="6"/>
      <c r="AN179" s="6">
        <v>10</v>
      </c>
      <c r="AO179" s="6">
        <v>22</v>
      </c>
      <c r="AP179" s="6">
        <v>22</v>
      </c>
      <c r="AQ179" s="6">
        <v>22</v>
      </c>
      <c r="AR179" s="6">
        <v>26</v>
      </c>
      <c r="AS179" s="6">
        <v>16839</v>
      </c>
      <c r="AT179" s="7">
        <v>0</v>
      </c>
      <c r="AU179" s="7">
        <v>1</v>
      </c>
      <c r="AV179" s="7">
        <v>0</v>
      </c>
      <c r="AW179" s="8" t="s">
        <v>70</v>
      </c>
      <c r="AX179" s="12" t="s">
        <v>112</v>
      </c>
      <c r="AY179" s="12">
        <v>1</v>
      </c>
      <c r="AZ179" s="9" t="s">
        <v>113</v>
      </c>
      <c r="BA179" s="11"/>
      <c r="BB179" s="2" t="s">
        <v>124</v>
      </c>
      <c r="BC179" s="11"/>
      <c r="BD179" s="4"/>
      <c r="BE179" s="6"/>
      <c r="BF179" s="6">
        <v>3.29</v>
      </c>
      <c r="BG179" s="6">
        <v>10</v>
      </c>
      <c r="BH179" s="6">
        <v>17</v>
      </c>
      <c r="BI179" s="7">
        <v>1</v>
      </c>
    </row>
    <row r="180" spans="1:61" x14ac:dyDescent="0.25">
      <c r="A180" s="2">
        <v>151</v>
      </c>
      <c r="B180" s="2">
        <v>2016</v>
      </c>
      <c r="C180" s="2" t="s">
        <v>168</v>
      </c>
      <c r="D180" s="2" t="s">
        <v>124</v>
      </c>
      <c r="E180" s="2" t="s">
        <v>63</v>
      </c>
      <c r="F180" s="2" t="s">
        <v>136</v>
      </c>
      <c r="G180" s="1" t="s">
        <v>65</v>
      </c>
      <c r="H180" s="1" t="s">
        <v>66</v>
      </c>
      <c r="I180" s="3">
        <v>1</v>
      </c>
      <c r="J180" s="4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3" t="s">
        <v>67</v>
      </c>
      <c r="R180">
        <v>1</v>
      </c>
      <c r="S180" s="4">
        <v>1</v>
      </c>
      <c r="T180" s="5">
        <v>0</v>
      </c>
      <c r="U180" s="5">
        <v>0</v>
      </c>
      <c r="V180" s="5">
        <v>0</v>
      </c>
      <c r="W180" s="3" t="s">
        <v>68</v>
      </c>
      <c r="X180" s="3">
        <v>0</v>
      </c>
      <c r="Y180" s="4">
        <v>1</v>
      </c>
      <c r="Z180" s="5">
        <v>0</v>
      </c>
      <c r="AA180" s="5">
        <v>0</v>
      </c>
      <c r="AB180" s="5">
        <v>0</v>
      </c>
      <c r="AC180" s="3" t="s">
        <v>83</v>
      </c>
      <c r="AD180" s="3">
        <v>2</v>
      </c>
      <c r="AE180" s="4">
        <v>0</v>
      </c>
      <c r="AF180" s="5">
        <v>1</v>
      </c>
      <c r="AG180" s="5">
        <v>0</v>
      </c>
      <c r="AH180" s="5">
        <v>0</v>
      </c>
      <c r="AI180" s="5">
        <v>0</v>
      </c>
      <c r="AJ180" s="5">
        <v>0</v>
      </c>
      <c r="AK180" s="6"/>
      <c r="AL180" s="6"/>
      <c r="AM180" s="6"/>
      <c r="AN180" s="6">
        <v>7</v>
      </c>
      <c r="AO180" s="6">
        <v>22</v>
      </c>
      <c r="AP180" s="6">
        <v>21</v>
      </c>
      <c r="AQ180" s="6">
        <v>23</v>
      </c>
      <c r="AR180" s="6">
        <v>23</v>
      </c>
      <c r="AS180" s="6">
        <v>86</v>
      </c>
      <c r="AT180" s="7">
        <v>0</v>
      </c>
      <c r="AU180" s="7">
        <v>0</v>
      </c>
      <c r="AV180" s="7">
        <v>1</v>
      </c>
      <c r="AW180" s="8" t="s">
        <v>70</v>
      </c>
      <c r="AX180" s="12" t="s">
        <v>71</v>
      </c>
      <c r="AY180" s="12">
        <v>2</v>
      </c>
      <c r="AZ180" s="9" t="s">
        <v>72</v>
      </c>
      <c r="BA180" s="11"/>
      <c r="BB180" s="2" t="s">
        <v>124</v>
      </c>
      <c r="BC180" s="11"/>
      <c r="BD180" s="4">
        <v>1.6419999999999999</v>
      </c>
      <c r="BE180" s="6"/>
      <c r="BF180" s="6">
        <v>3.33</v>
      </c>
      <c r="BG180" s="6">
        <v>3</v>
      </c>
      <c r="BH180" s="6">
        <v>21</v>
      </c>
      <c r="BI180" s="7">
        <v>1</v>
      </c>
    </row>
    <row r="181" spans="1:61" x14ac:dyDescent="0.25">
      <c r="A181" s="2">
        <v>187</v>
      </c>
      <c r="B181" s="2">
        <v>2016</v>
      </c>
      <c r="C181" s="2" t="s">
        <v>190</v>
      </c>
      <c r="D181" s="2" t="s">
        <v>104</v>
      </c>
      <c r="E181" s="2" t="s">
        <v>63</v>
      </c>
      <c r="F181" s="2" t="s">
        <v>119</v>
      </c>
      <c r="G181" s="1" t="s">
        <v>65</v>
      </c>
      <c r="H181" s="1" t="s">
        <v>115</v>
      </c>
      <c r="I181" s="3">
        <v>5</v>
      </c>
      <c r="J181" s="4">
        <v>0</v>
      </c>
      <c r="K181" s="5">
        <v>0</v>
      </c>
      <c r="L181" s="5">
        <v>0</v>
      </c>
      <c r="M181" s="5">
        <v>0</v>
      </c>
      <c r="N181" s="5">
        <v>1</v>
      </c>
      <c r="O181" s="5">
        <v>0</v>
      </c>
      <c r="P181" s="5">
        <v>0</v>
      </c>
      <c r="Q181" s="3" t="s">
        <v>101</v>
      </c>
      <c r="R181">
        <v>2</v>
      </c>
      <c r="S181" s="4">
        <v>0</v>
      </c>
      <c r="T181" s="5">
        <v>1</v>
      </c>
      <c r="U181" s="5">
        <v>0</v>
      </c>
      <c r="V181" s="5">
        <v>0</v>
      </c>
      <c r="W181" s="3" t="s">
        <v>68</v>
      </c>
      <c r="X181" s="3">
        <v>0</v>
      </c>
      <c r="Y181" s="4">
        <v>1</v>
      </c>
      <c r="Z181" s="5">
        <v>0</v>
      </c>
      <c r="AA181" s="5">
        <v>0</v>
      </c>
      <c r="AB181" s="5">
        <v>0</v>
      </c>
      <c r="AC181" s="3" t="s">
        <v>104</v>
      </c>
      <c r="AD181" s="3">
        <v>4</v>
      </c>
      <c r="AE181" s="4">
        <v>0</v>
      </c>
      <c r="AF181" s="5">
        <v>0</v>
      </c>
      <c r="AG181" s="5">
        <v>0</v>
      </c>
      <c r="AH181" s="5">
        <v>1</v>
      </c>
      <c r="AI181" s="5">
        <v>0</v>
      </c>
      <c r="AJ181" s="5">
        <v>0</v>
      </c>
      <c r="AK181" s="6"/>
      <c r="AL181" s="6"/>
      <c r="AM181" s="6"/>
      <c r="AN181" s="6">
        <v>8</v>
      </c>
      <c r="AO181" s="6">
        <v>23</v>
      </c>
      <c r="AP181" s="6">
        <v>25</v>
      </c>
      <c r="AQ181" s="6">
        <v>24</v>
      </c>
      <c r="AR181" s="6">
        <v>23</v>
      </c>
      <c r="AS181" s="6">
        <v>12019</v>
      </c>
      <c r="AT181" s="7">
        <v>0</v>
      </c>
      <c r="AU181" s="7">
        <v>0</v>
      </c>
      <c r="AV181" s="7">
        <v>1</v>
      </c>
      <c r="AW181" s="8" t="s">
        <v>70</v>
      </c>
      <c r="AX181" s="12" t="s">
        <v>71</v>
      </c>
      <c r="AY181" s="12">
        <v>2</v>
      </c>
      <c r="AZ181" s="9" t="s">
        <v>72</v>
      </c>
      <c r="BA181" s="11"/>
      <c r="BB181" s="2" t="s">
        <v>104</v>
      </c>
      <c r="BC181" s="11"/>
      <c r="BD181" s="4">
        <v>2.9590000000000001</v>
      </c>
      <c r="BE181" s="6"/>
      <c r="BF181" s="6">
        <v>3.54</v>
      </c>
      <c r="BG181" s="6">
        <v>4</v>
      </c>
      <c r="BH181" s="6">
        <v>21</v>
      </c>
      <c r="BI181" s="7">
        <v>1</v>
      </c>
    </row>
    <row r="182" spans="1:61" x14ac:dyDescent="0.25">
      <c r="A182" s="2">
        <v>177</v>
      </c>
      <c r="B182" s="2">
        <v>2015</v>
      </c>
      <c r="C182" s="2" t="s">
        <v>191</v>
      </c>
      <c r="D182" s="2" t="s">
        <v>104</v>
      </c>
      <c r="E182" s="2" t="s">
        <v>63</v>
      </c>
      <c r="F182" s="2" t="s">
        <v>94</v>
      </c>
      <c r="G182" s="1" t="s">
        <v>65</v>
      </c>
      <c r="H182" s="1" t="s">
        <v>66</v>
      </c>
      <c r="I182" s="3">
        <v>1</v>
      </c>
      <c r="J182" s="4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3" t="s">
        <v>101</v>
      </c>
      <c r="R182">
        <v>2</v>
      </c>
      <c r="S182" s="4">
        <v>0</v>
      </c>
      <c r="T182" s="5">
        <v>1</v>
      </c>
      <c r="U182" s="5">
        <v>0</v>
      </c>
      <c r="V182" s="5">
        <v>0</v>
      </c>
      <c r="W182" s="3" t="s">
        <v>68</v>
      </c>
      <c r="X182" s="3">
        <v>0</v>
      </c>
      <c r="Y182" s="4">
        <v>1</v>
      </c>
      <c r="Z182" s="5">
        <v>0</v>
      </c>
      <c r="AA182" s="5">
        <v>0</v>
      </c>
      <c r="AB182" s="5">
        <v>0</v>
      </c>
      <c r="AC182" s="3" t="s">
        <v>104</v>
      </c>
      <c r="AD182" s="3">
        <v>4</v>
      </c>
      <c r="AE182" s="4">
        <v>0</v>
      </c>
      <c r="AF182" s="5">
        <v>0</v>
      </c>
      <c r="AG182" s="5">
        <v>0</v>
      </c>
      <c r="AH182" s="5">
        <v>1</v>
      </c>
      <c r="AI182" s="5">
        <v>0</v>
      </c>
      <c r="AJ182" s="5">
        <v>0</v>
      </c>
      <c r="AK182" s="6"/>
      <c r="AL182" s="6"/>
      <c r="AM182" s="6"/>
      <c r="AN182" s="6">
        <v>8</v>
      </c>
      <c r="AO182" s="6">
        <v>23</v>
      </c>
      <c r="AP182" s="6">
        <v>23</v>
      </c>
      <c r="AQ182" s="6">
        <v>24</v>
      </c>
      <c r="AR182" s="6">
        <v>22</v>
      </c>
      <c r="AS182" s="6">
        <v>1133</v>
      </c>
      <c r="AT182" s="7">
        <v>0</v>
      </c>
      <c r="AU182" s="7">
        <v>0</v>
      </c>
      <c r="AV182" s="7">
        <v>0</v>
      </c>
      <c r="AW182" s="8" t="s">
        <v>65</v>
      </c>
      <c r="AX182" s="12" t="s">
        <v>71</v>
      </c>
      <c r="AY182" s="12">
        <v>3</v>
      </c>
      <c r="AZ182" s="9" t="s">
        <v>77</v>
      </c>
      <c r="BA182" s="11" t="s">
        <v>126</v>
      </c>
      <c r="BB182" s="2" t="s">
        <v>104</v>
      </c>
      <c r="BC182" s="11"/>
      <c r="BD182" s="4">
        <v>3.7010000000000001</v>
      </c>
      <c r="BE182" s="6"/>
      <c r="BF182" s="6">
        <v>3.96</v>
      </c>
      <c r="BG182" s="6">
        <v>0</v>
      </c>
      <c r="BH182" s="6">
        <v>22</v>
      </c>
      <c r="BI182" s="7">
        <v>0</v>
      </c>
    </row>
    <row r="183" spans="1:61" x14ac:dyDescent="0.25">
      <c r="A183" s="2">
        <v>109</v>
      </c>
      <c r="B183" s="2">
        <v>2015</v>
      </c>
      <c r="C183" s="2" t="s">
        <v>168</v>
      </c>
      <c r="D183" s="2" t="s">
        <v>254</v>
      </c>
      <c r="E183" s="2" t="s">
        <v>63</v>
      </c>
      <c r="F183" s="2" t="s">
        <v>108</v>
      </c>
      <c r="G183" s="1" t="s">
        <v>65</v>
      </c>
      <c r="H183" s="1" t="s">
        <v>66</v>
      </c>
      <c r="I183" s="3">
        <v>1</v>
      </c>
      <c r="J183" s="4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3" t="s">
        <v>67</v>
      </c>
      <c r="R183">
        <v>1</v>
      </c>
      <c r="S183" s="4">
        <v>1</v>
      </c>
      <c r="T183" s="5">
        <v>0</v>
      </c>
      <c r="U183" s="5">
        <v>0</v>
      </c>
      <c r="V183" s="5">
        <v>0</v>
      </c>
      <c r="W183" s="3" t="s">
        <v>68</v>
      </c>
      <c r="X183" s="3">
        <v>0</v>
      </c>
      <c r="Y183" s="4">
        <v>1</v>
      </c>
      <c r="Z183" s="5">
        <v>0</v>
      </c>
      <c r="AA183" s="5">
        <v>0</v>
      </c>
      <c r="AB183" s="5">
        <v>0</v>
      </c>
      <c r="AC183" s="3" t="s">
        <v>104</v>
      </c>
      <c r="AD183" s="3">
        <v>4</v>
      </c>
      <c r="AE183" s="4">
        <v>0</v>
      </c>
      <c r="AF183" s="5">
        <v>0</v>
      </c>
      <c r="AG183" s="5">
        <v>0</v>
      </c>
      <c r="AH183" s="5">
        <v>1</v>
      </c>
      <c r="AI183" s="5">
        <v>0</v>
      </c>
      <c r="AJ183" s="5">
        <v>0</v>
      </c>
      <c r="AK183" s="6"/>
      <c r="AL183" s="6"/>
      <c r="AM183" s="6"/>
      <c r="AN183" s="6">
        <v>7</v>
      </c>
      <c r="AO183" s="6">
        <v>26</v>
      </c>
      <c r="AP183" s="6">
        <v>31</v>
      </c>
      <c r="AQ183" s="6">
        <v>26</v>
      </c>
      <c r="AR183" s="6">
        <v>31</v>
      </c>
      <c r="AS183" s="6">
        <v>11</v>
      </c>
      <c r="AT183" s="7">
        <v>0</v>
      </c>
      <c r="AU183" s="7">
        <v>0</v>
      </c>
      <c r="AV183" s="7">
        <v>0</v>
      </c>
      <c r="AW183" s="8" t="s">
        <v>65</v>
      </c>
      <c r="AX183" s="12" t="s">
        <v>71</v>
      </c>
      <c r="AY183" s="12">
        <v>3</v>
      </c>
      <c r="AZ183" s="9" t="s">
        <v>77</v>
      </c>
      <c r="BA183" s="11" t="s">
        <v>105</v>
      </c>
      <c r="BB183" s="2" t="s">
        <v>254</v>
      </c>
      <c r="BC183" s="11" t="s">
        <v>150</v>
      </c>
      <c r="BD183" s="4">
        <v>3.4489999999999998</v>
      </c>
      <c r="BE183" s="6"/>
      <c r="BF183" s="6">
        <v>4</v>
      </c>
      <c r="BG183" s="6">
        <v>20</v>
      </c>
      <c r="BH183" s="6">
        <v>22</v>
      </c>
      <c r="BI183" s="7">
        <v>0</v>
      </c>
    </row>
    <row r="184" spans="1:61" x14ac:dyDescent="0.25">
      <c r="A184" s="2">
        <v>241</v>
      </c>
      <c r="B184" s="2">
        <v>2015</v>
      </c>
      <c r="C184" s="2" t="s">
        <v>325</v>
      </c>
      <c r="D184" s="2" t="s">
        <v>204</v>
      </c>
      <c r="E184" s="2" t="s">
        <v>74</v>
      </c>
      <c r="F184" s="2" t="s">
        <v>94</v>
      </c>
      <c r="G184" s="1" t="s">
        <v>65</v>
      </c>
      <c r="H184" s="1" t="s">
        <v>66</v>
      </c>
      <c r="I184" s="3">
        <v>1</v>
      </c>
      <c r="J184" s="4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3" t="s">
        <v>101</v>
      </c>
      <c r="R184">
        <v>2</v>
      </c>
      <c r="S184" s="4">
        <v>0</v>
      </c>
      <c r="T184" s="5">
        <v>1</v>
      </c>
      <c r="U184" s="5">
        <v>0</v>
      </c>
      <c r="V184" s="5">
        <v>0</v>
      </c>
      <c r="W184" s="3" t="s">
        <v>68</v>
      </c>
      <c r="X184" s="3">
        <v>0</v>
      </c>
      <c r="Y184" s="4">
        <v>1</v>
      </c>
      <c r="Z184" s="5">
        <v>0</v>
      </c>
      <c r="AA184" s="5">
        <v>0</v>
      </c>
      <c r="AB184" s="5">
        <v>0</v>
      </c>
      <c r="AC184" s="3" t="s">
        <v>128</v>
      </c>
      <c r="AD184" s="3">
        <v>3</v>
      </c>
      <c r="AE184" s="4">
        <v>0</v>
      </c>
      <c r="AF184" s="5">
        <v>0</v>
      </c>
      <c r="AG184" s="5">
        <v>1</v>
      </c>
      <c r="AH184" s="5">
        <v>0</v>
      </c>
      <c r="AI184" s="5">
        <v>0</v>
      </c>
      <c r="AJ184" s="5">
        <v>0</v>
      </c>
      <c r="AK184" s="6"/>
      <c r="AL184" s="6"/>
      <c r="AM184" s="6"/>
      <c r="AN184" s="6">
        <v>8</v>
      </c>
      <c r="AO184" s="6">
        <v>30</v>
      </c>
      <c r="AP184" s="6">
        <v>34</v>
      </c>
      <c r="AQ184" s="6">
        <v>30</v>
      </c>
      <c r="AR184" s="6">
        <v>33</v>
      </c>
      <c r="AS184" s="6">
        <v>1047</v>
      </c>
      <c r="AT184" s="7">
        <v>0</v>
      </c>
      <c r="AU184" s="7">
        <v>1</v>
      </c>
      <c r="AV184" s="7">
        <v>0</v>
      </c>
      <c r="AW184" s="8" t="s">
        <v>65</v>
      </c>
      <c r="AX184" s="12" t="s">
        <v>71</v>
      </c>
      <c r="AY184" s="12">
        <v>3</v>
      </c>
      <c r="AZ184" s="9" t="s">
        <v>77</v>
      </c>
      <c r="BA184" s="11" t="s">
        <v>205</v>
      </c>
      <c r="BB184" s="2" t="s">
        <v>204</v>
      </c>
      <c r="BC184" s="11"/>
      <c r="BD184" s="4">
        <v>2.7930000000000001</v>
      </c>
      <c r="BE184" s="6"/>
      <c r="BF184" s="6">
        <v>3.49</v>
      </c>
      <c r="BG184" s="6">
        <v>35</v>
      </c>
      <c r="BH184" s="6">
        <v>22</v>
      </c>
      <c r="BI184" s="7">
        <v>0</v>
      </c>
    </row>
    <row r="185" spans="1:61" x14ac:dyDescent="0.25">
      <c r="A185" s="2">
        <v>40</v>
      </c>
      <c r="B185" s="2">
        <v>2016</v>
      </c>
      <c r="C185" s="2" t="s">
        <v>209</v>
      </c>
      <c r="D185" s="2" t="s">
        <v>104</v>
      </c>
      <c r="E185" s="2" t="s">
        <v>63</v>
      </c>
      <c r="F185" s="2" t="s">
        <v>136</v>
      </c>
      <c r="G185" s="1" t="s">
        <v>65</v>
      </c>
      <c r="H185" s="1" t="s">
        <v>66</v>
      </c>
      <c r="I185" s="3">
        <v>1</v>
      </c>
      <c r="J185" s="4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3" t="s">
        <v>67</v>
      </c>
      <c r="R185">
        <v>1</v>
      </c>
      <c r="S185" s="4">
        <v>1</v>
      </c>
      <c r="T185" s="5">
        <v>0</v>
      </c>
      <c r="U185" s="5">
        <v>0</v>
      </c>
      <c r="V185" s="5">
        <v>0</v>
      </c>
      <c r="W185" s="3" t="s">
        <v>68</v>
      </c>
      <c r="X185" s="3">
        <v>0</v>
      </c>
      <c r="Y185" s="4">
        <v>1</v>
      </c>
      <c r="Z185" s="5">
        <v>0</v>
      </c>
      <c r="AA185" s="5">
        <v>0</v>
      </c>
      <c r="AB185" s="5">
        <v>0</v>
      </c>
      <c r="AC185" s="3" t="s">
        <v>104</v>
      </c>
      <c r="AD185" s="3">
        <v>4</v>
      </c>
      <c r="AE185" s="4">
        <v>0</v>
      </c>
      <c r="AF185" s="5">
        <v>0</v>
      </c>
      <c r="AG185" s="5">
        <v>0</v>
      </c>
      <c r="AH185" s="5">
        <v>1</v>
      </c>
      <c r="AI185" s="5">
        <v>0</v>
      </c>
      <c r="AJ185" s="5">
        <v>0</v>
      </c>
      <c r="AK185" s="6"/>
      <c r="AL185" s="6"/>
      <c r="AM185" s="6"/>
      <c r="AN185" s="6">
        <v>6</v>
      </c>
      <c r="AO185" s="6">
        <v>24</v>
      </c>
      <c r="AP185" s="6">
        <v>23</v>
      </c>
      <c r="AQ185" s="6">
        <v>26</v>
      </c>
      <c r="AR185" s="6">
        <v>23</v>
      </c>
      <c r="AS185" s="6">
        <v>2155</v>
      </c>
      <c r="AT185" s="7">
        <v>0</v>
      </c>
      <c r="AU185" s="7">
        <v>0</v>
      </c>
      <c r="AV185" s="7">
        <v>1</v>
      </c>
      <c r="AW185" s="8" t="s">
        <v>65</v>
      </c>
      <c r="AX185" s="12" t="s">
        <v>71</v>
      </c>
      <c r="AY185" s="12">
        <v>3</v>
      </c>
      <c r="AZ185" s="9" t="s">
        <v>77</v>
      </c>
      <c r="BA185" s="11" t="s">
        <v>126</v>
      </c>
      <c r="BB185" s="2" t="s">
        <v>104</v>
      </c>
      <c r="BC185" s="11"/>
      <c r="BD185" s="4">
        <v>3.6589999999999998</v>
      </c>
      <c r="BE185" s="6"/>
      <c r="BF185" s="6">
        <v>3.98</v>
      </c>
      <c r="BG185" s="6">
        <v>7</v>
      </c>
      <c r="BH185" s="6">
        <v>23</v>
      </c>
      <c r="BI185" s="7">
        <v>0</v>
      </c>
    </row>
    <row r="186" spans="1:61" x14ac:dyDescent="0.25">
      <c r="A186" s="2">
        <v>70</v>
      </c>
      <c r="B186" s="2">
        <v>2016</v>
      </c>
      <c r="C186" s="2" t="s">
        <v>206</v>
      </c>
      <c r="D186" s="2" t="s">
        <v>111</v>
      </c>
      <c r="E186" s="2" t="s">
        <v>63</v>
      </c>
      <c r="F186" s="2" t="s">
        <v>141</v>
      </c>
      <c r="G186" s="1" t="s">
        <v>65</v>
      </c>
      <c r="H186" s="1" t="s">
        <v>66</v>
      </c>
      <c r="I186" s="3">
        <v>1</v>
      </c>
      <c r="J186" s="4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3" t="s">
        <v>67</v>
      </c>
      <c r="R186">
        <v>1</v>
      </c>
      <c r="S186" s="4">
        <v>1</v>
      </c>
      <c r="T186" s="5">
        <v>0</v>
      </c>
      <c r="U186" s="5">
        <v>0</v>
      </c>
      <c r="V186" s="5">
        <v>0</v>
      </c>
      <c r="W186" s="3" t="s">
        <v>68</v>
      </c>
      <c r="X186" s="3">
        <v>0</v>
      </c>
      <c r="Y186" s="4">
        <v>1</v>
      </c>
      <c r="Z186" s="5">
        <v>0</v>
      </c>
      <c r="AA186" s="5">
        <v>0</v>
      </c>
      <c r="AB186" s="5">
        <v>0</v>
      </c>
      <c r="AC186" s="3" t="s">
        <v>128</v>
      </c>
      <c r="AD186" s="3">
        <v>3</v>
      </c>
      <c r="AE186" s="4">
        <v>0</v>
      </c>
      <c r="AF186" s="5">
        <v>0</v>
      </c>
      <c r="AG186" s="5">
        <v>1</v>
      </c>
      <c r="AH186" s="5">
        <v>0</v>
      </c>
      <c r="AI186" s="5">
        <v>0</v>
      </c>
      <c r="AJ186" s="5">
        <v>0</v>
      </c>
      <c r="AK186" s="6"/>
      <c r="AL186" s="6"/>
      <c r="AM186" s="6"/>
      <c r="AN186" s="6">
        <v>8</v>
      </c>
      <c r="AO186" s="6">
        <v>24</v>
      </c>
      <c r="AP186" s="6">
        <v>23</v>
      </c>
      <c r="AQ186" s="6">
        <v>25</v>
      </c>
      <c r="AR186" s="6">
        <v>27</v>
      </c>
      <c r="AS186" s="6">
        <v>1052</v>
      </c>
      <c r="AT186" s="7">
        <v>0</v>
      </c>
      <c r="AU186" s="7">
        <v>0</v>
      </c>
      <c r="AV186" s="7">
        <v>1</v>
      </c>
      <c r="AW186" s="8" t="s">
        <v>65</v>
      </c>
      <c r="AX186" s="12" t="s">
        <v>71</v>
      </c>
      <c r="AY186" s="12">
        <v>3</v>
      </c>
      <c r="AZ186" s="9" t="s">
        <v>77</v>
      </c>
      <c r="BA186" s="11" t="s">
        <v>207</v>
      </c>
      <c r="BB186" s="2" t="s">
        <v>111</v>
      </c>
      <c r="BC186" s="11"/>
      <c r="BD186" s="4">
        <v>3.41</v>
      </c>
      <c r="BE186" s="6"/>
      <c r="BF186" s="6">
        <v>3.92</v>
      </c>
      <c r="BG186" s="6">
        <v>9</v>
      </c>
      <c r="BH186" s="6">
        <v>23</v>
      </c>
      <c r="BI186" s="7">
        <v>0</v>
      </c>
    </row>
    <row r="187" spans="1:61" x14ac:dyDescent="0.25">
      <c r="A187" s="2">
        <v>72</v>
      </c>
      <c r="B187" s="2">
        <v>2015</v>
      </c>
      <c r="C187" s="2" t="s">
        <v>230</v>
      </c>
      <c r="D187" s="2" t="s">
        <v>204</v>
      </c>
      <c r="E187" s="2" t="s">
        <v>74</v>
      </c>
      <c r="F187" s="2" t="s">
        <v>64</v>
      </c>
      <c r="G187" s="1" t="s">
        <v>65</v>
      </c>
      <c r="H187" s="1" t="s">
        <v>66</v>
      </c>
      <c r="I187" s="3">
        <v>1</v>
      </c>
      <c r="J187" s="4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3" t="s">
        <v>67</v>
      </c>
      <c r="R187">
        <v>1</v>
      </c>
      <c r="S187" s="4">
        <v>1</v>
      </c>
      <c r="T187" s="5">
        <v>0</v>
      </c>
      <c r="U187" s="5">
        <v>0</v>
      </c>
      <c r="V187" s="5">
        <v>0</v>
      </c>
      <c r="W187" s="3" t="s">
        <v>68</v>
      </c>
      <c r="X187" s="3">
        <v>0</v>
      </c>
      <c r="Y187" s="4">
        <v>1</v>
      </c>
      <c r="Z187" s="5">
        <v>0</v>
      </c>
      <c r="AA187" s="5">
        <v>0</v>
      </c>
      <c r="AB187" s="5">
        <v>0</v>
      </c>
      <c r="AC187" s="3" t="s">
        <v>128</v>
      </c>
      <c r="AD187" s="3">
        <v>3</v>
      </c>
      <c r="AE187" s="4">
        <v>0</v>
      </c>
      <c r="AF187" s="5">
        <v>0</v>
      </c>
      <c r="AG187" s="5">
        <v>1</v>
      </c>
      <c r="AH187" s="5">
        <v>0</v>
      </c>
      <c r="AI187" s="5">
        <v>0</v>
      </c>
      <c r="AJ187" s="5">
        <v>0</v>
      </c>
      <c r="AK187" s="6"/>
      <c r="AL187" s="6"/>
      <c r="AM187" s="6"/>
      <c r="AN187" s="6">
        <v>6</v>
      </c>
      <c r="AO187" s="6">
        <v>25</v>
      </c>
      <c r="AP187" s="6">
        <v>26</v>
      </c>
      <c r="AQ187" s="6">
        <v>21</v>
      </c>
      <c r="AR187" s="6">
        <v>28</v>
      </c>
      <c r="AS187" s="6">
        <v>1183</v>
      </c>
      <c r="AT187" s="7">
        <v>0</v>
      </c>
      <c r="AU187" s="7">
        <v>1</v>
      </c>
      <c r="AV187" s="7">
        <v>0</v>
      </c>
      <c r="AW187" s="8" t="s">
        <v>65</v>
      </c>
      <c r="AX187" s="12" t="s">
        <v>71</v>
      </c>
      <c r="AY187" s="12">
        <v>3</v>
      </c>
      <c r="AZ187" s="9" t="s">
        <v>77</v>
      </c>
      <c r="BA187" s="11" t="s">
        <v>231</v>
      </c>
      <c r="BB187" s="2" t="s">
        <v>204</v>
      </c>
      <c r="BC187" s="11"/>
      <c r="BD187" s="4">
        <v>2.9390000000000001</v>
      </c>
      <c r="BE187" s="6"/>
      <c r="BF187" s="6">
        <v>3.64</v>
      </c>
      <c r="BG187" s="6">
        <v>12</v>
      </c>
      <c r="BH187" s="6">
        <v>23</v>
      </c>
      <c r="BI187" s="7">
        <v>0</v>
      </c>
    </row>
    <row r="188" spans="1:61" x14ac:dyDescent="0.25">
      <c r="A188" s="2">
        <v>49</v>
      </c>
      <c r="B188" s="2">
        <v>2016</v>
      </c>
      <c r="C188" s="2" t="s">
        <v>251</v>
      </c>
      <c r="D188" s="2" t="s">
        <v>204</v>
      </c>
      <c r="E188" s="2" t="s">
        <v>74</v>
      </c>
      <c r="F188" s="2" t="s">
        <v>94</v>
      </c>
      <c r="G188" s="1" t="s">
        <v>65</v>
      </c>
      <c r="H188" s="1" t="s">
        <v>66</v>
      </c>
      <c r="I188" s="3">
        <v>1</v>
      </c>
      <c r="J188" s="4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3" t="s">
        <v>67</v>
      </c>
      <c r="R188">
        <v>1</v>
      </c>
      <c r="S188" s="4">
        <v>1</v>
      </c>
      <c r="T188" s="5">
        <v>0</v>
      </c>
      <c r="U188" s="5">
        <v>0</v>
      </c>
      <c r="V188" s="5">
        <v>0</v>
      </c>
      <c r="W188" s="3" t="s">
        <v>68</v>
      </c>
      <c r="X188" s="3">
        <v>0</v>
      </c>
      <c r="Y188" s="4">
        <v>1</v>
      </c>
      <c r="Z188" s="5">
        <v>0</v>
      </c>
      <c r="AA188" s="5">
        <v>0</v>
      </c>
      <c r="AB188" s="5">
        <v>0</v>
      </c>
      <c r="AC188" s="3" t="s">
        <v>128</v>
      </c>
      <c r="AD188" s="3">
        <v>3</v>
      </c>
      <c r="AE188" s="4">
        <v>0</v>
      </c>
      <c r="AF188" s="5">
        <v>0</v>
      </c>
      <c r="AG188" s="5">
        <v>1</v>
      </c>
      <c r="AH188" s="5">
        <v>0</v>
      </c>
      <c r="AI188" s="5">
        <v>0</v>
      </c>
      <c r="AJ188" s="5">
        <v>0</v>
      </c>
      <c r="AK188" s="6"/>
      <c r="AL188" s="6"/>
      <c r="AM188" s="6"/>
      <c r="AN188" s="6">
        <v>8</v>
      </c>
      <c r="AO188" s="6">
        <v>26</v>
      </c>
      <c r="AP188" s="6">
        <v>26</v>
      </c>
      <c r="AQ188" s="6">
        <v>27</v>
      </c>
      <c r="AR188" s="6">
        <v>27</v>
      </c>
      <c r="AS188" s="6">
        <v>2148</v>
      </c>
      <c r="AT188" s="7">
        <v>0</v>
      </c>
      <c r="AU188" s="7">
        <v>1</v>
      </c>
      <c r="AV188" s="7">
        <v>1</v>
      </c>
      <c r="AW188" s="8" t="s">
        <v>65</v>
      </c>
      <c r="AX188" s="12" t="s">
        <v>71</v>
      </c>
      <c r="AY188" s="12">
        <v>3</v>
      </c>
      <c r="AZ188" s="9" t="s">
        <v>77</v>
      </c>
      <c r="BA188" s="11" t="s">
        <v>252</v>
      </c>
      <c r="BB188" s="2" t="s">
        <v>204</v>
      </c>
      <c r="BC188" s="11"/>
      <c r="BD188" s="4">
        <v>3.1480000000000001</v>
      </c>
      <c r="BE188" s="6"/>
      <c r="BF188" s="6">
        <v>3.24</v>
      </c>
      <c r="BG188" s="6">
        <v>24</v>
      </c>
      <c r="BH188" s="6">
        <v>23</v>
      </c>
      <c r="BI188" s="7">
        <v>0</v>
      </c>
    </row>
    <row r="189" spans="1:61" x14ac:dyDescent="0.25">
      <c r="A189" s="2">
        <v>120</v>
      </c>
      <c r="B189" s="2">
        <v>2016</v>
      </c>
      <c r="C189" s="2" t="s">
        <v>210</v>
      </c>
      <c r="D189" s="2" t="s">
        <v>104</v>
      </c>
      <c r="E189" s="2" t="s">
        <v>63</v>
      </c>
      <c r="F189" s="2" t="s">
        <v>94</v>
      </c>
      <c r="G189" s="1" t="s">
        <v>65</v>
      </c>
      <c r="H189" s="1" t="s">
        <v>66</v>
      </c>
      <c r="I189" s="3">
        <v>1</v>
      </c>
      <c r="J189" s="4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3" t="s">
        <v>101</v>
      </c>
      <c r="R189">
        <v>2</v>
      </c>
      <c r="S189" s="4">
        <v>0</v>
      </c>
      <c r="T189" s="5">
        <v>1</v>
      </c>
      <c r="U189" s="5">
        <v>0</v>
      </c>
      <c r="V189" s="5">
        <v>0</v>
      </c>
      <c r="W189" s="3" t="s">
        <v>68</v>
      </c>
      <c r="X189" s="3">
        <v>0</v>
      </c>
      <c r="Y189" s="4">
        <v>1</v>
      </c>
      <c r="Z189" s="5">
        <v>0</v>
      </c>
      <c r="AA189" s="5">
        <v>0</v>
      </c>
      <c r="AB189" s="5">
        <v>0</v>
      </c>
      <c r="AC189" s="3" t="s">
        <v>104</v>
      </c>
      <c r="AD189" s="3">
        <v>4</v>
      </c>
      <c r="AE189" s="4">
        <v>0</v>
      </c>
      <c r="AF189" s="5">
        <v>0</v>
      </c>
      <c r="AG189" s="5">
        <v>0</v>
      </c>
      <c r="AH189" s="5">
        <v>1</v>
      </c>
      <c r="AI189" s="5">
        <v>0</v>
      </c>
      <c r="AJ189" s="5">
        <v>0</v>
      </c>
      <c r="AK189" s="6"/>
      <c r="AL189" s="6"/>
      <c r="AM189" s="6"/>
      <c r="AN189" s="6">
        <v>8</v>
      </c>
      <c r="AO189" s="6">
        <v>24</v>
      </c>
      <c r="AP189" s="6">
        <v>23</v>
      </c>
      <c r="AQ189" s="6">
        <v>23</v>
      </c>
      <c r="AR189" s="6">
        <v>26</v>
      </c>
      <c r="AS189" s="6">
        <v>13</v>
      </c>
      <c r="AT189" s="7">
        <v>0</v>
      </c>
      <c r="AU189" s="7">
        <v>0</v>
      </c>
      <c r="AV189" s="7">
        <v>1</v>
      </c>
      <c r="AW189" s="8" t="s">
        <v>65</v>
      </c>
      <c r="AX189" s="12" t="s">
        <v>71</v>
      </c>
      <c r="AY189" s="12">
        <v>3</v>
      </c>
      <c r="AZ189" s="9" t="s">
        <v>77</v>
      </c>
      <c r="BA189" s="11" t="s">
        <v>126</v>
      </c>
      <c r="BB189" s="2" t="s">
        <v>104</v>
      </c>
      <c r="BC189" s="11"/>
      <c r="BD189" s="4">
        <v>3.7109999999999999</v>
      </c>
      <c r="BE189" s="6"/>
      <c r="BF189" s="6">
        <v>3.89</v>
      </c>
      <c r="BG189" s="6">
        <v>3</v>
      </c>
      <c r="BH189" s="6">
        <v>24</v>
      </c>
      <c r="BI189" s="7">
        <v>0</v>
      </c>
    </row>
    <row r="190" spans="1:61" x14ac:dyDescent="0.25">
      <c r="A190" s="2">
        <v>11</v>
      </c>
      <c r="B190" s="2">
        <v>2016</v>
      </c>
      <c r="C190" s="2" t="s">
        <v>177</v>
      </c>
      <c r="D190" s="2" t="s">
        <v>189</v>
      </c>
      <c r="E190" s="2" t="s">
        <v>74</v>
      </c>
      <c r="F190" s="2" t="s">
        <v>81</v>
      </c>
      <c r="G190" s="1" t="s">
        <v>65</v>
      </c>
      <c r="H190" s="1" t="s">
        <v>66</v>
      </c>
      <c r="I190" s="3">
        <v>1</v>
      </c>
      <c r="J190" s="4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3" t="s">
        <v>67</v>
      </c>
      <c r="R190">
        <v>1</v>
      </c>
      <c r="S190" s="4">
        <v>1</v>
      </c>
      <c r="T190" s="5">
        <v>0</v>
      </c>
      <c r="U190" s="5">
        <v>0</v>
      </c>
      <c r="V190" s="5">
        <v>0</v>
      </c>
      <c r="W190" s="3" t="s">
        <v>123</v>
      </c>
      <c r="X190" s="3">
        <v>2</v>
      </c>
      <c r="Y190" s="4">
        <v>0</v>
      </c>
      <c r="Z190" s="5">
        <v>0</v>
      </c>
      <c r="AA190" s="5">
        <v>1</v>
      </c>
      <c r="AB190" s="5">
        <v>0</v>
      </c>
      <c r="AC190" s="3" t="s">
        <v>83</v>
      </c>
      <c r="AD190" s="3">
        <v>2</v>
      </c>
      <c r="AE190" s="4">
        <v>0</v>
      </c>
      <c r="AF190" s="5">
        <v>1</v>
      </c>
      <c r="AG190" s="5">
        <v>0</v>
      </c>
      <c r="AH190" s="5">
        <v>0</v>
      </c>
      <c r="AI190" s="5">
        <v>0</v>
      </c>
      <c r="AJ190" s="5">
        <v>0</v>
      </c>
      <c r="AK190" s="6"/>
      <c r="AL190" s="6"/>
      <c r="AM190" s="6"/>
      <c r="AN190" s="6">
        <v>2</v>
      </c>
      <c r="AO190" s="6">
        <v>23</v>
      </c>
      <c r="AP190" s="6">
        <v>25</v>
      </c>
      <c r="AQ190" s="6">
        <v>21</v>
      </c>
      <c r="AR190" s="6">
        <v>21</v>
      </c>
      <c r="AS190" s="6">
        <v>84</v>
      </c>
      <c r="AT190" s="7">
        <v>0</v>
      </c>
      <c r="AU190" s="7">
        <v>1</v>
      </c>
      <c r="AV190" s="7">
        <v>1</v>
      </c>
      <c r="AW190" s="8" t="s">
        <v>70</v>
      </c>
      <c r="AX190" s="12" t="s">
        <v>71</v>
      </c>
      <c r="AY190" s="12">
        <v>2</v>
      </c>
      <c r="AZ190" s="9" t="s">
        <v>72</v>
      </c>
      <c r="BA190" s="11"/>
      <c r="BB190" s="2" t="s">
        <v>189</v>
      </c>
      <c r="BC190" s="11"/>
      <c r="BD190" s="4">
        <v>3.1120000000000001</v>
      </c>
      <c r="BE190" s="6"/>
      <c r="BF190" s="6">
        <v>1.79</v>
      </c>
      <c r="BG190" s="6">
        <v>9</v>
      </c>
      <c r="BH190" s="6">
        <v>24</v>
      </c>
      <c r="BI190" s="7">
        <v>1</v>
      </c>
    </row>
    <row r="191" spans="1:61" x14ac:dyDescent="0.25">
      <c r="A191" s="2">
        <v>13</v>
      </c>
      <c r="B191" s="2">
        <v>2016</v>
      </c>
      <c r="C191" s="2" t="s">
        <v>256</v>
      </c>
      <c r="D191" s="2" t="s">
        <v>99</v>
      </c>
      <c r="E191" s="2" t="s">
        <v>74</v>
      </c>
      <c r="F191" s="2" t="s">
        <v>136</v>
      </c>
      <c r="G191" s="1" t="s">
        <v>65</v>
      </c>
      <c r="H191" s="1" t="s">
        <v>66</v>
      </c>
      <c r="I191" s="3">
        <v>1</v>
      </c>
      <c r="J191" s="4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3" t="s">
        <v>101</v>
      </c>
      <c r="R191">
        <v>2</v>
      </c>
      <c r="S191" s="4">
        <v>0</v>
      </c>
      <c r="T191" s="5">
        <v>1</v>
      </c>
      <c r="U191" s="5">
        <v>0</v>
      </c>
      <c r="V191" s="5">
        <v>0</v>
      </c>
      <c r="W191" s="3" t="s">
        <v>68</v>
      </c>
      <c r="X191" s="3">
        <v>0</v>
      </c>
      <c r="Y191" s="4">
        <v>1</v>
      </c>
      <c r="Z191" s="5">
        <v>0</v>
      </c>
      <c r="AA191" s="5">
        <v>0</v>
      </c>
      <c r="AB191" s="5">
        <v>0</v>
      </c>
      <c r="AC191" s="3" t="s">
        <v>91</v>
      </c>
      <c r="AD191" s="3">
        <v>5</v>
      </c>
      <c r="AE191" s="4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0</v>
      </c>
      <c r="AK191" s="6"/>
      <c r="AL191" s="6"/>
      <c r="AM191" s="6"/>
      <c r="AN191" s="6">
        <v>7</v>
      </c>
      <c r="AO191" s="6">
        <v>26</v>
      </c>
      <c r="AP191" s="6">
        <v>24</v>
      </c>
      <c r="AQ191" s="6">
        <v>29</v>
      </c>
      <c r="AR191" s="6">
        <v>30</v>
      </c>
      <c r="AS191" s="6">
        <v>1962</v>
      </c>
      <c r="AT191" s="7">
        <v>0</v>
      </c>
      <c r="AU191" s="7">
        <v>1</v>
      </c>
      <c r="AV191" s="7">
        <v>1</v>
      </c>
      <c r="AW191" s="8" t="s">
        <v>70</v>
      </c>
      <c r="AX191" s="12" t="s">
        <v>112</v>
      </c>
      <c r="AY191" s="12">
        <v>1</v>
      </c>
      <c r="AZ191" s="9" t="s">
        <v>113</v>
      </c>
      <c r="BA191" s="11"/>
      <c r="BB191" s="2" t="s">
        <v>99</v>
      </c>
      <c r="BC191" s="11"/>
      <c r="BD191" s="4"/>
      <c r="BE191" s="6"/>
      <c r="BF191" s="6">
        <v>3.75</v>
      </c>
      <c r="BG191" s="6">
        <v>6</v>
      </c>
      <c r="BH191" s="6">
        <v>25</v>
      </c>
      <c r="BI191" s="7">
        <v>1</v>
      </c>
    </row>
    <row r="192" spans="1:61" x14ac:dyDescent="0.25">
      <c r="A192" s="2">
        <v>30</v>
      </c>
      <c r="B192" s="2">
        <v>2016</v>
      </c>
      <c r="C192" s="2" t="s">
        <v>206</v>
      </c>
      <c r="D192" s="2" t="s">
        <v>148</v>
      </c>
      <c r="E192" s="2" t="s">
        <v>63</v>
      </c>
      <c r="F192" s="2" t="s">
        <v>64</v>
      </c>
      <c r="G192" s="1" t="s">
        <v>65</v>
      </c>
      <c r="H192" s="1" t="s">
        <v>66</v>
      </c>
      <c r="I192" s="3">
        <v>1</v>
      </c>
      <c r="J192" s="4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3" t="s">
        <v>67</v>
      </c>
      <c r="R192">
        <v>1</v>
      </c>
      <c r="S192" s="4">
        <v>1</v>
      </c>
      <c r="T192" s="5">
        <v>0</v>
      </c>
      <c r="U192" s="5">
        <v>0</v>
      </c>
      <c r="V192" s="5">
        <v>0</v>
      </c>
      <c r="W192" s="3" t="s">
        <v>68</v>
      </c>
      <c r="X192" s="3">
        <v>0</v>
      </c>
      <c r="Y192" s="4">
        <v>1</v>
      </c>
      <c r="Z192" s="5">
        <v>0</v>
      </c>
      <c r="AA192" s="5">
        <v>0</v>
      </c>
      <c r="AB192" s="5">
        <v>0</v>
      </c>
      <c r="AC192" s="3" t="s">
        <v>128</v>
      </c>
      <c r="AD192" s="3">
        <v>3</v>
      </c>
      <c r="AE192" s="4">
        <v>0</v>
      </c>
      <c r="AF192" s="5">
        <v>0</v>
      </c>
      <c r="AG192" s="5">
        <v>1</v>
      </c>
      <c r="AH192" s="5">
        <v>0</v>
      </c>
      <c r="AI192" s="5">
        <v>0</v>
      </c>
      <c r="AJ192" s="5">
        <v>0</v>
      </c>
      <c r="AK192" s="6"/>
      <c r="AL192" s="6"/>
      <c r="AM192" s="6"/>
      <c r="AN192" s="6">
        <v>4</v>
      </c>
      <c r="AO192" s="6">
        <v>33</v>
      </c>
      <c r="AP192" s="6">
        <v>34</v>
      </c>
      <c r="AQ192" s="6">
        <v>35</v>
      </c>
      <c r="AR192" s="6">
        <v>36</v>
      </c>
      <c r="AS192" s="6">
        <v>1018</v>
      </c>
      <c r="AT192" s="7">
        <v>0</v>
      </c>
      <c r="AU192" s="7">
        <v>0</v>
      </c>
      <c r="AV192" s="7">
        <v>1</v>
      </c>
      <c r="AW192" s="8" t="s">
        <v>70</v>
      </c>
      <c r="AX192" s="12" t="s">
        <v>71</v>
      </c>
      <c r="AY192" s="12">
        <v>2</v>
      </c>
      <c r="AZ192" s="9" t="s">
        <v>72</v>
      </c>
      <c r="BA192" s="11"/>
      <c r="BB192" s="2" t="s">
        <v>148</v>
      </c>
      <c r="BC192" s="11"/>
      <c r="BD192" s="4">
        <v>3.0289999999999999</v>
      </c>
      <c r="BE192" s="6"/>
      <c r="BF192" s="6">
        <v>3.431</v>
      </c>
      <c r="BG192" s="6">
        <v>18</v>
      </c>
      <c r="BH192" s="6">
        <v>25</v>
      </c>
      <c r="BI192" s="7">
        <v>1</v>
      </c>
    </row>
    <row r="193" spans="1:61" x14ac:dyDescent="0.25">
      <c r="A193" s="2">
        <v>79</v>
      </c>
      <c r="B193" s="2">
        <v>2016</v>
      </c>
      <c r="C193" s="2" t="s">
        <v>291</v>
      </c>
      <c r="D193" s="2" t="s">
        <v>269</v>
      </c>
      <c r="E193" s="2" t="s">
        <v>63</v>
      </c>
      <c r="F193" s="2" t="s">
        <v>293</v>
      </c>
      <c r="G193" s="1" t="s">
        <v>65</v>
      </c>
      <c r="H193" s="1" t="s">
        <v>109</v>
      </c>
      <c r="I193" s="3">
        <v>7</v>
      </c>
      <c r="J193" s="4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3" t="s">
        <v>101</v>
      </c>
      <c r="R193">
        <v>2</v>
      </c>
      <c r="S193" s="4">
        <v>0</v>
      </c>
      <c r="T193" s="5">
        <v>1</v>
      </c>
      <c r="U193" s="5">
        <v>0</v>
      </c>
      <c r="V193" s="5">
        <v>0</v>
      </c>
      <c r="W193" s="3" t="s">
        <v>68</v>
      </c>
      <c r="X193" s="3">
        <v>0</v>
      </c>
      <c r="Y193" s="4">
        <v>1</v>
      </c>
      <c r="Z193" s="5">
        <v>0</v>
      </c>
      <c r="AA193" s="5">
        <v>0</v>
      </c>
      <c r="AB193" s="5">
        <v>0</v>
      </c>
      <c r="AC193" s="3" t="s">
        <v>83</v>
      </c>
      <c r="AD193" s="3">
        <v>2</v>
      </c>
      <c r="AE193" s="4">
        <v>0</v>
      </c>
      <c r="AF193" s="5">
        <v>1</v>
      </c>
      <c r="AG193" s="5">
        <v>0</v>
      </c>
      <c r="AH193" s="5">
        <v>0</v>
      </c>
      <c r="AI193" s="5">
        <v>0</v>
      </c>
      <c r="AJ193" s="5">
        <v>0</v>
      </c>
      <c r="AK193" s="6"/>
      <c r="AL193" s="6"/>
      <c r="AM193" s="6"/>
      <c r="AN193" s="6">
        <v>6</v>
      </c>
      <c r="AO193" s="6">
        <v>28</v>
      </c>
      <c r="AP193" s="6">
        <v>27</v>
      </c>
      <c r="AQ193" s="6">
        <v>30</v>
      </c>
      <c r="AR193" s="6">
        <v>30</v>
      </c>
      <c r="AS193" s="6">
        <v>767</v>
      </c>
      <c r="AT193" s="7">
        <v>0</v>
      </c>
      <c r="AU193" s="7">
        <v>0</v>
      </c>
      <c r="AV193" s="7">
        <v>1</v>
      </c>
      <c r="AW193" s="8" t="s">
        <v>65</v>
      </c>
      <c r="AX193" s="12" t="s">
        <v>71</v>
      </c>
      <c r="AY193" s="12">
        <v>3</v>
      </c>
      <c r="AZ193" s="9" t="s">
        <v>77</v>
      </c>
      <c r="BA193" s="11" t="s">
        <v>193</v>
      </c>
      <c r="BB193" s="2" t="s">
        <v>269</v>
      </c>
      <c r="BC193" s="11" t="s">
        <v>294</v>
      </c>
      <c r="BD193" s="4">
        <v>3.8540000000000001</v>
      </c>
      <c r="BE193" s="6"/>
      <c r="BF193" s="6">
        <v>3.83</v>
      </c>
      <c r="BG193" s="6">
        <v>18</v>
      </c>
      <c r="BH193" s="6">
        <v>25</v>
      </c>
      <c r="BI193" s="7">
        <v>0</v>
      </c>
    </row>
    <row r="194" spans="1:61" x14ac:dyDescent="0.25">
      <c r="A194" s="2">
        <v>98</v>
      </c>
      <c r="B194" s="2">
        <v>2016</v>
      </c>
      <c r="C194" s="2" t="s">
        <v>232</v>
      </c>
      <c r="D194" s="2" t="s">
        <v>93</v>
      </c>
      <c r="E194" s="2" t="s">
        <v>63</v>
      </c>
      <c r="F194" s="2" t="s">
        <v>81</v>
      </c>
      <c r="G194" s="1" t="s">
        <v>65</v>
      </c>
      <c r="H194" s="1" t="s">
        <v>66</v>
      </c>
      <c r="I194" s="3">
        <v>1</v>
      </c>
      <c r="J194" s="4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3" t="s">
        <v>67</v>
      </c>
      <c r="R194">
        <v>1</v>
      </c>
      <c r="S194" s="4">
        <v>1</v>
      </c>
      <c r="T194" s="5">
        <v>0</v>
      </c>
      <c r="U194" s="5">
        <v>0</v>
      </c>
      <c r="V194" s="5">
        <v>0</v>
      </c>
      <c r="W194" s="3" t="s">
        <v>68</v>
      </c>
      <c r="X194" s="3">
        <v>0</v>
      </c>
      <c r="Y194" s="4">
        <v>1</v>
      </c>
      <c r="Z194" s="5">
        <v>0</v>
      </c>
      <c r="AA194" s="5">
        <v>0</v>
      </c>
      <c r="AB194" s="5">
        <v>0</v>
      </c>
      <c r="AC194" s="3" t="s">
        <v>128</v>
      </c>
      <c r="AD194" s="3">
        <v>3</v>
      </c>
      <c r="AE194" s="4">
        <v>0</v>
      </c>
      <c r="AF194" s="5">
        <v>0</v>
      </c>
      <c r="AG194" s="5">
        <v>1</v>
      </c>
      <c r="AH194" s="5">
        <v>0</v>
      </c>
      <c r="AI194" s="5">
        <v>0</v>
      </c>
      <c r="AJ194" s="5">
        <v>0</v>
      </c>
      <c r="AK194" s="6"/>
      <c r="AL194" s="6"/>
      <c r="AM194" s="6"/>
      <c r="AN194" s="6">
        <v>4</v>
      </c>
      <c r="AO194" s="6">
        <v>25</v>
      </c>
      <c r="AP194" s="6">
        <v>28</v>
      </c>
      <c r="AQ194" s="6">
        <v>20</v>
      </c>
      <c r="AR194" s="6">
        <v>30</v>
      </c>
      <c r="AS194" s="6">
        <v>1741</v>
      </c>
      <c r="AT194" s="7">
        <v>0</v>
      </c>
      <c r="AU194" s="7">
        <v>0</v>
      </c>
      <c r="AV194" s="7">
        <v>1</v>
      </c>
      <c r="AW194" s="8" t="s">
        <v>70</v>
      </c>
      <c r="AX194" s="12" t="s">
        <v>112</v>
      </c>
      <c r="AY194" s="12">
        <v>1</v>
      </c>
      <c r="AZ194" s="9" t="s">
        <v>113</v>
      </c>
      <c r="BA194" s="11"/>
      <c r="BB194" s="2" t="s">
        <v>93</v>
      </c>
      <c r="BC194" s="11"/>
      <c r="BD194" s="4"/>
      <c r="BE194" s="6"/>
      <c r="BF194" s="6">
        <v>3.84</v>
      </c>
      <c r="BG194" s="6">
        <v>23</v>
      </c>
      <c r="BH194" s="6">
        <v>25</v>
      </c>
      <c r="BI194" s="7">
        <v>1</v>
      </c>
    </row>
    <row r="195" spans="1:61" x14ac:dyDescent="0.25">
      <c r="A195" s="2">
        <v>229</v>
      </c>
      <c r="B195" s="2">
        <v>2015</v>
      </c>
      <c r="C195" s="2" t="s">
        <v>291</v>
      </c>
      <c r="D195" s="2" t="s">
        <v>269</v>
      </c>
      <c r="E195" s="2" t="s">
        <v>63</v>
      </c>
      <c r="F195" s="2" t="s">
        <v>81</v>
      </c>
      <c r="G195" s="1" t="s">
        <v>65</v>
      </c>
      <c r="H195" s="1" t="s">
        <v>66</v>
      </c>
      <c r="I195" s="3">
        <v>1</v>
      </c>
      <c r="J195" s="4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3" t="s">
        <v>101</v>
      </c>
      <c r="R195">
        <v>2</v>
      </c>
      <c r="S195" s="4">
        <v>0</v>
      </c>
      <c r="T195" s="5">
        <v>1</v>
      </c>
      <c r="U195" s="5">
        <v>0</v>
      </c>
      <c r="V195" s="5">
        <v>0</v>
      </c>
      <c r="W195" s="3" t="s">
        <v>68</v>
      </c>
      <c r="X195" s="3">
        <v>0</v>
      </c>
      <c r="Y195" s="4">
        <v>1</v>
      </c>
      <c r="Z195" s="5">
        <v>0</v>
      </c>
      <c r="AA195" s="5">
        <v>0</v>
      </c>
      <c r="AB195" s="5">
        <v>0</v>
      </c>
      <c r="AC195" s="3" t="s">
        <v>83</v>
      </c>
      <c r="AD195" s="3">
        <v>2</v>
      </c>
      <c r="AE195" s="4">
        <v>0</v>
      </c>
      <c r="AF195" s="5">
        <v>1</v>
      </c>
      <c r="AG195" s="5">
        <v>0</v>
      </c>
      <c r="AH195" s="5">
        <v>0</v>
      </c>
      <c r="AI195" s="5">
        <v>0</v>
      </c>
      <c r="AJ195" s="5">
        <v>0</v>
      </c>
      <c r="AK195" s="6"/>
      <c r="AL195" s="6"/>
      <c r="AM195" s="6"/>
      <c r="AN195" s="6">
        <v>5</v>
      </c>
      <c r="AO195" s="6">
        <v>28</v>
      </c>
      <c r="AP195" s="6">
        <v>26</v>
      </c>
      <c r="AQ195" s="6">
        <v>28</v>
      </c>
      <c r="AR195" s="6">
        <v>33</v>
      </c>
      <c r="AS195" s="6">
        <v>692</v>
      </c>
      <c r="AT195" s="7">
        <v>0</v>
      </c>
      <c r="AU195" s="7">
        <v>0</v>
      </c>
      <c r="AV195" s="7">
        <v>0</v>
      </c>
      <c r="AW195" s="8" t="s">
        <v>65</v>
      </c>
      <c r="AX195" s="12" t="s">
        <v>71</v>
      </c>
      <c r="AY195" s="12">
        <v>3</v>
      </c>
      <c r="AZ195" s="9" t="s">
        <v>77</v>
      </c>
      <c r="BA195" s="11" t="s">
        <v>292</v>
      </c>
      <c r="BB195" s="2" t="s">
        <v>269</v>
      </c>
      <c r="BC195" s="11"/>
      <c r="BD195" s="4">
        <v>3.5030000000000001</v>
      </c>
      <c r="BE195" s="6"/>
      <c r="BF195" s="6">
        <v>2.69</v>
      </c>
      <c r="BG195" s="6">
        <v>0</v>
      </c>
      <c r="BH195" s="6">
        <v>26</v>
      </c>
      <c r="BI195" s="7">
        <v>0</v>
      </c>
    </row>
    <row r="196" spans="1:61" x14ac:dyDescent="0.25">
      <c r="A196" s="2">
        <v>239</v>
      </c>
      <c r="B196" s="2">
        <v>2015</v>
      </c>
      <c r="C196" s="2" t="s">
        <v>347</v>
      </c>
      <c r="D196" s="2" t="s">
        <v>111</v>
      </c>
      <c r="E196" s="2" t="s">
        <v>74</v>
      </c>
      <c r="F196" s="2" t="s">
        <v>136</v>
      </c>
      <c r="G196" s="1" t="s">
        <v>65</v>
      </c>
      <c r="H196" s="1" t="s">
        <v>66</v>
      </c>
      <c r="I196" s="3">
        <v>1</v>
      </c>
      <c r="J196" s="4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3" t="s">
        <v>67</v>
      </c>
      <c r="R196">
        <v>1</v>
      </c>
      <c r="S196" s="4">
        <v>1</v>
      </c>
      <c r="T196" s="5">
        <v>0</v>
      </c>
      <c r="U196" s="5">
        <v>0</v>
      </c>
      <c r="V196" s="5">
        <v>0</v>
      </c>
      <c r="W196" s="3" t="s">
        <v>68</v>
      </c>
      <c r="X196" s="3">
        <v>0</v>
      </c>
      <c r="Y196" s="4">
        <v>1</v>
      </c>
      <c r="Z196" s="5">
        <v>0</v>
      </c>
      <c r="AA196" s="5">
        <v>0</v>
      </c>
      <c r="AB196" s="5">
        <v>0</v>
      </c>
      <c r="AC196" s="3" t="s">
        <v>128</v>
      </c>
      <c r="AD196" s="3">
        <v>3</v>
      </c>
      <c r="AE196" s="4">
        <v>0</v>
      </c>
      <c r="AF196" s="5">
        <v>0</v>
      </c>
      <c r="AG196" s="5">
        <v>1</v>
      </c>
      <c r="AH196" s="5">
        <v>0</v>
      </c>
      <c r="AI196" s="5">
        <v>0</v>
      </c>
      <c r="AJ196" s="5">
        <v>0</v>
      </c>
      <c r="AK196" s="6"/>
      <c r="AL196" s="6"/>
      <c r="AM196" s="6"/>
      <c r="AN196" s="6">
        <v>9</v>
      </c>
      <c r="AO196" s="6">
        <v>31</v>
      </c>
      <c r="AP196" s="6">
        <v>34</v>
      </c>
      <c r="AQ196" s="6">
        <v>30</v>
      </c>
      <c r="AR196" s="6">
        <v>32</v>
      </c>
      <c r="AS196" s="6">
        <v>10046</v>
      </c>
      <c r="AT196" s="7">
        <v>0</v>
      </c>
      <c r="AU196" s="7">
        <v>1</v>
      </c>
      <c r="AV196" s="7">
        <v>0</v>
      </c>
      <c r="AW196" s="8" t="s">
        <v>65</v>
      </c>
      <c r="AX196" s="12" t="s">
        <v>71</v>
      </c>
      <c r="AY196" s="12">
        <v>3</v>
      </c>
      <c r="AZ196" s="9" t="s">
        <v>77</v>
      </c>
      <c r="BA196" s="11" t="s">
        <v>198</v>
      </c>
      <c r="BB196" s="2" t="s">
        <v>111</v>
      </c>
      <c r="BC196" s="11"/>
      <c r="BD196" s="4">
        <v>3.2410000000000001</v>
      </c>
      <c r="BE196" s="6"/>
      <c r="BF196" s="6">
        <v>3.84</v>
      </c>
      <c r="BG196" s="6">
        <v>0</v>
      </c>
      <c r="BH196" s="6">
        <v>26</v>
      </c>
      <c r="BI196" s="7">
        <v>0</v>
      </c>
    </row>
    <row r="197" spans="1:61" x14ac:dyDescent="0.25">
      <c r="A197" s="2">
        <v>227</v>
      </c>
      <c r="B197" s="2">
        <v>2015</v>
      </c>
      <c r="C197" s="2" t="s">
        <v>323</v>
      </c>
      <c r="D197" s="2" t="s">
        <v>214</v>
      </c>
      <c r="E197" s="2" t="s">
        <v>63</v>
      </c>
      <c r="F197" s="2" t="s">
        <v>215</v>
      </c>
      <c r="G197" s="1" t="s">
        <v>65</v>
      </c>
      <c r="H197" s="1" t="s">
        <v>66</v>
      </c>
      <c r="I197" s="3">
        <v>1</v>
      </c>
      <c r="J197" s="4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3" t="s">
        <v>101</v>
      </c>
      <c r="R197">
        <v>2</v>
      </c>
      <c r="S197" s="4">
        <v>0</v>
      </c>
      <c r="T197" s="5">
        <v>1</v>
      </c>
      <c r="U197" s="5">
        <v>0</v>
      </c>
      <c r="V197" s="5">
        <v>0</v>
      </c>
      <c r="W197" s="3" t="s">
        <v>68</v>
      </c>
      <c r="X197" s="3">
        <v>0</v>
      </c>
      <c r="Y197" s="4">
        <v>1</v>
      </c>
      <c r="Z197" s="5">
        <v>0</v>
      </c>
      <c r="AA197" s="5">
        <v>0</v>
      </c>
      <c r="AB197" s="5">
        <v>0</v>
      </c>
      <c r="AC197" s="3" t="s">
        <v>69</v>
      </c>
      <c r="AD197" s="3">
        <v>1</v>
      </c>
      <c r="AE197" s="4">
        <v>1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6"/>
      <c r="AL197" s="6"/>
      <c r="AM197" s="6">
        <v>96</v>
      </c>
      <c r="AN197" s="6">
        <v>8</v>
      </c>
      <c r="AO197" s="6">
        <v>30</v>
      </c>
      <c r="AP197" s="6">
        <v>27</v>
      </c>
      <c r="AQ197" s="6">
        <v>34</v>
      </c>
      <c r="AR197" s="6">
        <v>34</v>
      </c>
      <c r="AS197" s="6">
        <v>10069</v>
      </c>
      <c r="AT197" s="7">
        <v>0</v>
      </c>
      <c r="AU197" s="7">
        <v>0</v>
      </c>
      <c r="AV197" s="7">
        <v>0</v>
      </c>
      <c r="AW197" s="8" t="s">
        <v>65</v>
      </c>
      <c r="AX197" s="12" t="s">
        <v>71</v>
      </c>
      <c r="AY197" s="12">
        <v>3</v>
      </c>
      <c r="AZ197" s="9" t="s">
        <v>77</v>
      </c>
      <c r="BA197" s="11" t="s">
        <v>324</v>
      </c>
      <c r="BB197" s="2" t="s">
        <v>214</v>
      </c>
      <c r="BC197" s="11"/>
      <c r="BD197" s="4">
        <v>3.4710000000000001</v>
      </c>
      <c r="BE197" s="6"/>
      <c r="BF197" s="6">
        <v>4.18</v>
      </c>
      <c r="BG197" s="6">
        <v>8</v>
      </c>
      <c r="BH197" s="6">
        <v>26</v>
      </c>
      <c r="BI197" s="7">
        <v>0</v>
      </c>
    </row>
    <row r="198" spans="1:61" x14ac:dyDescent="0.25">
      <c r="A198" s="2">
        <v>131</v>
      </c>
      <c r="B198" s="2">
        <v>2016</v>
      </c>
      <c r="C198" s="2" t="s">
        <v>362</v>
      </c>
      <c r="D198" s="2" t="s">
        <v>104</v>
      </c>
      <c r="E198" s="2" t="s">
        <v>63</v>
      </c>
      <c r="F198" s="2" t="s">
        <v>64</v>
      </c>
      <c r="G198" s="1" t="s">
        <v>65</v>
      </c>
      <c r="H198" s="1" t="s">
        <v>109</v>
      </c>
      <c r="I198" s="3">
        <v>7</v>
      </c>
      <c r="J198" s="4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</v>
      </c>
      <c r="Q198" s="3" t="s">
        <v>101</v>
      </c>
      <c r="R198">
        <v>2</v>
      </c>
      <c r="S198" s="4">
        <v>0</v>
      </c>
      <c r="T198" s="5">
        <v>1</v>
      </c>
      <c r="U198" s="5">
        <v>0</v>
      </c>
      <c r="V198" s="5">
        <v>0</v>
      </c>
      <c r="W198" s="3" t="s">
        <v>68</v>
      </c>
      <c r="X198" s="3">
        <v>0</v>
      </c>
      <c r="Y198" s="4">
        <v>1</v>
      </c>
      <c r="Z198" s="5">
        <v>0</v>
      </c>
      <c r="AA198" s="5">
        <v>0</v>
      </c>
      <c r="AB198" s="5">
        <v>0</v>
      </c>
      <c r="AC198" s="3" t="s">
        <v>104</v>
      </c>
      <c r="AD198" s="3">
        <v>4</v>
      </c>
      <c r="AE198" s="4">
        <v>0</v>
      </c>
      <c r="AF198" s="5">
        <v>0</v>
      </c>
      <c r="AG198" s="5">
        <v>0</v>
      </c>
      <c r="AH198" s="5">
        <v>1</v>
      </c>
      <c r="AI198" s="5">
        <v>0</v>
      </c>
      <c r="AJ198" s="5">
        <v>0</v>
      </c>
      <c r="AK198" s="6"/>
      <c r="AL198" s="6"/>
      <c r="AM198" s="6">
        <v>161</v>
      </c>
      <c r="AN198" s="6">
        <v>8</v>
      </c>
      <c r="AO198" s="6">
        <v>32</v>
      </c>
      <c r="AP198" s="6">
        <v>32</v>
      </c>
      <c r="AQ198" s="6">
        <v>35</v>
      </c>
      <c r="AR198" s="6">
        <v>35</v>
      </c>
      <c r="AS198" s="6">
        <v>929</v>
      </c>
      <c r="AT198" s="7">
        <v>0</v>
      </c>
      <c r="AU198" s="7">
        <v>0</v>
      </c>
      <c r="AV198" s="7">
        <v>1</v>
      </c>
      <c r="AW198" s="8" t="s">
        <v>65</v>
      </c>
      <c r="AX198" s="12" t="s">
        <v>71</v>
      </c>
      <c r="AY198" s="12">
        <v>3</v>
      </c>
      <c r="AZ198" s="9" t="s">
        <v>77</v>
      </c>
      <c r="BA198" s="11" t="s">
        <v>105</v>
      </c>
      <c r="BB198" s="2" t="s">
        <v>104</v>
      </c>
      <c r="BC198" s="11" t="s">
        <v>62</v>
      </c>
      <c r="BD198" s="4">
        <v>3.5310000000000001</v>
      </c>
      <c r="BE198" s="6"/>
      <c r="BF198" s="6">
        <v>3.64</v>
      </c>
      <c r="BG198" s="6">
        <v>27</v>
      </c>
      <c r="BH198" s="6">
        <v>26</v>
      </c>
      <c r="BI198" s="7">
        <v>0</v>
      </c>
    </row>
    <row r="199" spans="1:61" x14ac:dyDescent="0.25">
      <c r="A199" s="2">
        <v>189</v>
      </c>
      <c r="B199" s="2">
        <v>2016</v>
      </c>
      <c r="C199" s="2" t="s">
        <v>295</v>
      </c>
      <c r="D199" s="2" t="s">
        <v>93</v>
      </c>
      <c r="E199" s="2" t="s">
        <v>63</v>
      </c>
      <c r="F199" s="2" t="s">
        <v>94</v>
      </c>
      <c r="G199" s="1" t="s">
        <v>65</v>
      </c>
      <c r="H199" s="1" t="s">
        <v>66</v>
      </c>
      <c r="I199" s="3">
        <v>1</v>
      </c>
      <c r="J199" s="4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3" t="s">
        <v>67</v>
      </c>
      <c r="R199">
        <v>1</v>
      </c>
      <c r="S199" s="4">
        <v>1</v>
      </c>
      <c r="T199" s="5">
        <v>0</v>
      </c>
      <c r="U199" s="5">
        <v>0</v>
      </c>
      <c r="V199" s="5">
        <v>0</v>
      </c>
      <c r="W199" s="3" t="s">
        <v>68</v>
      </c>
      <c r="X199" s="3">
        <v>0</v>
      </c>
      <c r="Y199" s="4">
        <v>1</v>
      </c>
      <c r="Z199" s="5">
        <v>0</v>
      </c>
      <c r="AA199" s="5">
        <v>0</v>
      </c>
      <c r="AB199" s="5">
        <v>0</v>
      </c>
      <c r="AC199" s="3" t="s">
        <v>128</v>
      </c>
      <c r="AD199" s="3">
        <v>3</v>
      </c>
      <c r="AE199" s="4">
        <v>0</v>
      </c>
      <c r="AF199" s="5">
        <v>0</v>
      </c>
      <c r="AG199" s="5">
        <v>1</v>
      </c>
      <c r="AH199" s="5">
        <v>0</v>
      </c>
      <c r="AI199" s="5">
        <v>0</v>
      </c>
      <c r="AJ199" s="5">
        <v>0</v>
      </c>
      <c r="AK199" s="6"/>
      <c r="AL199" s="6"/>
      <c r="AM199" s="6"/>
      <c r="AN199" s="6">
        <v>8</v>
      </c>
      <c r="AO199" s="6">
        <v>28</v>
      </c>
      <c r="AP199" s="6">
        <v>29</v>
      </c>
      <c r="AQ199" s="6">
        <v>32</v>
      </c>
      <c r="AR199" s="6">
        <v>27</v>
      </c>
      <c r="AS199" s="6">
        <v>1741</v>
      </c>
      <c r="AT199" s="7">
        <v>0</v>
      </c>
      <c r="AU199" s="7">
        <v>0</v>
      </c>
      <c r="AV199" s="7">
        <v>1</v>
      </c>
      <c r="AW199" s="8" t="s">
        <v>70</v>
      </c>
      <c r="AX199" s="12" t="s">
        <v>112</v>
      </c>
      <c r="AY199" s="12">
        <v>1</v>
      </c>
      <c r="AZ199" s="9" t="s">
        <v>113</v>
      </c>
      <c r="BA199" s="11"/>
      <c r="BB199" s="2" t="s">
        <v>93</v>
      </c>
      <c r="BC199" s="11"/>
      <c r="BD199" s="4"/>
      <c r="BE199" s="6"/>
      <c r="BF199" s="6">
        <v>3.28</v>
      </c>
      <c r="BG199" s="6">
        <v>6</v>
      </c>
      <c r="BH199" s="6">
        <v>27</v>
      </c>
      <c r="BI199" s="7">
        <v>1</v>
      </c>
    </row>
    <row r="200" spans="1:61" x14ac:dyDescent="0.25">
      <c r="A200" s="2">
        <v>57</v>
      </c>
      <c r="B200" s="2">
        <v>2016</v>
      </c>
      <c r="C200" s="2" t="s">
        <v>251</v>
      </c>
      <c r="D200" s="2" t="s">
        <v>104</v>
      </c>
      <c r="E200" s="2" t="s">
        <v>63</v>
      </c>
      <c r="F200" s="2" t="s">
        <v>136</v>
      </c>
      <c r="G200" s="1" t="s">
        <v>65</v>
      </c>
      <c r="H200" s="1" t="s">
        <v>66</v>
      </c>
      <c r="I200" s="3">
        <v>1</v>
      </c>
      <c r="J200" s="4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3" t="s">
        <v>67</v>
      </c>
      <c r="R200">
        <v>1</v>
      </c>
      <c r="S200" s="4">
        <v>1</v>
      </c>
      <c r="T200" s="5">
        <v>0</v>
      </c>
      <c r="U200" s="5">
        <v>0</v>
      </c>
      <c r="V200" s="5">
        <v>0</v>
      </c>
      <c r="W200" s="3" t="s">
        <v>68</v>
      </c>
      <c r="X200" s="3">
        <v>0</v>
      </c>
      <c r="Y200" s="4">
        <v>1</v>
      </c>
      <c r="Z200" s="5">
        <v>0</v>
      </c>
      <c r="AA200" s="5">
        <v>0</v>
      </c>
      <c r="AB200" s="5">
        <v>0</v>
      </c>
      <c r="AC200" s="3" t="s">
        <v>104</v>
      </c>
      <c r="AD200" s="3">
        <v>4</v>
      </c>
      <c r="AE200" s="4">
        <v>0</v>
      </c>
      <c r="AF200" s="5">
        <v>0</v>
      </c>
      <c r="AG200" s="5">
        <v>0</v>
      </c>
      <c r="AH200" s="5">
        <v>1</v>
      </c>
      <c r="AI200" s="5">
        <v>0</v>
      </c>
      <c r="AJ200" s="5">
        <v>0</v>
      </c>
      <c r="AK200" s="6"/>
      <c r="AL200" s="6"/>
      <c r="AM200" s="6"/>
      <c r="AN200" s="6">
        <v>8</v>
      </c>
      <c r="AO200" s="6">
        <v>31</v>
      </c>
      <c r="AP200" s="6">
        <v>28</v>
      </c>
      <c r="AQ200" s="6">
        <v>35</v>
      </c>
      <c r="AR200" s="6">
        <v>32</v>
      </c>
      <c r="AS200" s="6">
        <v>2148</v>
      </c>
      <c r="AT200" s="7">
        <v>0</v>
      </c>
      <c r="AU200" s="7">
        <v>0</v>
      </c>
      <c r="AV200" s="7">
        <v>1</v>
      </c>
      <c r="AW200" s="8" t="s">
        <v>70</v>
      </c>
      <c r="AX200" s="12" t="s">
        <v>71</v>
      </c>
      <c r="AY200" s="12">
        <v>2</v>
      </c>
      <c r="AZ200" s="9" t="s">
        <v>72</v>
      </c>
      <c r="BA200" s="11" t="s">
        <v>104</v>
      </c>
      <c r="BB200" s="2" t="s">
        <v>104</v>
      </c>
      <c r="BC200" s="11"/>
      <c r="BD200" s="4">
        <v>3.266</v>
      </c>
      <c r="BE200" s="6"/>
      <c r="BF200" s="6">
        <v>4.78</v>
      </c>
      <c r="BG200" s="6">
        <v>4</v>
      </c>
      <c r="BH200" s="6">
        <v>28</v>
      </c>
      <c r="BI200" s="7">
        <v>1</v>
      </c>
    </row>
    <row r="201" spans="1:61" x14ac:dyDescent="0.25">
      <c r="A201" s="2">
        <v>190</v>
      </c>
      <c r="B201" s="2">
        <v>2016</v>
      </c>
      <c r="C201" s="2" t="s">
        <v>168</v>
      </c>
      <c r="D201" s="2" t="s">
        <v>228</v>
      </c>
      <c r="E201" s="2" t="s">
        <v>74</v>
      </c>
      <c r="F201" s="2" t="s">
        <v>64</v>
      </c>
      <c r="G201" s="1" t="s">
        <v>65</v>
      </c>
      <c r="H201" s="1" t="s">
        <v>66</v>
      </c>
      <c r="I201" s="3">
        <v>1</v>
      </c>
      <c r="J201" s="4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3" t="s">
        <v>67</v>
      </c>
      <c r="R201">
        <v>1</v>
      </c>
      <c r="S201" s="4">
        <v>1</v>
      </c>
      <c r="T201" s="5">
        <v>0</v>
      </c>
      <c r="U201" s="5">
        <v>0</v>
      </c>
      <c r="V201" s="5">
        <v>0</v>
      </c>
      <c r="W201" s="3" t="s">
        <v>68</v>
      </c>
      <c r="X201" s="3">
        <v>0</v>
      </c>
      <c r="Y201" s="4">
        <v>1</v>
      </c>
      <c r="Z201" s="5">
        <v>0</v>
      </c>
      <c r="AA201" s="5">
        <v>0</v>
      </c>
      <c r="AB201" s="5">
        <v>0</v>
      </c>
      <c r="AC201" s="3" t="s">
        <v>69</v>
      </c>
      <c r="AD201" s="3">
        <v>1</v>
      </c>
      <c r="AE201" s="4">
        <v>1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6"/>
      <c r="AL201" s="6"/>
      <c r="AM201" s="6"/>
      <c r="AN201" s="6">
        <v>7</v>
      </c>
      <c r="AO201" s="6">
        <v>25</v>
      </c>
      <c r="AP201" s="6">
        <v>23</v>
      </c>
      <c r="AQ201" s="6">
        <v>27</v>
      </c>
      <c r="AR201" s="6">
        <v>21</v>
      </c>
      <c r="AS201" s="6">
        <v>11</v>
      </c>
      <c r="AT201" s="7">
        <v>0</v>
      </c>
      <c r="AU201" s="7">
        <v>1</v>
      </c>
      <c r="AV201" s="7">
        <v>1</v>
      </c>
      <c r="AW201" s="8" t="s">
        <v>65</v>
      </c>
      <c r="AX201" s="12" t="s">
        <v>71</v>
      </c>
      <c r="AY201" s="12">
        <v>3</v>
      </c>
      <c r="AZ201" s="9" t="s">
        <v>77</v>
      </c>
      <c r="BA201" s="11" t="s">
        <v>229</v>
      </c>
      <c r="BB201" s="2" t="s">
        <v>228</v>
      </c>
      <c r="BC201" s="11" t="s">
        <v>62</v>
      </c>
      <c r="BD201" s="4">
        <v>3.5329999999999999</v>
      </c>
      <c r="BE201" s="6"/>
      <c r="BF201" s="6">
        <v>4.1900000000000004</v>
      </c>
      <c r="BG201" s="6">
        <v>36</v>
      </c>
      <c r="BH201" s="6">
        <v>29</v>
      </c>
      <c r="BI201" s="7">
        <v>0</v>
      </c>
    </row>
    <row r="202" spans="1:61" x14ac:dyDescent="0.25">
      <c r="A202" s="2">
        <v>118</v>
      </c>
      <c r="B202" s="2">
        <v>2016</v>
      </c>
      <c r="C202" s="2" t="s">
        <v>132</v>
      </c>
      <c r="D202" s="2" t="s">
        <v>269</v>
      </c>
      <c r="E202" s="2" t="s">
        <v>63</v>
      </c>
      <c r="F202" s="2" t="s">
        <v>64</v>
      </c>
      <c r="G202" s="1" t="s">
        <v>65</v>
      </c>
      <c r="H202" s="1" t="s">
        <v>66</v>
      </c>
      <c r="I202" s="3">
        <v>1</v>
      </c>
      <c r="J202" s="4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3" t="s">
        <v>67</v>
      </c>
      <c r="R202">
        <v>1</v>
      </c>
      <c r="S202" s="4">
        <v>1</v>
      </c>
      <c r="T202" s="5">
        <v>0</v>
      </c>
      <c r="U202" s="5">
        <v>0</v>
      </c>
      <c r="V202" s="5">
        <v>0</v>
      </c>
      <c r="W202" s="3" t="s">
        <v>68</v>
      </c>
      <c r="X202" s="3">
        <v>0</v>
      </c>
      <c r="Y202" s="4">
        <v>1</v>
      </c>
      <c r="Z202" s="5">
        <v>0</v>
      </c>
      <c r="AA202" s="5">
        <v>0</v>
      </c>
      <c r="AB202" s="5">
        <v>0</v>
      </c>
      <c r="AC202" s="3" t="s">
        <v>83</v>
      </c>
      <c r="AD202" s="3">
        <v>2</v>
      </c>
      <c r="AE202" s="4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6"/>
      <c r="AL202" s="6"/>
      <c r="AM202" s="6"/>
      <c r="AN202" s="6">
        <v>6</v>
      </c>
      <c r="AO202" s="6">
        <v>27</v>
      </c>
      <c r="AP202" s="6">
        <v>30</v>
      </c>
      <c r="AQ202" s="6">
        <v>27</v>
      </c>
      <c r="AR202" s="6">
        <v>28</v>
      </c>
      <c r="AS202" s="6">
        <v>1047</v>
      </c>
      <c r="AT202" s="7">
        <v>0</v>
      </c>
      <c r="AU202" s="7">
        <v>0</v>
      </c>
      <c r="AV202" s="7">
        <v>1</v>
      </c>
      <c r="AW202" s="8" t="s">
        <v>65</v>
      </c>
      <c r="AX202" s="12" t="s">
        <v>71</v>
      </c>
      <c r="AY202" s="12">
        <v>3</v>
      </c>
      <c r="AZ202" s="9" t="s">
        <v>77</v>
      </c>
      <c r="BA202" s="11" t="s">
        <v>270</v>
      </c>
      <c r="BB202" s="2" t="s">
        <v>269</v>
      </c>
      <c r="BC202" s="11"/>
      <c r="BD202" s="4">
        <v>3.7149999999999999</v>
      </c>
      <c r="BE202" s="6"/>
      <c r="BF202" s="6">
        <v>4.13</v>
      </c>
      <c r="BG202" s="6">
        <v>24</v>
      </c>
      <c r="BH202" s="6">
        <v>30</v>
      </c>
      <c r="BI202" s="7">
        <v>0</v>
      </c>
    </row>
    <row r="203" spans="1:61" x14ac:dyDescent="0.25">
      <c r="A203" s="2">
        <v>54</v>
      </c>
      <c r="B203" s="2">
        <v>2015</v>
      </c>
      <c r="C203" s="2" t="s">
        <v>374</v>
      </c>
      <c r="D203" s="2" t="s">
        <v>161</v>
      </c>
      <c r="E203" s="2" t="s">
        <v>63</v>
      </c>
      <c r="F203" s="2" t="s">
        <v>365</v>
      </c>
      <c r="G203" s="1" t="s">
        <v>65</v>
      </c>
      <c r="H203" s="1" t="s">
        <v>66</v>
      </c>
      <c r="I203" s="3">
        <v>1</v>
      </c>
      <c r="J203" s="4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3" t="s">
        <v>67</v>
      </c>
      <c r="R203">
        <v>1</v>
      </c>
      <c r="S203" s="4">
        <v>1</v>
      </c>
      <c r="T203" s="5">
        <v>0</v>
      </c>
      <c r="U203" s="5">
        <v>0</v>
      </c>
      <c r="V203" s="5">
        <v>0</v>
      </c>
      <c r="W203" s="3" t="s">
        <v>68</v>
      </c>
      <c r="X203" s="3">
        <v>0</v>
      </c>
      <c r="Y203" s="4">
        <v>1</v>
      </c>
      <c r="Z203" s="5">
        <v>0</v>
      </c>
      <c r="AA203" s="5">
        <v>0</v>
      </c>
      <c r="AB203" s="5">
        <v>0</v>
      </c>
      <c r="AC203" s="3" t="s">
        <v>69</v>
      </c>
      <c r="AD203" s="3">
        <v>1</v>
      </c>
      <c r="AE203" s="4">
        <v>1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6"/>
      <c r="AL203" s="6"/>
      <c r="AM203" s="6">
        <v>93</v>
      </c>
      <c r="AN203" s="6">
        <v>8</v>
      </c>
      <c r="AO203" s="6">
        <v>33</v>
      </c>
      <c r="AP203" s="6">
        <v>35</v>
      </c>
      <c r="AQ203" s="6">
        <v>32</v>
      </c>
      <c r="AR203" s="6">
        <v>33</v>
      </c>
      <c r="AS203" s="6">
        <v>0</v>
      </c>
      <c r="AT203" s="7">
        <v>0</v>
      </c>
      <c r="AU203" s="7">
        <v>0</v>
      </c>
      <c r="AV203" s="7">
        <v>0</v>
      </c>
      <c r="AW203" s="8" t="s">
        <v>65</v>
      </c>
      <c r="AX203" s="12" t="s">
        <v>71</v>
      </c>
      <c r="AY203" s="12">
        <v>3</v>
      </c>
      <c r="AZ203" s="9" t="s">
        <v>77</v>
      </c>
      <c r="BA203" s="11" t="s">
        <v>375</v>
      </c>
      <c r="BB203" s="2" t="s">
        <v>161</v>
      </c>
      <c r="BC203" s="11"/>
      <c r="BD203" s="4">
        <v>3.93</v>
      </c>
      <c r="BE203" s="6"/>
      <c r="BF203" s="6">
        <v>4.16</v>
      </c>
      <c r="BG203" s="6">
        <v>25</v>
      </c>
      <c r="BH203" s="6">
        <v>32</v>
      </c>
      <c r="BI203" s="7">
        <v>0</v>
      </c>
    </row>
    <row r="204" spans="1:61" x14ac:dyDescent="0.25">
      <c r="A204" s="2">
        <v>41</v>
      </c>
      <c r="B204" s="2">
        <v>2016</v>
      </c>
      <c r="C204" s="2" t="s">
        <v>191</v>
      </c>
      <c r="D204" s="2" t="s">
        <v>228</v>
      </c>
      <c r="E204" s="2" t="s">
        <v>74</v>
      </c>
      <c r="F204" s="2" t="s">
        <v>136</v>
      </c>
      <c r="G204" s="1" t="s">
        <v>70</v>
      </c>
      <c r="H204" s="1" t="s">
        <v>66</v>
      </c>
      <c r="I204" s="3">
        <v>1</v>
      </c>
      <c r="J204" s="4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3" t="s">
        <v>101</v>
      </c>
      <c r="R204">
        <v>2</v>
      </c>
      <c r="S204" s="4">
        <v>0</v>
      </c>
      <c r="T204" s="5">
        <v>1</v>
      </c>
      <c r="U204" s="5">
        <v>0</v>
      </c>
      <c r="V204" s="5">
        <v>0</v>
      </c>
      <c r="W204" s="3" t="s">
        <v>68</v>
      </c>
      <c r="X204" s="3">
        <v>0</v>
      </c>
      <c r="Y204" s="4">
        <v>1</v>
      </c>
      <c r="Z204" s="5">
        <v>0</v>
      </c>
      <c r="AA204" s="5">
        <v>0</v>
      </c>
      <c r="AB204" s="5">
        <v>0</v>
      </c>
      <c r="AC204" s="3" t="s">
        <v>69</v>
      </c>
      <c r="AD204" s="3">
        <v>1</v>
      </c>
      <c r="AE204" s="4">
        <v>1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6"/>
      <c r="AL204" s="6"/>
      <c r="AM204" s="6"/>
      <c r="AN204" s="6">
        <v>8</v>
      </c>
      <c r="AO204" s="6">
        <v>34</v>
      </c>
      <c r="AP204" s="6">
        <v>35</v>
      </c>
      <c r="AQ204" s="6">
        <v>36</v>
      </c>
      <c r="AR204" s="6">
        <v>34</v>
      </c>
      <c r="AS204" s="6">
        <v>1135</v>
      </c>
      <c r="AT204" s="7">
        <v>1</v>
      </c>
      <c r="AU204" s="7">
        <v>1</v>
      </c>
      <c r="AV204" s="7">
        <v>1</v>
      </c>
      <c r="AW204" s="8" t="s">
        <v>65</v>
      </c>
      <c r="AX204" s="12" t="s">
        <v>71</v>
      </c>
      <c r="AY204" s="12">
        <v>3</v>
      </c>
      <c r="AZ204" s="9" t="s">
        <v>77</v>
      </c>
      <c r="BA204" s="11" t="s">
        <v>387</v>
      </c>
      <c r="BB204" s="2" t="s">
        <v>228</v>
      </c>
      <c r="BC204" s="11" t="s">
        <v>388</v>
      </c>
      <c r="BD204" s="4">
        <v>4</v>
      </c>
      <c r="BE204" s="6"/>
      <c r="BF204" s="6">
        <v>4.0599999999999996</v>
      </c>
      <c r="BG204" s="6">
        <v>36</v>
      </c>
      <c r="BH204" s="6">
        <v>32</v>
      </c>
      <c r="BI204" s="7">
        <v>0</v>
      </c>
    </row>
    <row r="205" spans="1:61" x14ac:dyDescent="0.25">
      <c r="A205" s="2">
        <v>34</v>
      </c>
      <c r="B205" s="2">
        <v>2015</v>
      </c>
      <c r="C205" s="2" t="s">
        <v>92</v>
      </c>
      <c r="D205" s="2" t="s">
        <v>204</v>
      </c>
      <c r="E205" s="2" t="s">
        <v>74</v>
      </c>
      <c r="F205" s="2" t="s">
        <v>64</v>
      </c>
      <c r="G205" s="1" t="s">
        <v>65</v>
      </c>
      <c r="H205" s="1" t="s">
        <v>109</v>
      </c>
      <c r="I205" s="3">
        <v>7</v>
      </c>
      <c r="J205" s="4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</v>
      </c>
      <c r="Q205" s="3" t="s">
        <v>95</v>
      </c>
      <c r="R205">
        <v>4</v>
      </c>
      <c r="S205" s="4">
        <v>0</v>
      </c>
      <c r="T205" s="5">
        <v>0</v>
      </c>
      <c r="U205" s="5">
        <v>0</v>
      </c>
      <c r="V205" s="5">
        <v>1</v>
      </c>
      <c r="W205" s="3" t="s">
        <v>68</v>
      </c>
      <c r="X205" s="3">
        <v>0</v>
      </c>
      <c r="Y205" s="4">
        <v>1</v>
      </c>
      <c r="Z205" s="5">
        <v>0</v>
      </c>
      <c r="AA205" s="5">
        <v>0</v>
      </c>
      <c r="AB205" s="5">
        <v>0</v>
      </c>
      <c r="AC205" s="3" t="s">
        <v>69</v>
      </c>
      <c r="AD205" s="3">
        <v>1</v>
      </c>
      <c r="AE205" s="4">
        <v>1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6"/>
      <c r="AL205" s="6"/>
      <c r="AM205" s="6"/>
      <c r="AN205" s="6">
        <v>5</v>
      </c>
      <c r="AO205" s="6">
        <v>35</v>
      </c>
      <c r="AP205" s="6">
        <v>36</v>
      </c>
      <c r="AQ205" s="6">
        <v>34</v>
      </c>
      <c r="AR205" s="6">
        <v>34</v>
      </c>
      <c r="AS205" s="6">
        <v>1736</v>
      </c>
      <c r="AT205" s="7">
        <v>0</v>
      </c>
      <c r="AU205" s="7">
        <v>1</v>
      </c>
      <c r="AV205" s="7">
        <v>0</v>
      </c>
      <c r="AW205" s="8" t="s">
        <v>65</v>
      </c>
      <c r="AX205" s="12" t="s">
        <v>71</v>
      </c>
      <c r="AY205" s="12">
        <v>3</v>
      </c>
      <c r="AZ205" s="9" t="s">
        <v>77</v>
      </c>
      <c r="BA205" s="11" t="s">
        <v>390</v>
      </c>
      <c r="BB205" s="2" t="s">
        <v>204</v>
      </c>
      <c r="BC205" s="11"/>
      <c r="BD205" s="4">
        <v>3.9340000000000002</v>
      </c>
      <c r="BE205" s="6"/>
      <c r="BF205" s="6">
        <v>4.21</v>
      </c>
      <c r="BG205" s="6">
        <v>0</v>
      </c>
      <c r="BH205" s="6">
        <v>34</v>
      </c>
      <c r="BI205" s="7">
        <v>0</v>
      </c>
    </row>
    <row r="206" spans="1:61" x14ac:dyDescent="0.25">
      <c r="A206" s="2">
        <v>2</v>
      </c>
      <c r="B206" s="2">
        <v>2015</v>
      </c>
      <c r="C206" s="2" t="s">
        <v>92</v>
      </c>
      <c r="D206" s="2" t="s">
        <v>222</v>
      </c>
      <c r="E206" s="2" t="s">
        <v>63</v>
      </c>
      <c r="F206" s="2" t="s">
        <v>94</v>
      </c>
      <c r="G206" s="1" t="s">
        <v>65</v>
      </c>
      <c r="H206" s="1" t="s">
        <v>66</v>
      </c>
      <c r="I206" s="3">
        <v>1</v>
      </c>
      <c r="J206" s="4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3" t="s">
        <v>95</v>
      </c>
      <c r="R206">
        <v>4</v>
      </c>
      <c r="S206" s="4">
        <v>0</v>
      </c>
      <c r="T206" s="5">
        <v>0</v>
      </c>
      <c r="U206" s="5">
        <v>0</v>
      </c>
      <c r="V206" s="5">
        <v>1</v>
      </c>
      <c r="W206" s="3" t="s">
        <v>123</v>
      </c>
      <c r="X206" s="3">
        <v>2</v>
      </c>
      <c r="Y206" s="4">
        <v>0</v>
      </c>
      <c r="Z206" s="5">
        <v>0</v>
      </c>
      <c r="AA206" s="5">
        <v>1</v>
      </c>
      <c r="AB206" s="5">
        <v>0</v>
      </c>
      <c r="AC206" s="3" t="s">
        <v>69</v>
      </c>
      <c r="AD206" s="3">
        <v>1</v>
      </c>
      <c r="AE206" s="4">
        <v>1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6"/>
      <c r="AL206" s="6"/>
      <c r="AM206" s="6"/>
      <c r="AN206" s="6">
        <v>4</v>
      </c>
      <c r="AO206" s="6">
        <v>34</v>
      </c>
      <c r="AP206" s="6">
        <v>32</v>
      </c>
      <c r="AQ206" s="6">
        <v>35</v>
      </c>
      <c r="AR206" s="6">
        <v>34</v>
      </c>
      <c r="AS206" s="6">
        <v>18</v>
      </c>
      <c r="AT206" s="7">
        <v>0</v>
      </c>
      <c r="AU206" s="7">
        <v>0</v>
      </c>
      <c r="AV206" s="7">
        <v>0</v>
      </c>
      <c r="AW206" s="8" t="s">
        <v>65</v>
      </c>
      <c r="AX206" s="12" t="s">
        <v>71</v>
      </c>
      <c r="AY206" s="12">
        <v>3</v>
      </c>
      <c r="AZ206" s="9" t="s">
        <v>77</v>
      </c>
      <c r="BA206" s="11" t="s">
        <v>386</v>
      </c>
      <c r="BB206" s="2" t="s">
        <v>222</v>
      </c>
      <c r="BC206" s="11"/>
      <c r="BD206" s="4">
        <v>3.7949999999999999</v>
      </c>
      <c r="BE206" s="6"/>
      <c r="BF206" s="6">
        <v>4.01</v>
      </c>
      <c r="BG206" s="6">
        <v>6</v>
      </c>
      <c r="BH206" s="6">
        <v>34</v>
      </c>
      <c r="BI206" s="7">
        <v>0</v>
      </c>
    </row>
    <row r="207" spans="1:61" x14ac:dyDescent="0.25">
      <c r="A207" s="2">
        <v>224</v>
      </c>
      <c r="B207" s="2">
        <v>2015</v>
      </c>
      <c r="C207" s="2" t="s">
        <v>248</v>
      </c>
      <c r="D207" s="2" t="s">
        <v>111</v>
      </c>
      <c r="E207" s="2" t="s">
        <v>63</v>
      </c>
      <c r="F207" s="2" t="s">
        <v>81</v>
      </c>
      <c r="G207" s="1" t="s">
        <v>65</v>
      </c>
      <c r="H207" s="1" t="s">
        <v>66</v>
      </c>
      <c r="I207" s="3">
        <v>1</v>
      </c>
      <c r="J207" s="4">
        <v>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3" t="s">
        <v>249</v>
      </c>
      <c r="R207">
        <v>3</v>
      </c>
      <c r="S207" s="4">
        <v>0</v>
      </c>
      <c r="T207" s="5">
        <v>0</v>
      </c>
      <c r="U207" s="5">
        <v>1</v>
      </c>
      <c r="V207" s="5">
        <v>0</v>
      </c>
      <c r="W207" s="3" t="s">
        <v>68</v>
      </c>
      <c r="X207" s="3">
        <v>0</v>
      </c>
      <c r="Y207" s="4">
        <v>1</v>
      </c>
      <c r="Z207" s="5">
        <v>0</v>
      </c>
      <c r="AA207" s="5">
        <v>0</v>
      </c>
      <c r="AB207" s="5">
        <v>0</v>
      </c>
      <c r="AC207" s="3" t="s">
        <v>83</v>
      </c>
      <c r="AD207" s="3">
        <v>2</v>
      </c>
      <c r="AE207" s="4">
        <v>0</v>
      </c>
      <c r="AF207" s="5">
        <v>1</v>
      </c>
      <c r="AG207" s="5">
        <v>0</v>
      </c>
      <c r="AH207" s="5">
        <v>0</v>
      </c>
      <c r="AI207" s="5">
        <v>0</v>
      </c>
      <c r="AJ207" s="5">
        <v>0</v>
      </c>
      <c r="AK207" s="6"/>
      <c r="AL207" s="6"/>
      <c r="AM207" s="6"/>
      <c r="AN207" s="6"/>
      <c r="AO207" s="6">
        <v>26</v>
      </c>
      <c r="AP207" s="6"/>
      <c r="AQ207" s="6"/>
      <c r="AR207" s="6"/>
      <c r="AS207" s="6">
        <v>64068</v>
      </c>
      <c r="AT207" s="7">
        <v>0</v>
      </c>
      <c r="AU207" s="7">
        <v>0</v>
      </c>
      <c r="AV207" s="7">
        <v>0</v>
      </c>
      <c r="AW207" s="8" t="s">
        <v>65</v>
      </c>
      <c r="AX207" s="12" t="s">
        <v>71</v>
      </c>
      <c r="AY207" s="12">
        <v>3</v>
      </c>
      <c r="AZ207" s="9" t="s">
        <v>77</v>
      </c>
      <c r="BA207" s="11" t="s">
        <v>250</v>
      </c>
      <c r="BB207" s="2" t="s">
        <v>111</v>
      </c>
      <c r="BC207" s="11"/>
      <c r="BD207" s="4">
        <v>3.7109999999999999</v>
      </c>
      <c r="BE207" s="6"/>
      <c r="BF207" s="6">
        <v>3.5</v>
      </c>
      <c r="BG207" s="6">
        <v>0</v>
      </c>
      <c r="BH207" s="6"/>
      <c r="BI207" s="7">
        <v>0</v>
      </c>
    </row>
    <row r="208" spans="1:61" x14ac:dyDescent="0.25">
      <c r="A208" s="2">
        <v>33</v>
      </c>
      <c r="B208" s="2">
        <v>2016</v>
      </c>
      <c r="C208" s="2" t="s">
        <v>114</v>
      </c>
      <c r="D208" s="2" t="s">
        <v>80</v>
      </c>
      <c r="E208" s="2" t="s">
        <v>74</v>
      </c>
      <c r="F208" s="2" t="s">
        <v>81</v>
      </c>
      <c r="G208" s="1" t="s">
        <v>65</v>
      </c>
      <c r="H208" s="1" t="s">
        <v>115</v>
      </c>
      <c r="I208" s="3">
        <v>5</v>
      </c>
      <c r="J208" s="4">
        <v>0</v>
      </c>
      <c r="K208" s="5">
        <v>0</v>
      </c>
      <c r="L208" s="5">
        <v>0</v>
      </c>
      <c r="M208" s="5">
        <v>0</v>
      </c>
      <c r="N208" s="5">
        <v>1</v>
      </c>
      <c r="O208" s="5">
        <v>0</v>
      </c>
      <c r="P208" s="5">
        <v>0</v>
      </c>
      <c r="Q208" s="3" t="s">
        <v>67</v>
      </c>
      <c r="R208">
        <v>1</v>
      </c>
      <c r="S208" s="4">
        <v>1</v>
      </c>
      <c r="T208" s="5">
        <v>0</v>
      </c>
      <c r="U208" s="5">
        <v>0</v>
      </c>
      <c r="V208" s="5">
        <v>0</v>
      </c>
      <c r="W208" s="3" t="s">
        <v>68</v>
      </c>
      <c r="X208" s="3">
        <v>0</v>
      </c>
      <c r="Y208" s="4">
        <v>1</v>
      </c>
      <c r="Z208" s="5">
        <v>0</v>
      </c>
      <c r="AA208" s="5">
        <v>0</v>
      </c>
      <c r="AB208" s="5">
        <v>0</v>
      </c>
      <c r="AC208" s="3" t="s">
        <v>83</v>
      </c>
      <c r="AD208" s="3">
        <v>2</v>
      </c>
      <c r="AE208" s="4">
        <v>0</v>
      </c>
      <c r="AF208" s="5">
        <v>1</v>
      </c>
      <c r="AG208" s="5">
        <v>0</v>
      </c>
      <c r="AH208" s="5">
        <v>0</v>
      </c>
      <c r="AI208" s="5">
        <v>0</v>
      </c>
      <c r="AJ208" s="5">
        <v>0</v>
      </c>
      <c r="AK208" s="6"/>
      <c r="AL208" s="6"/>
      <c r="AM208" s="6"/>
      <c r="AN208" s="6">
        <v>8</v>
      </c>
      <c r="AO208" s="6">
        <v>19</v>
      </c>
      <c r="AP208" s="6"/>
      <c r="AQ208" s="6"/>
      <c r="AR208" s="6"/>
      <c r="AS208" s="6">
        <v>19520</v>
      </c>
      <c r="AT208" s="7">
        <v>0</v>
      </c>
      <c r="AU208" s="7">
        <v>1</v>
      </c>
      <c r="AV208" s="7">
        <v>1</v>
      </c>
      <c r="AW208" s="8" t="s">
        <v>65</v>
      </c>
      <c r="AX208" s="12" t="s">
        <v>71</v>
      </c>
      <c r="AY208" s="12">
        <v>3</v>
      </c>
      <c r="AZ208" s="9" t="s">
        <v>77</v>
      </c>
      <c r="BA208" s="11" t="s">
        <v>116</v>
      </c>
      <c r="BB208" s="2" t="s">
        <v>80</v>
      </c>
      <c r="BC208" s="11"/>
      <c r="BD208" s="4">
        <v>3.0510000000000002</v>
      </c>
      <c r="BE208" s="6"/>
      <c r="BF208" s="6">
        <v>3.698</v>
      </c>
      <c r="BG208" s="6">
        <v>0</v>
      </c>
      <c r="BH208" s="6"/>
      <c r="BI208" s="7">
        <v>0</v>
      </c>
    </row>
    <row r="209" spans="1:61" x14ac:dyDescent="0.25">
      <c r="A209" s="2">
        <v>108</v>
      </c>
      <c r="B209" s="2">
        <v>2016</v>
      </c>
      <c r="C209" s="2" t="s">
        <v>197</v>
      </c>
      <c r="D209" s="2" t="s">
        <v>154</v>
      </c>
      <c r="E209" s="2" t="s">
        <v>74</v>
      </c>
      <c r="F209" s="2" t="s">
        <v>253</v>
      </c>
      <c r="G209" s="1" t="s">
        <v>65</v>
      </c>
      <c r="H209" s="1" t="s">
        <v>109</v>
      </c>
      <c r="I209" s="3">
        <v>7</v>
      </c>
      <c r="J209" s="4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</v>
      </c>
      <c r="Q209" s="3" t="s">
        <v>67</v>
      </c>
      <c r="R209">
        <v>1</v>
      </c>
      <c r="S209" s="4">
        <v>1</v>
      </c>
      <c r="T209" s="5">
        <v>0</v>
      </c>
      <c r="U209" s="5">
        <v>0</v>
      </c>
      <c r="V209" s="5">
        <v>0</v>
      </c>
      <c r="W209" s="3" t="s">
        <v>68</v>
      </c>
      <c r="X209" s="3">
        <v>0</v>
      </c>
      <c r="Y209" s="4">
        <v>1</v>
      </c>
      <c r="Z209" s="5">
        <v>0</v>
      </c>
      <c r="AA209" s="5">
        <v>0</v>
      </c>
      <c r="AB209" s="5">
        <v>0</v>
      </c>
      <c r="AC209" s="3" t="s">
        <v>128</v>
      </c>
      <c r="AD209" s="3">
        <v>3</v>
      </c>
      <c r="AE209" s="4">
        <v>0</v>
      </c>
      <c r="AF209" s="5">
        <v>0</v>
      </c>
      <c r="AG209" s="5">
        <v>1</v>
      </c>
      <c r="AH209" s="5">
        <v>0</v>
      </c>
      <c r="AI209" s="5">
        <v>0</v>
      </c>
      <c r="AJ209" s="5">
        <v>0</v>
      </c>
      <c r="AK209" s="6"/>
      <c r="AL209" s="6"/>
      <c r="AM209" s="6"/>
      <c r="AN209" s="6">
        <v>8</v>
      </c>
      <c r="AO209" s="6">
        <v>26</v>
      </c>
      <c r="AP209" s="6"/>
      <c r="AQ209" s="6"/>
      <c r="AR209" s="6"/>
      <c r="AS209" s="6">
        <v>13</v>
      </c>
      <c r="AT209" s="7">
        <v>0</v>
      </c>
      <c r="AU209" s="7">
        <v>1</v>
      </c>
      <c r="AV209" s="7">
        <v>1</v>
      </c>
      <c r="AW209" s="8" t="s">
        <v>65</v>
      </c>
      <c r="AX209" s="12" t="s">
        <v>71</v>
      </c>
      <c r="AY209" s="12">
        <v>3</v>
      </c>
      <c r="AZ209" s="9" t="s">
        <v>77</v>
      </c>
      <c r="BA209" s="11" t="s">
        <v>205</v>
      </c>
      <c r="BB209" s="2" t="s">
        <v>154</v>
      </c>
      <c r="BC209" s="11"/>
      <c r="BD209" s="4">
        <v>3.3849999999999998</v>
      </c>
      <c r="BE209" s="6"/>
      <c r="BF209" s="6">
        <v>3.26</v>
      </c>
      <c r="BG209" s="6">
        <v>3</v>
      </c>
      <c r="BH209" s="6"/>
      <c r="BI209" s="7">
        <v>0</v>
      </c>
    </row>
    <row r="210" spans="1:61" x14ac:dyDescent="0.25">
      <c r="A210" s="2">
        <v>199</v>
      </c>
      <c r="B210" s="2">
        <v>2015</v>
      </c>
      <c r="C210" s="2" t="s">
        <v>103</v>
      </c>
      <c r="D210" s="2" t="s">
        <v>140</v>
      </c>
      <c r="E210" s="2" t="s">
        <v>63</v>
      </c>
      <c r="F210" s="2" t="s">
        <v>108</v>
      </c>
      <c r="G210" s="1" t="s">
        <v>65</v>
      </c>
      <c r="H210" s="1" t="s">
        <v>109</v>
      </c>
      <c r="I210" s="3">
        <v>7</v>
      </c>
      <c r="J210" s="4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</v>
      </c>
      <c r="Q210" s="3" t="s">
        <v>67</v>
      </c>
      <c r="R210">
        <v>1</v>
      </c>
      <c r="S210" s="4">
        <v>1</v>
      </c>
      <c r="T210" s="5">
        <v>0</v>
      </c>
      <c r="U210" s="5">
        <v>0</v>
      </c>
      <c r="V210" s="5">
        <v>0</v>
      </c>
      <c r="W210" s="3" t="s">
        <v>68</v>
      </c>
      <c r="X210" s="3">
        <v>0</v>
      </c>
      <c r="Y210" s="4">
        <v>1</v>
      </c>
      <c r="Z210" s="5">
        <v>0</v>
      </c>
      <c r="AA210" s="5">
        <v>0</v>
      </c>
      <c r="AB210" s="5">
        <v>0</v>
      </c>
      <c r="AC210" s="3" t="s">
        <v>83</v>
      </c>
      <c r="AD210" s="3">
        <v>2</v>
      </c>
      <c r="AE210" s="4">
        <v>0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6"/>
      <c r="AL210" s="6"/>
      <c r="AM210" s="6"/>
      <c r="AN210" s="6"/>
      <c r="AO210" s="6">
        <v>25</v>
      </c>
      <c r="AP210" s="6"/>
      <c r="AQ210" s="6"/>
      <c r="AR210" s="6"/>
      <c r="AS210" s="6">
        <v>13</v>
      </c>
      <c r="AT210" s="7">
        <v>0</v>
      </c>
      <c r="AU210" s="7">
        <v>0</v>
      </c>
      <c r="AV210" s="7">
        <v>0</v>
      </c>
      <c r="AW210" s="8" t="s">
        <v>65</v>
      </c>
      <c r="AX210" s="12" t="s">
        <v>71</v>
      </c>
      <c r="AY210" s="12">
        <v>3</v>
      </c>
      <c r="AZ210" s="9" t="s">
        <v>77</v>
      </c>
      <c r="BA210" s="11" t="s">
        <v>185</v>
      </c>
      <c r="BB210" s="2" t="s">
        <v>140</v>
      </c>
      <c r="BC210" s="11" t="s">
        <v>143</v>
      </c>
      <c r="BD210" s="4">
        <v>3.7919999999999998</v>
      </c>
      <c r="BE210" s="6"/>
      <c r="BF210" s="6">
        <v>4.21</v>
      </c>
      <c r="BG210" s="6">
        <v>20</v>
      </c>
      <c r="BH210" s="6"/>
      <c r="BI210" s="7">
        <v>0</v>
      </c>
    </row>
    <row r="211" spans="1:61" x14ac:dyDescent="0.25">
      <c r="A211" s="2">
        <v>4</v>
      </c>
      <c r="B211" s="2">
        <v>2016</v>
      </c>
      <c r="C211" s="2" t="s">
        <v>248</v>
      </c>
      <c r="D211" s="2" t="s">
        <v>107</v>
      </c>
      <c r="E211" s="2" t="s">
        <v>63</v>
      </c>
      <c r="F211" s="2" t="s">
        <v>297</v>
      </c>
      <c r="G211" s="1" t="s">
        <v>65</v>
      </c>
      <c r="H211" s="1" t="s">
        <v>227</v>
      </c>
      <c r="I211" s="3">
        <v>6</v>
      </c>
      <c r="J211" s="4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</v>
      </c>
      <c r="P211" s="5">
        <v>0</v>
      </c>
      <c r="Q211" s="3" t="s">
        <v>249</v>
      </c>
      <c r="R211">
        <v>3</v>
      </c>
      <c r="S211" s="4">
        <v>0</v>
      </c>
      <c r="T211" s="5">
        <v>0</v>
      </c>
      <c r="U211" s="5">
        <v>1</v>
      </c>
      <c r="V211" s="5">
        <v>0</v>
      </c>
      <c r="W211" s="3" t="s">
        <v>68</v>
      </c>
      <c r="X211" s="3">
        <v>0</v>
      </c>
      <c r="Y211" s="4">
        <v>1</v>
      </c>
      <c r="Z211" s="5">
        <v>0</v>
      </c>
      <c r="AA211" s="5">
        <v>0</v>
      </c>
      <c r="AB211" s="5">
        <v>0</v>
      </c>
      <c r="AC211" s="3" t="s">
        <v>91</v>
      </c>
      <c r="AD211" s="3">
        <v>5</v>
      </c>
      <c r="AE211" s="4">
        <v>0</v>
      </c>
      <c r="AF211" s="5">
        <v>0</v>
      </c>
      <c r="AG211" s="5">
        <v>0</v>
      </c>
      <c r="AH211" s="5">
        <v>0</v>
      </c>
      <c r="AI211" s="5">
        <v>1</v>
      </c>
      <c r="AJ211" s="5">
        <v>0</v>
      </c>
      <c r="AK211" s="6"/>
      <c r="AL211" s="6"/>
      <c r="AM211" s="6"/>
      <c r="AN211" s="6">
        <v>3</v>
      </c>
      <c r="AO211" s="6"/>
      <c r="AP211" s="6"/>
      <c r="AQ211" s="6"/>
      <c r="AR211" s="6"/>
      <c r="AS211" s="6">
        <v>64068</v>
      </c>
      <c r="AT211" s="7">
        <v>0</v>
      </c>
      <c r="AU211" s="7">
        <v>0</v>
      </c>
      <c r="AV211" s="7">
        <v>1</v>
      </c>
      <c r="AW211" s="8" t="s">
        <v>65</v>
      </c>
      <c r="AX211" s="12" t="s">
        <v>71</v>
      </c>
      <c r="AY211" s="12">
        <v>3</v>
      </c>
      <c r="AZ211" s="9" t="s">
        <v>77</v>
      </c>
      <c r="BA211" s="11" t="s">
        <v>402</v>
      </c>
      <c r="BB211" s="2" t="s">
        <v>107</v>
      </c>
      <c r="BC211" s="11"/>
      <c r="BD211" s="4">
        <v>3.8780000000000001</v>
      </c>
      <c r="BE211" s="6"/>
      <c r="BF211" s="6">
        <v>3.92</v>
      </c>
      <c r="BG211" s="6">
        <v>31</v>
      </c>
      <c r="BH211" s="6"/>
      <c r="BI211" s="7">
        <v>0</v>
      </c>
    </row>
    <row r="212" spans="1:61" x14ac:dyDescent="0.25">
      <c r="A212" s="2">
        <v>147</v>
      </c>
      <c r="B212" s="2">
        <v>2016</v>
      </c>
      <c r="C212" s="2" t="s">
        <v>92</v>
      </c>
      <c r="D212" s="2" t="s">
        <v>93</v>
      </c>
      <c r="E212" s="2" t="s">
        <v>63</v>
      </c>
      <c r="F212" s="2" t="s">
        <v>94</v>
      </c>
      <c r="G212" s="1" t="s">
        <v>65</v>
      </c>
      <c r="H212" s="1" t="s">
        <v>66</v>
      </c>
      <c r="I212" s="3">
        <v>1</v>
      </c>
      <c r="J212" s="4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3" t="s">
        <v>95</v>
      </c>
      <c r="R212">
        <v>4</v>
      </c>
      <c r="S212" s="4">
        <v>0</v>
      </c>
      <c r="T212" s="5">
        <v>0</v>
      </c>
      <c r="U212" s="5">
        <v>0</v>
      </c>
      <c r="V212" s="5">
        <v>1</v>
      </c>
      <c r="W212" s="3" t="s">
        <v>68</v>
      </c>
      <c r="X212" s="3">
        <v>0</v>
      </c>
      <c r="Y212" s="4">
        <v>1</v>
      </c>
      <c r="Z212" s="5">
        <v>0</v>
      </c>
      <c r="AA212" s="5">
        <v>0</v>
      </c>
      <c r="AB212" s="5">
        <v>0</v>
      </c>
      <c r="AC212" s="3" t="s">
        <v>69</v>
      </c>
      <c r="AD212" s="3">
        <v>1</v>
      </c>
      <c r="AE212" s="4">
        <v>1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6"/>
      <c r="AL212" s="6"/>
      <c r="AM212" s="6"/>
      <c r="AN212" s="6">
        <v>8</v>
      </c>
      <c r="AO212" s="6">
        <v>18</v>
      </c>
      <c r="AP212" s="6">
        <v>16</v>
      </c>
      <c r="AQ212" s="6">
        <v>22</v>
      </c>
      <c r="AR212" s="6">
        <v>18</v>
      </c>
      <c r="AS212" s="6">
        <v>89</v>
      </c>
      <c r="AT212" s="7">
        <v>0</v>
      </c>
      <c r="AU212" s="7">
        <v>0</v>
      </c>
      <c r="AV212" s="7">
        <v>1</v>
      </c>
      <c r="AW212" s="8" t="s">
        <v>65</v>
      </c>
      <c r="AX212" s="12" t="s">
        <v>71</v>
      </c>
      <c r="AY212" s="12">
        <v>3</v>
      </c>
      <c r="AZ212" s="9" t="s">
        <v>77</v>
      </c>
      <c r="BA212" s="11" t="s">
        <v>97</v>
      </c>
      <c r="BB212" s="2" t="s">
        <v>93</v>
      </c>
      <c r="BC212" s="11"/>
      <c r="BD212" s="4">
        <v>3.7450000000000001</v>
      </c>
      <c r="BE212" s="6"/>
      <c r="BF212" s="6">
        <v>4</v>
      </c>
      <c r="BG212" s="6" t="s">
        <v>96</v>
      </c>
      <c r="BH212" s="6">
        <v>18</v>
      </c>
      <c r="BI212" s="7">
        <v>0</v>
      </c>
    </row>
    <row r="213" spans="1:61" x14ac:dyDescent="0.25">
      <c r="A213" s="2">
        <v>124</v>
      </c>
      <c r="B213" s="2">
        <v>2016</v>
      </c>
      <c r="C213" s="2" t="s">
        <v>296</v>
      </c>
      <c r="D213" s="2" t="s">
        <v>254</v>
      </c>
      <c r="E213" s="2" t="s">
        <v>74</v>
      </c>
      <c r="F213" s="2" t="s">
        <v>297</v>
      </c>
      <c r="G213" s="1" t="s">
        <v>65</v>
      </c>
      <c r="H213" s="1" t="s">
        <v>66</v>
      </c>
      <c r="I213" s="3">
        <v>1</v>
      </c>
      <c r="J213" s="4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3" t="s">
        <v>101</v>
      </c>
      <c r="R213">
        <v>2</v>
      </c>
      <c r="S213" s="4">
        <v>0</v>
      </c>
      <c r="T213" s="5">
        <v>1</v>
      </c>
      <c r="U213" s="5">
        <v>0</v>
      </c>
      <c r="V213" s="5">
        <v>0</v>
      </c>
      <c r="W213" s="3" t="s">
        <v>68</v>
      </c>
      <c r="X213" s="3">
        <v>0</v>
      </c>
      <c r="Y213" s="4">
        <v>1</v>
      </c>
      <c r="Z213" s="5">
        <v>0</v>
      </c>
      <c r="AA213" s="5">
        <v>0</v>
      </c>
      <c r="AB213" s="5">
        <v>0</v>
      </c>
      <c r="AC213" s="3" t="s">
        <v>128</v>
      </c>
      <c r="AD213" s="3">
        <v>3</v>
      </c>
      <c r="AE213" s="4">
        <v>0</v>
      </c>
      <c r="AF213" s="5">
        <v>0</v>
      </c>
      <c r="AG213" s="5">
        <v>1</v>
      </c>
      <c r="AH213" s="5">
        <v>0</v>
      </c>
      <c r="AI213" s="5">
        <v>0</v>
      </c>
      <c r="AJ213" s="5">
        <v>0</v>
      </c>
      <c r="AK213" s="6"/>
      <c r="AL213" s="6"/>
      <c r="AM213" s="6"/>
      <c r="AN213" s="6"/>
      <c r="AO213" s="6">
        <v>28</v>
      </c>
      <c r="AP213" s="6"/>
      <c r="AQ213" s="6"/>
      <c r="AR213" s="6"/>
      <c r="AS213" s="6">
        <v>4046</v>
      </c>
      <c r="AT213" s="7">
        <v>0</v>
      </c>
      <c r="AU213" s="7">
        <v>1</v>
      </c>
      <c r="AV213" s="7">
        <v>1</v>
      </c>
      <c r="AW213" s="8" t="s">
        <v>70</v>
      </c>
      <c r="AX213" s="12" t="s">
        <v>112</v>
      </c>
      <c r="AY213" s="12">
        <v>1</v>
      </c>
      <c r="AZ213" s="9" t="s">
        <v>113</v>
      </c>
      <c r="BA213" s="11"/>
      <c r="BB213" s="2" t="s">
        <v>254</v>
      </c>
      <c r="BC213" s="11"/>
      <c r="BD213" s="4"/>
      <c r="BE213" s="6"/>
      <c r="BF213" s="6">
        <v>2.95</v>
      </c>
      <c r="BG213" s="6"/>
      <c r="BH213" s="6"/>
      <c r="BI213" s="7">
        <v>1</v>
      </c>
    </row>
    <row r="214" spans="1:61" x14ac:dyDescent="0.25">
      <c r="A214" s="2">
        <v>143</v>
      </c>
      <c r="B214" s="2">
        <v>2016</v>
      </c>
      <c r="C214" s="2" t="s">
        <v>348</v>
      </c>
      <c r="D214" s="2" t="s">
        <v>99</v>
      </c>
      <c r="E214" s="2" t="s">
        <v>63</v>
      </c>
      <c r="F214" s="2" t="s">
        <v>119</v>
      </c>
      <c r="G214" s="1" t="s">
        <v>65</v>
      </c>
      <c r="H214" s="1" t="s">
        <v>66</v>
      </c>
      <c r="I214" s="3">
        <v>1</v>
      </c>
      <c r="J214" s="4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3" t="s">
        <v>67</v>
      </c>
      <c r="R214">
        <v>1</v>
      </c>
      <c r="S214" s="4">
        <v>1</v>
      </c>
      <c r="T214" s="5">
        <v>0</v>
      </c>
      <c r="U214" s="5">
        <v>0</v>
      </c>
      <c r="V214" s="5">
        <v>0</v>
      </c>
      <c r="W214" s="3" t="s">
        <v>68</v>
      </c>
      <c r="X214" s="3">
        <v>0</v>
      </c>
      <c r="Y214" s="4">
        <v>1</v>
      </c>
      <c r="Z214" s="5">
        <v>0</v>
      </c>
      <c r="AA214" s="5">
        <v>0</v>
      </c>
      <c r="AB214" s="5">
        <v>0</v>
      </c>
      <c r="AC214" s="3" t="s">
        <v>91</v>
      </c>
      <c r="AD214" s="3">
        <v>5</v>
      </c>
      <c r="AE214" s="4">
        <v>0</v>
      </c>
      <c r="AF214" s="5">
        <v>0</v>
      </c>
      <c r="AG214" s="5">
        <v>0</v>
      </c>
      <c r="AH214" s="5">
        <v>0</v>
      </c>
      <c r="AI214" s="5">
        <v>1</v>
      </c>
      <c r="AJ214" s="5">
        <v>0</v>
      </c>
      <c r="AK214" s="6"/>
      <c r="AL214" s="6"/>
      <c r="AM214" s="6"/>
      <c r="AN214" s="6">
        <v>8</v>
      </c>
      <c r="AO214" s="6">
        <v>31</v>
      </c>
      <c r="AP214" s="6">
        <v>28</v>
      </c>
      <c r="AQ214" s="6">
        <v>25</v>
      </c>
      <c r="AR214" s="6">
        <v>30</v>
      </c>
      <c r="AS214" s="6">
        <v>167</v>
      </c>
      <c r="AT214" s="7">
        <v>0</v>
      </c>
      <c r="AU214" s="7">
        <v>0</v>
      </c>
      <c r="AV214" s="7">
        <v>1</v>
      </c>
      <c r="AW214" s="8" t="s">
        <v>70</v>
      </c>
      <c r="AX214" s="12" t="s">
        <v>112</v>
      </c>
      <c r="AY214" s="12">
        <v>1</v>
      </c>
      <c r="AZ214" s="9" t="s">
        <v>113</v>
      </c>
      <c r="BA214" s="11"/>
      <c r="BB214" s="2" t="s">
        <v>99</v>
      </c>
      <c r="BC214" s="11"/>
      <c r="BD214" s="4"/>
      <c r="BE214" s="6"/>
      <c r="BF214" s="6">
        <v>3.03</v>
      </c>
      <c r="BG214" s="6"/>
      <c r="BH214" s="6">
        <v>19</v>
      </c>
      <c r="BI214" s="7">
        <v>1</v>
      </c>
    </row>
    <row r="215" spans="1:61" x14ac:dyDescent="0.25">
      <c r="A215" s="2">
        <v>173</v>
      </c>
      <c r="B215" s="2">
        <v>2016</v>
      </c>
      <c r="C215" s="2" t="s">
        <v>132</v>
      </c>
      <c r="D215" s="2" t="s">
        <v>104</v>
      </c>
      <c r="E215" s="2" t="s">
        <v>63</v>
      </c>
      <c r="F215" s="2" t="s">
        <v>133</v>
      </c>
      <c r="G215" s="1" t="s">
        <v>65</v>
      </c>
      <c r="H215" s="1" t="s">
        <v>115</v>
      </c>
      <c r="I215" s="3">
        <v>5</v>
      </c>
      <c r="J215" s="4">
        <v>0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0</v>
      </c>
      <c r="Q215" s="3" t="s">
        <v>67</v>
      </c>
      <c r="R215">
        <v>1</v>
      </c>
      <c r="S215" s="4">
        <v>1</v>
      </c>
      <c r="T215" s="5">
        <v>0</v>
      </c>
      <c r="U215" s="5">
        <v>0</v>
      </c>
      <c r="V215" s="5">
        <v>0</v>
      </c>
      <c r="W215" s="3" t="s">
        <v>68</v>
      </c>
      <c r="X215" s="3">
        <v>0</v>
      </c>
      <c r="Y215" s="4">
        <v>1</v>
      </c>
      <c r="Z215" s="5">
        <v>0</v>
      </c>
      <c r="AA215" s="5">
        <v>0</v>
      </c>
      <c r="AB215" s="5">
        <v>0</v>
      </c>
      <c r="AC215" s="3" t="s">
        <v>104</v>
      </c>
      <c r="AD215" s="3">
        <v>4</v>
      </c>
      <c r="AE215" s="4">
        <v>0</v>
      </c>
      <c r="AF215" s="5">
        <v>0</v>
      </c>
      <c r="AG215" s="5">
        <v>0</v>
      </c>
      <c r="AH215" s="5">
        <v>1</v>
      </c>
      <c r="AI215" s="5">
        <v>0</v>
      </c>
      <c r="AJ215" s="5">
        <v>0</v>
      </c>
      <c r="AK215" s="6"/>
      <c r="AL215" s="6"/>
      <c r="AM215" s="6"/>
      <c r="AN215" s="6"/>
      <c r="AO215" s="6">
        <v>20</v>
      </c>
      <c r="AP215" s="6">
        <v>23</v>
      </c>
      <c r="AQ215" s="6">
        <v>24</v>
      </c>
      <c r="AR215" s="6">
        <v>28</v>
      </c>
      <c r="AS215" s="6">
        <v>1051</v>
      </c>
      <c r="AT215" s="7">
        <v>0</v>
      </c>
      <c r="AU215" s="7">
        <v>0</v>
      </c>
      <c r="AV215" s="7">
        <v>1</v>
      </c>
      <c r="AW215" s="8" t="s">
        <v>70</v>
      </c>
      <c r="AX215" s="12" t="s">
        <v>112</v>
      </c>
      <c r="AY215" s="12">
        <v>1</v>
      </c>
      <c r="AZ215" s="9" t="s">
        <v>113</v>
      </c>
      <c r="BA215" s="11"/>
      <c r="BB215" s="2" t="s">
        <v>104</v>
      </c>
      <c r="BC215" s="11"/>
      <c r="BD215" s="4"/>
      <c r="BE215" s="6"/>
      <c r="BF215" s="6">
        <v>3.07</v>
      </c>
      <c r="BG215" s="6"/>
      <c r="BH215" s="6">
        <v>18</v>
      </c>
      <c r="BI215" s="7">
        <v>1</v>
      </c>
    </row>
    <row r="216" spans="1:61" x14ac:dyDescent="0.25">
      <c r="A216" s="2">
        <v>64</v>
      </c>
      <c r="B216" s="2">
        <v>2016</v>
      </c>
      <c r="C216" s="2" t="s">
        <v>211</v>
      </c>
      <c r="D216" s="2" t="s">
        <v>99</v>
      </c>
      <c r="E216" s="2" t="s">
        <v>74</v>
      </c>
      <c r="F216" s="2" t="s">
        <v>212</v>
      </c>
      <c r="G216" s="1" t="s">
        <v>65</v>
      </c>
      <c r="H216" s="1" t="s">
        <v>66</v>
      </c>
      <c r="I216" s="3">
        <v>1</v>
      </c>
      <c r="J216" s="4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3" t="s">
        <v>67</v>
      </c>
      <c r="R216">
        <v>1</v>
      </c>
      <c r="S216" s="4">
        <v>1</v>
      </c>
      <c r="T216" s="5">
        <v>0</v>
      </c>
      <c r="U216" s="5">
        <v>0</v>
      </c>
      <c r="V216" s="5">
        <v>0</v>
      </c>
      <c r="W216" s="3" t="s">
        <v>68</v>
      </c>
      <c r="X216" s="3">
        <v>0</v>
      </c>
      <c r="Y216" s="4">
        <v>1</v>
      </c>
      <c r="Z216" s="5">
        <v>0</v>
      </c>
      <c r="AA216" s="5">
        <v>0</v>
      </c>
      <c r="AB216" s="5">
        <v>0</v>
      </c>
      <c r="AC216" s="3" t="s">
        <v>91</v>
      </c>
      <c r="AD216" s="3">
        <v>5</v>
      </c>
      <c r="AE216" s="4">
        <v>0</v>
      </c>
      <c r="AF216" s="5">
        <v>0</v>
      </c>
      <c r="AG216" s="5">
        <v>0</v>
      </c>
      <c r="AH216" s="5">
        <v>0</v>
      </c>
      <c r="AI216" s="5">
        <v>1</v>
      </c>
      <c r="AJ216" s="5">
        <v>0</v>
      </c>
      <c r="AK216" s="6"/>
      <c r="AL216" s="6"/>
      <c r="AM216" s="6"/>
      <c r="AN216" s="6">
        <v>6</v>
      </c>
      <c r="AO216" s="6">
        <v>24</v>
      </c>
      <c r="AP216" s="6">
        <v>25</v>
      </c>
      <c r="AQ216" s="6">
        <v>22</v>
      </c>
      <c r="AR216" s="6">
        <v>23</v>
      </c>
      <c r="AS216" s="6">
        <v>13480</v>
      </c>
      <c r="AT216" s="7">
        <v>0</v>
      </c>
      <c r="AU216" s="7">
        <v>1</v>
      </c>
      <c r="AV216" s="7">
        <v>1</v>
      </c>
      <c r="AW216" s="8" t="s">
        <v>70</v>
      </c>
      <c r="AX216" s="12" t="s">
        <v>112</v>
      </c>
      <c r="AY216" s="12">
        <v>1</v>
      </c>
      <c r="AZ216" s="9" t="s">
        <v>113</v>
      </c>
      <c r="BA216" s="11"/>
      <c r="BB216" s="2" t="s">
        <v>99</v>
      </c>
      <c r="BC216" s="11"/>
      <c r="BD216" s="4"/>
      <c r="BE216" s="6"/>
      <c r="BF216" s="6">
        <v>3.11</v>
      </c>
      <c r="BG216" s="6"/>
      <c r="BH216" s="6">
        <v>24</v>
      </c>
      <c r="BI216" s="7">
        <v>1</v>
      </c>
    </row>
    <row r="217" spans="1:61" x14ac:dyDescent="0.25">
      <c r="A217" s="2">
        <v>129</v>
      </c>
      <c r="B217" s="2">
        <v>2016</v>
      </c>
      <c r="C217" s="2" t="s">
        <v>299</v>
      </c>
      <c r="D217" s="2" t="s">
        <v>111</v>
      </c>
      <c r="E217" s="2" t="s">
        <v>74</v>
      </c>
      <c r="F217" s="2" t="s">
        <v>64</v>
      </c>
      <c r="G217" s="1" t="s">
        <v>65</v>
      </c>
      <c r="H217" s="1" t="s">
        <v>66</v>
      </c>
      <c r="I217" s="3">
        <v>1</v>
      </c>
      <c r="J217" s="4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3" t="s">
        <v>101</v>
      </c>
      <c r="R217">
        <v>2</v>
      </c>
      <c r="S217" s="4">
        <v>0</v>
      </c>
      <c r="T217" s="5">
        <v>1</v>
      </c>
      <c r="U217" s="5">
        <v>0</v>
      </c>
      <c r="V217" s="5">
        <v>0</v>
      </c>
      <c r="W217" s="3" t="s">
        <v>68</v>
      </c>
      <c r="X217" s="3">
        <v>0</v>
      </c>
      <c r="Y217" s="4">
        <v>1</v>
      </c>
      <c r="Z217" s="5">
        <v>0</v>
      </c>
      <c r="AA217" s="5">
        <v>0</v>
      </c>
      <c r="AB217" s="5">
        <v>0</v>
      </c>
      <c r="AC217" s="3" t="s">
        <v>111</v>
      </c>
      <c r="AD217" s="3">
        <v>6</v>
      </c>
      <c r="AE217" s="4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1</v>
      </c>
      <c r="AK217" s="6"/>
      <c r="AL217" s="6"/>
      <c r="AM217" s="6"/>
      <c r="AN217" s="6"/>
      <c r="AO217" s="6">
        <v>28</v>
      </c>
      <c r="AP217" s="6">
        <v>24</v>
      </c>
      <c r="AQ217" s="6">
        <v>32</v>
      </c>
      <c r="AR217" s="6">
        <v>28</v>
      </c>
      <c r="AS217" s="6">
        <v>1047</v>
      </c>
      <c r="AT217" s="7">
        <v>0</v>
      </c>
      <c r="AU217" s="7">
        <v>1</v>
      </c>
      <c r="AV217" s="7">
        <v>1</v>
      </c>
      <c r="AW217" s="8" t="s">
        <v>70</v>
      </c>
      <c r="AX217" s="12" t="s">
        <v>112</v>
      </c>
      <c r="AY217" s="12">
        <v>1</v>
      </c>
      <c r="AZ217" s="9" t="s">
        <v>113</v>
      </c>
      <c r="BA217" s="11"/>
      <c r="BB217" s="2" t="s">
        <v>111</v>
      </c>
      <c r="BC217" s="11"/>
      <c r="BD217" s="4"/>
      <c r="BE217" s="6"/>
      <c r="BF217" s="6">
        <v>3.67</v>
      </c>
      <c r="BG217" s="6"/>
      <c r="BH217" s="6">
        <v>27</v>
      </c>
      <c r="BI217" s="7">
        <v>1</v>
      </c>
    </row>
    <row r="218" spans="1:61" x14ac:dyDescent="0.25">
      <c r="A218" s="2">
        <v>211</v>
      </c>
      <c r="B218" s="2">
        <v>2015</v>
      </c>
      <c r="C218" s="2" t="s">
        <v>271</v>
      </c>
      <c r="D218" s="2" t="s">
        <v>131</v>
      </c>
      <c r="E218" s="2" t="s">
        <v>63</v>
      </c>
      <c r="F218" s="2" t="s">
        <v>94</v>
      </c>
      <c r="G218" s="1" t="s">
        <v>65</v>
      </c>
      <c r="H218" s="1" t="s">
        <v>66</v>
      </c>
      <c r="I218" s="3">
        <v>1</v>
      </c>
      <c r="J218" s="4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3" t="s">
        <v>101</v>
      </c>
      <c r="R218">
        <v>2</v>
      </c>
      <c r="S218" s="4">
        <v>0</v>
      </c>
      <c r="T218" s="5">
        <v>1</v>
      </c>
      <c r="U218" s="5">
        <v>0</v>
      </c>
      <c r="V218" s="5">
        <v>0</v>
      </c>
      <c r="W218" s="3" t="s">
        <v>68</v>
      </c>
      <c r="X218" s="3">
        <v>0</v>
      </c>
      <c r="Y218" s="4">
        <v>1</v>
      </c>
      <c r="Z218" s="5">
        <v>0</v>
      </c>
      <c r="AA218" s="5">
        <v>0</v>
      </c>
      <c r="AB218" s="5">
        <v>0</v>
      </c>
      <c r="AC218" s="3" t="s">
        <v>69</v>
      </c>
      <c r="AD218" s="3">
        <v>1</v>
      </c>
      <c r="AE218" s="4">
        <v>1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6"/>
      <c r="AL218" s="6"/>
      <c r="AM218" s="6"/>
      <c r="AN218" s="6">
        <v>8</v>
      </c>
      <c r="AO218" s="6">
        <v>27</v>
      </c>
      <c r="AP218" s="6">
        <v>25</v>
      </c>
      <c r="AQ218" s="6">
        <v>30</v>
      </c>
      <c r="AR218" s="6">
        <v>33</v>
      </c>
      <c r="AS218" s="6">
        <v>8764</v>
      </c>
      <c r="AT218" s="7">
        <v>0</v>
      </c>
      <c r="AU218" s="7">
        <v>0</v>
      </c>
      <c r="AV218" s="7">
        <v>0</v>
      </c>
      <c r="AW218" s="8" t="s">
        <v>70</v>
      </c>
      <c r="AX218" s="12" t="s">
        <v>112</v>
      </c>
      <c r="AY218" s="12">
        <v>1</v>
      </c>
      <c r="AZ218" s="9" t="s">
        <v>113</v>
      </c>
      <c r="BA218" s="11"/>
      <c r="BB218" s="2" t="s">
        <v>131</v>
      </c>
      <c r="BC218" s="11"/>
      <c r="BD218" s="4"/>
      <c r="BE218" s="6"/>
      <c r="BF218" s="6">
        <v>3.74</v>
      </c>
      <c r="BG218" s="6"/>
      <c r="BH218" s="6">
        <v>21</v>
      </c>
      <c r="BI218" s="7">
        <v>1</v>
      </c>
    </row>
    <row r="219" spans="1:61" x14ac:dyDescent="0.25">
      <c r="A219" s="2">
        <v>204</v>
      </c>
      <c r="B219" s="2">
        <v>2016</v>
      </c>
      <c r="C219" s="2" t="s">
        <v>255</v>
      </c>
      <c r="D219" s="2" t="s">
        <v>104</v>
      </c>
      <c r="E219" s="2" t="s">
        <v>63</v>
      </c>
      <c r="F219" s="2" t="s">
        <v>136</v>
      </c>
      <c r="G219" s="1" t="s">
        <v>65</v>
      </c>
      <c r="H219" s="1" t="s">
        <v>66</v>
      </c>
      <c r="I219" s="3">
        <v>1</v>
      </c>
      <c r="J219" s="4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3" t="s">
        <v>67</v>
      </c>
      <c r="R219">
        <v>1</v>
      </c>
      <c r="S219" s="4">
        <v>1</v>
      </c>
      <c r="T219" s="5">
        <v>0</v>
      </c>
      <c r="U219" s="5">
        <v>0</v>
      </c>
      <c r="V219" s="5">
        <v>0</v>
      </c>
      <c r="W219" s="3" t="s">
        <v>68</v>
      </c>
      <c r="X219" s="3">
        <v>0</v>
      </c>
      <c r="Y219" s="4">
        <v>1</v>
      </c>
      <c r="Z219" s="5">
        <v>0</v>
      </c>
      <c r="AA219" s="5">
        <v>0</v>
      </c>
      <c r="AB219" s="5">
        <v>0</v>
      </c>
      <c r="AC219" s="3" t="s">
        <v>104</v>
      </c>
      <c r="AD219" s="3">
        <v>4</v>
      </c>
      <c r="AE219" s="4">
        <v>0</v>
      </c>
      <c r="AF219" s="5">
        <v>0</v>
      </c>
      <c r="AG219" s="5">
        <v>0</v>
      </c>
      <c r="AH219" s="5">
        <v>1</v>
      </c>
      <c r="AI219" s="5">
        <v>0</v>
      </c>
      <c r="AJ219" s="5">
        <v>0</v>
      </c>
      <c r="AK219" s="6"/>
      <c r="AL219" s="6"/>
      <c r="AM219" s="6"/>
      <c r="AN219" s="6"/>
      <c r="AO219" s="6">
        <v>26</v>
      </c>
      <c r="AP219" s="6">
        <v>24</v>
      </c>
      <c r="AQ219" s="6">
        <v>28</v>
      </c>
      <c r="AR219" s="6">
        <v>23</v>
      </c>
      <c r="AS219" s="6">
        <v>65</v>
      </c>
      <c r="AT219" s="7">
        <v>0</v>
      </c>
      <c r="AU219" s="7">
        <v>0</v>
      </c>
      <c r="AV219" s="7">
        <v>1</v>
      </c>
      <c r="AW219" s="8" t="s">
        <v>70</v>
      </c>
      <c r="AX219" s="12" t="s">
        <v>112</v>
      </c>
      <c r="AY219" s="12">
        <v>1</v>
      </c>
      <c r="AZ219" s="9" t="s">
        <v>113</v>
      </c>
      <c r="BA219" s="11"/>
      <c r="BB219" s="2" t="s">
        <v>104</v>
      </c>
      <c r="BC219" s="11"/>
      <c r="BD219" s="4"/>
      <c r="BE219" s="6"/>
      <c r="BF219" s="6">
        <v>3.84</v>
      </c>
      <c r="BG219" s="6"/>
      <c r="BH219" s="6">
        <v>27</v>
      </c>
      <c r="BI219" s="7">
        <v>1</v>
      </c>
    </row>
    <row r="220" spans="1:61" x14ac:dyDescent="0.25">
      <c r="A220" s="2">
        <v>238</v>
      </c>
      <c r="B220" s="2">
        <v>2016</v>
      </c>
      <c r="C220" s="2" t="s">
        <v>152</v>
      </c>
      <c r="D220" s="2" t="s">
        <v>104</v>
      </c>
      <c r="E220" s="2" t="s">
        <v>63</v>
      </c>
      <c r="F220" s="2" t="s">
        <v>145</v>
      </c>
      <c r="G220" s="1" t="s">
        <v>65</v>
      </c>
      <c r="H220" s="1" t="s">
        <v>109</v>
      </c>
      <c r="I220" s="3">
        <v>7</v>
      </c>
      <c r="J220" s="4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</v>
      </c>
      <c r="Q220" s="3" t="s">
        <v>67</v>
      </c>
      <c r="R220">
        <v>1</v>
      </c>
      <c r="S220" s="4">
        <v>1</v>
      </c>
      <c r="T220" s="5">
        <v>0</v>
      </c>
      <c r="U220" s="5">
        <v>0</v>
      </c>
      <c r="V220" s="5">
        <v>0</v>
      </c>
      <c r="W220" s="3" t="s">
        <v>68</v>
      </c>
      <c r="X220" s="3">
        <v>0</v>
      </c>
      <c r="Y220" s="4">
        <v>1</v>
      </c>
      <c r="Z220" s="5">
        <v>0</v>
      </c>
      <c r="AA220" s="5">
        <v>0</v>
      </c>
      <c r="AB220" s="5">
        <v>0</v>
      </c>
      <c r="AC220" s="3" t="s">
        <v>104</v>
      </c>
      <c r="AD220" s="3">
        <v>4</v>
      </c>
      <c r="AE220" s="4">
        <v>0</v>
      </c>
      <c r="AF220" s="5">
        <v>0</v>
      </c>
      <c r="AG220" s="5">
        <v>0</v>
      </c>
      <c r="AH220" s="5">
        <v>1</v>
      </c>
      <c r="AI220" s="5">
        <v>0</v>
      </c>
      <c r="AJ220" s="5">
        <v>0</v>
      </c>
      <c r="AK220" s="6"/>
      <c r="AL220" s="6"/>
      <c r="AM220" s="6"/>
      <c r="AN220" s="6"/>
      <c r="AO220" s="6">
        <v>21</v>
      </c>
      <c r="AP220" s="6"/>
      <c r="AQ220" s="6"/>
      <c r="AR220" s="6"/>
      <c r="AS220" s="6">
        <v>2155</v>
      </c>
      <c r="AT220" s="7">
        <v>0</v>
      </c>
      <c r="AU220" s="7">
        <v>0</v>
      </c>
      <c r="AV220" s="7">
        <v>1</v>
      </c>
      <c r="AW220" s="8" t="s">
        <v>70</v>
      </c>
      <c r="AX220" s="12" t="s">
        <v>112</v>
      </c>
      <c r="AY220" s="12">
        <v>1</v>
      </c>
      <c r="AZ220" s="9" t="s">
        <v>113</v>
      </c>
      <c r="BA220" s="11"/>
      <c r="BB220" s="2" t="s">
        <v>104</v>
      </c>
      <c r="BC220" s="11"/>
      <c r="BD220" s="4"/>
      <c r="BE220" s="6"/>
      <c r="BF220" s="6">
        <v>4</v>
      </c>
      <c r="BG220" s="6"/>
      <c r="BH220" s="6"/>
      <c r="BI220" s="7">
        <v>1</v>
      </c>
    </row>
    <row r="221" spans="1:61" x14ac:dyDescent="0.25">
      <c r="A221" s="2">
        <v>209</v>
      </c>
      <c r="B221" s="2">
        <v>2016</v>
      </c>
      <c r="C221" s="2" t="s">
        <v>272</v>
      </c>
      <c r="D221" s="2" t="s">
        <v>111</v>
      </c>
      <c r="E221" s="2" t="s">
        <v>63</v>
      </c>
      <c r="F221" s="2" t="s">
        <v>81</v>
      </c>
      <c r="G221" s="1" t="s">
        <v>65</v>
      </c>
      <c r="H221" s="1" t="s">
        <v>109</v>
      </c>
      <c r="I221" s="3">
        <v>7</v>
      </c>
      <c r="J221" s="4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</v>
      </c>
      <c r="Q221" s="3" t="s">
        <v>101</v>
      </c>
      <c r="R221">
        <v>2</v>
      </c>
      <c r="S221" s="4">
        <v>0</v>
      </c>
      <c r="T221" s="5">
        <v>1</v>
      </c>
      <c r="U221" s="5">
        <v>0</v>
      </c>
      <c r="V221" s="5">
        <v>0</v>
      </c>
      <c r="W221" s="3" t="s">
        <v>68</v>
      </c>
      <c r="X221" s="3">
        <v>0</v>
      </c>
      <c r="Y221" s="4">
        <v>1</v>
      </c>
      <c r="Z221" s="5">
        <v>0</v>
      </c>
      <c r="AA221" s="5">
        <v>0</v>
      </c>
      <c r="AB221" s="5">
        <v>0</v>
      </c>
      <c r="AC221" s="3" t="s">
        <v>111</v>
      </c>
      <c r="AD221" s="3">
        <v>6</v>
      </c>
      <c r="AE221" s="4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1</v>
      </c>
      <c r="AK221" s="6"/>
      <c r="AL221" s="6"/>
      <c r="AM221" s="6"/>
      <c r="AN221" s="6"/>
      <c r="AO221" s="6">
        <v>27</v>
      </c>
      <c r="AP221" s="6"/>
      <c r="AQ221" s="6"/>
      <c r="AR221" s="6"/>
      <c r="AS221" s="6">
        <v>10665</v>
      </c>
      <c r="AT221" s="7">
        <v>0</v>
      </c>
      <c r="AU221" s="7">
        <v>0</v>
      </c>
      <c r="AV221" s="7">
        <v>1</v>
      </c>
      <c r="AW221" s="8" t="s">
        <v>70</v>
      </c>
      <c r="AX221" s="12" t="s">
        <v>112</v>
      </c>
      <c r="AY221" s="12">
        <v>1</v>
      </c>
      <c r="AZ221" s="9" t="s">
        <v>113</v>
      </c>
      <c r="BA221" s="11"/>
      <c r="BB221" s="2" t="s">
        <v>111</v>
      </c>
      <c r="BC221" s="11"/>
      <c r="BD221" s="4"/>
      <c r="BE221" s="6"/>
      <c r="BF221" s="6">
        <v>4</v>
      </c>
      <c r="BG221" s="6"/>
      <c r="BH221" s="6"/>
      <c r="BI221" s="7">
        <v>1</v>
      </c>
    </row>
    <row r="222" spans="1:61" x14ac:dyDescent="0.25">
      <c r="A222" s="2">
        <v>231</v>
      </c>
      <c r="B222" s="2">
        <v>2015</v>
      </c>
      <c r="C222" s="2" t="s">
        <v>313</v>
      </c>
      <c r="D222" s="2" t="s">
        <v>99</v>
      </c>
      <c r="E222" s="2" t="s">
        <v>63</v>
      </c>
      <c r="F222" s="2" t="s">
        <v>108</v>
      </c>
      <c r="G222" s="1" t="s">
        <v>65</v>
      </c>
      <c r="H222" s="1" t="s">
        <v>109</v>
      </c>
      <c r="I222" s="3">
        <v>7</v>
      </c>
      <c r="J222" s="4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  <c r="Q222" s="3" t="s">
        <v>67</v>
      </c>
      <c r="R222">
        <v>1</v>
      </c>
      <c r="S222" s="4">
        <v>1</v>
      </c>
      <c r="T222" s="5">
        <v>0</v>
      </c>
      <c r="U222" s="5">
        <v>0</v>
      </c>
      <c r="V222" s="5">
        <v>0</v>
      </c>
      <c r="W222" s="3" t="s">
        <v>68</v>
      </c>
      <c r="X222" s="3">
        <v>0</v>
      </c>
      <c r="Y222" s="4">
        <v>1</v>
      </c>
      <c r="Z222" s="5">
        <v>0</v>
      </c>
      <c r="AA222" s="5">
        <v>0</v>
      </c>
      <c r="AB222" s="5">
        <v>0</v>
      </c>
      <c r="AC222" s="3" t="s">
        <v>91</v>
      </c>
      <c r="AD222" s="3">
        <v>5</v>
      </c>
      <c r="AE222" s="4">
        <v>0</v>
      </c>
      <c r="AF222" s="5">
        <v>0</v>
      </c>
      <c r="AG222" s="5">
        <v>0</v>
      </c>
      <c r="AH222" s="5">
        <v>0</v>
      </c>
      <c r="AI222" s="5">
        <v>1</v>
      </c>
      <c r="AJ222" s="5">
        <v>0</v>
      </c>
      <c r="AK222" s="6"/>
      <c r="AL222" s="6"/>
      <c r="AM222" s="6"/>
      <c r="AN222" s="6"/>
      <c r="AO222" s="6">
        <v>29</v>
      </c>
      <c r="AP222" s="6"/>
      <c r="AQ222" s="6"/>
      <c r="AR222" s="6"/>
      <c r="AS222" s="6">
        <v>667</v>
      </c>
      <c r="AT222" s="7">
        <v>0</v>
      </c>
      <c r="AU222" s="7">
        <v>0</v>
      </c>
      <c r="AV222" s="7">
        <v>0</v>
      </c>
      <c r="AW222" s="8" t="s">
        <v>70</v>
      </c>
      <c r="AX222" s="12" t="s">
        <v>112</v>
      </c>
      <c r="AY222" s="12">
        <v>1</v>
      </c>
      <c r="AZ222" s="9" t="s">
        <v>113</v>
      </c>
      <c r="BA222" s="11"/>
      <c r="BB222" s="2" t="s">
        <v>99</v>
      </c>
      <c r="BC222" s="11"/>
      <c r="BD222" s="4"/>
      <c r="BE222" s="6"/>
      <c r="BF222" s="6">
        <v>4.0999999999999996</v>
      </c>
      <c r="BG222" s="6"/>
      <c r="BH222" s="6"/>
      <c r="BI222" s="7">
        <v>1</v>
      </c>
    </row>
    <row r="223" spans="1:61" x14ac:dyDescent="0.25">
      <c r="A223" s="2">
        <v>164</v>
      </c>
      <c r="B223" s="2">
        <v>2015</v>
      </c>
      <c r="C223" s="2" t="s">
        <v>403</v>
      </c>
      <c r="D223" s="2" t="s">
        <v>204</v>
      </c>
      <c r="E223" s="2" t="s">
        <v>63</v>
      </c>
      <c r="F223" s="2" t="s">
        <v>119</v>
      </c>
      <c r="G223" s="1" t="s">
        <v>65</v>
      </c>
      <c r="H223" s="1" t="s">
        <v>109</v>
      </c>
      <c r="I223" s="3">
        <v>7</v>
      </c>
      <c r="J223" s="4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</v>
      </c>
      <c r="Q223" s="3" t="s">
        <v>67</v>
      </c>
      <c r="R223">
        <v>1</v>
      </c>
      <c r="S223" s="4">
        <v>1</v>
      </c>
      <c r="T223" s="5">
        <v>0</v>
      </c>
      <c r="U223" s="5">
        <v>0</v>
      </c>
      <c r="V223" s="5">
        <v>0</v>
      </c>
      <c r="W223" s="3" t="s">
        <v>68</v>
      </c>
      <c r="X223" s="3">
        <v>0</v>
      </c>
      <c r="Y223" s="4">
        <v>1</v>
      </c>
      <c r="Z223" s="5">
        <v>0</v>
      </c>
      <c r="AA223" s="5">
        <v>0</v>
      </c>
      <c r="AB223" s="5">
        <v>0</v>
      </c>
      <c r="AC223" s="3" t="s">
        <v>128</v>
      </c>
      <c r="AD223" s="3">
        <v>3</v>
      </c>
      <c r="AE223" s="4">
        <v>0</v>
      </c>
      <c r="AF223" s="5">
        <v>0</v>
      </c>
      <c r="AG223" s="5">
        <v>1</v>
      </c>
      <c r="AH223" s="5">
        <v>0</v>
      </c>
      <c r="AI223" s="5">
        <v>0</v>
      </c>
      <c r="AJ223" s="5">
        <v>0</v>
      </c>
      <c r="AK223" s="6"/>
      <c r="AL223" s="6"/>
      <c r="AM223" s="6"/>
      <c r="AN223" s="6"/>
      <c r="AO223" s="6"/>
      <c r="AP223" s="6"/>
      <c r="AQ223" s="6"/>
      <c r="AR223" s="6"/>
      <c r="AS223" s="6">
        <v>768</v>
      </c>
      <c r="AT223" s="7">
        <v>0</v>
      </c>
      <c r="AU223" s="7">
        <v>0</v>
      </c>
      <c r="AV223" s="7">
        <v>0</v>
      </c>
      <c r="AW223" s="8" t="s">
        <v>70</v>
      </c>
      <c r="AX223" s="12" t="s">
        <v>112</v>
      </c>
      <c r="AY223" s="12">
        <v>1</v>
      </c>
      <c r="AZ223" s="9" t="s">
        <v>113</v>
      </c>
      <c r="BA223" s="11"/>
      <c r="BB223" s="2" t="s">
        <v>204</v>
      </c>
      <c r="BC223" s="11"/>
      <c r="BD223" s="4"/>
      <c r="BE223" s="6"/>
      <c r="BF223" s="6">
        <v>4.13</v>
      </c>
      <c r="BG223" s="6"/>
      <c r="BH223" s="6"/>
      <c r="BI223" s="7">
        <v>1</v>
      </c>
    </row>
    <row r="224" spans="1:61" x14ac:dyDescent="0.25">
      <c r="A224" s="2">
        <v>96</v>
      </c>
      <c r="B224" s="2">
        <v>2015</v>
      </c>
      <c r="C224" s="2" t="s">
        <v>233</v>
      </c>
      <c r="D224" s="2" t="s">
        <v>99</v>
      </c>
      <c r="E224" s="2" t="s">
        <v>63</v>
      </c>
      <c r="F224" s="2" t="s">
        <v>234</v>
      </c>
      <c r="G224" s="1" t="s">
        <v>65</v>
      </c>
      <c r="H224" s="1" t="s">
        <v>76</v>
      </c>
      <c r="I224" s="3">
        <v>2</v>
      </c>
      <c r="J224" s="4">
        <v>0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3" t="s">
        <v>67</v>
      </c>
      <c r="R224">
        <v>1</v>
      </c>
      <c r="S224" s="4">
        <v>1</v>
      </c>
      <c r="T224" s="5">
        <v>0</v>
      </c>
      <c r="U224" s="5">
        <v>0</v>
      </c>
      <c r="V224" s="5">
        <v>0</v>
      </c>
      <c r="W224" s="3" t="s">
        <v>68</v>
      </c>
      <c r="X224" s="3">
        <v>0</v>
      </c>
      <c r="Y224" s="4">
        <v>1</v>
      </c>
      <c r="Z224" s="5">
        <v>0</v>
      </c>
      <c r="AA224" s="5">
        <v>0</v>
      </c>
      <c r="AB224" s="5">
        <v>0</v>
      </c>
      <c r="AC224" s="3" t="s">
        <v>91</v>
      </c>
      <c r="AD224" s="3">
        <v>5</v>
      </c>
      <c r="AE224" s="4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6"/>
      <c r="AL224" s="6"/>
      <c r="AM224" s="6"/>
      <c r="AN224" s="6"/>
      <c r="AO224" s="6">
        <v>25</v>
      </c>
      <c r="AP224" s="6"/>
      <c r="AQ224" s="6"/>
      <c r="AR224" s="6"/>
      <c r="AS224" s="6">
        <v>16839</v>
      </c>
      <c r="AT224" s="7">
        <v>0</v>
      </c>
      <c r="AU224" s="7">
        <v>0</v>
      </c>
      <c r="AV224" s="7">
        <v>0</v>
      </c>
      <c r="AW224" s="8" t="s">
        <v>70</v>
      </c>
      <c r="AX224" s="12" t="s">
        <v>112</v>
      </c>
      <c r="AY224" s="12">
        <v>1</v>
      </c>
      <c r="AZ224" s="9" t="s">
        <v>113</v>
      </c>
      <c r="BA224" s="11"/>
      <c r="BB224" s="2" t="s">
        <v>99</v>
      </c>
      <c r="BC224" s="11"/>
      <c r="BD224" s="4"/>
      <c r="BE224" s="6"/>
      <c r="BF224" s="6">
        <v>4.18</v>
      </c>
      <c r="BG224" s="6"/>
      <c r="BH224" s="6"/>
      <c r="BI224" s="7">
        <v>1</v>
      </c>
    </row>
    <row r="225" spans="1:61" x14ac:dyDescent="0.25">
      <c r="A225" s="2">
        <v>226</v>
      </c>
      <c r="B225" s="2">
        <v>2016</v>
      </c>
      <c r="C225" s="2" t="s">
        <v>298</v>
      </c>
      <c r="D225" s="2" t="s">
        <v>99</v>
      </c>
      <c r="E225" s="2" t="s">
        <v>63</v>
      </c>
      <c r="F225" s="2" t="s">
        <v>136</v>
      </c>
      <c r="G225" s="1" t="s">
        <v>65</v>
      </c>
      <c r="H225" s="1" t="s">
        <v>66</v>
      </c>
      <c r="I225" s="3">
        <v>1</v>
      </c>
      <c r="J225" s="4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3" t="s">
        <v>67</v>
      </c>
      <c r="R225">
        <v>1</v>
      </c>
      <c r="S225" s="4">
        <v>1</v>
      </c>
      <c r="T225" s="5">
        <v>0</v>
      </c>
      <c r="U225" s="5">
        <v>0</v>
      </c>
      <c r="V225" s="5">
        <v>0</v>
      </c>
      <c r="W225" s="3" t="s">
        <v>68</v>
      </c>
      <c r="X225" s="3">
        <v>0</v>
      </c>
      <c r="Y225" s="4">
        <v>1</v>
      </c>
      <c r="Z225" s="5">
        <v>0</v>
      </c>
      <c r="AA225" s="5">
        <v>0</v>
      </c>
      <c r="AB225" s="5">
        <v>0</v>
      </c>
      <c r="AC225" s="3" t="s">
        <v>91</v>
      </c>
      <c r="AD225" s="3">
        <v>5</v>
      </c>
      <c r="AE225" s="4">
        <v>0</v>
      </c>
      <c r="AF225" s="5">
        <v>0</v>
      </c>
      <c r="AG225" s="5">
        <v>0</v>
      </c>
      <c r="AH225" s="5">
        <v>0</v>
      </c>
      <c r="AI225" s="5">
        <v>1</v>
      </c>
      <c r="AJ225" s="5">
        <v>0</v>
      </c>
      <c r="AK225" s="6"/>
      <c r="AL225" s="6"/>
      <c r="AM225" s="6"/>
      <c r="AN225" s="6">
        <v>4</v>
      </c>
      <c r="AO225" s="6">
        <v>28</v>
      </c>
      <c r="AP225" s="6">
        <v>27</v>
      </c>
      <c r="AQ225" s="6">
        <v>28</v>
      </c>
      <c r="AR225" s="6">
        <v>28</v>
      </c>
      <c r="AS225" s="6">
        <v>3591</v>
      </c>
      <c r="AT225" s="7">
        <v>0</v>
      </c>
      <c r="AU225" s="7">
        <v>0</v>
      </c>
      <c r="AV225" s="7">
        <v>1</v>
      </c>
      <c r="AW225" s="8" t="s">
        <v>70</v>
      </c>
      <c r="AX225" s="12" t="s">
        <v>112</v>
      </c>
      <c r="AY225" s="12">
        <v>1</v>
      </c>
      <c r="AZ225" s="9" t="s">
        <v>113</v>
      </c>
      <c r="BA225" s="11"/>
      <c r="BB225" s="2" t="s">
        <v>99</v>
      </c>
      <c r="BC225" s="11"/>
      <c r="BD225" s="4"/>
      <c r="BE225" s="6"/>
      <c r="BF225" s="6">
        <v>4.26</v>
      </c>
      <c r="BG225" s="6"/>
      <c r="BH225" s="6">
        <v>28</v>
      </c>
      <c r="BI225" s="7">
        <v>1</v>
      </c>
    </row>
    <row r="226" spans="1:61" x14ac:dyDescent="0.25">
      <c r="A226" s="2">
        <v>82</v>
      </c>
      <c r="B226" s="2">
        <v>2015</v>
      </c>
      <c r="C226" s="2" t="s">
        <v>248</v>
      </c>
      <c r="D226" s="2" t="s">
        <v>124</v>
      </c>
      <c r="E226" s="2" t="s">
        <v>74</v>
      </c>
      <c r="F226" s="2" t="s">
        <v>141</v>
      </c>
      <c r="G226" s="1" t="s">
        <v>65</v>
      </c>
      <c r="H226" s="1" t="s">
        <v>227</v>
      </c>
      <c r="I226" s="3">
        <v>6</v>
      </c>
      <c r="J226" s="4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0</v>
      </c>
      <c r="Q226" s="3" t="s">
        <v>249</v>
      </c>
      <c r="R226">
        <v>3</v>
      </c>
      <c r="S226" s="4">
        <v>0</v>
      </c>
      <c r="T226" s="5">
        <v>0</v>
      </c>
      <c r="U226" s="5">
        <v>1</v>
      </c>
      <c r="V226" s="5">
        <v>0</v>
      </c>
      <c r="W226" s="3" t="s">
        <v>110</v>
      </c>
      <c r="X226" s="3">
        <v>1</v>
      </c>
      <c r="Y226" s="4">
        <v>0</v>
      </c>
      <c r="Z226" s="5">
        <v>1</v>
      </c>
      <c r="AA226" s="5">
        <v>0</v>
      </c>
      <c r="AB226" s="5">
        <v>0</v>
      </c>
      <c r="AC226" s="3" t="s">
        <v>83</v>
      </c>
      <c r="AD226" s="3">
        <v>2</v>
      </c>
      <c r="AE226" s="4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6"/>
      <c r="AL226" s="6"/>
      <c r="AM226" s="6"/>
      <c r="AN226" s="6"/>
      <c r="AO226" s="6"/>
      <c r="AP226" s="6"/>
      <c r="AQ226" s="6"/>
      <c r="AR226" s="6"/>
      <c r="AS226" s="6">
        <v>64068</v>
      </c>
      <c r="AT226" s="7">
        <v>0</v>
      </c>
      <c r="AU226" s="7">
        <v>1</v>
      </c>
      <c r="AV226" s="7">
        <v>0</v>
      </c>
      <c r="AW226" s="8" t="s">
        <v>70</v>
      </c>
      <c r="AX226" s="12" t="s">
        <v>71</v>
      </c>
      <c r="AY226" s="12">
        <v>2</v>
      </c>
      <c r="AZ226" s="9" t="s">
        <v>72</v>
      </c>
      <c r="BA226" s="11"/>
      <c r="BB226" s="2" t="s">
        <v>124</v>
      </c>
      <c r="BC226" s="11"/>
      <c r="BD226" s="4">
        <v>3.23</v>
      </c>
      <c r="BE226" s="6"/>
      <c r="BF226" s="6"/>
      <c r="BG226" s="6"/>
      <c r="BH226" s="6"/>
      <c r="BI226" s="7">
        <v>1</v>
      </c>
    </row>
    <row r="227" spans="1:61" x14ac:dyDescent="0.25">
      <c r="A227" s="2">
        <v>128</v>
      </c>
      <c r="B227" s="2">
        <v>2015</v>
      </c>
      <c r="C227" s="2" t="s">
        <v>248</v>
      </c>
      <c r="D227" s="2" t="s">
        <v>89</v>
      </c>
      <c r="E227" s="2" t="s">
        <v>74</v>
      </c>
      <c r="F227" s="2" t="s">
        <v>81</v>
      </c>
      <c r="G227" s="1" t="s">
        <v>65</v>
      </c>
      <c r="H227" s="1" t="s">
        <v>82</v>
      </c>
      <c r="I227" s="3">
        <v>4</v>
      </c>
      <c r="J227" s="4">
        <v>0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0</v>
      </c>
      <c r="Q227" s="3" t="s">
        <v>249</v>
      </c>
      <c r="R227">
        <v>3</v>
      </c>
      <c r="S227" s="4">
        <v>0</v>
      </c>
      <c r="T227" s="5">
        <v>0</v>
      </c>
      <c r="U227" s="5">
        <v>1</v>
      </c>
      <c r="V227" s="5">
        <v>0</v>
      </c>
      <c r="W227" s="3" t="s">
        <v>68</v>
      </c>
      <c r="X227" s="3">
        <v>0</v>
      </c>
      <c r="Y227" s="4">
        <v>1</v>
      </c>
      <c r="Z227" s="5">
        <v>0</v>
      </c>
      <c r="AA227" s="5">
        <v>0</v>
      </c>
      <c r="AB227" s="5">
        <v>0</v>
      </c>
      <c r="AC227" s="3" t="s">
        <v>83</v>
      </c>
      <c r="AD227" s="3">
        <v>2</v>
      </c>
      <c r="AE227" s="4">
        <v>0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6"/>
      <c r="AL227" s="6"/>
      <c r="AM227" s="6"/>
      <c r="AN227" s="6"/>
      <c r="AO227" s="6"/>
      <c r="AP227" s="6"/>
      <c r="AQ227" s="6"/>
      <c r="AR227" s="6"/>
      <c r="AS227" s="6">
        <v>64068</v>
      </c>
      <c r="AT227" s="7">
        <v>0</v>
      </c>
      <c r="AU227" s="7">
        <v>1</v>
      </c>
      <c r="AV227" s="7">
        <v>0</v>
      </c>
      <c r="AW227" s="8" t="s">
        <v>65</v>
      </c>
      <c r="AX227" s="12" t="s">
        <v>71</v>
      </c>
      <c r="AY227" s="12">
        <v>3</v>
      </c>
      <c r="AZ227" s="9" t="s">
        <v>77</v>
      </c>
      <c r="BA227" s="11" t="s">
        <v>401</v>
      </c>
      <c r="BB227" s="2" t="s">
        <v>89</v>
      </c>
      <c r="BC227" s="11"/>
      <c r="BD227" s="4">
        <v>3.3370000000000002</v>
      </c>
      <c r="BE227" s="6"/>
      <c r="BF227" s="6"/>
      <c r="BG227" s="6">
        <v>0</v>
      </c>
      <c r="BH227" s="6"/>
      <c r="BI227" s="7">
        <v>0</v>
      </c>
    </row>
    <row r="228" spans="1:61" x14ac:dyDescent="0.25">
      <c r="A228" s="2">
        <v>244</v>
      </c>
      <c r="B228" s="2">
        <v>2015</v>
      </c>
      <c r="C228" s="2" t="s">
        <v>248</v>
      </c>
      <c r="D228" s="2" t="s">
        <v>99</v>
      </c>
      <c r="E228" s="2"/>
      <c r="F228" s="2" t="s">
        <v>81</v>
      </c>
      <c r="G228" s="1" t="s">
        <v>65</v>
      </c>
      <c r="H228" s="1" t="s">
        <v>82</v>
      </c>
      <c r="I228" s="3">
        <v>4</v>
      </c>
      <c r="J228" s="4">
        <v>0</v>
      </c>
      <c r="K228" s="5">
        <v>0</v>
      </c>
      <c r="L228" s="5">
        <v>0</v>
      </c>
      <c r="M228" s="5">
        <v>1</v>
      </c>
      <c r="N228" s="5">
        <v>0</v>
      </c>
      <c r="O228" s="5">
        <v>0</v>
      </c>
      <c r="P228" s="5">
        <v>0</v>
      </c>
      <c r="Q228" s="3" t="s">
        <v>249</v>
      </c>
      <c r="R228">
        <v>3</v>
      </c>
      <c r="S228" s="4">
        <v>0</v>
      </c>
      <c r="T228" s="5">
        <v>0</v>
      </c>
      <c r="U228" s="5">
        <v>1</v>
      </c>
      <c r="V228" s="5">
        <v>0</v>
      </c>
      <c r="W228" s="3" t="s">
        <v>68</v>
      </c>
      <c r="X228" s="3">
        <v>0</v>
      </c>
      <c r="Y228" s="4">
        <v>1</v>
      </c>
      <c r="Z228" s="5">
        <v>0</v>
      </c>
      <c r="AA228" s="5">
        <v>0</v>
      </c>
      <c r="AB228" s="5">
        <v>0</v>
      </c>
      <c r="AC228" s="3" t="s">
        <v>91</v>
      </c>
      <c r="AD228" s="3">
        <v>5</v>
      </c>
      <c r="AE228" s="4">
        <v>0</v>
      </c>
      <c r="AF228" s="5">
        <v>0</v>
      </c>
      <c r="AG228" s="5">
        <v>0</v>
      </c>
      <c r="AH228" s="5">
        <v>0</v>
      </c>
      <c r="AI228" s="5">
        <v>1</v>
      </c>
      <c r="AJ228" s="5">
        <v>0</v>
      </c>
      <c r="AK228" s="6"/>
      <c r="AL228" s="6"/>
      <c r="AM228" s="6"/>
      <c r="AN228" s="6"/>
      <c r="AO228" s="6"/>
      <c r="AP228" s="6"/>
      <c r="AQ228" s="6"/>
      <c r="AR228" s="6"/>
      <c r="AS228" s="6">
        <v>64068</v>
      </c>
      <c r="AT228" s="7">
        <v>0</v>
      </c>
      <c r="AU228" s="7">
        <v>1</v>
      </c>
      <c r="AV228" s="7">
        <v>0</v>
      </c>
      <c r="AW228" s="8" t="s">
        <v>70</v>
      </c>
      <c r="AX228" s="12" t="s">
        <v>112</v>
      </c>
      <c r="AY228" s="12">
        <v>1</v>
      </c>
      <c r="AZ228" s="9" t="s">
        <v>113</v>
      </c>
      <c r="BA228" s="11"/>
      <c r="BB228" s="2" t="s">
        <v>99</v>
      </c>
      <c r="BC228" s="11"/>
      <c r="BD228" s="4"/>
      <c r="BE228" s="6"/>
      <c r="BF228" s="6"/>
      <c r="BG228" s="6">
        <v>16</v>
      </c>
      <c r="BH228" s="6"/>
      <c r="BI228" s="7">
        <v>1</v>
      </c>
    </row>
  </sheetData>
  <hyperlinks>
    <hyperlink ref="A1" r:id="rId1" display="http://r-statistics.co/Probit-Regression-With-R.html    brought in from GandE without filled blanks, then column sorted in order of best R model from GE4Probit" xr:uid="{856D0C2A-4E40-4725-A32A-F32C6E68E47A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4124-B7C9-4138-9832-6D7AE281FE5C}">
  <dimension ref="A1:Z9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  <c r="B1" s="55" t="s">
        <v>48</v>
      </c>
      <c r="C1" s="53" t="s">
        <v>1</v>
      </c>
      <c r="D1" s="53" t="s">
        <v>17</v>
      </c>
      <c r="E1" t="s">
        <v>2</v>
      </c>
      <c r="F1" s="53" t="s">
        <v>4</v>
      </c>
      <c r="G1" t="s">
        <v>3</v>
      </c>
      <c r="H1" t="s">
        <v>5</v>
      </c>
      <c r="I1" s="54" t="s">
        <v>7</v>
      </c>
      <c r="J1" s="54" t="s">
        <v>23</v>
      </c>
      <c r="K1" s="54" t="s">
        <v>50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753</v>
      </c>
      <c r="R1" s="5" t="s">
        <v>42</v>
      </c>
      <c r="S1" s="5" t="s">
        <v>36</v>
      </c>
      <c r="T1" s="5" t="s">
        <v>38</v>
      </c>
      <c r="U1" s="5" t="s">
        <v>40</v>
      </c>
      <c r="V1" s="5" t="s">
        <v>41</v>
      </c>
      <c r="W1" s="4" t="s">
        <v>49</v>
      </c>
      <c r="X1" s="10" t="s">
        <v>58</v>
      </c>
      <c r="Y1" s="11" t="s">
        <v>60</v>
      </c>
      <c r="Z1" s="56" t="s">
        <v>29</v>
      </c>
    </row>
    <row r="2" spans="1:26" ht="45" x14ac:dyDescent="0.25">
      <c r="A2">
        <v>197</v>
      </c>
      <c r="B2" s="55">
        <v>0</v>
      </c>
      <c r="C2" s="53">
        <v>2015</v>
      </c>
      <c r="D2" s="53">
        <v>3</v>
      </c>
      <c r="E2" t="s">
        <v>88</v>
      </c>
      <c r="F2" s="53" t="s">
        <v>74</v>
      </c>
      <c r="G2" t="s">
        <v>124</v>
      </c>
      <c r="H2" t="s">
        <v>234</v>
      </c>
      <c r="I2" s="54" t="s">
        <v>86</v>
      </c>
      <c r="J2" s="54">
        <v>2</v>
      </c>
      <c r="K2" s="54" t="s">
        <v>112</v>
      </c>
      <c r="L2" s="5"/>
      <c r="M2" s="5"/>
      <c r="N2" s="5"/>
      <c r="O2" s="5"/>
      <c r="P2" s="5"/>
      <c r="Q2" s="5"/>
      <c r="R2" s="5">
        <v>2.6</v>
      </c>
      <c r="S2" s="5">
        <v>357</v>
      </c>
      <c r="T2" s="5">
        <v>546</v>
      </c>
      <c r="U2" s="5">
        <v>8</v>
      </c>
      <c r="V2" s="5">
        <v>11</v>
      </c>
      <c r="W2" s="4">
        <v>2.359</v>
      </c>
      <c r="X2" s="10" t="s">
        <v>263</v>
      </c>
      <c r="Y2" s="11"/>
      <c r="Z2" s="56">
        <v>2</v>
      </c>
    </row>
    <row r="3" spans="1:26" ht="45" x14ac:dyDescent="0.25">
      <c r="A3">
        <v>103</v>
      </c>
      <c r="B3" s="55">
        <v>10964</v>
      </c>
      <c r="C3" s="53">
        <v>2015</v>
      </c>
      <c r="D3" s="53">
        <v>3</v>
      </c>
      <c r="E3" t="s">
        <v>400</v>
      </c>
      <c r="F3" s="53" t="s">
        <v>63</v>
      </c>
      <c r="G3" t="s">
        <v>104</v>
      </c>
      <c r="H3" t="s">
        <v>136</v>
      </c>
      <c r="I3" s="54" t="s">
        <v>66</v>
      </c>
      <c r="J3" s="54">
        <v>0</v>
      </c>
      <c r="K3" s="54" t="s">
        <v>112</v>
      </c>
      <c r="L3" s="5"/>
      <c r="M3" s="5"/>
      <c r="N3" s="5"/>
      <c r="O3" s="5"/>
      <c r="P3" s="5"/>
      <c r="Q3" s="5"/>
      <c r="R3" s="5">
        <v>4.03</v>
      </c>
      <c r="S3" s="5">
        <v>120</v>
      </c>
      <c r="T3" s="5">
        <v>509</v>
      </c>
      <c r="U3" s="5">
        <v>8</v>
      </c>
      <c r="V3" s="5">
        <v>51</v>
      </c>
      <c r="W3" s="4">
        <v>3.3769999999999998</v>
      </c>
      <c r="X3" s="10" t="s">
        <v>105</v>
      </c>
      <c r="Y3" s="11"/>
      <c r="Z3" s="56">
        <v>5</v>
      </c>
    </row>
    <row r="4" spans="1:26" ht="60" x14ac:dyDescent="0.25">
      <c r="A4">
        <v>175</v>
      </c>
      <c r="B4" s="55">
        <v>64068</v>
      </c>
      <c r="C4" s="53">
        <v>2015</v>
      </c>
      <c r="D4" s="53">
        <v>4</v>
      </c>
      <c r="E4" t="s">
        <v>248</v>
      </c>
      <c r="F4" s="53" t="s">
        <v>63</v>
      </c>
      <c r="G4" t="s">
        <v>254</v>
      </c>
      <c r="H4" t="s">
        <v>170</v>
      </c>
      <c r="I4" s="54"/>
      <c r="J4" s="54">
        <v>0</v>
      </c>
      <c r="K4" s="54" t="s">
        <v>112</v>
      </c>
      <c r="L4" s="5"/>
      <c r="M4" s="5"/>
      <c r="N4" s="5"/>
      <c r="O4" s="5"/>
      <c r="P4" s="5"/>
      <c r="Q4" s="5"/>
      <c r="R4" s="5"/>
      <c r="S4" s="5">
        <v>1</v>
      </c>
      <c r="T4" s="5">
        <v>173</v>
      </c>
      <c r="U4" s="5"/>
      <c r="V4" s="5">
        <v>4.5</v>
      </c>
      <c r="W4" s="4">
        <v>3.8250000000000002</v>
      </c>
      <c r="X4" s="10" t="s">
        <v>393</v>
      </c>
      <c r="Y4" s="11"/>
      <c r="Z4" s="56">
        <v>3</v>
      </c>
    </row>
    <row r="5" spans="1:26" ht="75" x14ac:dyDescent="0.25">
      <c r="A5">
        <v>128</v>
      </c>
      <c r="B5" s="55">
        <v>64068</v>
      </c>
      <c r="C5" s="53">
        <v>2015</v>
      </c>
      <c r="D5" s="53">
        <v>4</v>
      </c>
      <c r="E5" t="s">
        <v>248</v>
      </c>
      <c r="F5" s="53" t="s">
        <v>74</v>
      </c>
      <c r="G5" t="s">
        <v>89</v>
      </c>
      <c r="H5" t="s">
        <v>81</v>
      </c>
      <c r="I5" s="54" t="s">
        <v>82</v>
      </c>
      <c r="J5" s="54">
        <v>0</v>
      </c>
      <c r="K5" s="54" t="s">
        <v>112</v>
      </c>
      <c r="L5" s="5"/>
      <c r="M5" s="5"/>
      <c r="N5" s="5"/>
      <c r="O5" s="5"/>
      <c r="P5" s="5"/>
      <c r="Q5" s="5"/>
      <c r="R5" s="5"/>
      <c r="S5" s="5"/>
      <c r="T5" s="5"/>
      <c r="U5" s="5"/>
      <c r="V5" s="5">
        <v>0</v>
      </c>
      <c r="W5" s="4">
        <v>3.3370000000000002</v>
      </c>
      <c r="X5" s="10" t="s">
        <v>401</v>
      </c>
      <c r="Y5" s="11"/>
      <c r="Z5" s="56">
        <v>4</v>
      </c>
    </row>
    <row r="6" spans="1:26" ht="30" x14ac:dyDescent="0.25">
      <c r="A6">
        <v>89</v>
      </c>
      <c r="B6" s="55">
        <v>46291</v>
      </c>
      <c r="C6" s="53">
        <v>2015</v>
      </c>
      <c r="D6" s="53">
        <v>3</v>
      </c>
      <c r="E6" t="s">
        <v>394</v>
      </c>
      <c r="F6" s="53" t="s">
        <v>74</v>
      </c>
      <c r="G6" t="s">
        <v>214</v>
      </c>
      <c r="H6" t="s">
        <v>398</v>
      </c>
      <c r="I6" s="54" t="s">
        <v>66</v>
      </c>
      <c r="J6" s="54">
        <v>3</v>
      </c>
      <c r="K6" s="54" t="s">
        <v>112</v>
      </c>
      <c r="L6" s="5"/>
      <c r="M6" s="5"/>
      <c r="N6" s="5"/>
      <c r="O6" s="5"/>
      <c r="P6" s="5"/>
      <c r="Q6" s="5"/>
      <c r="R6" s="5">
        <v>3.45</v>
      </c>
      <c r="S6" s="5">
        <v>66</v>
      </c>
      <c r="T6" s="5">
        <v>125</v>
      </c>
      <c r="U6" s="5">
        <v>8</v>
      </c>
      <c r="V6" s="5">
        <v>0</v>
      </c>
      <c r="W6" s="4">
        <v>2.8130000000000002</v>
      </c>
      <c r="X6" s="10" t="s">
        <v>284</v>
      </c>
      <c r="Y6" s="11"/>
      <c r="Z6" s="56">
        <v>3</v>
      </c>
    </row>
    <row r="7" spans="1:26" ht="30" x14ac:dyDescent="0.25">
      <c r="A7">
        <v>160</v>
      </c>
      <c r="B7" s="55">
        <v>2145</v>
      </c>
      <c r="C7" s="53">
        <v>2016</v>
      </c>
      <c r="D7" s="53">
        <v>3</v>
      </c>
      <c r="E7" t="s">
        <v>200</v>
      </c>
      <c r="F7" s="53" t="s">
        <v>63</v>
      </c>
      <c r="G7" t="s">
        <v>214</v>
      </c>
      <c r="H7" t="s">
        <v>119</v>
      </c>
      <c r="I7" s="54" t="s">
        <v>66</v>
      </c>
      <c r="J7" s="54">
        <v>0</v>
      </c>
      <c r="K7" s="54" t="s">
        <v>112</v>
      </c>
      <c r="L7" s="5"/>
      <c r="M7" s="5"/>
      <c r="N7" s="5"/>
      <c r="O7" s="5"/>
      <c r="P7" s="5"/>
      <c r="Q7" s="5"/>
      <c r="R7" s="5">
        <v>4.21</v>
      </c>
      <c r="S7" s="5">
        <v>91</v>
      </c>
      <c r="T7" s="5">
        <v>558</v>
      </c>
      <c r="U7" s="5">
        <v>8</v>
      </c>
      <c r="V7" s="5">
        <v>10</v>
      </c>
      <c r="W7" s="4">
        <v>3.7309999999999999</v>
      </c>
      <c r="X7" s="10" t="s">
        <v>399</v>
      </c>
      <c r="Y7" s="11"/>
      <c r="Z7" s="56">
        <v>3</v>
      </c>
    </row>
    <row r="8" spans="1:26" ht="75" x14ac:dyDescent="0.25">
      <c r="A8">
        <v>4</v>
      </c>
      <c r="B8" s="55">
        <v>64068</v>
      </c>
      <c r="C8" s="53">
        <v>2016</v>
      </c>
      <c r="D8" s="53">
        <v>4</v>
      </c>
      <c r="E8" t="s">
        <v>248</v>
      </c>
      <c r="F8" s="53" t="s">
        <v>63</v>
      </c>
      <c r="G8" t="s">
        <v>107</v>
      </c>
      <c r="H8" t="s">
        <v>297</v>
      </c>
      <c r="I8" s="54" t="s">
        <v>227</v>
      </c>
      <c r="J8" s="54">
        <v>0</v>
      </c>
      <c r="K8" s="54" t="s">
        <v>112</v>
      </c>
      <c r="L8" s="5"/>
      <c r="M8" s="5"/>
      <c r="N8" s="5"/>
      <c r="O8" s="5"/>
      <c r="P8" s="5"/>
      <c r="Q8" s="5"/>
      <c r="R8" s="5">
        <v>3.92</v>
      </c>
      <c r="S8" s="5"/>
      <c r="T8" s="5"/>
      <c r="U8" s="5">
        <v>3</v>
      </c>
      <c r="V8" s="5">
        <v>31</v>
      </c>
      <c r="W8" s="4">
        <v>3.8780000000000001</v>
      </c>
      <c r="X8" s="10" t="s">
        <v>402</v>
      </c>
      <c r="Y8" s="11"/>
      <c r="Z8" s="56">
        <v>1</v>
      </c>
    </row>
    <row r="9" spans="1:26" ht="30" x14ac:dyDescent="0.25">
      <c r="A9">
        <v>88</v>
      </c>
      <c r="B9" s="55">
        <v>46291</v>
      </c>
      <c r="C9" s="53">
        <v>2016</v>
      </c>
      <c r="D9" s="53">
        <v>3</v>
      </c>
      <c r="E9" t="s">
        <v>394</v>
      </c>
      <c r="F9" s="53" t="s">
        <v>63</v>
      </c>
      <c r="G9" t="s">
        <v>143</v>
      </c>
      <c r="H9" t="s">
        <v>395</v>
      </c>
      <c r="I9" s="54" t="s">
        <v>66</v>
      </c>
      <c r="J9" s="54">
        <v>3</v>
      </c>
      <c r="K9" s="54" t="s">
        <v>112</v>
      </c>
      <c r="L9" s="5"/>
      <c r="M9" s="5"/>
      <c r="N9" s="5"/>
      <c r="O9" s="5"/>
      <c r="P9" s="5"/>
      <c r="Q9" s="5"/>
      <c r="R9" s="5">
        <v>3.9</v>
      </c>
      <c r="S9" s="5">
        <v>9</v>
      </c>
      <c r="T9" s="5">
        <v>108</v>
      </c>
      <c r="U9" s="5">
        <v>8</v>
      </c>
      <c r="V9" s="5">
        <v>15</v>
      </c>
      <c r="W9" s="4">
        <v>3.6379999999999999</v>
      </c>
      <c r="X9" s="10" t="s">
        <v>396</v>
      </c>
      <c r="Y9" s="11" t="s">
        <v>397</v>
      </c>
      <c r="Z9" s="5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470E-FD78-424A-A891-BF42882F3362}">
  <dimension ref="B1:L34"/>
  <sheetViews>
    <sheetView workbookViewId="0">
      <selection activeCell="A4" sqref="A4"/>
    </sheetView>
  </sheetViews>
  <sheetFormatPr defaultRowHeight="15" x14ac:dyDescent="0.25"/>
  <cols>
    <col min="2" max="2" width="47.28515625" bestFit="1" customWidth="1"/>
    <col min="3" max="3" width="16.28515625" bestFit="1" customWidth="1"/>
    <col min="4" max="4" width="8.140625" bestFit="1" customWidth="1"/>
    <col min="5" max="5" width="11.28515625" bestFit="1" customWidth="1"/>
    <col min="7" max="7" width="12.85546875" bestFit="1" customWidth="1"/>
    <col min="8" max="8" width="10.5703125" bestFit="1" customWidth="1"/>
    <col min="9" max="9" width="14.140625" bestFit="1" customWidth="1"/>
  </cols>
  <sheetData>
    <row r="1" spans="2:12" x14ac:dyDescent="0.25">
      <c r="C1" s="3" t="s">
        <v>717</v>
      </c>
      <c r="D1" s="3" t="s">
        <v>405</v>
      </c>
    </row>
    <row r="2" spans="2:12" x14ac:dyDescent="0.25">
      <c r="B2" s="144" t="s">
        <v>813</v>
      </c>
      <c r="C2" t="s">
        <v>814</v>
      </c>
      <c r="G2" s="46"/>
      <c r="H2" s="46"/>
      <c r="I2" s="46" t="s">
        <v>815</v>
      </c>
      <c r="J2" s="46"/>
      <c r="K2" s="46"/>
      <c r="L2" s="46"/>
    </row>
    <row r="3" spans="2:12" x14ac:dyDescent="0.25">
      <c r="B3" s="144" t="s">
        <v>816</v>
      </c>
      <c r="C3" s="144">
        <v>0</v>
      </c>
      <c r="D3" s="144">
        <v>1</v>
      </c>
      <c r="E3" s="144" t="s">
        <v>817</v>
      </c>
      <c r="F3" s="144"/>
      <c r="G3" s="145" t="s">
        <v>717</v>
      </c>
      <c r="H3" s="145" t="s">
        <v>405</v>
      </c>
      <c r="I3" s="144" t="s">
        <v>818</v>
      </c>
      <c r="J3" s="144"/>
      <c r="K3" s="144"/>
      <c r="L3" s="144"/>
    </row>
    <row r="4" spans="2:12" x14ac:dyDescent="0.25">
      <c r="B4" s="25" t="s">
        <v>170</v>
      </c>
      <c r="C4" s="141">
        <v>1.3333333333333334E-2</v>
      </c>
      <c r="D4" s="141">
        <v>1.3245033112582781E-2</v>
      </c>
      <c r="E4" s="141">
        <v>1.3274336283185841E-2</v>
      </c>
      <c r="G4" s="116">
        <v>0.14666666666666667</v>
      </c>
      <c r="H4" s="116">
        <v>0.20529801324503311</v>
      </c>
      <c r="I4" s="142">
        <f t="shared" ref="I4:I33" si="0">H4-G4</f>
        <v>5.8631346578366439E-2</v>
      </c>
      <c r="J4" t="s">
        <v>64</v>
      </c>
    </row>
    <row r="5" spans="2:12" x14ac:dyDescent="0.25">
      <c r="B5" s="25" t="s">
        <v>243</v>
      </c>
      <c r="C5" s="141">
        <v>0</v>
      </c>
      <c r="D5" s="141">
        <v>6.6225165562913907E-3</v>
      </c>
      <c r="E5" s="141">
        <v>4.4247787610619468E-3</v>
      </c>
      <c r="G5" s="116">
        <v>0</v>
      </c>
      <c r="H5" s="116">
        <v>1.3245033112582781E-2</v>
      </c>
      <c r="I5" s="142">
        <f t="shared" si="0"/>
        <v>1.3245033112582781E-2</v>
      </c>
      <c r="J5" t="s">
        <v>195</v>
      </c>
    </row>
    <row r="6" spans="2:12" x14ac:dyDescent="0.25">
      <c r="B6" s="25" t="s">
        <v>94</v>
      </c>
      <c r="C6" s="141">
        <v>0.08</v>
      </c>
      <c r="D6" s="141">
        <v>9.2715231788079472E-2</v>
      </c>
      <c r="E6" s="141">
        <v>8.8495575221238937E-2</v>
      </c>
      <c r="G6" s="116">
        <v>0</v>
      </c>
      <c r="H6" s="116">
        <v>1.3245033112582781E-2</v>
      </c>
      <c r="I6" s="142">
        <f t="shared" si="0"/>
        <v>1.3245033112582781E-2</v>
      </c>
      <c r="J6" t="s">
        <v>365</v>
      </c>
    </row>
    <row r="7" spans="2:12" x14ac:dyDescent="0.25">
      <c r="B7" s="25" t="s">
        <v>119</v>
      </c>
      <c r="C7" s="141">
        <v>9.3333333333333338E-2</v>
      </c>
      <c r="D7" s="141">
        <v>9.2715231788079472E-2</v>
      </c>
      <c r="E7" s="141">
        <v>9.2920353982300891E-2</v>
      </c>
      <c r="G7" s="116">
        <v>1.3333333333333334E-2</v>
      </c>
      <c r="H7" s="116">
        <v>2.6490066225165563E-2</v>
      </c>
      <c r="I7" s="142">
        <f t="shared" si="0"/>
        <v>1.3156732891832229E-2</v>
      </c>
      <c r="J7" t="s">
        <v>145</v>
      </c>
    </row>
    <row r="8" spans="2:12" x14ac:dyDescent="0.25">
      <c r="B8" s="25" t="s">
        <v>293</v>
      </c>
      <c r="C8" s="141">
        <v>0</v>
      </c>
      <c r="D8" s="141">
        <v>6.6225165562913907E-3</v>
      </c>
      <c r="E8" s="141">
        <v>4.4247787610619468E-3</v>
      </c>
      <c r="G8" s="116">
        <v>0.08</v>
      </c>
      <c r="H8" s="116">
        <v>9.2715231788079472E-2</v>
      </c>
      <c r="I8" s="142">
        <f t="shared" si="0"/>
        <v>1.271523178807947E-2</v>
      </c>
      <c r="J8" t="s">
        <v>94</v>
      </c>
    </row>
    <row r="9" spans="2:12" x14ac:dyDescent="0.25">
      <c r="B9" s="25" t="s">
        <v>290</v>
      </c>
      <c r="C9" s="141">
        <v>1.3333333333333334E-2</v>
      </c>
      <c r="D9" s="141">
        <v>0</v>
      </c>
      <c r="E9" s="141">
        <v>4.4247787610619468E-3</v>
      </c>
      <c r="G9" s="116">
        <v>0</v>
      </c>
      <c r="H9" s="116">
        <v>6.6225165562913907E-3</v>
      </c>
      <c r="I9" s="142">
        <f t="shared" si="0"/>
        <v>6.6225165562913907E-3</v>
      </c>
      <c r="J9" t="s">
        <v>243</v>
      </c>
    </row>
    <row r="10" spans="2:12" x14ac:dyDescent="0.25">
      <c r="B10" s="25" t="s">
        <v>133</v>
      </c>
      <c r="C10" s="141">
        <v>1.3333333333333334E-2</v>
      </c>
      <c r="D10" s="141">
        <v>0</v>
      </c>
      <c r="E10" s="141">
        <v>4.4247787610619468E-3</v>
      </c>
      <c r="G10" s="116">
        <v>0</v>
      </c>
      <c r="H10" s="116">
        <v>6.6225165562913907E-3</v>
      </c>
      <c r="I10" s="142">
        <f t="shared" si="0"/>
        <v>6.6225165562913907E-3</v>
      </c>
      <c r="J10" t="s">
        <v>293</v>
      </c>
    </row>
    <row r="11" spans="2:12" x14ac:dyDescent="0.25">
      <c r="B11" s="25" t="s">
        <v>338</v>
      </c>
      <c r="C11" s="141">
        <v>0</v>
      </c>
      <c r="D11" s="141">
        <v>6.6225165562913907E-3</v>
      </c>
      <c r="E11" s="141">
        <v>4.4247787610619468E-3</v>
      </c>
      <c r="G11" s="116">
        <v>0</v>
      </c>
      <c r="H11" s="116">
        <v>6.6225165562913907E-3</v>
      </c>
      <c r="I11" s="142">
        <f t="shared" si="0"/>
        <v>6.6225165562913907E-3</v>
      </c>
      <c r="J11" t="s">
        <v>338</v>
      </c>
    </row>
    <row r="12" spans="2:12" x14ac:dyDescent="0.25">
      <c r="B12" s="25" t="s">
        <v>195</v>
      </c>
      <c r="C12" s="141">
        <v>0</v>
      </c>
      <c r="D12" s="141">
        <v>1.3245033112582781E-2</v>
      </c>
      <c r="E12" s="141">
        <v>8.8495575221238937E-3</v>
      </c>
      <c r="G12" s="116">
        <v>0</v>
      </c>
      <c r="H12" s="116">
        <v>6.6225165562913907E-3</v>
      </c>
      <c r="I12" s="142">
        <f t="shared" si="0"/>
        <v>6.6225165562913907E-3</v>
      </c>
      <c r="J12" t="s">
        <v>395</v>
      </c>
    </row>
    <row r="13" spans="2:12" x14ac:dyDescent="0.25">
      <c r="B13" s="25" t="s">
        <v>100</v>
      </c>
      <c r="C13" s="141">
        <v>2.6666666666666668E-2</v>
      </c>
      <c r="D13" s="141">
        <v>6.6225165562913907E-3</v>
      </c>
      <c r="E13" s="141">
        <v>1.3274336283185841E-2</v>
      </c>
      <c r="G13" s="116">
        <v>0</v>
      </c>
      <c r="H13" s="116">
        <v>6.6225165562913907E-3</v>
      </c>
      <c r="I13" s="142">
        <f t="shared" si="0"/>
        <v>6.6225165562913907E-3</v>
      </c>
      <c r="J13" t="s">
        <v>398</v>
      </c>
    </row>
    <row r="14" spans="2:12" x14ac:dyDescent="0.25">
      <c r="B14" s="25" t="s">
        <v>157</v>
      </c>
      <c r="C14" s="141">
        <v>0.04</v>
      </c>
      <c r="D14" s="141">
        <v>1.9867549668874173E-2</v>
      </c>
      <c r="E14" s="141">
        <v>2.6548672566371681E-2</v>
      </c>
      <c r="G14" s="116">
        <v>0</v>
      </c>
      <c r="H14" s="116">
        <v>6.6225165562913907E-3</v>
      </c>
      <c r="I14" s="142">
        <f t="shared" si="0"/>
        <v>6.6225165562913907E-3</v>
      </c>
      <c r="J14" t="s">
        <v>351</v>
      </c>
    </row>
    <row r="15" spans="2:12" x14ac:dyDescent="0.25">
      <c r="B15" s="25" t="s">
        <v>81</v>
      </c>
      <c r="C15" s="141">
        <v>0.13333333333333333</v>
      </c>
      <c r="D15" s="141">
        <v>0.11258278145695365</v>
      </c>
      <c r="E15" s="141">
        <v>0.11946902654867257</v>
      </c>
      <c r="G15" s="116">
        <v>0</v>
      </c>
      <c r="H15" s="116">
        <v>6.6225165562913907E-3</v>
      </c>
      <c r="I15" s="142">
        <f t="shared" si="0"/>
        <v>6.6225165562913907E-3</v>
      </c>
      <c r="J15" t="s">
        <v>310</v>
      </c>
    </row>
    <row r="16" spans="2:12" x14ac:dyDescent="0.25">
      <c r="B16" s="25" t="s">
        <v>145</v>
      </c>
      <c r="C16" s="141">
        <v>1.3333333333333334E-2</v>
      </c>
      <c r="D16" s="141">
        <v>2.6490066225165563E-2</v>
      </c>
      <c r="E16" s="141">
        <v>2.2123893805309734E-2</v>
      </c>
      <c r="G16" s="116">
        <v>0</v>
      </c>
      <c r="H16" s="116">
        <v>6.6225165562913907E-3</v>
      </c>
      <c r="I16" s="142">
        <f t="shared" si="0"/>
        <v>6.6225165562913907E-3</v>
      </c>
      <c r="J16" t="s">
        <v>179</v>
      </c>
    </row>
    <row r="17" spans="2:10" x14ac:dyDescent="0.25">
      <c r="B17" s="25" t="s">
        <v>395</v>
      </c>
      <c r="C17" s="141">
        <v>0</v>
      </c>
      <c r="D17" s="141">
        <v>6.6225165562913907E-3</v>
      </c>
      <c r="E17" s="141">
        <v>4.4247787610619468E-3</v>
      </c>
      <c r="G17" s="116">
        <v>0.04</v>
      </c>
      <c r="H17" s="116">
        <v>4.6357615894039736E-2</v>
      </c>
      <c r="I17" s="142">
        <f t="shared" si="0"/>
        <v>6.3576158940397351E-3</v>
      </c>
      <c r="J17" t="s">
        <v>141</v>
      </c>
    </row>
    <row r="18" spans="2:10" x14ac:dyDescent="0.25">
      <c r="B18" s="25" t="s">
        <v>365</v>
      </c>
      <c r="C18" s="141">
        <v>0</v>
      </c>
      <c r="D18" s="141">
        <v>1.3245033112582781E-2</v>
      </c>
      <c r="E18" s="141">
        <v>8.8495575221238937E-3</v>
      </c>
      <c r="G18" s="116">
        <v>1.3333333333333334E-2</v>
      </c>
      <c r="H18" s="116">
        <v>1.3245033112582781E-2</v>
      </c>
      <c r="I18" s="142">
        <f t="shared" si="0"/>
        <v>-8.8300220750552744E-5</v>
      </c>
      <c r="J18" t="s">
        <v>170</v>
      </c>
    </row>
    <row r="19" spans="2:10" x14ac:dyDescent="0.25">
      <c r="B19" s="25" t="s">
        <v>398</v>
      </c>
      <c r="C19" s="141">
        <v>0</v>
      </c>
      <c r="D19" s="141">
        <v>6.6225165562913907E-3</v>
      </c>
      <c r="E19" s="141">
        <v>4.4247787610619468E-3</v>
      </c>
      <c r="G19" s="116">
        <v>9.3333333333333338E-2</v>
      </c>
      <c r="H19" s="116">
        <v>9.2715231788079472E-2</v>
      </c>
      <c r="I19" s="142">
        <f t="shared" si="0"/>
        <v>-6.1810154525386574E-4</v>
      </c>
      <c r="J19" t="s">
        <v>119</v>
      </c>
    </row>
    <row r="20" spans="2:10" x14ac:dyDescent="0.25">
      <c r="B20" s="25" t="s">
        <v>351</v>
      </c>
      <c r="C20" s="141">
        <v>0</v>
      </c>
      <c r="D20" s="141">
        <v>6.6225165562913907E-3</v>
      </c>
      <c r="E20" s="141">
        <v>4.4247787610619468E-3</v>
      </c>
      <c r="G20" s="116">
        <v>1.3333333333333334E-2</v>
      </c>
      <c r="H20" s="116">
        <v>6.6225165562913907E-3</v>
      </c>
      <c r="I20" s="142">
        <f t="shared" si="0"/>
        <v>-6.7108167770419435E-3</v>
      </c>
      <c r="J20" t="s">
        <v>253</v>
      </c>
    </row>
    <row r="21" spans="2:10" x14ac:dyDescent="0.25">
      <c r="B21" s="25" t="s">
        <v>253</v>
      </c>
      <c r="C21" s="141">
        <v>1.3333333333333334E-2</v>
      </c>
      <c r="D21" s="141">
        <v>6.6225165562913907E-3</v>
      </c>
      <c r="E21" s="141">
        <v>8.8495575221238937E-3</v>
      </c>
      <c r="G21" s="116">
        <v>1.3333333333333334E-2</v>
      </c>
      <c r="H21" s="116">
        <v>6.6225165562913907E-3</v>
      </c>
      <c r="I21" s="142">
        <f t="shared" si="0"/>
        <v>-6.7108167770419435E-3</v>
      </c>
      <c r="J21" t="s">
        <v>297</v>
      </c>
    </row>
    <row r="22" spans="2:10" x14ac:dyDescent="0.25">
      <c r="B22" s="25" t="s">
        <v>310</v>
      </c>
      <c r="C22" s="141">
        <v>0</v>
      </c>
      <c r="D22" s="141">
        <v>6.6225165562913907E-3</v>
      </c>
      <c r="E22" s="141">
        <v>4.4247787610619468E-3</v>
      </c>
      <c r="G22" s="116">
        <v>1.3333333333333334E-2</v>
      </c>
      <c r="H22" s="116">
        <v>6.6225165562913907E-3</v>
      </c>
      <c r="I22" s="142">
        <f t="shared" si="0"/>
        <v>-6.7108167770419435E-3</v>
      </c>
      <c r="J22" t="s">
        <v>234</v>
      </c>
    </row>
    <row r="23" spans="2:10" x14ac:dyDescent="0.25">
      <c r="B23" s="25" t="s">
        <v>64</v>
      </c>
      <c r="C23" s="141">
        <v>0.14666666666666667</v>
      </c>
      <c r="D23" s="141">
        <v>0.20529801324503311</v>
      </c>
      <c r="E23" s="141">
        <v>0.18584070796460178</v>
      </c>
      <c r="G23" s="116">
        <v>2.6666666666666668E-2</v>
      </c>
      <c r="H23" s="116">
        <v>1.9867549668874173E-2</v>
      </c>
      <c r="I23" s="142">
        <f t="shared" si="0"/>
        <v>-6.7991169977924953E-3</v>
      </c>
      <c r="J23" t="s">
        <v>215</v>
      </c>
    </row>
    <row r="24" spans="2:10" x14ac:dyDescent="0.25">
      <c r="B24" s="25" t="s">
        <v>75</v>
      </c>
      <c r="C24" s="141">
        <v>0.04</v>
      </c>
      <c r="D24" s="141">
        <v>3.3112582781456956E-2</v>
      </c>
      <c r="E24" s="141">
        <v>3.5398230088495575E-2</v>
      </c>
      <c r="G24" s="116">
        <v>0.04</v>
      </c>
      <c r="H24" s="116">
        <v>3.3112582781456956E-2</v>
      </c>
      <c r="I24" s="142">
        <f t="shared" si="0"/>
        <v>-6.8874172185430446E-3</v>
      </c>
      <c r="J24" t="s">
        <v>75</v>
      </c>
    </row>
    <row r="25" spans="2:10" x14ac:dyDescent="0.25">
      <c r="B25" s="25" t="s">
        <v>215</v>
      </c>
      <c r="C25" s="141">
        <v>2.6666666666666668E-2</v>
      </c>
      <c r="D25" s="141">
        <v>1.9867549668874173E-2</v>
      </c>
      <c r="E25" s="141">
        <v>2.2123893805309734E-2</v>
      </c>
      <c r="G25" s="116">
        <v>6.6666666666666666E-2</v>
      </c>
      <c r="H25" s="116">
        <v>5.9602649006622516E-2</v>
      </c>
      <c r="I25" s="142">
        <f t="shared" si="0"/>
        <v>-7.0640176600441501E-3</v>
      </c>
      <c r="J25" t="s">
        <v>108</v>
      </c>
    </row>
    <row r="26" spans="2:10" x14ac:dyDescent="0.25">
      <c r="B26" s="25" t="s">
        <v>136</v>
      </c>
      <c r="C26" s="141">
        <v>0.14666666666666667</v>
      </c>
      <c r="D26" s="141">
        <v>0.13907284768211919</v>
      </c>
      <c r="E26" s="141">
        <v>0.1415929203539823</v>
      </c>
      <c r="G26" s="116">
        <v>0.14666666666666667</v>
      </c>
      <c r="H26" s="116">
        <v>0.13907284768211919</v>
      </c>
      <c r="I26" s="142">
        <f t="shared" si="0"/>
        <v>-7.5938189845474735E-3</v>
      </c>
      <c r="J26" t="s">
        <v>136</v>
      </c>
    </row>
    <row r="27" spans="2:10" x14ac:dyDescent="0.25">
      <c r="B27" s="25" t="s">
        <v>297</v>
      </c>
      <c r="C27" s="141">
        <v>1.3333333333333334E-2</v>
      </c>
      <c r="D27" s="141">
        <v>6.6225165562913907E-3</v>
      </c>
      <c r="E27" s="141">
        <v>8.8495575221238937E-3</v>
      </c>
      <c r="G27" s="116">
        <v>1.3333333333333334E-2</v>
      </c>
      <c r="H27" s="116">
        <v>0</v>
      </c>
      <c r="I27" s="142">
        <f t="shared" si="0"/>
        <v>-1.3333333333333334E-2</v>
      </c>
      <c r="J27" t="s">
        <v>290</v>
      </c>
    </row>
    <row r="28" spans="2:10" x14ac:dyDescent="0.25">
      <c r="B28" s="25" t="s">
        <v>108</v>
      </c>
      <c r="C28" s="141">
        <v>6.6666666666666666E-2</v>
      </c>
      <c r="D28" s="141">
        <v>5.9602649006622516E-2</v>
      </c>
      <c r="E28" s="141">
        <v>6.1946902654867256E-2</v>
      </c>
      <c r="G28" s="116">
        <v>1.3333333333333334E-2</v>
      </c>
      <c r="H28" s="116">
        <v>0</v>
      </c>
      <c r="I28" s="142">
        <f t="shared" si="0"/>
        <v>-1.3333333333333334E-2</v>
      </c>
      <c r="J28" t="s">
        <v>133</v>
      </c>
    </row>
    <row r="29" spans="2:10" x14ac:dyDescent="0.25">
      <c r="B29" s="25" t="s">
        <v>90</v>
      </c>
      <c r="C29" s="141">
        <v>5.3333333333333337E-2</v>
      </c>
      <c r="D29" s="141">
        <v>3.3112582781456956E-2</v>
      </c>
      <c r="E29" s="141">
        <v>3.9823008849557522E-2</v>
      </c>
      <c r="G29" s="116">
        <v>1.3333333333333334E-2</v>
      </c>
      <c r="H29" s="116">
        <v>0</v>
      </c>
      <c r="I29" s="142">
        <f t="shared" si="0"/>
        <v>-1.3333333333333334E-2</v>
      </c>
      <c r="J29" t="s">
        <v>212</v>
      </c>
    </row>
    <row r="30" spans="2:10" x14ac:dyDescent="0.25">
      <c r="B30" s="25" t="s">
        <v>234</v>
      </c>
      <c r="C30" s="141">
        <v>1.3333333333333334E-2</v>
      </c>
      <c r="D30" s="141">
        <v>6.6225165562913907E-3</v>
      </c>
      <c r="E30" s="141">
        <v>8.8495575221238937E-3</v>
      </c>
      <c r="G30" s="116">
        <v>2.6666666666666668E-2</v>
      </c>
      <c r="H30" s="116">
        <v>6.6225165562913907E-3</v>
      </c>
      <c r="I30" s="142">
        <f t="shared" si="0"/>
        <v>-2.0044150110375279E-2</v>
      </c>
      <c r="J30" t="s">
        <v>100</v>
      </c>
    </row>
    <row r="31" spans="2:10" x14ac:dyDescent="0.25">
      <c r="B31" s="25" t="s">
        <v>179</v>
      </c>
      <c r="C31" s="141">
        <v>0</v>
      </c>
      <c r="D31" s="141">
        <v>6.6225165562913907E-3</v>
      </c>
      <c r="E31" s="141">
        <v>4.4247787610619468E-3</v>
      </c>
      <c r="G31" s="116">
        <v>0.04</v>
      </c>
      <c r="H31" s="116">
        <v>1.9867549668874173E-2</v>
      </c>
      <c r="I31" s="142">
        <f t="shared" si="0"/>
        <v>-2.0132450331125828E-2</v>
      </c>
      <c r="J31" t="s">
        <v>157</v>
      </c>
    </row>
    <row r="32" spans="2:10" x14ac:dyDescent="0.25">
      <c r="B32" s="25" t="s">
        <v>141</v>
      </c>
      <c r="C32" s="141">
        <v>0.04</v>
      </c>
      <c r="D32" s="141">
        <v>4.6357615894039736E-2</v>
      </c>
      <c r="E32" s="141">
        <v>4.4247787610619468E-2</v>
      </c>
      <c r="G32" s="116">
        <v>5.3333333333333337E-2</v>
      </c>
      <c r="H32" s="116">
        <v>3.3112582781456956E-2</v>
      </c>
      <c r="I32" s="142">
        <f t="shared" si="0"/>
        <v>-2.0220750551876381E-2</v>
      </c>
      <c r="J32" t="s">
        <v>90</v>
      </c>
    </row>
    <row r="33" spans="2:10" x14ac:dyDescent="0.25">
      <c r="B33" s="25" t="s">
        <v>212</v>
      </c>
      <c r="C33" s="141">
        <v>1.3333333333333334E-2</v>
      </c>
      <c r="D33" s="141">
        <v>0</v>
      </c>
      <c r="E33" s="141">
        <v>4.4247787610619468E-3</v>
      </c>
      <c r="G33" s="116">
        <v>0.13333333333333333</v>
      </c>
      <c r="H33" s="116">
        <v>0.11258278145695365</v>
      </c>
      <c r="I33" s="142">
        <f t="shared" si="0"/>
        <v>-2.0750551876379683E-2</v>
      </c>
      <c r="J33" t="s">
        <v>81</v>
      </c>
    </row>
    <row r="34" spans="2:10" x14ac:dyDescent="0.25">
      <c r="B34" s="25" t="s">
        <v>817</v>
      </c>
      <c r="C34" s="141">
        <v>1</v>
      </c>
      <c r="D34" s="141">
        <v>1</v>
      </c>
      <c r="E34" s="141">
        <v>1</v>
      </c>
      <c r="I34" s="143">
        <f>SUM(I4:I33)</f>
        <v>0</v>
      </c>
    </row>
  </sheetData>
  <conditionalFormatting sqref="I4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862-9B37-44BB-8611-DE18C4366E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BC3E-A587-4152-9A44-B23B1706CE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24A7-59CC-4199-8714-4595ED1503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GandE without filled blanks</vt:lpstr>
      <vt:lpstr>Overview</vt:lpstr>
      <vt:lpstr>Variables</vt:lpstr>
      <vt:lpstr>BOTH Summary Stats</vt:lpstr>
      <vt:lpstr>GandE with filled blanks</vt:lpstr>
      <vt:lpstr>Grads</vt:lpstr>
      <vt:lpstr>Exits and Reasons</vt:lpstr>
      <vt:lpstr>Grads w filled blanks</vt:lpstr>
      <vt:lpstr>Exits w filled blanks</vt:lpstr>
      <vt:lpstr>Summary of Regressions1</vt:lpstr>
      <vt:lpstr>Summary of Regressions2</vt:lpstr>
      <vt:lpstr>Summary of Regressions3</vt:lpstr>
      <vt:lpstr>Grad Summary Stats</vt:lpstr>
      <vt:lpstr>Exit Summary Stats</vt:lpstr>
      <vt:lpstr>Major Minor Count</vt:lpstr>
      <vt:lpstr>Foreign</vt:lpstr>
      <vt:lpstr>No Records</vt:lpstr>
      <vt:lpstr>Probit using RS</vt:lpstr>
      <vt:lpstr>Probit 2 using RS</vt:lpstr>
      <vt:lpstr>No ACT Comp</vt:lpstr>
      <vt:lpstr>SRC Efficacy</vt:lpstr>
      <vt:lpstr>Sheet25</vt:lpstr>
      <vt:lpstr>Sheet21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dcterms:created xsi:type="dcterms:W3CDTF">2020-11-09T18:27:11Z</dcterms:created>
  <dcterms:modified xsi:type="dcterms:W3CDTF">2020-11-22T15:13:43Z</dcterms:modified>
</cp:coreProperties>
</file>