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ohuanxu/Desktop/Final/"/>
    </mc:Choice>
  </mc:AlternateContent>
  <xr:revisionPtr revIDLastSave="0" documentId="13_ncr:1_{D36B9B05-6B69-8443-B462-4E0485A2D6A6}" xr6:coauthVersionLast="45" xr6:coauthVersionMax="45" xr10:uidLastSave="{00000000-0000-0000-0000-000000000000}"/>
  <bookViews>
    <workbookView xWindow="0" yWindow="460" windowWidth="28800" windowHeight="16480" activeTab="1" xr2:uid="{00000000-000D-0000-FFFF-FFFF00000000}"/>
  </bookViews>
  <sheets>
    <sheet name="StateWide" sheetId="2" r:id="rId1"/>
    <sheet name="CART" sheetId="3" r:id="rId2"/>
  </sheets>
  <definedNames>
    <definedName name="_xlnm._FilterDatabase" localSheetId="0" hidden="1">StateWide!$A$1:$E$51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6" i="3" l="1"/>
  <c r="L18" i="3"/>
  <c r="G26" i="3"/>
  <c r="F26" i="3"/>
  <c r="E26" i="3"/>
  <c r="D26" i="3"/>
  <c r="I26" i="3" s="1"/>
  <c r="C26" i="3"/>
  <c r="B26" i="3"/>
  <c r="G25" i="3"/>
  <c r="F25" i="3"/>
  <c r="E25" i="3"/>
  <c r="D25" i="3"/>
  <c r="C25" i="3"/>
  <c r="B25" i="3"/>
  <c r="G24" i="3"/>
  <c r="F24" i="3"/>
  <c r="E24" i="3"/>
  <c r="D24" i="3"/>
  <c r="I24" i="3" s="1"/>
  <c r="C24" i="3"/>
  <c r="B24" i="3"/>
  <c r="H24" i="3" s="1"/>
  <c r="J24" i="3" s="1"/>
  <c r="G23" i="3"/>
  <c r="F23" i="3"/>
  <c r="E23" i="3"/>
  <c r="D23" i="3"/>
  <c r="I23" i="3" s="1"/>
  <c r="C23" i="3"/>
  <c r="B23" i="3"/>
  <c r="H26" i="3"/>
  <c r="I25" i="3"/>
  <c r="H25" i="3"/>
  <c r="H23" i="3"/>
  <c r="J16" i="3"/>
  <c r="J17" i="3"/>
  <c r="J18" i="3"/>
  <c r="J15" i="3"/>
  <c r="I16" i="3"/>
  <c r="I17" i="3"/>
  <c r="I18" i="3"/>
  <c r="I15" i="3"/>
  <c r="H16" i="3"/>
  <c r="H17" i="3"/>
  <c r="H18" i="3"/>
  <c r="H15" i="3"/>
  <c r="G15" i="3"/>
  <c r="F15" i="3"/>
  <c r="E15" i="3"/>
  <c r="D15" i="3"/>
  <c r="C15" i="3"/>
  <c r="B15" i="3"/>
  <c r="L10" i="3"/>
  <c r="J5" i="3"/>
  <c r="J6" i="3"/>
  <c r="J7" i="3"/>
  <c r="J8" i="3"/>
  <c r="J9" i="3"/>
  <c r="J10" i="3"/>
  <c r="I5" i="3"/>
  <c r="I6" i="3"/>
  <c r="I7" i="3"/>
  <c r="I8" i="3"/>
  <c r="I9" i="3"/>
  <c r="I10" i="3"/>
  <c r="H5" i="3"/>
  <c r="H6" i="3"/>
  <c r="H7" i="3"/>
  <c r="H8" i="3"/>
  <c r="H9" i="3"/>
  <c r="H10" i="3"/>
  <c r="G10" i="3"/>
  <c r="F10" i="3"/>
  <c r="E10" i="3"/>
  <c r="D10" i="3"/>
  <c r="C10" i="3"/>
  <c r="B10" i="3"/>
  <c r="G9" i="3"/>
  <c r="F9" i="3"/>
  <c r="E9" i="3"/>
  <c r="D9" i="3"/>
  <c r="C9" i="3"/>
  <c r="B9" i="3"/>
  <c r="G8" i="3"/>
  <c r="F8" i="3"/>
  <c r="E8" i="3"/>
  <c r="D8" i="3"/>
  <c r="C8" i="3"/>
  <c r="B8" i="3"/>
  <c r="G7" i="3"/>
  <c r="F7" i="3"/>
  <c r="E7" i="3"/>
  <c r="D7" i="3"/>
  <c r="C7" i="3"/>
  <c r="B7" i="3"/>
  <c r="G6" i="3"/>
  <c r="F6" i="3"/>
  <c r="E6" i="3"/>
  <c r="D6" i="3"/>
  <c r="C6" i="3"/>
  <c r="B6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26" i="3" l="1"/>
  <c r="J25" i="3"/>
  <c r="J23" i="3"/>
</calcChain>
</file>

<file path=xl/sharedStrings.xml><?xml version="1.0" encoding="utf-8"?>
<sst xmlns="http://schemas.openxmlformats.org/spreadsheetml/2006/main" count="265" uniqueCount="39">
  <si>
    <t>Id</t>
  </si>
  <si>
    <t>Split</t>
  </si>
  <si>
    <t>ɸ(s|t)</t>
  </si>
  <si>
    <r>
      <t>ɸ(</t>
    </r>
    <r>
      <rPr>
        <b/>
        <sz val="18"/>
        <color theme="1"/>
        <rFont val="Gisha"/>
        <family val="2"/>
      </rPr>
      <t>s</t>
    </r>
    <r>
      <rPr>
        <b/>
        <sz val="16"/>
        <color theme="1"/>
        <rFont val="Gisha"/>
        <family val="2"/>
      </rPr>
      <t>|</t>
    </r>
    <r>
      <rPr>
        <b/>
        <sz val="18"/>
        <color theme="1"/>
        <rFont val="Gisha"/>
        <family val="2"/>
      </rPr>
      <t>t</t>
    </r>
    <r>
      <rPr>
        <b/>
        <sz val="22"/>
        <color theme="1"/>
        <rFont val="Gisha"/>
        <family val="2"/>
      </rPr>
      <t>) = 2 P</t>
    </r>
    <r>
      <rPr>
        <b/>
        <sz val="10"/>
        <color theme="1"/>
        <rFont val="Gisha"/>
        <family val="2"/>
      </rPr>
      <t>L</t>
    </r>
    <r>
      <rPr>
        <b/>
        <sz val="22"/>
        <color theme="1"/>
        <rFont val="Gisha"/>
        <family val="2"/>
      </rPr>
      <t xml:space="preserve"> * P</t>
    </r>
    <r>
      <rPr>
        <b/>
        <sz val="10"/>
        <color theme="1"/>
        <rFont val="Gisha"/>
        <family val="2"/>
      </rPr>
      <t>R</t>
    </r>
    <r>
      <rPr>
        <b/>
        <sz val="22"/>
        <color theme="1"/>
        <rFont val="Gisha"/>
        <family val="2"/>
      </rPr>
      <t xml:space="preserve">  ∑ |P(</t>
    </r>
    <r>
      <rPr>
        <b/>
        <sz val="18"/>
        <color theme="1"/>
        <rFont val="Gisha"/>
        <family val="2"/>
      </rPr>
      <t>j</t>
    </r>
    <r>
      <rPr>
        <b/>
        <sz val="16"/>
        <color theme="1"/>
        <rFont val="Gisha"/>
        <family val="2"/>
      </rPr>
      <t>|</t>
    </r>
    <r>
      <rPr>
        <b/>
        <sz val="18"/>
        <color theme="1"/>
        <rFont val="Gisha"/>
        <family val="2"/>
      </rPr>
      <t>t</t>
    </r>
    <r>
      <rPr>
        <b/>
        <sz val="10"/>
        <color theme="1"/>
        <rFont val="Gisha"/>
        <family val="2"/>
      </rPr>
      <t>L</t>
    </r>
    <r>
      <rPr>
        <b/>
        <sz val="22"/>
        <color theme="1"/>
        <rFont val="Gisha"/>
        <family val="2"/>
      </rPr>
      <t>) - P(</t>
    </r>
    <r>
      <rPr>
        <b/>
        <sz val="18"/>
        <color theme="1"/>
        <rFont val="Gisha"/>
        <family val="2"/>
      </rPr>
      <t>j</t>
    </r>
    <r>
      <rPr>
        <b/>
        <sz val="16"/>
        <color theme="1"/>
        <rFont val="Gisha"/>
        <family val="2"/>
      </rPr>
      <t>|</t>
    </r>
    <r>
      <rPr>
        <b/>
        <sz val="18"/>
        <color theme="1"/>
        <rFont val="Gisha"/>
        <family val="2"/>
      </rPr>
      <t>t</t>
    </r>
    <r>
      <rPr>
        <b/>
        <sz val="10"/>
        <color theme="1"/>
        <rFont val="Gisha"/>
        <family val="2"/>
      </rPr>
      <t>R</t>
    </r>
    <r>
      <rPr>
        <b/>
        <sz val="22"/>
        <color theme="1"/>
        <rFont val="Gisha"/>
        <family val="2"/>
      </rPr>
      <t>)|</t>
    </r>
  </si>
  <si>
    <t>CTG</t>
  </si>
  <si>
    <t>GP</t>
  </si>
  <si>
    <t>LSM</t>
  </si>
  <si>
    <t>Good</t>
  </si>
  <si>
    <t>Yes</t>
  </si>
  <si>
    <t>A</t>
  </si>
  <si>
    <t>Pass</t>
  </si>
  <si>
    <t>No</t>
  </si>
  <si>
    <t>Average</t>
  </si>
  <si>
    <t>Poor</t>
  </si>
  <si>
    <t>Fail</t>
  </si>
  <si>
    <t>B</t>
  </si>
  <si>
    <t>C</t>
  </si>
  <si>
    <t>Outcome</t>
  </si>
  <si>
    <t>GP = Yes | No</t>
  </si>
  <si>
    <t>CTG = Poor | Good &amp; Average</t>
  </si>
  <si>
    <t>CTG = Average | Good &amp; Poor</t>
  </si>
  <si>
    <t>CTG = Good | Average &amp; Poor</t>
  </si>
  <si>
    <t>LSM = A | B &amp; C</t>
  </si>
  <si>
    <t>LSM = B | A &amp; C</t>
  </si>
  <si>
    <t>LSM = C | A &amp; B</t>
  </si>
  <si>
    <t>CTG = Poor {Left Split}</t>
  </si>
  <si>
    <t>CTG = Not Poor (Good &amp; Average) {Right Split}</t>
  </si>
  <si>
    <t>PL</t>
    <phoneticPr fontId="5" type="noConversion"/>
  </si>
  <si>
    <t>PR</t>
  </si>
  <si>
    <t>P ( j | tL )</t>
  </si>
  <si>
    <t>P ( j | tR )</t>
  </si>
  <si>
    <t>Pass</t>
    <phoneticPr fontId="5" type="noConversion"/>
  </si>
  <si>
    <t>Fail</t>
    <phoneticPr fontId="5" type="noConversion"/>
  </si>
  <si>
    <t>2*PL*PR</t>
  </si>
  <si>
    <t xml:space="preserve">Classification And Regression Tree (CART)   </t>
    <phoneticPr fontId="5" type="noConversion"/>
  </si>
  <si>
    <t>Split Steps : Level 1</t>
  </si>
  <si>
    <t>Split Steps :  Level 2</t>
    <phoneticPr fontId="5" type="noConversion"/>
  </si>
  <si>
    <r>
      <rPr>
        <sz val="11"/>
        <color theme="1"/>
        <rFont val="宋体"/>
        <family val="2"/>
      </rPr>
      <t>∑</t>
    </r>
    <r>
      <rPr>
        <sz val="11"/>
        <color theme="1"/>
        <rFont val="Times New Roman"/>
        <family val="1"/>
      </rPr>
      <t xml:space="preserve"> |P(j|tL) - P(j|tR)|</t>
    </r>
  </si>
  <si>
    <t>Maximum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</si>
</sst>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8">
    <font>
      <sz val="11"/>
      <color theme="1"/>
      <name val="宋体"/>
      <family val="2"/>
      <scheme val="minor"/>
    </font>
    <font>
      <b/>
      <sz val="22"/>
      <color theme="1"/>
      <name val="Gisha"/>
      <family val="2"/>
    </font>
    <font>
      <b/>
      <sz val="10"/>
      <color theme="1"/>
      <name val="Gisha"/>
      <family val="2"/>
    </font>
    <font>
      <b/>
      <sz val="16"/>
      <color theme="1"/>
      <name val="Gisha"/>
      <family val="2"/>
    </font>
    <font>
      <b/>
      <sz val="18"/>
      <color theme="1"/>
      <name val="Gisha"/>
      <family val="2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6" fontId="6" fillId="0" borderId="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 applyBorder="1"/>
    <xf numFmtId="0" fontId="6" fillId="0" borderId="5" xfId="0" applyFont="1" applyBorder="1"/>
    <xf numFmtId="176" fontId="6" fillId="0" borderId="7" xfId="0" applyNumberFormat="1" applyFont="1" applyBorder="1" applyAlignment="1">
      <alignment horizontal="center" vertical="center"/>
    </xf>
    <xf numFmtId="0" fontId="6" fillId="0" borderId="7" xfId="0" applyFont="1" applyBorder="1"/>
    <xf numFmtId="0" fontId="6" fillId="0" borderId="8" xfId="0" applyFont="1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4" xfId="0" applyFont="1" applyBorder="1"/>
    <xf numFmtId="0" fontId="6" fillId="0" borderId="6" xfId="0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workbookViewId="0">
      <selection activeCell="K16" sqref="K16"/>
    </sheetView>
  </sheetViews>
  <sheetFormatPr baseColWidth="10" defaultColWidth="9" defaultRowHeight="14"/>
  <cols>
    <col min="1" max="1" width="9" style="2"/>
    <col min="2" max="2" width="18.6640625" style="3" customWidth="1"/>
    <col min="3" max="3" width="9" style="2"/>
    <col min="4" max="4" width="10.33203125" style="2" customWidth="1"/>
    <col min="5" max="5" width="13.83203125" style="2" customWidth="1"/>
    <col min="6" max="16384" width="9" style="1"/>
  </cols>
  <sheetData>
    <row r="1" spans="1:5">
      <c r="A1" s="2" t="s">
        <v>0</v>
      </c>
      <c r="B1" s="2" t="s">
        <v>4</v>
      </c>
      <c r="C1" s="2" t="s">
        <v>5</v>
      </c>
      <c r="D1" s="2" t="s">
        <v>6</v>
      </c>
      <c r="E1" s="2" t="s">
        <v>17</v>
      </c>
    </row>
    <row r="2" spans="1:5">
      <c r="A2" s="2">
        <v>1</v>
      </c>
      <c r="B2" s="3" t="s">
        <v>7</v>
      </c>
      <c r="C2" s="2" t="s">
        <v>8</v>
      </c>
      <c r="D2" s="2" t="s">
        <v>9</v>
      </c>
      <c r="E2" s="2" t="s">
        <v>10</v>
      </c>
    </row>
    <row r="3" spans="1:5">
      <c r="A3" s="2">
        <v>2</v>
      </c>
      <c r="B3" s="3" t="s">
        <v>7</v>
      </c>
      <c r="C3" s="2" t="s">
        <v>11</v>
      </c>
      <c r="D3" s="2" t="s">
        <v>9</v>
      </c>
      <c r="E3" s="2" t="s">
        <v>10</v>
      </c>
    </row>
    <row r="4" spans="1:5">
      <c r="A4" s="2">
        <v>3</v>
      </c>
      <c r="B4" s="3" t="s">
        <v>7</v>
      </c>
      <c r="C4" s="2" t="s">
        <v>11</v>
      </c>
      <c r="D4" s="2" t="s">
        <v>9</v>
      </c>
      <c r="E4" s="2" t="s">
        <v>10</v>
      </c>
    </row>
    <row r="5" spans="1:5">
      <c r="A5" s="2">
        <v>4</v>
      </c>
      <c r="B5" s="3" t="s">
        <v>12</v>
      </c>
      <c r="C5" s="2" t="s">
        <v>11</v>
      </c>
      <c r="D5" s="2" t="s">
        <v>9</v>
      </c>
      <c r="E5" s="2" t="s">
        <v>10</v>
      </c>
    </row>
    <row r="6" spans="1:5">
      <c r="A6" s="2">
        <v>5</v>
      </c>
      <c r="B6" s="3" t="s">
        <v>12</v>
      </c>
      <c r="C6" s="2" t="s">
        <v>8</v>
      </c>
      <c r="D6" s="2" t="s">
        <v>9</v>
      </c>
      <c r="E6" s="2" t="s">
        <v>10</v>
      </c>
    </row>
    <row r="7" spans="1:5">
      <c r="A7" s="2">
        <v>6</v>
      </c>
      <c r="B7" s="3" t="s">
        <v>13</v>
      </c>
      <c r="C7" s="2" t="s">
        <v>11</v>
      </c>
      <c r="D7" s="2" t="s">
        <v>9</v>
      </c>
      <c r="E7" s="2" t="s">
        <v>10</v>
      </c>
    </row>
    <row r="8" spans="1:5">
      <c r="A8" s="2">
        <v>7</v>
      </c>
      <c r="B8" s="3" t="s">
        <v>13</v>
      </c>
      <c r="C8" s="2" t="s">
        <v>11</v>
      </c>
      <c r="D8" s="2" t="s">
        <v>9</v>
      </c>
      <c r="E8" s="2" t="s">
        <v>10</v>
      </c>
    </row>
    <row r="9" spans="1:5">
      <c r="A9" s="2">
        <v>8</v>
      </c>
      <c r="B9" s="3" t="s">
        <v>12</v>
      </c>
      <c r="C9" s="2" t="s">
        <v>8</v>
      </c>
      <c r="D9" s="2" t="s">
        <v>9</v>
      </c>
      <c r="E9" s="2" t="s">
        <v>10</v>
      </c>
    </row>
    <row r="10" spans="1:5">
      <c r="A10" s="2">
        <v>9</v>
      </c>
      <c r="B10" s="3" t="s">
        <v>13</v>
      </c>
      <c r="C10" s="2" t="s">
        <v>11</v>
      </c>
      <c r="D10" s="2" t="s">
        <v>9</v>
      </c>
      <c r="E10" s="2" t="s">
        <v>14</v>
      </c>
    </row>
    <row r="11" spans="1:5">
      <c r="A11" s="2">
        <v>10</v>
      </c>
      <c r="B11" s="3" t="s">
        <v>12</v>
      </c>
      <c r="C11" s="2" t="s">
        <v>8</v>
      </c>
      <c r="D11" s="2" t="s">
        <v>9</v>
      </c>
      <c r="E11" s="2" t="s">
        <v>10</v>
      </c>
    </row>
    <row r="12" spans="1:5">
      <c r="A12" s="2">
        <v>11</v>
      </c>
      <c r="B12" s="3" t="s">
        <v>7</v>
      </c>
      <c r="C12" s="2" t="s">
        <v>8</v>
      </c>
      <c r="D12" s="2" t="s">
        <v>15</v>
      </c>
      <c r="E12" s="2" t="s">
        <v>10</v>
      </c>
    </row>
    <row r="13" spans="1:5">
      <c r="A13" s="2">
        <v>12</v>
      </c>
      <c r="B13" s="3" t="s">
        <v>7</v>
      </c>
      <c r="C13" s="2" t="s">
        <v>8</v>
      </c>
      <c r="D13" s="2" t="s">
        <v>15</v>
      </c>
      <c r="E13" s="2" t="s">
        <v>10</v>
      </c>
    </row>
    <row r="14" spans="1:5">
      <c r="A14" s="2">
        <v>13</v>
      </c>
      <c r="B14" s="3" t="s">
        <v>7</v>
      </c>
      <c r="C14" s="2" t="s">
        <v>11</v>
      </c>
      <c r="D14" s="2" t="s">
        <v>15</v>
      </c>
      <c r="E14" s="2" t="s">
        <v>10</v>
      </c>
    </row>
    <row r="15" spans="1:5">
      <c r="A15" s="2">
        <v>14</v>
      </c>
      <c r="B15" s="3" t="s">
        <v>12</v>
      </c>
      <c r="C15" s="2" t="s">
        <v>8</v>
      </c>
      <c r="D15" s="2" t="s">
        <v>15</v>
      </c>
      <c r="E15" s="2" t="s">
        <v>10</v>
      </c>
    </row>
    <row r="16" spans="1:5">
      <c r="A16" s="2">
        <v>15</v>
      </c>
      <c r="B16" s="3" t="s">
        <v>7</v>
      </c>
      <c r="C16" s="2" t="s">
        <v>8</v>
      </c>
      <c r="D16" s="2" t="s">
        <v>15</v>
      </c>
      <c r="E16" s="2" t="s">
        <v>10</v>
      </c>
    </row>
    <row r="17" spans="1:5">
      <c r="A17" s="2">
        <v>16</v>
      </c>
      <c r="B17" s="3" t="s">
        <v>7</v>
      </c>
      <c r="C17" s="2" t="s">
        <v>8</v>
      </c>
      <c r="D17" s="2" t="s">
        <v>15</v>
      </c>
      <c r="E17" s="2" t="s">
        <v>10</v>
      </c>
    </row>
    <row r="18" spans="1:5">
      <c r="A18" s="2">
        <v>17</v>
      </c>
      <c r="B18" s="3" t="s">
        <v>12</v>
      </c>
      <c r="C18" s="2" t="s">
        <v>8</v>
      </c>
      <c r="D18" s="2" t="s">
        <v>15</v>
      </c>
      <c r="E18" s="2" t="s">
        <v>10</v>
      </c>
    </row>
    <row r="19" spans="1:5">
      <c r="A19" s="2">
        <v>18</v>
      </c>
      <c r="B19" s="3" t="s">
        <v>12</v>
      </c>
      <c r="C19" s="2" t="s">
        <v>8</v>
      </c>
      <c r="D19" s="2" t="s">
        <v>15</v>
      </c>
      <c r="E19" s="2" t="s">
        <v>10</v>
      </c>
    </row>
    <row r="20" spans="1:5">
      <c r="A20" s="2">
        <v>19</v>
      </c>
      <c r="B20" s="3" t="s">
        <v>13</v>
      </c>
      <c r="C20" s="2" t="s">
        <v>8</v>
      </c>
      <c r="D20" s="2" t="s">
        <v>15</v>
      </c>
      <c r="E20" s="2" t="s">
        <v>10</v>
      </c>
    </row>
    <row r="21" spans="1:5">
      <c r="A21" s="2">
        <v>20</v>
      </c>
      <c r="B21" s="3" t="s">
        <v>12</v>
      </c>
      <c r="C21" s="2" t="s">
        <v>11</v>
      </c>
      <c r="D21" s="2" t="s">
        <v>15</v>
      </c>
      <c r="E21" s="2" t="s">
        <v>10</v>
      </c>
    </row>
    <row r="22" spans="1:5">
      <c r="A22" s="2">
        <v>21</v>
      </c>
      <c r="B22" s="3" t="s">
        <v>13</v>
      </c>
      <c r="C22" s="2" t="s">
        <v>8</v>
      </c>
      <c r="D22" s="2" t="s">
        <v>15</v>
      </c>
      <c r="E22" s="2" t="s">
        <v>14</v>
      </c>
    </row>
    <row r="23" spans="1:5">
      <c r="A23" s="2">
        <v>22</v>
      </c>
      <c r="B23" s="3" t="s">
        <v>13</v>
      </c>
      <c r="C23" s="2" t="s">
        <v>8</v>
      </c>
      <c r="D23" s="2" t="s">
        <v>15</v>
      </c>
      <c r="E23" s="2" t="s">
        <v>14</v>
      </c>
    </row>
    <row r="24" spans="1:5">
      <c r="A24" s="2">
        <v>23</v>
      </c>
      <c r="B24" s="3" t="s">
        <v>13</v>
      </c>
      <c r="C24" s="2" t="s">
        <v>11</v>
      </c>
      <c r="D24" s="2" t="s">
        <v>15</v>
      </c>
      <c r="E24" s="2" t="s">
        <v>14</v>
      </c>
    </row>
    <row r="25" spans="1:5">
      <c r="A25" s="2">
        <v>24</v>
      </c>
      <c r="B25" s="3" t="s">
        <v>13</v>
      </c>
      <c r="C25" s="2" t="s">
        <v>8</v>
      </c>
      <c r="D25" s="2" t="s">
        <v>15</v>
      </c>
      <c r="E25" s="2" t="s">
        <v>10</v>
      </c>
    </row>
    <row r="26" spans="1:5">
      <c r="A26" s="2">
        <v>25</v>
      </c>
      <c r="B26" s="3" t="s">
        <v>13</v>
      </c>
      <c r="C26" s="2" t="s">
        <v>8</v>
      </c>
      <c r="D26" s="2" t="s">
        <v>15</v>
      </c>
      <c r="E26" s="2" t="s">
        <v>14</v>
      </c>
    </row>
    <row r="27" spans="1:5">
      <c r="A27" s="2">
        <v>26</v>
      </c>
      <c r="B27" s="3" t="s">
        <v>13</v>
      </c>
      <c r="C27" s="2" t="s">
        <v>11</v>
      </c>
      <c r="D27" s="2" t="s">
        <v>15</v>
      </c>
      <c r="E27" s="2" t="s">
        <v>14</v>
      </c>
    </row>
    <row r="28" spans="1:5">
      <c r="A28" s="2">
        <v>27</v>
      </c>
      <c r="B28" s="3" t="s">
        <v>7</v>
      </c>
      <c r="C28" s="2" t="s">
        <v>8</v>
      </c>
      <c r="D28" s="2" t="s">
        <v>16</v>
      </c>
      <c r="E28" s="2" t="s">
        <v>10</v>
      </c>
    </row>
    <row r="29" spans="1:5">
      <c r="A29" s="2">
        <v>28</v>
      </c>
      <c r="B29" s="3" t="s">
        <v>12</v>
      </c>
      <c r="C29" s="2" t="s">
        <v>8</v>
      </c>
      <c r="D29" s="2" t="s">
        <v>16</v>
      </c>
      <c r="E29" s="2" t="s">
        <v>10</v>
      </c>
    </row>
    <row r="30" spans="1:5">
      <c r="A30" s="2">
        <v>29</v>
      </c>
      <c r="B30" s="3" t="s">
        <v>7</v>
      </c>
      <c r="C30" s="2" t="s">
        <v>8</v>
      </c>
      <c r="D30" s="2" t="s">
        <v>16</v>
      </c>
      <c r="E30" s="2" t="s">
        <v>10</v>
      </c>
    </row>
    <row r="31" spans="1:5">
      <c r="A31" s="2">
        <v>30</v>
      </c>
      <c r="B31" s="3" t="s">
        <v>7</v>
      </c>
      <c r="C31" s="2" t="s">
        <v>8</v>
      </c>
      <c r="D31" s="2" t="s">
        <v>16</v>
      </c>
      <c r="E31" s="2" t="s">
        <v>10</v>
      </c>
    </row>
    <row r="32" spans="1:5">
      <c r="A32" s="2">
        <v>31</v>
      </c>
      <c r="B32" s="3" t="s">
        <v>7</v>
      </c>
      <c r="C32" s="2" t="s">
        <v>11</v>
      </c>
      <c r="D32" s="2" t="s">
        <v>16</v>
      </c>
      <c r="E32" s="2" t="s">
        <v>10</v>
      </c>
    </row>
    <row r="33" spans="1:5">
      <c r="A33" s="2">
        <v>32</v>
      </c>
      <c r="B33" s="3" t="s">
        <v>12</v>
      </c>
      <c r="C33" s="2" t="s">
        <v>8</v>
      </c>
      <c r="D33" s="2" t="s">
        <v>16</v>
      </c>
      <c r="E33" s="2" t="s">
        <v>10</v>
      </c>
    </row>
    <row r="34" spans="1:5">
      <c r="A34" s="2">
        <v>33</v>
      </c>
      <c r="B34" s="3" t="s">
        <v>12</v>
      </c>
      <c r="C34" s="2" t="s">
        <v>8</v>
      </c>
      <c r="D34" s="2" t="s">
        <v>16</v>
      </c>
      <c r="E34" s="2" t="s">
        <v>14</v>
      </c>
    </row>
    <row r="35" spans="1:5">
      <c r="A35" s="2">
        <v>34</v>
      </c>
      <c r="B35" s="3" t="s">
        <v>12</v>
      </c>
      <c r="C35" s="2" t="s">
        <v>11</v>
      </c>
      <c r="D35" s="2" t="s">
        <v>16</v>
      </c>
      <c r="E35" s="2" t="s">
        <v>14</v>
      </c>
    </row>
    <row r="36" spans="1:5">
      <c r="A36" s="2">
        <v>35</v>
      </c>
      <c r="B36" s="3" t="s">
        <v>7</v>
      </c>
      <c r="C36" s="2" t="s">
        <v>8</v>
      </c>
      <c r="D36" s="2" t="s">
        <v>16</v>
      </c>
      <c r="E36" s="2" t="s">
        <v>14</v>
      </c>
    </row>
    <row r="37" spans="1:5">
      <c r="A37" s="2">
        <v>36</v>
      </c>
      <c r="B37" s="3" t="s">
        <v>12</v>
      </c>
      <c r="C37" s="2" t="s">
        <v>11</v>
      </c>
      <c r="D37" s="2" t="s">
        <v>16</v>
      </c>
      <c r="E37" s="2" t="s">
        <v>14</v>
      </c>
    </row>
    <row r="38" spans="1:5">
      <c r="A38" s="2">
        <v>37</v>
      </c>
      <c r="B38" s="3" t="s">
        <v>13</v>
      </c>
      <c r="C38" s="2" t="s">
        <v>11</v>
      </c>
      <c r="D38" s="2" t="s">
        <v>16</v>
      </c>
      <c r="E38" s="2" t="s">
        <v>14</v>
      </c>
    </row>
    <row r="39" spans="1:5">
      <c r="A39" s="2">
        <v>38</v>
      </c>
      <c r="B39" s="3" t="s">
        <v>13</v>
      </c>
      <c r="C39" s="2" t="s">
        <v>8</v>
      </c>
      <c r="D39" s="2" t="s">
        <v>16</v>
      </c>
      <c r="E39" s="2" t="s">
        <v>14</v>
      </c>
    </row>
    <row r="40" spans="1:5">
      <c r="A40" s="2">
        <v>39</v>
      </c>
      <c r="B40" s="3" t="s">
        <v>12</v>
      </c>
      <c r="C40" s="2" t="s">
        <v>8</v>
      </c>
      <c r="D40" s="2" t="s">
        <v>16</v>
      </c>
      <c r="E40" s="2" t="s">
        <v>14</v>
      </c>
    </row>
    <row r="41" spans="1:5">
      <c r="A41" s="2">
        <v>40</v>
      </c>
      <c r="B41" s="3" t="s">
        <v>13</v>
      </c>
      <c r="C41" s="2" t="s">
        <v>11</v>
      </c>
      <c r="D41" s="2" t="s">
        <v>16</v>
      </c>
      <c r="E41" s="2" t="s">
        <v>14</v>
      </c>
    </row>
    <row r="42" spans="1:5">
      <c r="A42" s="2">
        <v>41</v>
      </c>
      <c r="B42" s="3" t="s">
        <v>13</v>
      </c>
      <c r="C42" s="2" t="s">
        <v>8</v>
      </c>
      <c r="D42" s="2" t="s">
        <v>16</v>
      </c>
      <c r="E42" s="2" t="s">
        <v>14</v>
      </c>
    </row>
    <row r="43" spans="1:5">
      <c r="A43" s="2">
        <v>42</v>
      </c>
      <c r="B43" s="3" t="s">
        <v>13</v>
      </c>
      <c r="C43" s="2" t="s">
        <v>11</v>
      </c>
      <c r="D43" s="2" t="s">
        <v>16</v>
      </c>
      <c r="E43" s="2" t="s">
        <v>14</v>
      </c>
    </row>
    <row r="44" spans="1:5">
      <c r="A44" s="2">
        <v>43</v>
      </c>
      <c r="B44" s="3" t="s">
        <v>7</v>
      </c>
      <c r="C44" s="2" t="s">
        <v>8</v>
      </c>
      <c r="D44" s="2" t="s">
        <v>16</v>
      </c>
      <c r="E44" s="2" t="s">
        <v>10</v>
      </c>
    </row>
    <row r="45" spans="1:5">
      <c r="A45" s="2">
        <v>44</v>
      </c>
      <c r="B45" s="3" t="s">
        <v>7</v>
      </c>
      <c r="C45" s="2" t="s">
        <v>8</v>
      </c>
      <c r="D45" s="2" t="s">
        <v>16</v>
      </c>
      <c r="E45" s="2" t="s">
        <v>10</v>
      </c>
    </row>
    <row r="46" spans="1:5">
      <c r="A46" s="2">
        <v>45</v>
      </c>
      <c r="B46" s="3" t="s">
        <v>12</v>
      </c>
      <c r="C46" s="2" t="s">
        <v>8</v>
      </c>
      <c r="D46" s="2" t="s">
        <v>16</v>
      </c>
      <c r="E46" s="2" t="s">
        <v>14</v>
      </c>
    </row>
    <row r="47" spans="1:5">
      <c r="A47" s="2">
        <v>46</v>
      </c>
      <c r="B47" s="3" t="s">
        <v>13</v>
      </c>
      <c r="C47" s="2" t="s">
        <v>8</v>
      </c>
      <c r="D47" s="2" t="s">
        <v>16</v>
      </c>
      <c r="E47" s="2" t="s">
        <v>14</v>
      </c>
    </row>
    <row r="48" spans="1:5">
      <c r="A48" s="2">
        <v>47</v>
      </c>
      <c r="B48" s="3" t="s">
        <v>7</v>
      </c>
      <c r="C48" s="2" t="s">
        <v>8</v>
      </c>
      <c r="D48" s="2" t="s">
        <v>16</v>
      </c>
      <c r="E48" s="2" t="s">
        <v>14</v>
      </c>
    </row>
    <row r="49" spans="1:5">
      <c r="A49" s="2">
        <v>48</v>
      </c>
      <c r="B49" s="3" t="s">
        <v>13</v>
      </c>
      <c r="C49" s="2" t="s">
        <v>11</v>
      </c>
      <c r="D49" s="2" t="s">
        <v>16</v>
      </c>
      <c r="E49" s="2" t="s">
        <v>14</v>
      </c>
    </row>
    <row r="50" spans="1:5">
      <c r="A50" s="2">
        <v>49</v>
      </c>
      <c r="B50" s="3" t="s">
        <v>12</v>
      </c>
      <c r="C50" s="2" t="s">
        <v>8</v>
      </c>
      <c r="D50" s="2" t="s">
        <v>16</v>
      </c>
      <c r="E50" s="2" t="s">
        <v>10</v>
      </c>
    </row>
    <row r="51" spans="1:5">
      <c r="A51" s="2">
        <v>50</v>
      </c>
      <c r="B51" s="3" t="s">
        <v>13</v>
      </c>
      <c r="C51" s="2" t="s">
        <v>11</v>
      </c>
      <c r="D51" s="2" t="s">
        <v>16</v>
      </c>
      <c r="E51" s="2" t="s">
        <v>14</v>
      </c>
    </row>
  </sheetData>
  <autoFilter ref="A1:E51" xr:uid="{00000000-0009-0000-0000-000000000000}"/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E8A6F-7553-3B4B-9C78-6E3740DB8512}">
  <dimension ref="A1:P26"/>
  <sheetViews>
    <sheetView tabSelected="1" workbookViewId="0">
      <selection activeCell="E16" sqref="E16"/>
    </sheetView>
  </sheetViews>
  <sheetFormatPr baseColWidth="10" defaultRowHeight="14"/>
  <cols>
    <col min="1" max="1" width="31" customWidth="1"/>
    <col min="9" max="9" width="26.6640625" customWidth="1"/>
    <col min="12" max="12" width="10.83203125" customWidth="1"/>
    <col min="16" max="16" width="18.83203125" customWidth="1"/>
  </cols>
  <sheetData>
    <row r="1" spans="1:16" ht="14" customHeight="1">
      <c r="A1" s="13" t="s">
        <v>34</v>
      </c>
      <c r="B1" s="13"/>
      <c r="C1" s="13"/>
      <c r="D1" s="13"/>
      <c r="E1" s="13"/>
      <c r="F1" s="24" t="s">
        <v>35</v>
      </c>
      <c r="G1" s="24"/>
      <c r="H1" s="24"/>
      <c r="L1" s="4" t="s">
        <v>3</v>
      </c>
      <c r="M1" s="5"/>
      <c r="N1" s="5"/>
      <c r="O1" s="5"/>
      <c r="P1" s="6"/>
    </row>
    <row r="2" spans="1:16" ht="14" customHeight="1">
      <c r="A2" s="25" t="s">
        <v>1</v>
      </c>
      <c r="B2" s="26" t="s">
        <v>27</v>
      </c>
      <c r="C2" s="26" t="s">
        <v>28</v>
      </c>
      <c r="D2" s="26" t="s">
        <v>29</v>
      </c>
      <c r="E2" s="26"/>
      <c r="F2" s="26" t="s">
        <v>30</v>
      </c>
      <c r="G2" s="26"/>
      <c r="H2" s="26" t="s">
        <v>33</v>
      </c>
      <c r="I2" s="26" t="s">
        <v>37</v>
      </c>
      <c r="J2" s="27" t="s">
        <v>2</v>
      </c>
      <c r="L2" s="7"/>
      <c r="M2" s="8"/>
      <c r="N2" s="8"/>
      <c r="O2" s="8"/>
      <c r="P2" s="9"/>
    </row>
    <row r="3" spans="1:16" ht="14" customHeight="1">
      <c r="A3" s="28"/>
      <c r="B3" s="29"/>
      <c r="C3" s="29"/>
      <c r="D3" s="17" t="s">
        <v>31</v>
      </c>
      <c r="E3" s="17" t="s">
        <v>32</v>
      </c>
      <c r="F3" s="17" t="s">
        <v>31</v>
      </c>
      <c r="G3" s="17" t="s">
        <v>32</v>
      </c>
      <c r="H3" s="29"/>
      <c r="I3" s="29"/>
      <c r="J3" s="30"/>
      <c r="L3" s="10"/>
      <c r="M3" s="11"/>
      <c r="N3" s="11"/>
      <c r="O3" s="11"/>
      <c r="P3" s="12"/>
    </row>
    <row r="4" spans="1:16" ht="14" customHeight="1">
      <c r="A4" s="31" t="s">
        <v>21</v>
      </c>
      <c r="B4" s="14">
        <f>16/50</f>
        <v>0.32</v>
      </c>
      <c r="C4" s="14">
        <f>34/50</f>
        <v>0.68</v>
      </c>
      <c r="D4" s="14">
        <f>14/16</f>
        <v>0.875</v>
      </c>
      <c r="E4" s="14">
        <f>2/16</f>
        <v>0.125</v>
      </c>
      <c r="F4" s="14">
        <f>15/34</f>
        <v>0.44117647058823528</v>
      </c>
      <c r="G4" s="14">
        <f>19/34</f>
        <v>0.55882352941176472</v>
      </c>
      <c r="H4" s="17">
        <f>2*B4*C4</f>
        <v>0.43520000000000003</v>
      </c>
      <c r="I4" s="17">
        <f>SUM(ABS(D4-F4), ABS(E4-G4))</f>
        <v>0.86764705882352944</v>
      </c>
      <c r="J4" s="18">
        <f>H4*I4</f>
        <v>0.37760000000000005</v>
      </c>
    </row>
    <row r="5" spans="1:16" ht="14" customHeight="1">
      <c r="A5" s="31" t="s">
        <v>20</v>
      </c>
      <c r="B5" s="14">
        <f>16/50</f>
        <v>0.32</v>
      </c>
      <c r="C5" s="14">
        <f>34/50</f>
        <v>0.68</v>
      </c>
      <c r="D5" s="14">
        <f>11/16</f>
        <v>0.6875</v>
      </c>
      <c r="E5" s="14">
        <f>5/16</f>
        <v>0.3125</v>
      </c>
      <c r="F5" s="14">
        <f>18/34</f>
        <v>0.52941176470588236</v>
      </c>
      <c r="G5" s="14">
        <f>16/34</f>
        <v>0.47058823529411764</v>
      </c>
      <c r="H5" s="17">
        <f t="shared" ref="H5:H10" si="0">2*B5*C5</f>
        <v>0.43520000000000003</v>
      </c>
      <c r="I5" s="17">
        <f t="shared" ref="I5:I10" si="1">SUM(ABS(D5-F5), ABS(E5-G5))</f>
        <v>0.31617647058823528</v>
      </c>
      <c r="J5" s="18">
        <f t="shared" ref="J5:J10" si="2">H5*I5</f>
        <v>0.1376</v>
      </c>
    </row>
    <row r="6" spans="1:16" ht="14" customHeight="1">
      <c r="A6" s="31" t="s">
        <v>19</v>
      </c>
      <c r="B6" s="14">
        <f>18/50</f>
        <v>0.36</v>
      </c>
      <c r="C6" s="14">
        <f>32/50</f>
        <v>0.64</v>
      </c>
      <c r="D6" s="14">
        <f>4/18</f>
        <v>0.22222222222222221</v>
      </c>
      <c r="E6" s="14">
        <f>14/18</f>
        <v>0.77777777777777779</v>
      </c>
      <c r="F6" s="14">
        <f>25/32</f>
        <v>0.78125</v>
      </c>
      <c r="G6" s="14">
        <f>7/32</f>
        <v>0.21875</v>
      </c>
      <c r="H6" s="17">
        <f t="shared" si="0"/>
        <v>0.46079999999999999</v>
      </c>
      <c r="I6" s="17">
        <f t="shared" si="1"/>
        <v>1.1180555555555556</v>
      </c>
      <c r="J6" s="18">
        <f t="shared" si="2"/>
        <v>0.51519999999999999</v>
      </c>
    </row>
    <row r="7" spans="1:16" ht="14" customHeight="1">
      <c r="A7" s="31" t="s">
        <v>18</v>
      </c>
      <c r="B7" s="14">
        <f>32/50</f>
        <v>0.64</v>
      </c>
      <c r="C7" s="14">
        <f>18/50</f>
        <v>0.36</v>
      </c>
      <c r="D7" s="14">
        <f>21/32</f>
        <v>0.65625</v>
      </c>
      <c r="E7" s="14">
        <f>11/32</f>
        <v>0.34375</v>
      </c>
      <c r="F7" s="14">
        <f>8/18</f>
        <v>0.44444444444444442</v>
      </c>
      <c r="G7" s="14">
        <f>10/18</f>
        <v>0.55555555555555558</v>
      </c>
      <c r="H7" s="17">
        <f t="shared" si="0"/>
        <v>0.46079999999999999</v>
      </c>
      <c r="I7" s="17">
        <f t="shared" si="1"/>
        <v>0.42361111111111116</v>
      </c>
      <c r="J7" s="18">
        <f t="shared" si="2"/>
        <v>0.19520000000000001</v>
      </c>
    </row>
    <row r="8" spans="1:16" ht="14" customHeight="1">
      <c r="A8" s="31" t="s">
        <v>22</v>
      </c>
      <c r="B8" s="14">
        <f>10/50</f>
        <v>0.2</v>
      </c>
      <c r="C8" s="14">
        <f>40/50</f>
        <v>0.8</v>
      </c>
      <c r="D8" s="14">
        <f>9/10</f>
        <v>0.9</v>
      </c>
      <c r="E8" s="14">
        <f>1/10</f>
        <v>0.1</v>
      </c>
      <c r="F8" s="14">
        <f>20/40</f>
        <v>0.5</v>
      </c>
      <c r="G8" s="14">
        <f>20/40</f>
        <v>0.5</v>
      </c>
      <c r="H8" s="17">
        <f t="shared" si="0"/>
        <v>0.32000000000000006</v>
      </c>
      <c r="I8" s="17">
        <f t="shared" si="1"/>
        <v>0.8</v>
      </c>
      <c r="J8" s="18">
        <f t="shared" si="2"/>
        <v>0.25600000000000006</v>
      </c>
    </row>
    <row r="9" spans="1:16" ht="14" customHeight="1">
      <c r="A9" s="31" t="s">
        <v>23</v>
      </c>
      <c r="B9" s="14">
        <f>16/50</f>
        <v>0.32</v>
      </c>
      <c r="C9" s="14">
        <f>34/50</f>
        <v>0.68</v>
      </c>
      <c r="D9" s="14">
        <f>11/16</f>
        <v>0.6875</v>
      </c>
      <c r="E9" s="14">
        <f>5/16</f>
        <v>0.3125</v>
      </c>
      <c r="F9" s="14">
        <f>18/34</f>
        <v>0.52941176470588236</v>
      </c>
      <c r="G9" s="14">
        <f>16/34</f>
        <v>0.47058823529411764</v>
      </c>
      <c r="H9" s="17">
        <f t="shared" si="0"/>
        <v>0.43520000000000003</v>
      </c>
      <c r="I9" s="17">
        <f t="shared" si="1"/>
        <v>0.31617647058823528</v>
      </c>
      <c r="J9" s="18">
        <f t="shared" si="2"/>
        <v>0.1376</v>
      </c>
      <c r="L9" s="15" t="s">
        <v>38</v>
      </c>
      <c r="M9" s="16"/>
    </row>
    <row r="10" spans="1:16">
      <c r="A10" s="32" t="s">
        <v>24</v>
      </c>
      <c r="B10" s="19">
        <f>24/50</f>
        <v>0.48</v>
      </c>
      <c r="C10" s="19">
        <f>26/50</f>
        <v>0.52</v>
      </c>
      <c r="D10" s="19">
        <f>9/24</f>
        <v>0.375</v>
      </c>
      <c r="E10" s="19">
        <f>15/24</f>
        <v>0.625</v>
      </c>
      <c r="F10" s="19">
        <f>20/26</f>
        <v>0.76923076923076927</v>
      </c>
      <c r="G10" s="19">
        <f>6/26</f>
        <v>0.23076923076923078</v>
      </c>
      <c r="H10" s="20">
        <f t="shared" si="0"/>
        <v>0.49919999999999998</v>
      </c>
      <c r="I10" s="20">
        <f t="shared" si="1"/>
        <v>0.78846153846153855</v>
      </c>
      <c r="J10" s="21">
        <f t="shared" si="2"/>
        <v>0.39360000000000001</v>
      </c>
      <c r="L10" s="22">
        <f>MAX(J4:J10)</f>
        <v>0.51519999999999999</v>
      </c>
      <c r="M10" s="23"/>
    </row>
    <row r="12" spans="1:16">
      <c r="A12" s="24" t="s">
        <v>36</v>
      </c>
      <c r="B12" s="24"/>
      <c r="C12" s="24"/>
      <c r="D12" s="24"/>
      <c r="E12" s="24"/>
      <c r="F12" s="24" t="s">
        <v>25</v>
      </c>
      <c r="G12" s="24"/>
      <c r="H12" s="24"/>
    </row>
    <row r="13" spans="1:16">
      <c r="A13" s="25" t="s">
        <v>1</v>
      </c>
      <c r="B13" s="26" t="s">
        <v>27</v>
      </c>
      <c r="C13" s="26" t="s">
        <v>28</v>
      </c>
      <c r="D13" s="26" t="s">
        <v>29</v>
      </c>
      <c r="E13" s="26"/>
      <c r="F13" s="26" t="s">
        <v>30</v>
      </c>
      <c r="G13" s="26"/>
      <c r="H13" s="26" t="s">
        <v>33</v>
      </c>
      <c r="I13" s="26" t="s">
        <v>37</v>
      </c>
      <c r="J13" s="27" t="s">
        <v>2</v>
      </c>
    </row>
    <row r="14" spans="1:16">
      <c r="A14" s="28"/>
      <c r="B14" s="29"/>
      <c r="C14" s="29"/>
      <c r="D14" s="17" t="s">
        <v>31</v>
      </c>
      <c r="E14" s="17" t="s">
        <v>32</v>
      </c>
      <c r="F14" s="17" t="s">
        <v>31</v>
      </c>
      <c r="G14" s="17" t="s">
        <v>32</v>
      </c>
      <c r="H14" s="29"/>
      <c r="I14" s="29"/>
      <c r="J14" s="30"/>
    </row>
    <row r="15" spans="1:16">
      <c r="A15" s="31" t="s">
        <v>18</v>
      </c>
      <c r="B15" s="14">
        <f>8/18</f>
        <v>0.44444444444444442</v>
      </c>
      <c r="C15" s="14">
        <f>10/18</f>
        <v>0.55555555555555558</v>
      </c>
      <c r="D15" s="14">
        <f>2/8</f>
        <v>0.25</v>
      </c>
      <c r="E15" s="14">
        <f>6/8</f>
        <v>0.75</v>
      </c>
      <c r="F15" s="14">
        <f>2/10</f>
        <v>0.2</v>
      </c>
      <c r="G15" s="14">
        <f>8/10</f>
        <v>0.8</v>
      </c>
      <c r="H15" s="17">
        <f>2*B15*C15</f>
        <v>0.49382716049382713</v>
      </c>
      <c r="I15" s="17">
        <f>SUM(ABS(D15-F15), ABS(E15-G15))</f>
        <v>0.10000000000000003</v>
      </c>
      <c r="J15" s="18">
        <f>H15*I15</f>
        <v>4.9382716049382727E-2</v>
      </c>
    </row>
    <row r="16" spans="1:16">
      <c r="A16" s="31" t="s">
        <v>22</v>
      </c>
      <c r="B16" s="14">
        <v>0.16666666666666666</v>
      </c>
      <c r="C16" s="14">
        <v>0.83333333333333337</v>
      </c>
      <c r="D16" s="14">
        <v>0.66666666666666663</v>
      </c>
      <c r="E16" s="14">
        <v>0.33333333333333331</v>
      </c>
      <c r="F16" s="14">
        <v>0.13333333333333333</v>
      </c>
      <c r="G16" s="14">
        <v>0.8666666666666667</v>
      </c>
      <c r="H16" s="17">
        <f t="shared" ref="H16:H18" si="3">2*B16*C16</f>
        <v>0.27777777777777779</v>
      </c>
      <c r="I16" s="17">
        <f t="shared" ref="I16:I18" si="4">SUM(ABS(D16-F16), ABS(E16-G16))</f>
        <v>1.0666666666666669</v>
      </c>
      <c r="J16" s="18">
        <f t="shared" ref="J16:J18" si="5">H16*I16</f>
        <v>0.29629629629629639</v>
      </c>
    </row>
    <row r="17" spans="1:13">
      <c r="A17" s="31" t="s">
        <v>23</v>
      </c>
      <c r="B17" s="14">
        <v>0.3888888888888889</v>
      </c>
      <c r="C17" s="14">
        <v>0.61111111111111116</v>
      </c>
      <c r="D17" s="14">
        <v>0.2857142857142857</v>
      </c>
      <c r="E17" s="14">
        <v>0.7142857142857143</v>
      </c>
      <c r="F17" s="14">
        <v>0.18181818181818182</v>
      </c>
      <c r="G17" s="14">
        <v>0.81818181818181823</v>
      </c>
      <c r="H17" s="17">
        <f t="shared" si="3"/>
        <v>0.4753086419753087</v>
      </c>
      <c r="I17" s="17">
        <f t="shared" si="4"/>
        <v>0.20779220779220781</v>
      </c>
      <c r="J17" s="18">
        <f t="shared" si="5"/>
        <v>9.8765432098765454E-2</v>
      </c>
      <c r="L17" s="15" t="s">
        <v>38</v>
      </c>
      <c r="M17" s="16"/>
    </row>
    <row r="18" spans="1:13">
      <c r="A18" s="32" t="s">
        <v>24</v>
      </c>
      <c r="B18" s="19">
        <v>0.44444444444444442</v>
      </c>
      <c r="C18" s="19">
        <v>0.55555555555555558</v>
      </c>
      <c r="D18" s="19">
        <v>0</v>
      </c>
      <c r="E18" s="19">
        <v>1</v>
      </c>
      <c r="F18" s="19">
        <v>0.4</v>
      </c>
      <c r="G18" s="19">
        <v>0.6</v>
      </c>
      <c r="H18" s="20">
        <f t="shared" si="3"/>
        <v>0.49382716049382713</v>
      </c>
      <c r="I18" s="20">
        <f t="shared" si="4"/>
        <v>0.8</v>
      </c>
      <c r="J18" s="21">
        <f t="shared" si="5"/>
        <v>0.39506172839506171</v>
      </c>
      <c r="L18" s="22">
        <f>MAX(J15:J18)</f>
        <v>0.39506172839506171</v>
      </c>
      <c r="M18" s="23"/>
    </row>
    <row r="20" spans="1:13">
      <c r="F20" s="13" t="s">
        <v>26</v>
      </c>
      <c r="G20" s="13"/>
      <c r="H20" s="13"/>
      <c r="I20" s="13"/>
    </row>
    <row r="21" spans="1:13">
      <c r="A21" s="25" t="s">
        <v>1</v>
      </c>
      <c r="B21" s="26" t="s">
        <v>27</v>
      </c>
      <c r="C21" s="26" t="s">
        <v>28</v>
      </c>
      <c r="D21" s="26" t="s">
        <v>29</v>
      </c>
      <c r="E21" s="26"/>
      <c r="F21" s="26" t="s">
        <v>30</v>
      </c>
      <c r="G21" s="26"/>
      <c r="H21" s="26" t="s">
        <v>33</v>
      </c>
      <c r="I21" s="26" t="s">
        <v>37</v>
      </c>
      <c r="J21" s="27" t="s">
        <v>2</v>
      </c>
    </row>
    <row r="22" spans="1:13">
      <c r="A22" s="28"/>
      <c r="B22" s="29"/>
      <c r="C22" s="29"/>
      <c r="D22" s="17" t="s">
        <v>31</v>
      </c>
      <c r="E22" s="17" t="s">
        <v>32</v>
      </c>
      <c r="F22" s="17" t="s">
        <v>31</v>
      </c>
      <c r="G22" s="17" t="s">
        <v>32</v>
      </c>
      <c r="H22" s="29"/>
      <c r="I22" s="29"/>
      <c r="J22" s="30"/>
    </row>
    <row r="23" spans="1:13">
      <c r="A23" s="31" t="s">
        <v>18</v>
      </c>
      <c r="B23" s="14">
        <f>24/32</f>
        <v>0.75</v>
      </c>
      <c r="C23" s="14">
        <f>8/32</f>
        <v>0.25</v>
      </c>
      <c r="D23" s="14">
        <f>19/24</f>
        <v>0.79166666666666663</v>
      </c>
      <c r="E23" s="14">
        <f>5/24</f>
        <v>0.20833333333333334</v>
      </c>
      <c r="F23" s="14">
        <f>6/8</f>
        <v>0.75</v>
      </c>
      <c r="G23" s="14">
        <f>2/8</f>
        <v>0.25</v>
      </c>
      <c r="H23" s="17">
        <f>2*B23*C23</f>
        <v>0.375</v>
      </c>
      <c r="I23" s="17">
        <f>SUM(ABS(D23-F23), ABS(E23-G23))</f>
        <v>8.3333333333333287E-2</v>
      </c>
      <c r="J23" s="18">
        <f>H23*I23</f>
        <v>3.1249999999999983E-2</v>
      </c>
    </row>
    <row r="24" spans="1:13">
      <c r="A24" s="31" t="s">
        <v>22</v>
      </c>
      <c r="B24" s="14">
        <f>7/32</f>
        <v>0.21875</v>
      </c>
      <c r="C24" s="14">
        <f>25/32</f>
        <v>0.78125</v>
      </c>
      <c r="D24" s="14">
        <f>7/7</f>
        <v>1</v>
      </c>
      <c r="E24" s="14">
        <f>0/7</f>
        <v>0</v>
      </c>
      <c r="F24" s="14">
        <f>18/25</f>
        <v>0.72</v>
      </c>
      <c r="G24" s="14">
        <f>7/25</f>
        <v>0.28000000000000003</v>
      </c>
      <c r="H24" s="17">
        <f t="shared" ref="H24:H26" si="6">2*B24*C24</f>
        <v>0.341796875</v>
      </c>
      <c r="I24" s="17">
        <f t="shared" ref="I24:I26" si="7">SUM(ABS(D24-F24), ABS(E24-G24))</f>
        <v>0.56000000000000005</v>
      </c>
      <c r="J24" s="18">
        <f t="shared" ref="J24:J26" si="8">H24*I24</f>
        <v>0.19140625000000003</v>
      </c>
    </row>
    <row r="25" spans="1:13">
      <c r="A25" s="31" t="s">
        <v>23</v>
      </c>
      <c r="B25" s="14">
        <f>9/32</f>
        <v>0.28125</v>
      </c>
      <c r="C25" s="14">
        <f>23/32</f>
        <v>0.71875</v>
      </c>
      <c r="D25" s="14">
        <f>9/9</f>
        <v>1</v>
      </c>
      <c r="E25" s="14">
        <f>0/9</f>
        <v>0</v>
      </c>
      <c r="F25" s="14">
        <f>16/23</f>
        <v>0.69565217391304346</v>
      </c>
      <c r="G25" s="14">
        <f>7/23</f>
        <v>0.30434782608695654</v>
      </c>
      <c r="H25" s="17">
        <f t="shared" si="6"/>
        <v>0.404296875</v>
      </c>
      <c r="I25" s="17">
        <f t="shared" si="7"/>
        <v>0.60869565217391308</v>
      </c>
      <c r="J25" s="18">
        <f t="shared" si="8"/>
        <v>0.24609375000000003</v>
      </c>
      <c r="L25" s="15" t="s">
        <v>38</v>
      </c>
      <c r="M25" s="16"/>
    </row>
    <row r="26" spans="1:13">
      <c r="A26" s="32" t="s">
        <v>24</v>
      </c>
      <c r="B26" s="19">
        <f>16/32</f>
        <v>0.5</v>
      </c>
      <c r="C26" s="19">
        <f>16/32</f>
        <v>0.5</v>
      </c>
      <c r="D26" s="19">
        <f>9/16</f>
        <v>0.5625</v>
      </c>
      <c r="E26" s="19">
        <f>7/16</f>
        <v>0.4375</v>
      </c>
      <c r="F26" s="19">
        <f>16/16</f>
        <v>1</v>
      </c>
      <c r="G26" s="19">
        <f>0/16</f>
        <v>0</v>
      </c>
      <c r="H26" s="20">
        <f t="shared" si="6"/>
        <v>0.5</v>
      </c>
      <c r="I26" s="20">
        <f t="shared" si="7"/>
        <v>0.875</v>
      </c>
      <c r="J26" s="21">
        <f t="shared" si="8"/>
        <v>0.4375</v>
      </c>
      <c r="L26" s="22">
        <f>MAX(J23:J26)</f>
        <v>0.4375</v>
      </c>
      <c r="M26" s="23"/>
    </row>
  </sheetData>
  <mergeCells count="36">
    <mergeCell ref="I21:I22"/>
    <mergeCell ref="J21:J22"/>
    <mergeCell ref="L17:M17"/>
    <mergeCell ref="L18:M18"/>
    <mergeCell ref="L25:M25"/>
    <mergeCell ref="L26:M26"/>
    <mergeCell ref="A21:A22"/>
    <mergeCell ref="B21:B22"/>
    <mergeCell ref="C21:C22"/>
    <mergeCell ref="D21:E21"/>
    <mergeCell ref="F21:G21"/>
    <mergeCell ref="H21:H22"/>
    <mergeCell ref="H13:H14"/>
    <mergeCell ref="I13:I14"/>
    <mergeCell ref="J13:J14"/>
    <mergeCell ref="F12:H12"/>
    <mergeCell ref="F20:I20"/>
    <mergeCell ref="A12:E12"/>
    <mergeCell ref="A13:A14"/>
    <mergeCell ref="B13:B14"/>
    <mergeCell ref="C13:C14"/>
    <mergeCell ref="D13:E13"/>
    <mergeCell ref="F13:G13"/>
    <mergeCell ref="L1:P3"/>
    <mergeCell ref="L9:M9"/>
    <mergeCell ref="L10:M10"/>
    <mergeCell ref="F1:H1"/>
    <mergeCell ref="H2:H3"/>
    <mergeCell ref="I2:I3"/>
    <mergeCell ref="J2:J3"/>
    <mergeCell ref="A1:E1"/>
    <mergeCell ref="A2:A3"/>
    <mergeCell ref="B2:B3"/>
    <mergeCell ref="C2:C3"/>
    <mergeCell ref="F2:G2"/>
    <mergeCell ref="D2:E2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StateWide</vt:lpstr>
      <vt:lpstr>CART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 Garg</dc:creator>
  <cp:lastModifiedBy>Ruohuan Xu</cp:lastModifiedBy>
  <dcterms:created xsi:type="dcterms:W3CDTF">2016-11-02T16:39:52Z</dcterms:created>
  <dcterms:modified xsi:type="dcterms:W3CDTF">2019-12-08T19:54:26Z</dcterms:modified>
</cp:coreProperties>
</file>