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FA225955-C94A-4797-9799-384393B44C41}" xr6:coauthVersionLast="47" xr6:coauthVersionMax="47" xr10:uidLastSave="{00000000-0000-0000-0000-000000000000}"/>
  <bookViews>
    <workbookView xWindow="-108" yWindow="-108" windowWidth="23256" windowHeight="12456" firstSheet="388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584" l="1"/>
  <c r="D7" i="584"/>
  <c r="D8" i="584"/>
  <c r="D9" i="584"/>
  <c r="D10" i="584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D5" i="584"/>
  <c r="F6" i="584"/>
  <c r="F7" i="584"/>
  <c r="F8" i="584"/>
  <c r="F9" i="584"/>
  <c r="F10" i="584"/>
  <c r="F11" i="584"/>
  <c r="F12" i="584"/>
  <c r="F13" i="584"/>
  <c r="F14" i="584"/>
  <c r="F15" i="584"/>
  <c r="F16" i="584"/>
  <c r="F17" i="584"/>
  <c r="F18" i="584"/>
  <c r="F19" i="584"/>
  <c r="F20" i="584"/>
  <c r="F21" i="584"/>
  <c r="F22" i="584"/>
  <c r="F5" i="584"/>
  <c r="E7" i="584"/>
  <c r="E8" i="584"/>
  <c r="E9" i="584"/>
  <c r="E10" i="584"/>
  <c r="E11" i="584"/>
  <c r="E12" i="584"/>
  <c r="E13" i="584"/>
  <c r="E14" i="584"/>
  <c r="E15" i="584"/>
  <c r="E16" i="584"/>
  <c r="E17" i="584"/>
  <c r="E18" i="584"/>
  <c r="E19" i="584"/>
  <c r="E20" i="584"/>
  <c r="E21" i="584"/>
  <c r="E22" i="584"/>
  <c r="E6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D42" i="583"/>
  <c r="D44" i="583"/>
  <c r="D45" i="583"/>
  <c r="D38" i="583"/>
  <c r="D41" i="583"/>
  <c r="C37" i="583"/>
  <c r="G8" i="583" s="1"/>
  <c r="H8" i="583" s="1"/>
  <c r="D37" i="583" s="1"/>
  <c r="C38" i="583"/>
  <c r="G10" i="583" s="1"/>
  <c r="H10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C42" i="583"/>
  <c r="C43" i="583"/>
  <c r="G20" i="583" s="1"/>
  <c r="H20" i="583" s="1"/>
  <c r="D43" i="583" s="1"/>
  <c r="C44" i="583"/>
  <c r="G22" i="583" s="1"/>
  <c r="H22" i="583" s="1"/>
  <c r="C45" i="583"/>
  <c r="G24" i="583" s="1"/>
  <c r="H24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F36" i="583"/>
  <c r="G33" i="583"/>
  <c r="F28" i="583"/>
  <c r="F26" i="583"/>
  <c r="F24" i="583"/>
  <c r="F22" i="583"/>
  <c r="F20" i="583"/>
  <c r="F18" i="583"/>
  <c r="F16" i="583"/>
  <c r="F14" i="583"/>
  <c r="F12" i="583"/>
  <c r="F10" i="583"/>
  <c r="F8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F17" i="581"/>
  <c r="E8" i="581"/>
  <c r="E9" i="581"/>
  <c r="E10" i="581"/>
  <c r="E16" i="581"/>
  <c r="E17" i="581"/>
  <c r="E18" i="581"/>
  <c r="D6" i="581"/>
  <c r="D7" i="581"/>
  <c r="D8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D12" i="582" s="1"/>
  <c r="C7" i="581"/>
  <c r="F7" i="581" s="1"/>
  <c r="C8" i="581"/>
  <c r="F8" i="581" s="1"/>
  <c r="C9" i="581"/>
  <c r="C10" i="581"/>
  <c r="F10" i="581" s="1"/>
  <c r="C11" i="581"/>
  <c r="C12" i="581"/>
  <c r="F12" i="581" s="1"/>
  <c r="C13" i="581"/>
  <c r="F13" i="581" s="1"/>
  <c r="C14" i="581"/>
  <c r="F14" i="581" s="1"/>
  <c r="C15" i="581"/>
  <c r="F15" i="581" s="1"/>
  <c r="C16" i="581"/>
  <c r="F16" i="581" s="1"/>
  <c r="C17" i="581"/>
  <c r="C18" i="581"/>
  <c r="F18" i="581" s="1"/>
  <c r="C19" i="581"/>
  <c r="C20" i="581"/>
  <c r="F20" i="581" s="1"/>
  <c r="C21" i="581"/>
  <c r="F21" i="581" s="1"/>
  <c r="C22" i="581"/>
  <c r="D7" i="582" s="1"/>
  <c r="C5" i="581"/>
  <c r="B6" i="581"/>
  <c r="C6" i="582" s="1"/>
  <c r="B7" i="581"/>
  <c r="B8" i="581"/>
  <c r="B9" i="581"/>
  <c r="B10" i="581"/>
  <c r="B11" i="581"/>
  <c r="E11" i="581" s="1"/>
  <c r="B12" i="581"/>
  <c r="E12" i="581" s="1"/>
  <c r="B13" i="581"/>
  <c r="E13" i="581" s="1"/>
  <c r="B14" i="581"/>
  <c r="E15" i="581" s="1"/>
  <c r="B15" i="581"/>
  <c r="B16" i="581"/>
  <c r="B17" i="581"/>
  <c r="B18" i="581"/>
  <c r="B19" i="581"/>
  <c r="E19" i="581" s="1"/>
  <c r="B20" i="581"/>
  <c r="E20" i="581" s="1"/>
  <c r="B21" i="581"/>
  <c r="E21" i="581" s="1"/>
  <c r="B22" i="581"/>
  <c r="C7" i="582" s="1"/>
  <c r="B5" i="581"/>
  <c r="D9" i="576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C12" i="582" l="1"/>
  <c r="E7" i="581"/>
  <c r="E22" i="581"/>
  <c r="E14" i="581"/>
  <c r="F22" i="581"/>
  <c r="F19" i="581"/>
  <c r="F11" i="581"/>
  <c r="F9" i="581"/>
  <c r="E12" i="582"/>
  <c r="G6" i="582" s="1"/>
  <c r="H6" i="582" s="1"/>
  <c r="O23" i="573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6" i="582" l="1"/>
  <c r="F6" i="583"/>
  <c r="F6" i="582"/>
  <c r="C36" i="583"/>
  <c r="G6" i="583" s="1"/>
  <c r="H6" i="583" s="1"/>
  <c r="D36" i="583" s="1"/>
  <c r="G21" i="572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<sst xmlns="http://schemas.openxmlformats.org/spreadsheetml/2006/main" count="16885" uniqueCount="1013">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</sst>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0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0" fontId="91" fillId="0" borderId="0" xfId="0" applyFont="1" applyBorder="1" applyAlignment="1">
      <alignment horizontal="left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6" fontId="88" fillId="0" borderId="21" xfId="0" applyNumberFormat="1" applyFont="1" applyBorder="1" applyAlignment="1">
      <alignment horizontal="center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</xdr:colOff>
      <xdr:row>0</xdr:row>
      <xdr:rowOff>144780</xdr:rowOff>
    </xdr:from>
    <xdr:to>
      <xdr:col>9</xdr:col>
      <xdr:colOff>416983</xdr:colOff>
      <xdr:row>2</xdr:row>
      <xdr:rowOff>135890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668000" y="1447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5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47" t="s">
        <v>301</v>
      </c>
      <c r="B1" s="324"/>
      <c r="C1" s="448" t="s">
        <v>328</v>
      </c>
      <c r="D1" s="448"/>
      <c r="E1" s="448"/>
      <c r="F1" s="448"/>
      <c r="G1" s="448"/>
      <c r="H1" s="448"/>
      <c r="I1" s="448"/>
      <c r="J1" s="448"/>
      <c r="K1" s="448"/>
      <c r="L1" s="448"/>
      <c r="M1" s="448"/>
    </row>
    <row r="2" spans="1:20" ht="2.25" customHeight="1" x14ac:dyDescent="0.35">
      <c r="A2" s="447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47"/>
      <c r="B3" s="324"/>
      <c r="C3" s="446" t="s">
        <v>302</v>
      </c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</row>
    <row r="4" spans="1:20" s="305" customFormat="1" x14ac:dyDescent="0.35">
      <c r="A4" s="447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47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47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47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47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47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47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47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47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47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47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47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47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47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47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47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47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47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47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47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47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46" t="s">
        <v>74</v>
      </c>
      <c r="D84" s="446"/>
      <c r="E84" s="446"/>
      <c r="F84" s="446"/>
      <c r="G84" s="446"/>
      <c r="H84" s="446"/>
      <c r="I84" s="446"/>
      <c r="J84" s="446"/>
      <c r="K84" s="446"/>
      <c r="L84" s="446"/>
      <c r="M84" s="446"/>
      <c r="N84" s="446"/>
      <c r="O84" s="446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46" t="s">
        <v>75</v>
      </c>
      <c r="D189" s="446"/>
      <c r="E189" s="446"/>
      <c r="F189" s="446"/>
      <c r="G189" s="446"/>
      <c r="H189" s="446"/>
      <c r="I189" s="446"/>
      <c r="J189" s="446"/>
      <c r="K189" s="446"/>
      <c r="L189" s="446"/>
      <c r="M189" s="446"/>
      <c r="N189" s="446"/>
      <c r="O189" s="446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46" t="s">
        <v>125</v>
      </c>
      <c r="D360" s="446"/>
      <c r="E360" s="446"/>
      <c r="F360" s="446"/>
      <c r="G360" s="446"/>
      <c r="H360" s="446"/>
      <c r="I360" s="446"/>
      <c r="J360" s="446"/>
      <c r="K360" s="446"/>
      <c r="L360" s="446"/>
      <c r="M360" s="446"/>
      <c r="N360" s="446"/>
      <c r="O360" s="446"/>
    </row>
    <row r="361" spans="3:20" ht="19.5" customHeight="1" x14ac:dyDescent="0.35">
      <c r="C361" s="446" t="s">
        <v>129</v>
      </c>
      <c r="D361" s="446"/>
      <c r="E361" s="446"/>
      <c r="F361" s="446"/>
      <c r="G361" s="446"/>
      <c r="H361" s="446"/>
      <c r="I361" s="446"/>
      <c r="J361" s="446"/>
      <c r="K361" s="446"/>
      <c r="L361" s="446"/>
      <c r="M361" s="446"/>
      <c r="N361" s="446"/>
      <c r="O361" s="446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46" t="s">
        <v>130</v>
      </c>
      <c r="D412" s="446"/>
      <c r="E412" s="446"/>
      <c r="F412" s="446"/>
      <c r="G412" s="446"/>
      <c r="H412" s="446"/>
      <c r="I412" s="446"/>
      <c r="J412" s="446"/>
      <c r="K412" s="446"/>
      <c r="L412" s="446"/>
      <c r="M412" s="446"/>
      <c r="N412" s="446"/>
      <c r="O412" s="446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49"/>
      <c r="B1" s="449"/>
      <c r="C1" s="449"/>
      <c r="D1" s="449"/>
      <c r="E1" s="449"/>
      <c r="F1" s="449"/>
      <c r="G1" s="449"/>
      <c r="H1" s="105"/>
      <c r="I1" s="105"/>
      <c r="J1" s="218"/>
    </row>
    <row r="2" spans="1:12" ht="15.6" x14ac:dyDescent="0.3">
      <c r="A2" s="449"/>
      <c r="B2" s="449"/>
      <c r="C2" s="449"/>
      <c r="D2" s="449"/>
      <c r="E2" s="449"/>
      <c r="F2" s="449"/>
      <c r="G2" s="449"/>
      <c r="H2" s="105"/>
      <c r="I2" s="105"/>
      <c r="J2" s="218"/>
    </row>
    <row r="3" spans="1:12" ht="15.6" x14ac:dyDescent="0.3">
      <c r="A3" s="449"/>
      <c r="B3" s="449"/>
      <c r="C3" s="449"/>
      <c r="D3" s="449"/>
      <c r="E3" s="449"/>
      <c r="F3" s="449"/>
      <c r="G3" s="449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49"/>
      <c r="B36" s="449"/>
      <c r="C36" s="449"/>
      <c r="D36" s="449"/>
      <c r="E36" s="449"/>
      <c r="F36" s="449"/>
      <c r="G36" s="449"/>
      <c r="H36" s="449"/>
      <c r="I36" s="91"/>
    </row>
    <row r="37" spans="1:13" ht="15.6" x14ac:dyDescent="0.3">
      <c r="A37" s="450"/>
      <c r="B37" s="450"/>
      <c r="C37" s="450"/>
      <c r="D37" s="450"/>
      <c r="E37" s="450"/>
      <c r="F37" s="450"/>
      <c r="G37" s="450"/>
      <c r="H37" s="450"/>
      <c r="I37" s="106"/>
    </row>
    <row r="38" spans="1:13" ht="15.6" x14ac:dyDescent="0.3">
      <c r="A38" s="449"/>
      <c r="B38" s="449"/>
      <c r="C38" s="449"/>
      <c r="D38" s="449"/>
      <c r="E38" s="449"/>
      <c r="F38" s="449"/>
      <c r="G38" s="449"/>
      <c r="H38" s="449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2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2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49"/>
      <c r="B54" s="449"/>
      <c r="C54" s="449"/>
      <c r="D54" s="449"/>
      <c r="E54" s="449"/>
      <c r="F54" s="449"/>
      <c r="G54" s="449"/>
      <c r="H54" s="449"/>
      <c r="I54" s="449"/>
      <c r="J54" s="449"/>
    </row>
    <row r="55" spans="1:16" s="195" customFormat="1" ht="15.6" x14ac:dyDescent="0.3">
      <c r="A55" s="449"/>
      <c r="B55" s="449"/>
      <c r="C55" s="449"/>
      <c r="D55" s="449"/>
      <c r="E55" s="449"/>
      <c r="F55" s="449"/>
      <c r="G55" s="449"/>
      <c r="H55" s="449"/>
      <c r="I55" s="449"/>
      <c r="J55" s="449"/>
    </row>
    <row r="56" spans="1:16" s="195" customFormat="1" ht="15.6" x14ac:dyDescent="0.3">
      <c r="A56" s="449"/>
      <c r="B56" s="449"/>
      <c r="C56" s="449"/>
      <c r="D56" s="449"/>
      <c r="E56" s="449"/>
      <c r="F56" s="449"/>
      <c r="G56" s="449"/>
      <c r="H56" s="449"/>
      <c r="I56" s="449"/>
      <c r="J56" s="449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49"/>
      <c r="B54" s="449"/>
      <c r="C54" s="449"/>
      <c r="D54" s="449"/>
      <c r="E54" s="449"/>
      <c r="F54" s="449"/>
      <c r="G54" s="449"/>
      <c r="H54" s="449"/>
      <c r="I54" s="449"/>
      <c r="J54" s="449"/>
    </row>
    <row r="55" spans="1:12" s="195" customFormat="1" ht="15.6" x14ac:dyDescent="0.3">
      <c r="A55" s="452"/>
      <c r="B55" s="452"/>
      <c r="C55" s="452"/>
      <c r="D55" s="452"/>
      <c r="E55" s="452"/>
      <c r="F55" s="452"/>
      <c r="G55" s="452"/>
      <c r="H55" s="452"/>
      <c r="I55" s="452"/>
      <c r="J55" s="452"/>
    </row>
    <row r="56" spans="1:12" s="195" customFormat="1" ht="15.6" x14ac:dyDescent="0.3">
      <c r="A56" s="449"/>
      <c r="B56" s="449"/>
      <c r="C56" s="449"/>
      <c r="D56" s="449"/>
      <c r="E56" s="449"/>
      <c r="F56" s="449"/>
      <c r="G56" s="449"/>
      <c r="H56" s="449"/>
      <c r="I56" s="449"/>
      <c r="J56" s="44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49"/>
      <c r="B54" s="449"/>
      <c r="C54" s="449"/>
      <c r="D54" s="449"/>
      <c r="E54" s="449"/>
      <c r="F54" s="449"/>
      <c r="G54" s="449"/>
      <c r="H54" s="449"/>
      <c r="I54" s="449"/>
      <c r="J54" s="449"/>
    </row>
    <row r="55" spans="1:16" s="195" customFormat="1" ht="15.6" x14ac:dyDescent="0.3">
      <c r="A55" s="449"/>
      <c r="B55" s="449"/>
      <c r="C55" s="449"/>
      <c r="D55" s="449"/>
      <c r="E55" s="449"/>
      <c r="F55" s="449"/>
      <c r="G55" s="449"/>
      <c r="H55" s="449"/>
      <c r="I55" s="449"/>
      <c r="J55" s="449"/>
    </row>
    <row r="56" spans="1:16" s="195" customFormat="1" ht="15.6" x14ac:dyDescent="0.3">
      <c r="A56" s="449"/>
      <c r="B56" s="449"/>
      <c r="C56" s="449"/>
      <c r="D56" s="449"/>
      <c r="E56" s="449"/>
      <c r="F56" s="449"/>
      <c r="G56" s="449"/>
      <c r="H56" s="449"/>
      <c r="I56" s="449"/>
      <c r="J56" s="449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49"/>
      <c r="B54" s="449"/>
      <c r="C54" s="449"/>
      <c r="D54" s="449"/>
      <c r="E54" s="449"/>
      <c r="F54" s="449"/>
      <c r="G54" s="449"/>
      <c r="H54" s="449"/>
      <c r="I54" s="449"/>
      <c r="J54" s="449"/>
    </row>
    <row r="55" spans="1:12" s="195" customFormat="1" ht="15.6" x14ac:dyDescent="0.3">
      <c r="A55" s="452"/>
      <c r="B55" s="452"/>
      <c r="C55" s="452"/>
      <c r="D55" s="452"/>
      <c r="E55" s="452"/>
      <c r="F55" s="452"/>
      <c r="G55" s="452"/>
      <c r="H55" s="452"/>
      <c r="I55" s="452"/>
      <c r="J55" s="452"/>
    </row>
    <row r="56" spans="1:12" s="195" customFormat="1" ht="15.6" x14ac:dyDescent="0.3">
      <c r="A56" s="449"/>
      <c r="B56" s="449"/>
      <c r="C56" s="449"/>
      <c r="D56" s="449"/>
      <c r="E56" s="449"/>
      <c r="F56" s="449"/>
      <c r="G56" s="449"/>
      <c r="H56" s="449"/>
      <c r="I56" s="449"/>
      <c r="J56" s="44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49"/>
      <c r="B54" s="449"/>
      <c r="C54" s="449"/>
      <c r="D54" s="449"/>
      <c r="E54" s="449"/>
      <c r="F54" s="449"/>
      <c r="G54" s="449"/>
      <c r="H54" s="449"/>
      <c r="I54" s="449"/>
      <c r="J54" s="449"/>
    </row>
    <row r="55" spans="1:16" s="195" customFormat="1" ht="15.6" x14ac:dyDescent="0.3">
      <c r="A55" s="449"/>
      <c r="B55" s="449"/>
      <c r="C55" s="449"/>
      <c r="D55" s="449"/>
      <c r="E55" s="449"/>
      <c r="F55" s="449"/>
      <c r="G55" s="449"/>
      <c r="H55" s="449"/>
      <c r="I55" s="449"/>
      <c r="J55" s="449"/>
    </row>
    <row r="56" spans="1:16" s="195" customFormat="1" ht="15.6" x14ac:dyDescent="0.3">
      <c r="A56" s="449"/>
      <c r="B56" s="449"/>
      <c r="C56" s="449"/>
      <c r="D56" s="449"/>
      <c r="E56" s="449"/>
      <c r="F56" s="449"/>
      <c r="G56" s="449"/>
      <c r="H56" s="449"/>
      <c r="I56" s="449"/>
      <c r="J56" s="449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49"/>
      <c r="B54" s="449"/>
      <c r="C54" s="449"/>
      <c r="D54" s="449"/>
      <c r="E54" s="449"/>
      <c r="F54" s="449"/>
      <c r="G54" s="449"/>
      <c r="H54" s="449"/>
      <c r="I54" s="449"/>
      <c r="J54" s="449"/>
    </row>
    <row r="55" spans="1:12" s="195" customFormat="1" ht="15.6" x14ac:dyDescent="0.3">
      <c r="A55" s="452"/>
      <c r="B55" s="452"/>
      <c r="C55" s="452"/>
      <c r="D55" s="452"/>
      <c r="E55" s="452"/>
      <c r="F55" s="452"/>
      <c r="G55" s="452"/>
      <c r="H55" s="452"/>
      <c r="I55" s="452"/>
      <c r="J55" s="452"/>
    </row>
    <row r="56" spans="1:12" s="195" customFormat="1" ht="15.6" x14ac:dyDescent="0.3">
      <c r="A56" s="449"/>
      <c r="B56" s="449"/>
      <c r="C56" s="449"/>
      <c r="D56" s="449"/>
      <c r="E56" s="449"/>
      <c r="F56" s="449"/>
      <c r="G56" s="449"/>
      <c r="H56" s="449"/>
      <c r="I56" s="449"/>
      <c r="J56" s="44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49"/>
      <c r="B1" s="449"/>
      <c r="C1" s="449"/>
      <c r="D1" s="449"/>
      <c r="E1" s="449"/>
      <c r="F1" s="449"/>
      <c r="G1" s="449"/>
      <c r="H1" s="449"/>
      <c r="I1" s="80"/>
      <c r="J1" s="83"/>
    </row>
    <row r="2" spans="1:10" ht="15.6" x14ac:dyDescent="0.3">
      <c r="A2" s="449"/>
      <c r="B2" s="449"/>
      <c r="C2" s="449"/>
      <c r="D2" s="449"/>
      <c r="E2" s="449"/>
      <c r="F2" s="449"/>
      <c r="G2" s="449"/>
      <c r="H2" s="449"/>
      <c r="I2" s="80"/>
      <c r="J2" s="83"/>
    </row>
    <row r="3" spans="1:10" ht="15.6" x14ac:dyDescent="0.3">
      <c r="A3" s="449"/>
      <c r="B3" s="449"/>
      <c r="C3" s="449"/>
      <c r="D3" s="449"/>
      <c r="E3" s="449"/>
      <c r="F3" s="449"/>
      <c r="G3" s="449"/>
      <c r="H3" s="44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51"/>
      <c r="B30" s="451"/>
      <c r="C30" s="451"/>
      <c r="D30" s="451"/>
      <c r="E30" s="451"/>
      <c r="F30" s="451"/>
      <c r="G30" s="451"/>
      <c r="H30" s="451"/>
      <c r="I30" s="83"/>
    </row>
    <row r="31" spans="1:18" ht="15.6" x14ac:dyDescent="0.3">
      <c r="A31" s="449"/>
      <c r="B31" s="449"/>
      <c r="C31" s="449"/>
      <c r="D31" s="449"/>
      <c r="E31" s="449"/>
      <c r="F31" s="449"/>
      <c r="G31" s="449"/>
      <c r="H31" s="449"/>
      <c r="I31" s="449"/>
      <c r="J31" s="449"/>
    </row>
    <row r="32" spans="1:18" ht="15.6" x14ac:dyDescent="0.3">
      <c r="A32" s="450"/>
      <c r="B32" s="450"/>
      <c r="C32" s="450"/>
      <c r="D32" s="450"/>
      <c r="E32" s="450"/>
      <c r="F32" s="450"/>
      <c r="G32" s="450"/>
      <c r="H32" s="450"/>
      <c r="I32" s="450"/>
      <c r="J32" s="450"/>
    </row>
    <row r="33" spans="1:10" ht="15.6" x14ac:dyDescent="0.3">
      <c r="A33" s="449"/>
      <c r="B33" s="449"/>
      <c r="C33" s="449"/>
      <c r="D33" s="449"/>
      <c r="E33" s="449"/>
      <c r="F33" s="449"/>
      <c r="G33" s="449"/>
      <c r="H33" s="449"/>
      <c r="I33" s="449"/>
      <c r="J33" s="44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C6" sqref="C6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1009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F5" sqref="F5:F22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B28" sqref="B28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53" t="s">
        <v>882</v>
      </c>
      <c r="B2" s="453"/>
      <c r="C2" s="453"/>
      <c r="D2" s="453"/>
      <c r="E2" s="453"/>
      <c r="F2" s="453"/>
      <c r="G2" s="453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57" t="s">
        <v>849</v>
      </c>
      <c r="B4" s="459" t="s">
        <v>883</v>
      </c>
      <c r="C4" s="454" t="s">
        <v>884</v>
      </c>
      <c r="D4" s="461" t="s">
        <v>874</v>
      </c>
      <c r="E4" s="463" t="s">
        <v>885</v>
      </c>
      <c r="F4" s="463" t="s">
        <v>886</v>
      </c>
      <c r="G4" s="454" t="s">
        <v>887</v>
      </c>
      <c r="H4" s="456"/>
      <c r="I4" s="456"/>
    </row>
    <row r="5" spans="1:14" s="369" customFormat="1" ht="27" customHeight="1" x14ac:dyDescent="0.3">
      <c r="A5" s="458"/>
      <c r="B5" s="460"/>
      <c r="C5" s="455"/>
      <c r="D5" s="462"/>
      <c r="E5" s="464"/>
      <c r="F5" s="464"/>
      <c r="G5" s="455"/>
      <c r="H5" s="456"/>
      <c r="I5" s="456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65" t="s">
        <v>893</v>
      </c>
      <c r="B2" s="465"/>
      <c r="C2" s="465"/>
      <c r="D2" s="465"/>
      <c r="E2" s="465"/>
      <c r="F2" s="465"/>
      <c r="G2" s="465"/>
    </row>
    <row r="3" spans="1:9" x14ac:dyDescent="0.3">
      <c r="A3" s="466"/>
      <c r="B3" s="466"/>
      <c r="C3" s="466"/>
      <c r="D3" s="466"/>
      <c r="E3" s="466"/>
      <c r="F3" s="466"/>
      <c r="G3" s="466"/>
    </row>
    <row r="4" spans="1:9" s="369" customFormat="1" ht="24.9" customHeight="1" x14ac:dyDescent="0.3">
      <c r="A4" s="457" t="s">
        <v>849</v>
      </c>
      <c r="B4" s="454" t="s">
        <v>883</v>
      </c>
      <c r="C4" s="454" t="s">
        <v>884</v>
      </c>
      <c r="D4" s="454" t="s">
        <v>874</v>
      </c>
      <c r="E4" s="463" t="s">
        <v>894</v>
      </c>
      <c r="F4" s="463" t="s">
        <v>886</v>
      </c>
      <c r="G4" s="454" t="s">
        <v>887</v>
      </c>
      <c r="H4" s="456"/>
      <c r="I4" s="456"/>
    </row>
    <row r="5" spans="1:9" s="369" customFormat="1" ht="18.75" customHeight="1" x14ac:dyDescent="0.3">
      <c r="A5" s="467"/>
      <c r="B5" s="464"/>
      <c r="C5" s="464"/>
      <c r="D5" s="464"/>
      <c r="E5" s="464"/>
      <c r="F5" s="464"/>
      <c r="G5" s="464"/>
      <c r="H5" s="456"/>
      <c r="I5" s="456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69" t="s">
        <v>903</v>
      </c>
      <c r="C3" s="469" t="s">
        <v>2</v>
      </c>
      <c r="D3" s="469"/>
      <c r="E3" s="469"/>
      <c r="F3" s="469"/>
      <c r="G3" s="469"/>
      <c r="H3" s="469"/>
      <c r="I3" s="471" t="s">
        <v>904</v>
      </c>
      <c r="J3" s="471"/>
      <c r="K3" s="399"/>
    </row>
    <row r="4" spans="2:11" ht="16.8" customHeight="1" thickBot="1" x14ac:dyDescent="0.35">
      <c r="B4" s="470"/>
      <c r="C4" s="470"/>
      <c r="D4" s="470"/>
      <c r="E4" s="470"/>
      <c r="F4" s="470"/>
      <c r="G4" s="470"/>
      <c r="H4" s="470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72" t="s">
        <v>912</v>
      </c>
      <c r="D5" s="472"/>
      <c r="E5" s="472"/>
      <c r="F5" s="472"/>
      <c r="G5" s="472"/>
      <c r="H5" s="472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68" t="s">
        <v>914</v>
      </c>
      <c r="D6" s="468"/>
      <c r="E6" s="468"/>
      <c r="F6" s="468"/>
      <c r="G6" s="468"/>
      <c r="H6" s="468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68" t="s">
        <v>915</v>
      </c>
      <c r="D7" s="468"/>
      <c r="E7" s="468"/>
      <c r="F7" s="468"/>
      <c r="G7" s="468"/>
      <c r="H7" s="468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68" t="s">
        <v>913</v>
      </c>
      <c r="D8" s="468"/>
      <c r="E8" s="468"/>
      <c r="F8" s="468"/>
      <c r="G8" s="468"/>
      <c r="H8" s="468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68" t="s">
        <v>12</v>
      </c>
      <c r="D9" s="468"/>
      <c r="E9" s="468"/>
      <c r="F9" s="468"/>
      <c r="G9" s="468"/>
      <c r="H9" s="468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73" t="s">
        <v>931</v>
      </c>
      <c r="C1" s="473"/>
      <c r="D1" s="473"/>
      <c r="E1" s="473"/>
      <c r="F1" s="473"/>
      <c r="G1" s="473"/>
      <c r="H1" s="473"/>
      <c r="I1" s="473"/>
      <c r="J1" s="473"/>
    </row>
    <row r="2" spans="2:11" ht="21" customHeight="1" x14ac:dyDescent="0.3">
      <c r="B2" s="473"/>
      <c r="C2" s="473"/>
      <c r="D2" s="473"/>
      <c r="E2" s="473"/>
      <c r="F2" s="473"/>
      <c r="G2" s="473"/>
      <c r="H2" s="473"/>
      <c r="I2" s="473"/>
      <c r="J2" s="473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69" t="s">
        <v>903</v>
      </c>
      <c r="C4" s="469" t="s">
        <v>2</v>
      </c>
      <c r="D4" s="469"/>
      <c r="E4" s="469"/>
      <c r="F4" s="469"/>
      <c r="G4" s="469"/>
      <c r="H4" s="469"/>
      <c r="I4" s="471" t="s">
        <v>904</v>
      </c>
      <c r="J4" s="471"/>
      <c r="K4" s="399"/>
    </row>
    <row r="5" spans="2:11" ht="16.8" customHeight="1" thickBot="1" x14ac:dyDescent="0.35">
      <c r="B5" s="470"/>
      <c r="C5" s="470"/>
      <c r="D5" s="470"/>
      <c r="E5" s="470"/>
      <c r="F5" s="470"/>
      <c r="G5" s="470"/>
      <c r="H5" s="470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72" t="s">
        <v>932</v>
      </c>
      <c r="D6" s="472"/>
      <c r="E6" s="472"/>
      <c r="F6" s="472"/>
      <c r="G6" s="472"/>
      <c r="H6" s="472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68" t="s">
        <v>933</v>
      </c>
      <c r="D7" s="468"/>
      <c r="E7" s="468"/>
      <c r="F7" s="468"/>
      <c r="G7" s="468"/>
      <c r="H7" s="468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68" t="s">
        <v>934</v>
      </c>
      <c r="D8" s="468"/>
      <c r="E8" s="468"/>
      <c r="F8" s="468"/>
      <c r="G8" s="468"/>
      <c r="H8" s="468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68" t="s">
        <v>935</v>
      </c>
      <c r="D9" s="468"/>
      <c r="E9" s="468"/>
      <c r="F9" s="468"/>
      <c r="G9" s="468"/>
      <c r="H9" s="468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68" t="s">
        <v>936</v>
      </c>
      <c r="D10" s="468"/>
      <c r="E10" s="468"/>
      <c r="F10" s="468"/>
      <c r="G10" s="468"/>
      <c r="H10" s="468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A2" sqref="A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C5" sqref="C5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39.1</v>
      </c>
      <c r="D6">
        <f>'c-502'!E6</f>
        <v>9.9600000000000009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38.6</v>
      </c>
      <c r="D7">
        <f>'c-502'!E7</f>
        <v>13.49</v>
      </c>
      <c r="E7">
        <f>+(B7-B6)/B6</f>
        <v>6.0646627166660527E-2</v>
      </c>
      <c r="F7">
        <f>+(C7-C6)/C6</f>
        <v>-1.278772378516624E-2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35.200000000000003</v>
      </c>
      <c r="D8">
        <f>'c-502'!E8</f>
        <v>10.92</v>
      </c>
      <c r="E8">
        <f t="shared" ref="E8:E22" si="0">+(B8-B7)/B7</f>
        <v>-6.0498516385357011E-3</v>
      </c>
      <c r="F8">
        <f t="shared" ref="F8:F22" si="1">+(C8-C7)/C7</f>
        <v>-8.8082901554404111E-2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31.4</v>
      </c>
      <c r="D9">
        <f>'c-502'!E9</f>
        <v>9.7100000000000009</v>
      </c>
      <c r="E9">
        <f t="shared" si="0"/>
        <v>4.6419021470766465E-2</v>
      </c>
      <c r="F9">
        <f t="shared" si="1"/>
        <v>-0.10795454545454557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29.4</v>
      </c>
      <c r="D10">
        <f>'c-502'!E10</f>
        <v>8.2100000000000009</v>
      </c>
      <c r="E10">
        <f t="shared" si="0"/>
        <v>3.3867694915406123E-2</v>
      </c>
      <c r="F10">
        <f t="shared" si="1"/>
        <v>-6.3694267515923567E-2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30.6</v>
      </c>
      <c r="D11">
        <f>'c-502'!E11</f>
        <v>8.41</v>
      </c>
      <c r="E11">
        <f t="shared" si="0"/>
        <v>6.5131595835001804E-2</v>
      </c>
      <c r="F11">
        <f t="shared" si="1"/>
        <v>4.0816326530612346E-2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'c-502'!E12</f>
        <v>7.5</v>
      </c>
      <c r="E12">
        <f t="shared" si="0"/>
        <v>3.1764300467749675E-2</v>
      </c>
      <c r="F12">
        <f t="shared" si="1"/>
        <v>-3.5947712418300699E-2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5.46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4.34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3.24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6.18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5.82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473" t="s">
        <v>967</v>
      </c>
      <c r="C1" s="473"/>
      <c r="D1" s="473"/>
      <c r="E1" s="473"/>
      <c r="F1" s="473"/>
      <c r="G1" s="473"/>
      <c r="H1" s="473"/>
    </row>
    <row r="2" spans="2:8" ht="14.4" customHeight="1" x14ac:dyDescent="0.3">
      <c r="B2" s="473"/>
      <c r="C2" s="473"/>
      <c r="D2" s="473"/>
      <c r="E2" s="473"/>
      <c r="F2" s="473"/>
      <c r="G2" s="473"/>
      <c r="H2" s="473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494" t="s">
        <v>849</v>
      </c>
      <c r="C4" s="485" t="s">
        <v>990</v>
      </c>
      <c r="D4" s="485" t="s">
        <v>969</v>
      </c>
      <c r="E4" s="429" t="s">
        <v>991</v>
      </c>
      <c r="F4" s="429" t="s">
        <v>970</v>
      </c>
      <c r="G4" s="485" t="s">
        <v>972</v>
      </c>
      <c r="H4" s="487" t="s">
        <v>973</v>
      </c>
    </row>
    <row r="5" spans="2:8" ht="19.8" customHeight="1" x14ac:dyDescent="0.4">
      <c r="B5" s="495"/>
      <c r="C5" s="486"/>
      <c r="D5" s="486"/>
      <c r="E5" s="430" t="s">
        <v>968</v>
      </c>
      <c r="F5" s="430" t="s">
        <v>971</v>
      </c>
      <c r="G5" s="486"/>
      <c r="H5" s="488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39.1</v>
      </c>
      <c r="E6" s="492">
        <f>+AVERAGE('c-505'!E7:E22) *100</f>
        <v>1.5163864208540585</v>
      </c>
      <c r="F6" s="498">
        <f>+AVERAGE('c-505'!F7:F22) *100</f>
        <v>-0.69903044747317911</v>
      </c>
      <c r="G6" s="496">
        <f>+E12</f>
        <v>-0.9208920495795867</v>
      </c>
      <c r="H6" s="489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493"/>
      <c r="F7" s="499"/>
      <c r="G7" s="497"/>
      <c r="H7" s="490"/>
    </row>
    <row r="10" spans="2:8" ht="15.6" customHeight="1" thickBot="1" x14ac:dyDescent="0.35">
      <c r="B10" s="491" t="s">
        <v>978</v>
      </c>
      <c r="C10" s="491"/>
      <c r="D10" s="491"/>
      <c r="E10" s="491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-1.3222143368857187E-2</v>
      </c>
      <c r="E12" s="428">
        <f>+D12/C12</f>
        <v>-0.9208920495795867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474" t="s">
        <v>982</v>
      </c>
      <c r="E15" s="474"/>
      <c r="F15" s="475"/>
    </row>
    <row r="16" spans="2:8" ht="25.8" customHeight="1" x14ac:dyDescent="0.3">
      <c r="B16" s="443" t="s">
        <v>984</v>
      </c>
      <c r="C16" s="444" t="s">
        <v>992</v>
      </c>
      <c r="D16" s="476" t="s">
        <v>985</v>
      </c>
      <c r="E16" s="477"/>
      <c r="F16" s="478"/>
    </row>
    <row r="17" spans="2:6" ht="25.8" customHeight="1" x14ac:dyDescent="0.3">
      <c r="B17" s="440" t="s">
        <v>986</v>
      </c>
      <c r="C17" s="439" t="s">
        <v>993</v>
      </c>
      <c r="D17" s="479" t="s">
        <v>997</v>
      </c>
      <c r="E17" s="480"/>
      <c r="F17" s="481"/>
    </row>
    <row r="18" spans="2:6" ht="25.8" customHeight="1" x14ac:dyDescent="0.3">
      <c r="B18" s="440" t="s">
        <v>987</v>
      </c>
      <c r="C18" s="439" t="s">
        <v>994</v>
      </c>
      <c r="D18" s="479" t="s">
        <v>998</v>
      </c>
      <c r="E18" s="480"/>
      <c r="F18" s="481"/>
    </row>
    <row r="19" spans="2:6" ht="25.8" customHeight="1" x14ac:dyDescent="0.3">
      <c r="B19" s="440" t="s">
        <v>988</v>
      </c>
      <c r="C19" s="439" t="s">
        <v>995</v>
      </c>
      <c r="D19" s="479" t="s">
        <v>999</v>
      </c>
      <c r="E19" s="480"/>
      <c r="F19" s="481"/>
    </row>
    <row r="20" spans="2:6" ht="26.4" customHeight="1" thickBot="1" x14ac:dyDescent="0.35">
      <c r="B20" s="441" t="s">
        <v>989</v>
      </c>
      <c r="C20" s="442" t="s">
        <v>996</v>
      </c>
      <c r="D20" s="482" t="s">
        <v>1000</v>
      </c>
      <c r="E20" s="483"/>
      <c r="F20" s="484"/>
    </row>
  </sheetData>
  <mergeCells count="17"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G45" sqref="G45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473" t="s">
        <v>1001</v>
      </c>
      <c r="D1" s="473"/>
      <c r="E1" s="473"/>
      <c r="F1" s="473"/>
    </row>
    <row r="2" spans="2:15" ht="15" thickBot="1" x14ac:dyDescent="0.35">
      <c r="C2" s="473"/>
      <c r="D2" s="473"/>
      <c r="E2" s="473"/>
      <c r="F2" s="473"/>
      <c r="K2" t="s">
        <v>1002</v>
      </c>
    </row>
    <row r="3" spans="2:15" ht="18.600000000000001" customHeight="1" thickBot="1" x14ac:dyDescent="0.35">
      <c r="C3" s="500"/>
      <c r="D3" s="339"/>
      <c r="E3" s="339"/>
      <c r="F3" s="339"/>
      <c r="K3" s="437" t="s">
        <v>981</v>
      </c>
      <c r="L3" s="445" t="s">
        <v>983</v>
      </c>
      <c r="M3" s="474" t="s">
        <v>982</v>
      </c>
      <c r="N3" s="474"/>
      <c r="O3" s="475"/>
    </row>
    <row r="4" spans="2:15" ht="18.600000000000001" customHeight="1" x14ac:dyDescent="0.4">
      <c r="B4" s="515" t="s">
        <v>1003</v>
      </c>
      <c r="C4" s="512" t="s">
        <v>849</v>
      </c>
      <c r="D4" s="485" t="s">
        <v>990</v>
      </c>
      <c r="E4" s="485" t="s">
        <v>969</v>
      </c>
      <c r="F4" s="429" t="s">
        <v>991</v>
      </c>
      <c r="G4" s="485" t="s">
        <v>972</v>
      </c>
      <c r="H4" s="487" t="s">
        <v>973</v>
      </c>
      <c r="K4" s="443" t="s">
        <v>984</v>
      </c>
      <c r="L4" s="444" t="s">
        <v>992</v>
      </c>
      <c r="M4" s="503" t="s">
        <v>985</v>
      </c>
      <c r="N4" s="504"/>
      <c r="O4" s="505"/>
    </row>
    <row r="5" spans="2:15" ht="20.399999999999999" customHeight="1" thickBot="1" x14ac:dyDescent="0.45">
      <c r="B5" s="516"/>
      <c r="C5" s="513"/>
      <c r="D5" s="486"/>
      <c r="E5" s="486"/>
      <c r="F5" s="430" t="s">
        <v>968</v>
      </c>
      <c r="G5" s="486"/>
      <c r="H5" s="488"/>
      <c r="K5" s="440" t="s">
        <v>986</v>
      </c>
      <c r="L5" s="439" t="s">
        <v>993</v>
      </c>
      <c r="M5" s="479" t="s">
        <v>997</v>
      </c>
      <c r="N5" s="480"/>
      <c r="O5" s="481"/>
    </row>
    <row r="6" spans="2:15" ht="18.899999999999999" customHeight="1" x14ac:dyDescent="0.35">
      <c r="B6" s="517" t="str">
        <f>+'c-503'!A6</f>
        <v>TRUJILLO</v>
      </c>
      <c r="C6" s="523">
        <v>2007</v>
      </c>
      <c r="D6" s="524">
        <v>8803.1484016765935</v>
      </c>
      <c r="E6" s="529">
        <f>+'c-503'!B6</f>
        <v>20.085515000000001</v>
      </c>
      <c r="F6" s="525">
        <f>+AVERAGE('c-505'!E7:E22) *100</f>
        <v>1.5163864208540585</v>
      </c>
      <c r="G6" s="496">
        <f>+C36</f>
        <v>-1.3785812578637278</v>
      </c>
      <c r="H6" s="489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479" t="s">
        <v>998</v>
      </c>
      <c r="N6" s="480"/>
      <c r="O6" s="481"/>
    </row>
    <row r="7" spans="2:15" ht="18.899999999999999" customHeight="1" thickBot="1" x14ac:dyDescent="0.4">
      <c r="B7" s="519"/>
      <c r="C7" s="526">
        <v>2018</v>
      </c>
      <c r="D7" s="527">
        <v>11058.544738420362</v>
      </c>
      <c r="E7" s="530">
        <f>+'c-503'!D6</f>
        <v>14.55</v>
      </c>
      <c r="F7" s="528"/>
      <c r="G7" s="497"/>
      <c r="H7" s="490"/>
      <c r="K7" s="440" t="s">
        <v>988</v>
      </c>
      <c r="L7" s="439" t="s">
        <v>995</v>
      </c>
      <c r="M7" s="479" t="s">
        <v>999</v>
      </c>
      <c r="N7" s="480"/>
      <c r="O7" s="481"/>
    </row>
    <row r="8" spans="2:15" ht="18.899999999999999" customHeight="1" thickBot="1" x14ac:dyDescent="0.4">
      <c r="B8" s="517" t="str">
        <f>+'c-503'!A7</f>
        <v>ASCOPE</v>
      </c>
      <c r="C8" s="523">
        <v>2007</v>
      </c>
      <c r="D8" s="524">
        <v>8803.1484016765935</v>
      </c>
      <c r="E8" s="529">
        <f>+'c-503'!B7</f>
        <v>25.755697999999999</v>
      </c>
      <c r="F8" s="525">
        <f>+AVERAGE('c-505'!E7:E22) *100</f>
        <v>1.5163864208540585</v>
      </c>
      <c r="G8" s="496">
        <f>+C37</f>
        <v>-0.62102047515497194</v>
      </c>
      <c r="H8" s="489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482" t="s">
        <v>1000</v>
      </c>
      <c r="N8" s="483"/>
      <c r="O8" s="484"/>
    </row>
    <row r="9" spans="2:15" ht="18.899999999999999" customHeight="1" thickBot="1" x14ac:dyDescent="0.4">
      <c r="B9" s="519"/>
      <c r="C9" s="526">
        <v>2018</v>
      </c>
      <c r="D9" s="527">
        <v>11058.544738420362</v>
      </c>
      <c r="E9" s="530">
        <f>+'c-503'!D7</f>
        <v>22.299999999999997</v>
      </c>
      <c r="F9" s="528"/>
      <c r="G9" s="497"/>
      <c r="H9" s="490"/>
      <c r="K9" s="500"/>
      <c r="L9" s="501"/>
      <c r="M9" s="502"/>
      <c r="N9" s="502"/>
      <c r="O9" s="502"/>
    </row>
    <row r="10" spans="2:15" ht="18.899999999999999" customHeight="1" x14ac:dyDescent="0.35">
      <c r="B10" s="517" t="str">
        <f>+'c-503'!A8</f>
        <v>BOLIVAR</v>
      </c>
      <c r="C10" s="523">
        <v>2007</v>
      </c>
      <c r="D10" s="524">
        <v>8803.1484016765935</v>
      </c>
      <c r="E10" s="529">
        <f>+'c-503'!B8</f>
        <v>77.612793999999994</v>
      </c>
      <c r="F10" s="525">
        <f>+AVERAGE('c-505'!E7:E22) *100</f>
        <v>1.5163864208540585</v>
      </c>
      <c r="G10" s="496">
        <f>+C38</f>
        <v>-1.6464616310080251</v>
      </c>
      <c r="H10" s="489" t="str">
        <f>IF(G10&lt;-1,"Pro-pobre fuerte",IF(G10&lt;0,"Pro-pobre débil",IF(G10=0,"Neutro",IF(F10&gt;0,"Por goteo","Empobrecedor"))))</f>
        <v>Pro-pobre fuerte</v>
      </c>
      <c r="K10" s="500"/>
      <c r="L10" s="501"/>
      <c r="M10" s="502"/>
      <c r="N10" s="502"/>
      <c r="O10" s="502"/>
    </row>
    <row r="11" spans="2:15" ht="18.899999999999999" customHeight="1" thickBot="1" x14ac:dyDescent="0.4">
      <c r="B11" s="519"/>
      <c r="C11" s="526">
        <v>2018</v>
      </c>
      <c r="D11" s="527">
        <v>11058.544738420362</v>
      </c>
      <c r="E11" s="530">
        <f>+'c-503'!D8</f>
        <v>52.75</v>
      </c>
      <c r="F11" s="528"/>
      <c r="G11" s="497"/>
      <c r="H11" s="490"/>
      <c r="K11" s="500"/>
      <c r="L11" s="501"/>
      <c r="M11" s="502"/>
      <c r="N11" s="502"/>
      <c r="O11" s="502"/>
    </row>
    <row r="12" spans="2:15" ht="18.899999999999999" customHeight="1" x14ac:dyDescent="0.35">
      <c r="B12" s="517" t="str">
        <f>+'c-503'!A9</f>
        <v>CHEPEN</v>
      </c>
      <c r="C12" s="523">
        <v>2007</v>
      </c>
      <c r="D12" s="524">
        <v>8803.1484016765935</v>
      </c>
      <c r="E12" s="529">
        <f>+'c-503'!B9</f>
        <v>36.116833999999997</v>
      </c>
      <c r="F12" s="525">
        <f>+AVERAGE('c-505'!E7:E22) *100</f>
        <v>1.5163864208540585</v>
      </c>
      <c r="G12" s="496">
        <f>+C39</f>
        <v>-1.3008269854916492</v>
      </c>
      <c r="H12" s="489" t="str">
        <f>IF(G12&lt;-1,"Pro-pobre fuerte",IF(G12&lt;0,"Pro-pobre débil",IF(G12=0,"Neutro",IF(F12&gt;0,"Por goteo","Empobrecedor"))))</f>
        <v>Pro-pobre fuerte</v>
      </c>
      <c r="K12" s="500"/>
      <c r="L12" s="501"/>
      <c r="M12" s="502"/>
      <c r="N12" s="502"/>
      <c r="O12" s="502"/>
    </row>
    <row r="13" spans="2:15" ht="18.899999999999999" customHeight="1" thickBot="1" x14ac:dyDescent="0.4">
      <c r="B13" s="519"/>
      <c r="C13" s="526">
        <v>2018</v>
      </c>
      <c r="D13" s="527">
        <v>11058.544738420362</v>
      </c>
      <c r="E13" s="530">
        <f>+'c-503'!D9</f>
        <v>26.65</v>
      </c>
      <c r="F13" s="528"/>
      <c r="G13" s="497"/>
      <c r="H13" s="490"/>
      <c r="K13" s="500"/>
      <c r="L13" s="501"/>
      <c r="M13" s="502"/>
      <c r="N13" s="502"/>
      <c r="O13" s="502"/>
    </row>
    <row r="14" spans="2:15" ht="18.899999999999999" customHeight="1" x14ac:dyDescent="0.35">
      <c r="B14" s="517" t="str">
        <f>+'c-503'!A10</f>
        <v>JULCAN</v>
      </c>
      <c r="C14" s="523">
        <v>2007</v>
      </c>
      <c r="D14" s="524">
        <v>8803.1484016765935</v>
      </c>
      <c r="E14" s="529">
        <f>+'c-503'!B10</f>
        <v>73.680940000000007</v>
      </c>
      <c r="F14" s="525">
        <f>+AVERAGE('c-505'!E7:E22) *100</f>
        <v>1.5163864208540585</v>
      </c>
      <c r="G14" s="496">
        <f>+C40</f>
        <v>-1.4964835213964283</v>
      </c>
      <c r="H14" s="489" t="str">
        <f>IF(G14&lt;-1,"Pro-pobre fuerte",IF(G14&lt;0,"Pro-pobre débil",IF(G14=0,"Neutro",IF(F14&gt;0,"Por goteo","Empobrecedor"))))</f>
        <v>Pro-pobre fuerte</v>
      </c>
      <c r="K14" s="500"/>
      <c r="L14" s="501"/>
      <c r="M14" s="502"/>
      <c r="N14" s="502"/>
      <c r="O14" s="502"/>
    </row>
    <row r="15" spans="2:15" ht="18.899999999999999" customHeight="1" thickBot="1" x14ac:dyDescent="0.4">
      <c r="B15" s="519"/>
      <c r="C15" s="526">
        <v>2018</v>
      </c>
      <c r="D15" s="527">
        <v>11058.544738420362</v>
      </c>
      <c r="E15" s="530">
        <f>+'c-503'!D10</f>
        <v>51.900000000000006</v>
      </c>
      <c r="F15" s="528"/>
      <c r="G15" s="497"/>
      <c r="H15" s="490"/>
      <c r="K15" s="500"/>
      <c r="L15" s="501"/>
      <c r="M15" s="502"/>
      <c r="N15" s="502"/>
      <c r="O15" s="502"/>
    </row>
    <row r="16" spans="2:15" ht="18.899999999999999" customHeight="1" x14ac:dyDescent="0.35">
      <c r="B16" s="517" t="str">
        <f>+'c-503'!A11</f>
        <v>OTUZCO</v>
      </c>
      <c r="C16" s="523">
        <v>2007</v>
      </c>
      <c r="D16" s="524">
        <v>8803.1484016765935</v>
      </c>
      <c r="E16" s="529">
        <f>+'c-503'!B11</f>
        <v>68.548835999999994</v>
      </c>
      <c r="F16" s="525">
        <f>+AVERAGE('c-505'!E7:E22) *100</f>
        <v>1.5163864208540585</v>
      </c>
      <c r="G16" s="496">
        <f>+C41</f>
        <v>-1.5785934256425826</v>
      </c>
      <c r="H16" s="489" t="str">
        <f>IF(G16&lt;-1,"Pro-pobre fuerte",IF(G16&lt;0,"Pro-pobre débil",IF(G16=0,"Neutro",IF(F16&gt;0,"Por goteo","Empobrecedor"))))</f>
        <v>Pro-pobre fuerte</v>
      </c>
      <c r="K16" s="500"/>
      <c r="L16" s="501"/>
      <c r="M16" s="502"/>
      <c r="N16" s="502"/>
      <c r="O16" s="502"/>
    </row>
    <row r="17" spans="2:15" ht="18.899999999999999" customHeight="1" thickBot="1" x14ac:dyDescent="0.4">
      <c r="B17" s="519"/>
      <c r="C17" s="526">
        <v>2018</v>
      </c>
      <c r="D17" s="527">
        <v>11058.544738420362</v>
      </c>
      <c r="E17" s="530">
        <f>+'c-503'!D11</f>
        <v>47.349999999999994</v>
      </c>
      <c r="F17" s="528"/>
      <c r="G17" s="497"/>
      <c r="H17" s="490"/>
      <c r="K17" s="500"/>
      <c r="L17" s="501"/>
      <c r="M17" s="502"/>
      <c r="N17" s="502"/>
      <c r="O17" s="502"/>
    </row>
    <row r="18" spans="2:15" ht="18.899999999999999" customHeight="1" x14ac:dyDescent="0.35">
      <c r="B18" s="517" t="str">
        <f>+'c-503'!A12</f>
        <v>PACASMAYO</v>
      </c>
      <c r="C18" s="523">
        <v>2007</v>
      </c>
      <c r="D18" s="524">
        <v>8803.1484016765935</v>
      </c>
      <c r="E18" s="529">
        <f>+'c-503'!B12</f>
        <v>32.331760000000003</v>
      </c>
      <c r="F18" s="525">
        <f>+AVERAGE('c-505'!E7:E22) *100</f>
        <v>1.5163864208540585</v>
      </c>
      <c r="G18" s="496">
        <f>+C42</f>
        <v>-1.2231187779949564</v>
      </c>
      <c r="H18" s="489" t="str">
        <f>IF(G18&lt;-1,"Pro-pobre fuerte",IF(G18&lt;0,"Pro-pobre débil",IF(G18=0,"Neutro",IF(F18&gt;0,"Por goteo","Empobrecedor"))))</f>
        <v>Pro-pobre fuerte</v>
      </c>
      <c r="K18" s="500"/>
      <c r="L18" s="501"/>
      <c r="M18" s="502"/>
      <c r="N18" s="502"/>
      <c r="O18" s="502"/>
    </row>
    <row r="19" spans="2:15" ht="18.899999999999999" customHeight="1" thickBot="1" x14ac:dyDescent="0.4">
      <c r="B19" s="518"/>
      <c r="C19" s="526">
        <v>2018</v>
      </c>
      <c r="D19" s="527">
        <v>11058.544738420362</v>
      </c>
      <c r="E19" s="530">
        <f>+'c-503'!D12</f>
        <v>24.299999999999997</v>
      </c>
      <c r="F19" s="528"/>
      <c r="G19" s="497"/>
      <c r="H19" s="490"/>
      <c r="K19" s="500"/>
      <c r="L19" s="501"/>
      <c r="M19" s="502"/>
      <c r="N19" s="502"/>
      <c r="O19" s="502"/>
    </row>
    <row r="20" spans="2:15" ht="18.899999999999999" customHeight="1" x14ac:dyDescent="0.35">
      <c r="B20" s="517" t="str">
        <f>+'c-503'!A13</f>
        <v>PATAZ</v>
      </c>
      <c r="C20" s="523">
        <v>2007</v>
      </c>
      <c r="D20" s="524">
        <v>8803.1484016765935</v>
      </c>
      <c r="E20" s="529">
        <f>+'c-503'!B13</f>
        <v>73.206646000000006</v>
      </c>
      <c r="F20" s="525">
        <f>+AVERAGE('c-505'!E7:E22) *100</f>
        <v>1.5163864208540585</v>
      </c>
      <c r="G20" s="496">
        <f>+C43</f>
        <v>-1.7966777937183953</v>
      </c>
      <c r="H20" s="489" t="str">
        <f>IF(G20&lt;-1,"Pro-pobre fuerte",IF(G20&lt;0,"Pro-pobre débil",IF(G20=0,"Neutro",IF(F20&gt;0,"Por goteo","Empobrecedor"))))</f>
        <v>Pro-pobre fuerte</v>
      </c>
      <c r="K20" s="500"/>
      <c r="L20" s="501"/>
      <c r="M20" s="502"/>
      <c r="N20" s="502"/>
      <c r="O20" s="502"/>
    </row>
    <row r="21" spans="2:15" ht="18.899999999999999" customHeight="1" thickBot="1" x14ac:dyDescent="0.4">
      <c r="B21" s="518"/>
      <c r="C21" s="526">
        <v>2018</v>
      </c>
      <c r="D21" s="527">
        <v>11058.544738420362</v>
      </c>
      <c r="E21" s="530">
        <f>+'c-503'!D13</f>
        <v>48</v>
      </c>
      <c r="F21" s="528"/>
      <c r="G21" s="497"/>
      <c r="H21" s="490"/>
      <c r="K21" s="500"/>
      <c r="L21" s="501"/>
      <c r="M21" s="502"/>
      <c r="N21" s="502"/>
      <c r="O21" s="502"/>
    </row>
    <row r="22" spans="2:15" ht="18.899999999999999" customHeight="1" x14ac:dyDescent="0.35">
      <c r="B22" s="517" t="str">
        <f>+'c-503'!A14</f>
        <v>SANCHEZ CARRION</v>
      </c>
      <c r="C22" s="523">
        <v>2007</v>
      </c>
      <c r="D22" s="524">
        <v>8803.1484016765935</v>
      </c>
      <c r="E22" s="529">
        <f>+'c-503'!B14</f>
        <v>83.869085999999996</v>
      </c>
      <c r="F22" s="525">
        <f>+AVERAGE('c-505'!E7:E22) *100</f>
        <v>1.5163864208540585</v>
      </c>
      <c r="G22" s="496">
        <f>+C44</f>
        <v>-2.2589807515371154</v>
      </c>
      <c r="H22" s="489" t="str">
        <f>IF(G22&lt;-1,"Pro-pobre fuerte",IF(G22&lt;0,"Pro-pobre débil",IF(G22=0,"Neutro",IF(F22&gt;0,"Por goteo","Empobrecedor"))))</f>
        <v>Pro-pobre fuerte</v>
      </c>
      <c r="K22" s="500"/>
      <c r="L22" s="501"/>
      <c r="M22" s="502"/>
      <c r="N22" s="502"/>
      <c r="O22" s="502"/>
    </row>
    <row r="23" spans="2:15" ht="18.899999999999999" customHeight="1" thickBot="1" x14ac:dyDescent="0.4">
      <c r="B23" s="519"/>
      <c r="C23" s="526">
        <v>2018</v>
      </c>
      <c r="D23" s="527">
        <v>11058.544738420362</v>
      </c>
      <c r="E23" s="530">
        <f>+'c-503'!D14</f>
        <v>49.2</v>
      </c>
      <c r="F23" s="528"/>
      <c r="G23" s="497"/>
      <c r="H23" s="490"/>
      <c r="K23" s="500"/>
      <c r="L23" s="501"/>
      <c r="M23" s="502"/>
      <c r="N23" s="502"/>
      <c r="O23" s="502"/>
    </row>
    <row r="24" spans="2:15" ht="18.899999999999999" customHeight="1" x14ac:dyDescent="0.35">
      <c r="B24" s="517" t="str">
        <f>+'c-503'!A15</f>
        <v>SANTIAGO DE CHUCO</v>
      </c>
      <c r="C24" s="523">
        <v>2007</v>
      </c>
      <c r="D24" s="524">
        <v>8803.1484016765935</v>
      </c>
      <c r="E24" s="529">
        <f>+'c-503'!B15</f>
        <v>58.531388</v>
      </c>
      <c r="F24" s="525">
        <f>+AVERAGE('c-505'!E7:E22) *100</f>
        <v>1.5163864208540585</v>
      </c>
      <c r="G24" s="496">
        <f>+C45</f>
        <v>-1.0109485281556643</v>
      </c>
      <c r="H24" s="489" t="str">
        <f>IF(G24&lt;-1,"Pro-pobre fuerte",IF(G24&lt;0,"Pro-pobre débil",IF(G24=0,"Neutro",IF(F24&gt;0,"Por goteo","Empobrecedor"))))</f>
        <v>Pro-pobre fuerte</v>
      </c>
      <c r="K24" s="500"/>
      <c r="L24" s="501"/>
      <c r="M24" s="502"/>
      <c r="N24" s="502"/>
      <c r="O24" s="502"/>
    </row>
    <row r="25" spans="2:15" ht="18.899999999999999" customHeight="1" thickBot="1" x14ac:dyDescent="0.4">
      <c r="B25" s="519"/>
      <c r="C25" s="526">
        <v>2018</v>
      </c>
      <c r="D25" s="527">
        <v>11058.544738420362</v>
      </c>
      <c r="E25" s="530">
        <f>+'c-503'!D15</f>
        <v>46.25</v>
      </c>
      <c r="F25" s="528"/>
      <c r="G25" s="497"/>
      <c r="H25" s="490"/>
      <c r="K25" s="500"/>
      <c r="L25" s="501"/>
      <c r="M25" s="502"/>
      <c r="N25" s="502"/>
      <c r="O25" s="502"/>
    </row>
    <row r="26" spans="2:15" ht="18.899999999999999" customHeight="1" x14ac:dyDescent="0.35">
      <c r="B26" s="520" t="str">
        <f>+'c-503'!A16</f>
        <v>GRAN CHIMU</v>
      </c>
      <c r="C26" s="523">
        <v>2007</v>
      </c>
      <c r="D26" s="524">
        <v>8803.1484016765935</v>
      </c>
      <c r="E26" s="529">
        <f>+'c-503'!B16</f>
        <v>58.637436999999998</v>
      </c>
      <c r="F26" s="525">
        <f>+AVERAGE('c-505'!E7:E22) *100</f>
        <v>1.5163864208540585</v>
      </c>
      <c r="G26" s="496">
        <f>+C46</f>
        <v>-1.1964216906030829</v>
      </c>
      <c r="H26" s="489" t="str">
        <f>IF(G26&lt;-1,"Pro-pobre fuerte",IF(G26&lt;0,"Pro-pobre débil",IF(G26=0,"Neutro",IF(F26&gt;0,"Por goteo","Empobrecedor"))))</f>
        <v>Pro-pobre fuerte</v>
      </c>
      <c r="K26" s="500"/>
      <c r="L26" s="501"/>
      <c r="M26" s="502"/>
      <c r="N26" s="502"/>
      <c r="O26" s="502"/>
    </row>
    <row r="27" spans="2:15" ht="18.899999999999999" customHeight="1" thickBot="1" x14ac:dyDescent="0.4">
      <c r="B27" s="521"/>
      <c r="C27" s="526">
        <v>2018</v>
      </c>
      <c r="D27" s="527">
        <v>11058.544738420362</v>
      </c>
      <c r="E27" s="530">
        <f>+'c-503'!D16</f>
        <v>44.349999999999994</v>
      </c>
      <c r="F27" s="528"/>
      <c r="G27" s="497"/>
      <c r="H27" s="490"/>
      <c r="K27" s="500"/>
      <c r="L27" s="501"/>
      <c r="M27" s="502"/>
      <c r="N27" s="502"/>
      <c r="O27" s="502"/>
    </row>
    <row r="28" spans="2:15" ht="18.899999999999999" customHeight="1" x14ac:dyDescent="0.35">
      <c r="B28" s="517" t="str">
        <f>+'c-503'!A17</f>
        <v>VIRU</v>
      </c>
      <c r="C28" s="523">
        <v>2007</v>
      </c>
      <c r="D28" s="524">
        <v>8803.1484016765935</v>
      </c>
      <c r="E28" s="529">
        <f>+'c-503'!B17</f>
        <v>48.815461999999997</v>
      </c>
      <c r="F28" s="525">
        <f>+AVERAGE('c-505'!E7:E22) *100</f>
        <v>1.5163864208540585</v>
      </c>
      <c r="G28" s="496">
        <f>+C47</f>
        <v>-1.6436494253713685</v>
      </c>
      <c r="H28" s="489" t="str">
        <f>IF(G28&lt;-1,"Pro-pobre fuerte",IF(G28&lt;0,"Pro-pobre débil",IF(G28=0,"Neutro",IF(F28&gt;0,"Por goteo","Empobrecedor"))))</f>
        <v>Pro-pobre fuerte</v>
      </c>
      <c r="K28" s="500"/>
      <c r="L28" s="501"/>
      <c r="M28" s="502"/>
      <c r="N28" s="502"/>
      <c r="O28" s="502"/>
    </row>
    <row r="29" spans="2:15" ht="18.899999999999999" customHeight="1" thickBot="1" x14ac:dyDescent="0.4">
      <c r="B29" s="518"/>
      <c r="C29" s="526">
        <v>2018</v>
      </c>
      <c r="D29" s="527">
        <v>11058.544738420362</v>
      </c>
      <c r="E29" s="530">
        <f>+'c-503'!D17</f>
        <v>33.200000000000003</v>
      </c>
      <c r="F29" s="528"/>
      <c r="G29" s="497"/>
      <c r="H29" s="490"/>
      <c r="K29" s="500"/>
      <c r="L29" s="501"/>
      <c r="M29" s="502"/>
      <c r="N29" s="502"/>
      <c r="O29" s="502"/>
    </row>
    <row r="30" spans="2:15" ht="14.4" customHeight="1" x14ac:dyDescent="0.4">
      <c r="C30" s="506"/>
      <c r="D30" s="507"/>
      <c r="E30" s="508"/>
      <c r="F30" s="509"/>
      <c r="G30" s="510"/>
      <c r="H30" s="511"/>
      <c r="K30" s="500"/>
      <c r="L30" s="501"/>
      <c r="M30" s="502"/>
      <c r="N30" s="502"/>
      <c r="O30" s="502"/>
    </row>
    <row r="31" spans="2:15" ht="14.4" customHeight="1" x14ac:dyDescent="0.4">
      <c r="B31" s="514"/>
      <c r="C31" s="506"/>
      <c r="D31" s="507"/>
      <c r="E31" s="508"/>
      <c r="F31" s="509"/>
      <c r="G31" s="510"/>
      <c r="H31" s="511"/>
      <c r="K31" s="500"/>
      <c r="L31" s="501"/>
      <c r="M31" s="502"/>
      <c r="N31" s="502"/>
      <c r="O31" s="502"/>
    </row>
    <row r="33" spans="2:14" ht="16.2" customHeight="1" x14ac:dyDescent="0.3">
      <c r="B33" s="522" t="s">
        <v>1004</v>
      </c>
      <c r="C33" s="522"/>
      <c r="D33" s="522"/>
      <c r="E33" s="522"/>
      <c r="F33" s="531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538" t="s">
        <v>1003</v>
      </c>
      <c r="C35" s="539" t="s">
        <v>1006</v>
      </c>
      <c r="D35" s="540" t="s">
        <v>973</v>
      </c>
      <c r="E35" s="532" t="s">
        <v>976</v>
      </c>
      <c r="F35" s="533" t="s">
        <v>977</v>
      </c>
    </row>
    <row r="36" spans="2:14" x14ac:dyDescent="0.3">
      <c r="B36" s="542" t="s">
        <v>942</v>
      </c>
      <c r="C36" s="541">
        <f>+F36/E36</f>
        <v>-1.3785812578637278</v>
      </c>
      <c r="D36" s="543" t="str">
        <f>+H6</f>
        <v>Pro-pobre fuerte</v>
      </c>
      <c r="E36" s="534">
        <f>+($D$7/$D$6)^(1/$G$33) -1</f>
        <v>2.0952296950726312E-2</v>
      </c>
      <c r="F36" s="535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542" t="s">
        <v>941</v>
      </c>
      <c r="C37" s="541">
        <f>+F37/E37</f>
        <v>-0.62102047515497194</v>
      </c>
      <c r="D37" s="543" t="str">
        <f>+H8</f>
        <v>Pro-pobre débil</v>
      </c>
      <c r="E37" s="534">
        <f>+($D$7/$D$6)^(1/$G$33) -1</f>
        <v>2.0952296950726312E-2</v>
      </c>
      <c r="F37" s="535">
        <f>+(E9/E8) ^(1/$G$33) -1</f>
        <v>-1.3011805407928123E-2</v>
      </c>
    </row>
    <row r="38" spans="2:14" ht="13.8" customHeight="1" x14ac:dyDescent="0.3">
      <c r="B38" s="542" t="s">
        <v>947</v>
      </c>
      <c r="C38" s="541">
        <f>+F38/E38</f>
        <v>-1.6464616310080251</v>
      </c>
      <c r="D38" s="543" t="str">
        <f>+H10</f>
        <v>Pro-pobre fuerte</v>
      </c>
      <c r="E38" s="534">
        <f t="shared" ref="E38:E47" si="0">+($D$7/$D$6)^(1/$G$33) -1</f>
        <v>2.0952296950726312E-2</v>
      </c>
      <c r="F38" s="535">
        <f>+(E11/E10) ^(1/$G$33) -1</f>
        <v>-3.4497153010857318E-2</v>
      </c>
    </row>
    <row r="39" spans="2:14" x14ac:dyDescent="0.3">
      <c r="B39" s="542" t="s">
        <v>951</v>
      </c>
      <c r="C39" s="541">
        <f>+F39/E39</f>
        <v>-1.3008269854916492</v>
      </c>
      <c r="D39" s="543" t="str">
        <f>+H12</f>
        <v>Pro-pobre fuerte</v>
      </c>
      <c r="E39" s="534">
        <f t="shared" si="0"/>
        <v>2.0952296950726312E-2</v>
      </c>
      <c r="F39" s="535">
        <f>+(E13/E12) ^(1/$G$33) -1</f>
        <v>-2.7255313281539184E-2</v>
      </c>
    </row>
    <row r="40" spans="2:14" x14ac:dyDescent="0.3">
      <c r="B40" s="542" t="s">
        <v>948</v>
      </c>
      <c r="C40" s="541">
        <f>+F40/E40</f>
        <v>-1.4964835213964283</v>
      </c>
      <c r="D40" s="543" t="str">
        <f>+H14</f>
        <v>Pro-pobre fuerte</v>
      </c>
      <c r="E40" s="534">
        <f t="shared" si="0"/>
        <v>2.0952296950726312E-2</v>
      </c>
      <c r="F40" s="535">
        <f>+(E15/E14) ^(1/$G$33) -1</f>
        <v>-3.135476712216656E-2</v>
      </c>
    </row>
    <row r="41" spans="2:14" x14ac:dyDescent="0.3">
      <c r="B41" s="542" t="s">
        <v>940</v>
      </c>
      <c r="C41" s="541">
        <f>+F41/E41</f>
        <v>-1.5785934256425826</v>
      </c>
      <c r="D41" s="543" t="str">
        <f>+H16</f>
        <v>Pro-pobre fuerte</v>
      </c>
      <c r="E41" s="534">
        <f t="shared" si="0"/>
        <v>2.0952296950726312E-2</v>
      </c>
      <c r="F41" s="535">
        <f>+(E17/E16) ^(1/$G$33) -1</f>
        <v>-3.3075158218527689E-2</v>
      </c>
    </row>
    <row r="42" spans="2:14" x14ac:dyDescent="0.3">
      <c r="B42" s="542" t="s">
        <v>939</v>
      </c>
      <c r="C42" s="541">
        <f>+F42/E42</f>
        <v>-1.2231187779949564</v>
      </c>
      <c r="D42" s="543" t="str">
        <f>+H18</f>
        <v>Pro-pobre fuerte</v>
      </c>
      <c r="E42" s="534">
        <f t="shared" si="0"/>
        <v>2.0952296950726312E-2</v>
      </c>
      <c r="F42" s="535">
        <f>+(E19/E18) ^(1/$G$33) -1</f>
        <v>-2.5627147842559816E-2</v>
      </c>
    </row>
    <row r="43" spans="2:14" x14ac:dyDescent="0.3">
      <c r="B43" s="542" t="s">
        <v>938</v>
      </c>
      <c r="C43" s="541">
        <f>+F43/E43</f>
        <v>-1.7966777937183953</v>
      </c>
      <c r="D43" s="543" t="str">
        <f>+H20</f>
        <v>Pro-pobre fuerte</v>
      </c>
      <c r="E43" s="534">
        <f t="shared" si="0"/>
        <v>2.0952296950726312E-2</v>
      </c>
      <c r="F43" s="535">
        <f>+(E21/E20) ^(1/$G$33) -1</f>
        <v>-3.7644526658763611E-2</v>
      </c>
    </row>
    <row r="44" spans="2:14" x14ac:dyDescent="0.3">
      <c r="B44" s="542" t="s">
        <v>953</v>
      </c>
      <c r="C44" s="541">
        <f>+F44/E44</f>
        <v>-2.2589807515371154</v>
      </c>
      <c r="D44" s="543" t="str">
        <f>+H22</f>
        <v>Pro-pobre fuerte</v>
      </c>
      <c r="E44" s="534">
        <f t="shared" si="0"/>
        <v>2.0952296950726312E-2</v>
      </c>
      <c r="F44" s="535">
        <f>+(E23/E22) ^(1/$G$33) -1</f>
        <v>-4.7330835512180536E-2</v>
      </c>
    </row>
    <row r="45" spans="2:14" x14ac:dyDescent="0.3">
      <c r="B45" s="542" t="s">
        <v>937</v>
      </c>
      <c r="C45" s="541">
        <f>+F45/E45</f>
        <v>-1.0109485281556643</v>
      </c>
      <c r="D45" s="543" t="str">
        <f>+H24</f>
        <v>Pro-pobre fuerte</v>
      </c>
      <c r="E45" s="534">
        <f t="shared" si="0"/>
        <v>2.0952296950726312E-2</v>
      </c>
      <c r="F45" s="535">
        <f>+(E25/E24) ^(1/$G$33) -1</f>
        <v>-2.1181693763817178E-2</v>
      </c>
    </row>
    <row r="46" spans="2:14" x14ac:dyDescent="0.3">
      <c r="B46" s="542" t="s">
        <v>949</v>
      </c>
      <c r="C46" s="541">
        <f>+F46/E46</f>
        <v>-1.1964216906030829</v>
      </c>
      <c r="D46" s="543" t="str">
        <f>+H26</f>
        <v>Pro-pobre fuerte</v>
      </c>
      <c r="E46" s="534">
        <f t="shared" si="0"/>
        <v>2.0952296950726312E-2</v>
      </c>
      <c r="F46" s="535">
        <f>+(E27/E26) ^(1/$G$33) -1</f>
        <v>-2.5067782539805794E-2</v>
      </c>
    </row>
    <row r="47" spans="2:14" ht="15" thickBot="1" x14ac:dyDescent="0.35">
      <c r="B47" s="544" t="s">
        <v>950</v>
      </c>
      <c r="C47" s="545">
        <f>+F47/E47</f>
        <v>-1.6436494253713685</v>
      </c>
      <c r="D47" s="546" t="str">
        <f>+H28</f>
        <v>Pro-pobre fuerte</v>
      </c>
      <c r="E47" s="536">
        <f t="shared" si="0"/>
        <v>2.0952296950726312E-2</v>
      </c>
      <c r="F47" s="537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H8:H9"/>
    <mergeCell ref="F10:F11"/>
    <mergeCell ref="G10:G11"/>
    <mergeCell ref="H10:H11"/>
    <mergeCell ref="B4:B5"/>
    <mergeCell ref="B6:B7"/>
    <mergeCell ref="B8:B9"/>
    <mergeCell ref="F8:F9"/>
    <mergeCell ref="G8:G9"/>
    <mergeCell ref="B12:B13"/>
    <mergeCell ref="F12:F13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C1:F2"/>
    <mergeCell ref="C4:C5"/>
    <mergeCell ref="D4:D5"/>
    <mergeCell ref="E4:E5"/>
    <mergeCell ref="F6:F7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tabSelected="1" workbookViewId="0">
      <selection activeCell="I15" sqref="I15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547" t="s">
        <v>849</v>
      </c>
      <c r="B5" s="548" t="str">
        <f>'c-497'!B5</f>
        <v>pbi_percapita</v>
      </c>
      <c r="C5" s="549" t="str">
        <f>'c-502'!D5</f>
        <v>pobreza_total_la_libertad</v>
      </c>
      <c r="D5" s="549" t="str">
        <f>+'c-502'!E5</f>
        <v>pobreza_extrema_la_libertad</v>
      </c>
      <c r="E5" s="549" t="str">
        <f>+'c-498'!F5</f>
        <v>gasto_social_real</v>
      </c>
      <c r="F5" s="549" t="str">
        <f>+'c-497'!E5</f>
        <v>ingreso_trabajo_anual</v>
      </c>
    </row>
    <row r="6" spans="1:6" x14ac:dyDescent="0.3">
      <c r="A6" s="352">
        <v>2007</v>
      </c>
      <c r="B6" s="338">
        <f>'c-497'!B6</f>
        <v>8803.1484016765935</v>
      </c>
      <c r="C6">
        <f>'c-502'!D6</f>
        <v>39.1</v>
      </c>
      <c r="D6">
        <f>+'c-502'!E6</f>
        <v>9.9600000000000009</v>
      </c>
      <c r="E6">
        <f>+'c-498'!F6</f>
        <v>612607484</v>
      </c>
      <c r="F6" s="338">
        <f>+'c-497'!E6</f>
        <v>9830.5251984520455</v>
      </c>
    </row>
    <row r="7" spans="1:6" x14ac:dyDescent="0.3">
      <c r="A7" s="352">
        <v>2008</v>
      </c>
      <c r="B7" s="338">
        <f>'c-497'!B7</f>
        <v>9337.0296606858574</v>
      </c>
      <c r="C7">
        <f>'c-502'!D7</f>
        <v>38.6</v>
      </c>
      <c r="D7">
        <f>+'c-502'!E7</f>
        <v>13.49</v>
      </c>
      <c r="E7">
        <f>+'c-498'!F7</f>
        <v>750444123.50544012</v>
      </c>
      <c r="F7" s="338">
        <f>+'c-497'!E7</f>
        <v>9154.3426608449427</v>
      </c>
    </row>
    <row r="8" spans="1:6" x14ac:dyDescent="0.3">
      <c r="A8" s="352">
        <v>2009</v>
      </c>
      <c r="B8" s="338">
        <f>'c-497'!B8</f>
        <v>9280.5420164941006</v>
      </c>
      <c r="C8">
        <f>'c-502'!D8</f>
        <v>35.200000000000003</v>
      </c>
      <c r="D8">
        <f>+'c-502'!E8</f>
        <v>10.92</v>
      </c>
      <c r="E8">
        <f>+'c-498'!F8</f>
        <v>786494295.71110201</v>
      </c>
      <c r="F8" s="338">
        <f>+'c-497'!E8</f>
        <v>11106.364152125756</v>
      </c>
    </row>
    <row r="9" spans="1:6" x14ac:dyDescent="0.3">
      <c r="A9" s="352">
        <v>2010</v>
      </c>
      <c r="B9" s="338">
        <f>'c-497'!B9</f>
        <v>9711.3356956180905</v>
      </c>
      <c r="C9">
        <f>'c-502'!D9</f>
        <v>31.4</v>
      </c>
      <c r="D9">
        <f>+'c-502'!E9</f>
        <v>9.7100000000000009</v>
      </c>
      <c r="E9">
        <f>+'c-498'!F9</f>
        <v>860277567.3908366</v>
      </c>
      <c r="F9" s="338">
        <f>+'c-497'!E9</f>
        <v>10678.16548762375</v>
      </c>
    </row>
    <row r="10" spans="1:6" x14ac:dyDescent="0.3">
      <c r="A10" s="352">
        <v>2011</v>
      </c>
      <c r="B10" s="338">
        <f>'c-497'!B10</f>
        <v>10040.236250178377</v>
      </c>
      <c r="C10">
        <f>'c-502'!D10</f>
        <v>29.4</v>
      </c>
      <c r="D10">
        <f>+'c-502'!E10</f>
        <v>8.2100000000000009</v>
      </c>
      <c r="E10">
        <f>+'c-498'!F10</f>
        <v>901357259.79099941</v>
      </c>
      <c r="F10" s="338">
        <f>+'c-497'!E10</f>
        <v>10745.494841837353</v>
      </c>
    </row>
    <row r="11" spans="1:6" x14ac:dyDescent="0.3">
      <c r="A11" s="352">
        <v>2012</v>
      </c>
      <c r="B11" s="338">
        <f>'c-497'!B11</f>
        <v>10694.172859712929</v>
      </c>
      <c r="C11">
        <f>'c-502'!D11</f>
        <v>30.6</v>
      </c>
      <c r="D11">
        <f>+'c-502'!E11</f>
        <v>8.41</v>
      </c>
      <c r="E11">
        <f>+'c-498'!F11</f>
        <v>998927609.48537302</v>
      </c>
      <c r="F11" s="338">
        <f>+'c-497'!E11</f>
        <v>12011.153379687001</v>
      </c>
    </row>
    <row r="12" spans="1:6" x14ac:dyDescent="0.3">
      <c r="A12" s="352">
        <v>2013</v>
      </c>
      <c r="B12" s="338">
        <f>'c-497'!B12</f>
        <v>11033.865779682905</v>
      </c>
      <c r="C12">
        <f>'c-502'!D12</f>
        <v>29.5</v>
      </c>
      <c r="D12">
        <f>+'c-502'!E12</f>
        <v>7.5</v>
      </c>
      <c r="E12">
        <f>+'c-498'!F12</f>
        <v>1057584878.1779603</v>
      </c>
      <c r="F12" s="338">
        <f>+'c-497'!E12</f>
        <v>12484.638610031367</v>
      </c>
    </row>
    <row r="13" spans="1:6" x14ac:dyDescent="0.3">
      <c r="A13" s="352">
        <v>2014</v>
      </c>
      <c r="B13" s="338">
        <f>'c-497'!B13</f>
        <v>11051.57725883638</v>
      </c>
      <c r="C13">
        <f>'c-502'!D13</f>
        <v>27.4</v>
      </c>
      <c r="D13">
        <f>+'c-502'!E13</f>
        <v>5.46</v>
      </c>
      <c r="E13">
        <f>+'c-498'!F13</f>
        <v>1138423183.2507179</v>
      </c>
      <c r="F13" s="338">
        <f>+'c-497'!E13</f>
        <v>13108.409958506796</v>
      </c>
    </row>
    <row r="14" spans="1:6" x14ac:dyDescent="0.3">
      <c r="A14" s="352">
        <v>2015</v>
      </c>
      <c r="B14" s="338">
        <f>'c-497'!B14</f>
        <v>11132.060647057144</v>
      </c>
      <c r="C14">
        <f>'c-502'!D14</f>
        <v>25.9</v>
      </c>
      <c r="D14">
        <f>+'c-502'!E14</f>
        <v>6.31</v>
      </c>
      <c r="E14">
        <f>+'c-498'!F14</f>
        <v>1170305108.5141006</v>
      </c>
      <c r="F14" s="338">
        <f>+'c-497'!E14</f>
        <v>13546.521960445876</v>
      </c>
    </row>
    <row r="15" spans="1:6" x14ac:dyDescent="0.3">
      <c r="A15" s="352">
        <v>2016</v>
      </c>
      <c r="B15" s="338">
        <f>'c-497'!B15</f>
        <v>11018.733362790848</v>
      </c>
      <c r="C15">
        <f>'c-502'!D15</f>
        <v>24.5</v>
      </c>
      <c r="D15">
        <f>+'c-502'!E15</f>
        <v>4.4400000000000004</v>
      </c>
      <c r="E15">
        <f>+'c-498'!F15</f>
        <v>1263443303.5632851</v>
      </c>
      <c r="F15" s="338">
        <f>+'c-497'!E15</f>
        <v>14445.355097686312</v>
      </c>
    </row>
    <row r="16" spans="1:6" x14ac:dyDescent="0.3">
      <c r="A16" s="352">
        <v>2017</v>
      </c>
      <c r="B16" s="338">
        <f>'c-497'!B16</f>
        <v>10969.245585942526</v>
      </c>
      <c r="C16">
        <f>'c-502'!D16</f>
        <v>23.5</v>
      </c>
      <c r="D16">
        <f>+'c-502'!E16</f>
        <v>4.34</v>
      </c>
      <c r="E16">
        <f>+'c-498'!F16</f>
        <v>1360491897.3913906</v>
      </c>
      <c r="F16" s="338">
        <f>+'c-497'!E16</f>
        <v>15077.71653998446</v>
      </c>
    </row>
    <row r="17" spans="1:6" x14ac:dyDescent="0.3">
      <c r="A17" s="352">
        <v>2018</v>
      </c>
      <c r="B17" s="338">
        <f>'c-497'!B17</f>
        <v>11266.529137720332</v>
      </c>
      <c r="C17">
        <f>'c-502'!D17</f>
        <v>20.8</v>
      </c>
      <c r="D17">
        <f>+'c-502'!E17</f>
        <v>3.24</v>
      </c>
      <c r="E17">
        <f>+'c-498'!F17</f>
        <v>1407792856.2121394</v>
      </c>
      <c r="F17" s="338">
        <f>+'c-497'!E17</f>
        <v>15220.760114219631</v>
      </c>
    </row>
    <row r="18" spans="1:6" x14ac:dyDescent="0.3">
      <c r="A18" s="352">
        <v>2019</v>
      </c>
      <c r="B18" s="338">
        <f>'c-497'!B18</f>
        <v>11433.538343583847</v>
      </c>
      <c r="C18">
        <f>'c-502'!D18</f>
        <v>24.7</v>
      </c>
      <c r="D18">
        <f>+'c-502'!E18</f>
        <v>6.26</v>
      </c>
      <c r="E18">
        <f>+'c-498'!F18</f>
        <v>1461726067.6591361</v>
      </c>
      <c r="F18" s="338">
        <f>+'c-497'!E18</f>
        <v>15689.989075888585</v>
      </c>
    </row>
    <row r="19" spans="1:6" x14ac:dyDescent="0.3">
      <c r="A19" s="352">
        <v>2020</v>
      </c>
      <c r="B19" s="338">
        <f>'c-497'!B19</f>
        <v>10523.9990063324</v>
      </c>
      <c r="C19">
        <f>'c-502'!D19</f>
        <v>31.9</v>
      </c>
      <c r="D19">
        <f>+'c-502'!E19</f>
        <v>6.18</v>
      </c>
      <c r="E19">
        <f>+'c-498'!F19</f>
        <v>41093890772.145927</v>
      </c>
      <c r="F19" s="338">
        <f>+'c-497'!E19</f>
        <v>14006.057775923629</v>
      </c>
    </row>
    <row r="20" spans="1:6" x14ac:dyDescent="0.3">
      <c r="A20" s="352">
        <v>2021</v>
      </c>
      <c r="B20" s="338">
        <f>'c-497'!B20</f>
        <v>11486.580372293374</v>
      </c>
      <c r="C20">
        <f>'c-502'!D20</f>
        <v>26.8</v>
      </c>
      <c r="D20">
        <f>+'c-502'!E20</f>
        <v>5.82</v>
      </c>
      <c r="E20">
        <f>+'c-498'!F20</f>
        <v>1925808831.1429839</v>
      </c>
      <c r="F20" s="338">
        <f>+'c-497'!E20</f>
        <v>16872.742497483108</v>
      </c>
    </row>
    <row r="21" spans="1:6" x14ac:dyDescent="0.3">
      <c r="A21" s="352">
        <v>2022</v>
      </c>
      <c r="B21" s="338">
        <f>'c-497'!B21</f>
        <v>11501.470867862585</v>
      </c>
      <c r="C21">
        <f>'c-502'!D21</f>
        <v>28.4</v>
      </c>
      <c r="D21">
        <f>+'c-502'!E21</f>
        <v>4.38</v>
      </c>
      <c r="E21">
        <f>+'c-498'!F21</f>
        <v>1741463191.2888639</v>
      </c>
      <c r="F21" s="338">
        <f>+'c-497'!E21</f>
        <v>19069.199999999997</v>
      </c>
    </row>
    <row r="22" spans="1:6" x14ac:dyDescent="0.3">
      <c r="A22" s="352">
        <v>2023</v>
      </c>
      <c r="B22" s="338">
        <f>'c-497'!B22</f>
        <v>11058.544738420362</v>
      </c>
      <c r="C22">
        <f>'c-502'!D22</f>
        <v>31.6</v>
      </c>
      <c r="D22">
        <f>+'c-502'!E22</f>
        <v>6.97</v>
      </c>
      <c r="E22">
        <f>+'c-498'!F22</f>
        <v>1831009943.1876783</v>
      </c>
      <c r="F22" s="338">
        <f>+'c-497'!E22</f>
        <v>19767.599999999999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2025-06-04T21:05:56Z</dcterms:modified>
</cp:coreProperties>
</file>