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0392D2A8-8DAC-4884-B087-87A3E9B0A03F}" xr6:coauthVersionLast="47" xr6:coauthVersionMax="47" xr10:uidLastSave="{00000000-0000-0000-0000-000000000000}"/>
  <bookViews>
    <workbookView xWindow="-108" yWindow="-108" windowWidth="23256" windowHeight="12456" firstSheet="399" activeTab="400" xr2:uid="{A6C8BF90-F108-4554-8DED-EDE93577673F}"/>
    <workbookView xWindow="-96" yWindow="0" windowWidth="11712" windowHeight="12336" firstSheet="387" activeTab="387" xr2:uid="{D8C1E460-CACB-4985-8138-4E4BF71452D6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  <sheet name="empleo_informal" sheetId="586" r:id="rId402"/>
    <sheet name="poblacion_rural" sheetId="587" r:id="rId403"/>
    <sheet name="data_panel" sheetId="589" r:id="rId404"/>
    <sheet name="La_Libertad" sheetId="590" r:id="rId405"/>
    <sheet name="Lambayeque" sheetId="591" r:id="rId406"/>
  </sheets>
  <externalReferences>
    <externalReference r:id="rId407"/>
    <externalReference r:id="rId408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584" l="1"/>
  <c r="F7" i="584"/>
  <c r="F8" i="584"/>
  <c r="F9" i="584"/>
  <c r="F10" i="584"/>
  <c r="F11" i="584"/>
  <c r="F12" i="584"/>
  <c r="F13" i="584"/>
  <c r="F14" i="584"/>
  <c r="F15" i="584"/>
  <c r="F16" i="584"/>
  <c r="F17" i="584"/>
  <c r="F18" i="584"/>
  <c r="F19" i="584"/>
  <c r="F20" i="584"/>
  <c r="F21" i="584"/>
  <c r="F22" i="584"/>
  <c r="F7" i="590"/>
  <c r="F8" i="590"/>
  <c r="F9" i="590"/>
  <c r="F10" i="590"/>
  <c r="F11" i="590"/>
  <c r="F12" i="590"/>
  <c r="F13" i="590"/>
  <c r="F14" i="590"/>
  <c r="F15" i="590"/>
  <c r="F16" i="590"/>
  <c r="F17" i="590"/>
  <c r="F18" i="590"/>
  <c r="F19" i="590"/>
  <c r="F20" i="590"/>
  <c r="F21" i="590"/>
  <c r="F22" i="590"/>
  <c r="F6" i="590"/>
  <c r="F94" i="590"/>
  <c r="G94" i="590" s="1"/>
  <c r="D110" i="590"/>
  <c r="D109" i="590"/>
  <c r="F109" i="590" s="1"/>
  <c r="G109" i="590" s="1"/>
  <c r="D108" i="590"/>
  <c r="F108" i="590" s="1"/>
  <c r="G108" i="590" s="1"/>
  <c r="D107" i="590"/>
  <c r="F107" i="590" s="1"/>
  <c r="G107" i="590" s="1"/>
  <c r="D106" i="590"/>
  <c r="F106" i="590" s="1"/>
  <c r="G106" i="590" s="1"/>
  <c r="D105" i="590"/>
  <c r="F105" i="590" s="1"/>
  <c r="G105" i="590" s="1"/>
  <c r="D104" i="590"/>
  <c r="F104" i="590" s="1"/>
  <c r="G104" i="590" s="1"/>
  <c r="D103" i="590"/>
  <c r="F103" i="590"/>
  <c r="G103" i="590" s="1"/>
  <c r="D102" i="590"/>
  <c r="F102" i="590" s="1"/>
  <c r="G102" i="590" s="1"/>
  <c r="D101" i="590"/>
  <c r="F101" i="590"/>
  <c r="G101" i="590" s="1"/>
  <c r="D100" i="590"/>
  <c r="F100" i="590" s="1"/>
  <c r="G100" i="590" s="1"/>
  <c r="D99" i="590"/>
  <c r="F99" i="590" s="1"/>
  <c r="G99" i="590" s="1"/>
  <c r="D98" i="590"/>
  <c r="F98" i="590" s="1"/>
  <c r="G98" i="590" s="1"/>
  <c r="D97" i="590"/>
  <c r="F97" i="590"/>
  <c r="G97" i="590" s="1"/>
  <c r="D96" i="590"/>
  <c r="F96" i="590" s="1"/>
  <c r="G96" i="590" s="1"/>
  <c r="D95" i="590"/>
  <c r="F95" i="590"/>
  <c r="G95" i="590" s="1"/>
  <c r="D94" i="590"/>
  <c r="B7" i="590"/>
  <c r="B17" i="590"/>
  <c r="D44" i="590"/>
  <c r="B22" i="590" s="1"/>
  <c r="D43" i="590"/>
  <c r="B21" i="590" s="1"/>
  <c r="D42" i="590"/>
  <c r="B20" i="590" s="1"/>
  <c r="D41" i="590"/>
  <c r="B19" i="590" s="1"/>
  <c r="D40" i="590"/>
  <c r="B18" i="590" s="1"/>
  <c r="D39" i="590"/>
  <c r="D38" i="590"/>
  <c r="B16" i="590" s="1"/>
  <c r="D37" i="590"/>
  <c r="B15" i="590" s="1"/>
  <c r="D36" i="590"/>
  <c r="B14" i="590" s="1"/>
  <c r="D35" i="590"/>
  <c r="B13" i="590" s="1"/>
  <c r="D34" i="590"/>
  <c r="B12" i="590" s="1"/>
  <c r="D33" i="590"/>
  <c r="B11" i="590" s="1"/>
  <c r="D32" i="590"/>
  <c r="B10" i="590" s="1"/>
  <c r="D31" i="590"/>
  <c r="B9" i="590" s="1"/>
  <c r="D30" i="590"/>
  <c r="B8" i="590" s="1"/>
  <c r="D29" i="590"/>
  <c r="D28" i="590"/>
  <c r="B6" i="590" s="1"/>
  <c r="D7" i="591"/>
  <c r="D8" i="591"/>
  <c r="D9" i="591"/>
  <c r="D10" i="591"/>
  <c r="D11" i="591"/>
  <c r="D12" i="591"/>
  <c r="D13" i="591"/>
  <c r="D14" i="591"/>
  <c r="D15" i="591"/>
  <c r="D16" i="591"/>
  <c r="D17" i="591"/>
  <c r="D18" i="591"/>
  <c r="D19" i="591"/>
  <c r="D20" i="591"/>
  <c r="D21" i="591"/>
  <c r="D22" i="591"/>
  <c r="D6" i="591"/>
  <c r="C7" i="591"/>
  <c r="C8" i="591"/>
  <c r="C9" i="591"/>
  <c r="C10" i="591"/>
  <c r="C11" i="591"/>
  <c r="C12" i="591"/>
  <c r="C13" i="591"/>
  <c r="C14" i="591"/>
  <c r="C15" i="591"/>
  <c r="C16" i="591"/>
  <c r="C17" i="591"/>
  <c r="C18" i="591"/>
  <c r="C19" i="591"/>
  <c r="C20" i="591"/>
  <c r="C21" i="591"/>
  <c r="C22" i="591"/>
  <c r="C6" i="591"/>
  <c r="F22" i="591"/>
  <c r="E22" i="591"/>
  <c r="B22" i="591"/>
  <c r="F21" i="591"/>
  <c r="E21" i="591"/>
  <c r="B21" i="591"/>
  <c r="F20" i="591"/>
  <c r="E20" i="591"/>
  <c r="B20" i="591"/>
  <c r="F19" i="591"/>
  <c r="E19" i="591"/>
  <c r="B19" i="591"/>
  <c r="F18" i="591"/>
  <c r="E18" i="591"/>
  <c r="B18" i="591"/>
  <c r="F17" i="591"/>
  <c r="E17" i="591"/>
  <c r="B17" i="591"/>
  <c r="F16" i="591"/>
  <c r="E16" i="591"/>
  <c r="B16" i="591"/>
  <c r="F15" i="591"/>
  <c r="E15" i="591"/>
  <c r="B15" i="591"/>
  <c r="F14" i="591"/>
  <c r="E14" i="591"/>
  <c r="B14" i="591"/>
  <c r="F13" i="591"/>
  <c r="E13" i="591"/>
  <c r="B13" i="591"/>
  <c r="F12" i="591"/>
  <c r="E12" i="591"/>
  <c r="B12" i="591"/>
  <c r="F11" i="591"/>
  <c r="E11" i="591"/>
  <c r="B11" i="591"/>
  <c r="F10" i="591"/>
  <c r="E10" i="591"/>
  <c r="B10" i="591"/>
  <c r="F9" i="591"/>
  <c r="E9" i="591"/>
  <c r="B9" i="591"/>
  <c r="F8" i="591"/>
  <c r="E8" i="591"/>
  <c r="B8" i="591"/>
  <c r="F7" i="591"/>
  <c r="E7" i="591"/>
  <c r="B7" i="591"/>
  <c r="F6" i="591"/>
  <c r="E6" i="591"/>
  <c r="B6" i="591"/>
  <c r="M68" i="591"/>
  <c r="K68" i="591"/>
  <c r="E68" i="591"/>
  <c r="C68" i="591"/>
  <c r="R67" i="591"/>
  <c r="Q67" i="591"/>
  <c r="P67" i="591"/>
  <c r="O67" i="591"/>
  <c r="N67" i="591"/>
  <c r="M67" i="591"/>
  <c r="L67" i="591"/>
  <c r="K67" i="591"/>
  <c r="J67" i="591"/>
  <c r="I67" i="591"/>
  <c r="H67" i="591"/>
  <c r="G67" i="591"/>
  <c r="F67" i="591"/>
  <c r="E67" i="591"/>
  <c r="D67" i="591"/>
  <c r="R66" i="591"/>
  <c r="Q66" i="591"/>
  <c r="P66" i="591"/>
  <c r="O66" i="591"/>
  <c r="N66" i="591"/>
  <c r="M66" i="591"/>
  <c r="L66" i="591"/>
  <c r="K66" i="591"/>
  <c r="J66" i="591"/>
  <c r="I66" i="591"/>
  <c r="H66" i="591"/>
  <c r="G66" i="591"/>
  <c r="F66" i="591"/>
  <c r="E66" i="591"/>
  <c r="D66" i="591"/>
  <c r="C66" i="591"/>
  <c r="R65" i="591"/>
  <c r="Q65" i="591"/>
  <c r="P65" i="591"/>
  <c r="O65" i="591"/>
  <c r="N65" i="591"/>
  <c r="M65" i="591"/>
  <c r="L65" i="591"/>
  <c r="K65" i="591"/>
  <c r="J65" i="591"/>
  <c r="I65" i="591"/>
  <c r="H65" i="591"/>
  <c r="G65" i="591"/>
  <c r="F65" i="591"/>
  <c r="E65" i="591"/>
  <c r="D65" i="591"/>
  <c r="R64" i="591"/>
  <c r="Q64" i="591"/>
  <c r="P64" i="591"/>
  <c r="O64" i="591"/>
  <c r="N64" i="591"/>
  <c r="M64" i="591"/>
  <c r="L64" i="591"/>
  <c r="K64" i="591"/>
  <c r="J64" i="591"/>
  <c r="I64" i="591"/>
  <c r="H64" i="591"/>
  <c r="G64" i="591"/>
  <c r="F64" i="591"/>
  <c r="E64" i="591"/>
  <c r="D64" i="591"/>
  <c r="C64" i="591"/>
  <c r="B64" i="591"/>
  <c r="R59" i="591"/>
  <c r="R68" i="591" s="1"/>
  <c r="Q59" i="591"/>
  <c r="Q68" i="591" s="1"/>
  <c r="P59" i="591"/>
  <c r="P68" i="591" s="1"/>
  <c r="O59" i="591"/>
  <c r="O68" i="591" s="1"/>
  <c r="N59" i="591"/>
  <c r="N68" i="591" s="1"/>
  <c r="M59" i="591"/>
  <c r="L59" i="591"/>
  <c r="L68" i="591" s="1"/>
  <c r="K59" i="591"/>
  <c r="J59" i="591"/>
  <c r="J68" i="591" s="1"/>
  <c r="I59" i="591"/>
  <c r="I68" i="591" s="1"/>
  <c r="H59" i="591"/>
  <c r="H68" i="591" s="1"/>
  <c r="G59" i="591"/>
  <c r="G68" i="591" s="1"/>
  <c r="F59" i="591"/>
  <c r="F68" i="591" s="1"/>
  <c r="E59" i="591"/>
  <c r="D59" i="591"/>
  <c r="D68" i="591" s="1"/>
  <c r="C59" i="591"/>
  <c r="C58" i="591"/>
  <c r="C67" i="591" s="1"/>
  <c r="B58" i="591"/>
  <c r="B67" i="591" s="1"/>
  <c r="C57" i="591"/>
  <c r="B57" i="591"/>
  <c r="B66" i="591" s="1"/>
  <c r="C56" i="591"/>
  <c r="C65" i="591" s="1"/>
  <c r="B56" i="591"/>
  <c r="B65" i="591" s="1"/>
  <c r="D85" i="590"/>
  <c r="E85" i="590"/>
  <c r="F85" i="590"/>
  <c r="G85" i="590"/>
  <c r="H85" i="590"/>
  <c r="I85" i="590"/>
  <c r="J85" i="590"/>
  <c r="K85" i="590"/>
  <c r="L85" i="590"/>
  <c r="M85" i="590"/>
  <c r="N85" i="590"/>
  <c r="O85" i="590"/>
  <c r="P85" i="590"/>
  <c r="Q85" i="590"/>
  <c r="R85" i="590"/>
  <c r="D86" i="590"/>
  <c r="E86" i="590"/>
  <c r="F86" i="590"/>
  <c r="G86" i="590"/>
  <c r="H86" i="590"/>
  <c r="I86" i="590"/>
  <c r="J86" i="590"/>
  <c r="K86" i="590"/>
  <c r="L86" i="590"/>
  <c r="M86" i="590"/>
  <c r="N86" i="590"/>
  <c r="O86" i="590"/>
  <c r="P86" i="590"/>
  <c r="Q86" i="590"/>
  <c r="R86" i="590"/>
  <c r="D87" i="590"/>
  <c r="E87" i="590"/>
  <c r="F87" i="590"/>
  <c r="G87" i="590"/>
  <c r="H87" i="590"/>
  <c r="I87" i="590"/>
  <c r="J87" i="590"/>
  <c r="K87" i="590"/>
  <c r="L87" i="590"/>
  <c r="M87" i="590"/>
  <c r="N87" i="590"/>
  <c r="O87" i="590"/>
  <c r="P87" i="590"/>
  <c r="Q87" i="590"/>
  <c r="R87" i="590"/>
  <c r="D84" i="590"/>
  <c r="E84" i="590"/>
  <c r="F84" i="590"/>
  <c r="G84" i="590"/>
  <c r="H84" i="590"/>
  <c r="I84" i="590"/>
  <c r="J84" i="590"/>
  <c r="K84" i="590"/>
  <c r="L84" i="590"/>
  <c r="M84" i="590"/>
  <c r="N84" i="590"/>
  <c r="O84" i="590"/>
  <c r="P84" i="590"/>
  <c r="Q84" i="590"/>
  <c r="R84" i="590"/>
  <c r="C84" i="590"/>
  <c r="B84" i="590"/>
  <c r="R79" i="590"/>
  <c r="R88" i="590" s="1"/>
  <c r="E22" i="590" s="1"/>
  <c r="Q79" i="590"/>
  <c r="Q88" i="590" s="1"/>
  <c r="E21" i="590" s="1"/>
  <c r="P79" i="590"/>
  <c r="P88" i="590" s="1"/>
  <c r="E20" i="590" s="1"/>
  <c r="O79" i="590"/>
  <c r="O88" i="590" s="1"/>
  <c r="E19" i="590" s="1"/>
  <c r="N79" i="590"/>
  <c r="N88" i="590" s="1"/>
  <c r="E18" i="590" s="1"/>
  <c r="M79" i="590"/>
  <c r="M88" i="590" s="1"/>
  <c r="E17" i="590" s="1"/>
  <c r="L79" i="590"/>
  <c r="L88" i="590" s="1"/>
  <c r="E16" i="590" s="1"/>
  <c r="K79" i="590"/>
  <c r="K88" i="590" s="1"/>
  <c r="E15" i="590" s="1"/>
  <c r="J79" i="590"/>
  <c r="J88" i="590" s="1"/>
  <c r="E14" i="590" s="1"/>
  <c r="I79" i="590"/>
  <c r="I88" i="590" s="1"/>
  <c r="E13" i="590" s="1"/>
  <c r="H79" i="590"/>
  <c r="H88" i="590" s="1"/>
  <c r="E12" i="590" s="1"/>
  <c r="G79" i="590"/>
  <c r="G88" i="590" s="1"/>
  <c r="E11" i="590" s="1"/>
  <c r="F79" i="590"/>
  <c r="F88" i="590" s="1"/>
  <c r="E10" i="590" s="1"/>
  <c r="E79" i="590"/>
  <c r="E88" i="590" s="1"/>
  <c r="E9" i="590" s="1"/>
  <c r="D79" i="590"/>
  <c r="D88" i="590" s="1"/>
  <c r="E8" i="590" s="1"/>
  <c r="C78" i="590"/>
  <c r="C87" i="590" s="1"/>
  <c r="B78" i="590"/>
  <c r="B87" i="590" s="1"/>
  <c r="C77" i="590"/>
  <c r="C86" i="590" s="1"/>
  <c r="B77" i="590"/>
  <c r="B86" i="590" s="1"/>
  <c r="C76" i="590"/>
  <c r="C85" i="590" s="1"/>
  <c r="B76" i="590"/>
  <c r="B85" i="590" s="1"/>
  <c r="E47" i="591"/>
  <c r="G47" i="591" s="1"/>
  <c r="E46" i="591"/>
  <c r="G46" i="591" s="1"/>
  <c r="E45" i="591"/>
  <c r="G45" i="591" s="1"/>
  <c r="E44" i="591"/>
  <c r="G44" i="591" s="1"/>
  <c r="E43" i="591"/>
  <c r="G43" i="591" s="1"/>
  <c r="E42" i="591"/>
  <c r="G42" i="591" s="1"/>
  <c r="E41" i="591"/>
  <c r="G41" i="591" s="1"/>
  <c r="E40" i="591"/>
  <c r="G40" i="591" s="1"/>
  <c r="E39" i="591"/>
  <c r="G39" i="591" s="1"/>
  <c r="E38" i="591"/>
  <c r="G38" i="591" s="1"/>
  <c r="E37" i="591"/>
  <c r="G37" i="591" s="1"/>
  <c r="E36" i="591"/>
  <c r="G36" i="591" s="1"/>
  <c r="E35" i="591"/>
  <c r="G35" i="591" s="1"/>
  <c r="E34" i="591"/>
  <c r="G34" i="591" s="1"/>
  <c r="E33" i="591"/>
  <c r="G33" i="591" s="1"/>
  <c r="E32" i="591"/>
  <c r="G32" i="591" s="1"/>
  <c r="E31" i="591"/>
  <c r="G31" i="591" s="1"/>
  <c r="E30" i="591"/>
  <c r="G30" i="591" s="1"/>
  <c r="E67" i="590"/>
  <c r="F67" i="590" s="1"/>
  <c r="E51" i="590"/>
  <c r="G51" i="590" s="1"/>
  <c r="D7" i="590" s="1"/>
  <c r="E52" i="590"/>
  <c r="F52" i="590" s="1"/>
  <c r="E53" i="590"/>
  <c r="F53" i="590" s="1"/>
  <c r="E54" i="590"/>
  <c r="G54" i="590" s="1"/>
  <c r="D10" i="584" s="1"/>
  <c r="E55" i="590"/>
  <c r="G55" i="590" s="1"/>
  <c r="D11" i="584" s="1"/>
  <c r="E56" i="590"/>
  <c r="F56" i="590" s="1"/>
  <c r="E57" i="590"/>
  <c r="G57" i="590" s="1"/>
  <c r="D13" i="584" s="1"/>
  <c r="E58" i="590"/>
  <c r="G58" i="590" s="1"/>
  <c r="D14" i="590" s="1"/>
  <c r="E59" i="590"/>
  <c r="F59" i="590" s="1"/>
  <c r="E60" i="590"/>
  <c r="F60" i="590" s="1"/>
  <c r="E61" i="590"/>
  <c r="F61" i="590" s="1"/>
  <c r="E62" i="590"/>
  <c r="G62" i="590" s="1"/>
  <c r="D18" i="584" s="1"/>
  <c r="E63" i="590"/>
  <c r="G63" i="590" s="1"/>
  <c r="D19" i="584" s="1"/>
  <c r="E64" i="590"/>
  <c r="F64" i="590" s="1"/>
  <c r="E65" i="590"/>
  <c r="G65" i="590" s="1"/>
  <c r="D21" i="584" s="1"/>
  <c r="E66" i="590"/>
  <c r="G66" i="590" s="1"/>
  <c r="D22" i="590" s="1"/>
  <c r="E50" i="590"/>
  <c r="F50" i="590" s="1"/>
  <c r="H16" i="584"/>
  <c r="H17" i="584"/>
  <c r="H18" i="584"/>
  <c r="H19" i="584"/>
  <c r="H20" i="584"/>
  <c r="H21" i="584"/>
  <c r="H22" i="584"/>
  <c r="H7" i="584"/>
  <c r="H8" i="584"/>
  <c r="H9" i="584"/>
  <c r="H10" i="584"/>
  <c r="H11" i="584"/>
  <c r="H12" i="584"/>
  <c r="H13" i="584"/>
  <c r="H14" i="584"/>
  <c r="H15" i="584"/>
  <c r="H6" i="584"/>
  <c r="C22" i="587"/>
  <c r="B22" i="587"/>
  <c r="C18" i="587"/>
  <c r="C19" i="587" s="1"/>
  <c r="C20" i="587" s="1"/>
  <c r="C17" i="587"/>
  <c r="B18" i="587"/>
  <c r="B19" i="587" s="1"/>
  <c r="B20" i="587" s="1"/>
  <c r="B17" i="587"/>
  <c r="L10" i="587"/>
  <c r="K10" i="587"/>
  <c r="C6" i="587"/>
  <c r="D11" i="581"/>
  <c r="D12" i="581"/>
  <c r="D10" i="581"/>
  <c r="F110" i="590" l="1"/>
  <c r="G110" i="590" s="1"/>
  <c r="D13" i="590"/>
  <c r="G50" i="590"/>
  <c r="D6" i="590" s="1"/>
  <c r="D7" i="584"/>
  <c r="D21" i="590"/>
  <c r="D19" i="590"/>
  <c r="D11" i="590"/>
  <c r="D22" i="584"/>
  <c r="D14" i="584"/>
  <c r="C79" i="590"/>
  <c r="C88" i="590" s="1"/>
  <c r="E7" i="590" s="1"/>
  <c r="D18" i="590"/>
  <c r="D10" i="590"/>
  <c r="B59" i="591"/>
  <c r="B68" i="591" s="1"/>
  <c r="B79" i="590"/>
  <c r="B88" i="590" s="1"/>
  <c r="E6" i="590" s="1"/>
  <c r="F33" i="591"/>
  <c r="H33" i="591" s="1"/>
  <c r="F37" i="591"/>
  <c r="H37" i="591" s="1"/>
  <c r="F41" i="591"/>
  <c r="H41" i="591" s="1"/>
  <c r="F45" i="591"/>
  <c r="H45" i="591" s="1"/>
  <c r="F31" i="591"/>
  <c r="H31" i="591" s="1"/>
  <c r="F35" i="591"/>
  <c r="H35" i="591" s="1"/>
  <c r="F39" i="591"/>
  <c r="H39" i="591" s="1"/>
  <c r="F43" i="591"/>
  <c r="H43" i="591" s="1"/>
  <c r="F47" i="591"/>
  <c r="H47" i="591" s="1"/>
  <c r="F30" i="591"/>
  <c r="H30" i="591" s="1"/>
  <c r="F32" i="591"/>
  <c r="H32" i="591" s="1"/>
  <c r="F34" i="591"/>
  <c r="H34" i="591" s="1"/>
  <c r="F36" i="591"/>
  <c r="H36" i="591" s="1"/>
  <c r="F38" i="591"/>
  <c r="H38" i="591" s="1"/>
  <c r="F40" i="591"/>
  <c r="H40" i="591" s="1"/>
  <c r="F42" i="591"/>
  <c r="H42" i="591" s="1"/>
  <c r="F44" i="591"/>
  <c r="H44" i="591" s="1"/>
  <c r="F46" i="591"/>
  <c r="H46" i="591" s="1"/>
  <c r="G67" i="590"/>
  <c r="H67" i="590" s="1"/>
  <c r="G61" i="590"/>
  <c r="G53" i="590"/>
  <c r="G52" i="590"/>
  <c r="G60" i="590"/>
  <c r="G59" i="590"/>
  <c r="F65" i="590"/>
  <c r="H65" i="590" s="1"/>
  <c r="F63" i="590"/>
  <c r="H63" i="590" s="1"/>
  <c r="G64" i="590"/>
  <c r="F57" i="590"/>
  <c r="H57" i="590" s="1"/>
  <c r="F55" i="590"/>
  <c r="H55" i="590" s="1"/>
  <c r="F62" i="590"/>
  <c r="H62" i="590" s="1"/>
  <c r="F54" i="590"/>
  <c r="H54" i="590" s="1"/>
  <c r="G56" i="590"/>
  <c r="F66" i="590"/>
  <c r="H66" i="590" s="1"/>
  <c r="F58" i="590"/>
  <c r="H58" i="590" s="1"/>
  <c r="F51" i="590"/>
  <c r="H51" i="590" s="1"/>
  <c r="G22" i="584"/>
  <c r="BQ8" i="586"/>
  <c r="BM8" i="586"/>
  <c r="G21" i="584" s="1"/>
  <c r="BI8" i="586"/>
  <c r="G20" i="584" s="1"/>
  <c r="BE8" i="586"/>
  <c r="G19" i="584" s="1"/>
  <c r="BA8" i="586"/>
  <c r="G18" i="584" s="1"/>
  <c r="AW8" i="586"/>
  <c r="G17" i="584" s="1"/>
  <c r="AS8" i="586"/>
  <c r="G16" i="584" s="1"/>
  <c r="AO8" i="586"/>
  <c r="G15" i="584" s="1"/>
  <c r="AK8" i="586"/>
  <c r="G14" i="584" s="1"/>
  <c r="AG8" i="586"/>
  <c r="G13" i="584" s="1"/>
  <c r="AC8" i="586"/>
  <c r="G12" i="584" s="1"/>
  <c r="Y8" i="586"/>
  <c r="G11" i="584" s="1"/>
  <c r="U8" i="586"/>
  <c r="G10" i="584" s="1"/>
  <c r="Q8" i="586"/>
  <c r="G9" i="584" s="1"/>
  <c r="M8" i="586"/>
  <c r="G8" i="584" s="1"/>
  <c r="I8" i="586"/>
  <c r="G7" i="584" s="1"/>
  <c r="E8" i="586"/>
  <c r="G6" i="584" s="1"/>
  <c r="E7" i="57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J22" i="571"/>
  <c r="J21" i="571"/>
  <c r="K22" i="571"/>
  <c r="K9" i="571"/>
  <c r="K10" i="571"/>
  <c r="K11" i="571"/>
  <c r="K12" i="571"/>
  <c r="K13" i="571"/>
  <c r="K14" i="571"/>
  <c r="K15" i="571"/>
  <c r="K16" i="571"/>
  <c r="K17" i="571"/>
  <c r="K18" i="571"/>
  <c r="K19" i="571"/>
  <c r="K20" i="571"/>
  <c r="K8" i="571"/>
  <c r="K7" i="571"/>
  <c r="E20" i="576"/>
  <c r="E19" i="576"/>
  <c r="E17" i="576"/>
  <c r="E16" i="576"/>
  <c r="E13" i="576"/>
  <c r="D11" i="576"/>
  <c r="D10" i="576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H50" i="590" l="1"/>
  <c r="C6" i="584" s="1"/>
  <c r="D6" i="584"/>
  <c r="H59" i="590"/>
  <c r="D15" i="590"/>
  <c r="D15" i="584"/>
  <c r="C10" i="584"/>
  <c r="C10" i="590"/>
  <c r="H60" i="590"/>
  <c r="D16" i="584"/>
  <c r="D16" i="590"/>
  <c r="C18" i="584"/>
  <c r="C18" i="590"/>
  <c r="C11" i="590"/>
  <c r="C11" i="584"/>
  <c r="H53" i="590"/>
  <c r="D9" i="584"/>
  <c r="D9" i="590"/>
  <c r="H52" i="590"/>
  <c r="D8" i="590"/>
  <c r="D8" i="584"/>
  <c r="C13" i="590"/>
  <c r="C13" i="584"/>
  <c r="H61" i="590"/>
  <c r="D17" i="584"/>
  <c r="D17" i="590"/>
  <c r="C7" i="584"/>
  <c r="C7" i="590"/>
  <c r="H64" i="590"/>
  <c r="D20" i="584"/>
  <c r="D20" i="590"/>
  <c r="C14" i="590"/>
  <c r="C14" i="584"/>
  <c r="H56" i="590"/>
  <c r="D12" i="584"/>
  <c r="D12" i="590"/>
  <c r="C19" i="584"/>
  <c r="C19" i="590"/>
  <c r="C22" i="590"/>
  <c r="C22" i="584"/>
  <c r="C21" i="590"/>
  <c r="C21" i="584"/>
  <c r="C10" i="573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B13" i="581"/>
  <c r="B14" i="581"/>
  <c r="B15" i="581"/>
  <c r="B16" i="581"/>
  <c r="E16" i="581" s="1"/>
  <c r="B17" i="581"/>
  <c r="B18" i="581"/>
  <c r="B19" i="581"/>
  <c r="E19" i="581" s="1"/>
  <c r="B20" i="58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C6" i="590" l="1"/>
  <c r="C17" i="584"/>
  <c r="C17" i="590"/>
  <c r="C8" i="590"/>
  <c r="C8" i="584"/>
  <c r="C16" i="584"/>
  <c r="C16" i="590"/>
  <c r="C9" i="584"/>
  <c r="C9" i="590"/>
  <c r="C20" i="584"/>
  <c r="C20" i="590"/>
  <c r="C12" i="584"/>
  <c r="C12" i="590"/>
  <c r="C15" i="584"/>
  <c r="C15" i="590"/>
  <c r="E13" i="581"/>
  <c r="E20" i="581"/>
  <c r="E12" i="581"/>
  <c r="E10" i="58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15" i="571"/>
  <c r="F1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8" i="571"/>
  <c r="F20" i="571"/>
  <c r="F12" i="571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H3" i="571"/>
  <c r="D22" i="571" l="1"/>
  <c r="D21" i="571"/>
  <c r="F21" i="571" l="1"/>
  <c r="F22" i="571"/>
  <c r="K9" i="587"/>
  <c r="B7" i="587" s="1"/>
  <c r="B8" i="587" s="1"/>
  <c r="B9" i="587" s="1"/>
  <c r="B10" i="587" s="1"/>
  <c r="B11" i="587" s="1"/>
  <c r="B12" i="587" s="1"/>
  <c r="B13" i="587" s="1"/>
  <c r="B14" i="587" s="1"/>
  <c r="B15" i="587" s="1"/>
  <c r="C16" i="587"/>
  <c r="L9" i="587" s="1"/>
  <c r="C7" i="587" s="1"/>
  <c r="C8" i="587" s="1"/>
  <c r="C9" i="587" s="1"/>
  <c r="C10" i="587" s="1"/>
  <c r="C11" i="587" s="1"/>
  <c r="C12" i="587" s="1"/>
  <c r="C13" i="587" s="1"/>
  <c r="C14" i="587" s="1"/>
  <c r="C15" i="587" s="1"/>
  <c r="E7" i="576"/>
  <c r="E8" i="576"/>
  <c r="D7" i="581"/>
  <c r="D8" i="581"/>
</calcChain>
</file>

<file path=xl/sharedStrings.xml><?xml version="1.0" encoding="utf-8"?>
<sst xmlns="http://schemas.openxmlformats.org/spreadsheetml/2006/main" count="17118" uniqueCount="1063">
  <si>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</si>
  <si>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</si>
  <si>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</si>
  <si>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</si>
  <si>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</si>
  <si>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</si>
  <si>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</si>
  <si>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</si>
  <si>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</si>
  <si>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</si>
  <si>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</si>
  <si>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</si>
  <si>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</si>
  <si>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</si>
  <si>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</si>
  <si>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</si>
  <si>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</si>
  <si>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</si>
  <si>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</si>
  <si>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</si>
  <si>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</si>
  <si>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</si>
  <si>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</si>
  <si>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</si>
  <si>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</si>
  <si>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</si>
  <si>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</si>
  <si>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</si>
  <si>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</si>
  <si>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</si>
  <si>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</si>
  <si>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</si>
  <si>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</si>
  <si>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</si>
  <si>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</si>
  <si>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</si>
  <si>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</si>
  <si>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</si>
  <si>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</si>
  <si>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</si>
  <si>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</si>
  <si>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</si>
  <si>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</si>
  <si>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</si>
  <si>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</si>
  <si>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</si>
  <si>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</si>
  <si>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</si>
  <si>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</si>
  <si>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</si>
  <si>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</si>
  <si>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</si>
  <si>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</si>
  <si>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</si>
  <si>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</si>
  <si>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</si>
  <si>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</si>
  <si>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</si>
  <si>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</si>
  <si>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</si>
  <si>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</si>
  <si>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</si>
  <si>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</si>
  <si>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</si>
  <si>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</si>
  <si>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</si>
  <si>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</si>
  <si>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</si>
  <si>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</si>
  <si>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</si>
  <si>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</si>
  <si>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</si>
  <si>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</si>
  <si>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</si>
  <si>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</si>
  <si>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</si>
  <si>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</si>
  <si>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</si>
  <si>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</si>
  <si>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</si>
  <si>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</si>
  <si>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</si>
  <si>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</si>
  <si>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</si>
  <si>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</si>
  <si>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</si>
  <si>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</si>
  <si>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</si>
  <si>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</si>
  <si>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</si>
  <si>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</si>
  <si>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</si>
  <si>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</si>
  <si>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</si>
  <si>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</si>
  <si>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</si>
  <si>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</si>
  <si>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</si>
  <si>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</si>
  <si>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</si>
  <si>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</si>
  <si>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</si>
  <si>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</si>
  <si>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</si>
  <si>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</si>
  <si>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</si>
  <si>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</si>
  <si>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</si>
  <si>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</si>
  <si>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</si>
  <si>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</si>
  <si>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</si>
  <si>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</si>
  <si>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</si>
  <si>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</si>
  <si>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</si>
  <si>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</si>
  <si>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</si>
  <si>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</si>
  <si>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</si>
  <si>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</si>
  <si>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</si>
  <si>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</si>
  <si>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</si>
  <si>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</si>
  <si>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</si>
  <si>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</si>
  <si>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</si>
  <si>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</si>
  <si>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</si>
  <si>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</si>
  <si>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</si>
  <si>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</si>
  <si>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</si>
  <si>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</si>
  <si>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</si>
  <si>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</si>
  <si>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</si>
  <si>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</si>
  <si>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</si>
  <si>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</si>
  <si>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</si>
  <si>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</si>
  <si>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</si>
  <si>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</si>
  <si>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</si>
  <si>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</si>
  <si>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</si>
  <si>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</si>
  <si>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</si>
  <si>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</si>
  <si>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</si>
  <si>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</si>
  <si>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</si>
  <si>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</si>
  <si>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</si>
  <si>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</si>
  <si>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</si>
  <si>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</si>
  <si>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</si>
  <si>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</si>
  <si>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</si>
  <si>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</si>
  <si>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</si>
  <si>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</si>
  <si>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</si>
  <si>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</si>
  <si>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</si>
  <si>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</si>
  <si>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</si>
  <si>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</si>
  <si>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</si>
  <si>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</si>
  <si>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</si>
  <si>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</si>
  <si>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</si>
  <si>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</si>
  <si>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</si>
  <si>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</si>
  <si>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</si>
  <si>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</si>
  <si>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</si>
  <si>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</si>
  <si>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</si>
  <si>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</si>
  <si>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</si>
  <si>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</si>
  <si>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</si>
  <si>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</si>
  <si>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</si>
  <si>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</si>
  <si>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</si>
  <si>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</si>
  <si>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</si>
  <si>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</si>
  <si>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</si>
  <si>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</si>
  <si>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</si>
  <si>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</si>
  <si>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</si>
  <si>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</si>
  <si>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</si>
  <si>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</si>
  <si>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</si>
  <si>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</si>
  <si>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</si>
  <si>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</si>
  <si>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</si>
  <si>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</si>
  <si>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</si>
  <si>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</si>
  <si>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</si>
  <si>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</si>
  <si>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</si>
  <si>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</si>
  <si>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</si>
  <si>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</si>
  <si>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</si>
  <si>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</si>
  <si>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</si>
  <si>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</si>
  <si>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</si>
  <si>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</si>
  <si>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</si>
  <si>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</si>
  <si>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</si>
  <si>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</si>
  <si>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</si>
  <si>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</si>
  <si>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</si>
  <si>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</si>
  <si>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</si>
  <si>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</si>
  <si>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</si>
  <si>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</si>
  <si>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</si>
  <si>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</si>
  <si>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</si>
  <si>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</si>
  <si>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</si>
  <si>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</si>
  <si>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</si>
  <si>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</si>
  <si>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</si>
  <si>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</si>
  <si>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</si>
  <si>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</si>
  <si>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</si>
  <si>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</si>
  <si>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</si>
  <si>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</si>
  <si>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</si>
  <si>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</si>
  <si>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</si>
  <si>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</si>
  <si>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</si>
  <si>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</si>
  <si>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</si>
  <si>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</si>
  <si>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</si>
  <si>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</si>
  <si>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</si>
  <si>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</si>
  <si>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</si>
  <si>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</si>
  <si>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</si>
  <si>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</si>
  <si>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</si>
  <si>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</si>
  <si>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</si>
  <si>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</si>
  <si>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</si>
  <si>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</si>
  <si>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</si>
  <si>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</si>
  <si>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</si>
  <si>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</si>
  <si>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</si>
  <si>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</si>
  <si>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</si>
  <si>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</si>
  <si>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</si>
  <si>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</si>
  <si>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</si>
  <si>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</si>
  <si>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</si>
  <si>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</si>
  <si>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</si>
  <si>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</si>
  <si>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</si>
  <si>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</si>
  <si>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</si>
  <si>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</si>
  <si>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</si>
  <si>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</si>
  <si>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</si>
  <si>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</si>
  <si>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</si>
  <si>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</si>
  <si>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</si>
  <si>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</si>
  <si>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</si>
  <si>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</si>
  <si>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</si>
  <si>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</si>
  <si>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</si>
  <si>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</si>
  <si>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</si>
  <si>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</si>
  <si>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</si>
  <si>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</si>
  <si>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</si>
  <si>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</si>
  <si>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</si>
  <si>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</si>
  <si>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</si>
  <si>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</si>
  <si>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</si>
  <si>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</si>
  <si>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</si>
  <si>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</si>
  <si>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</si>
  <si>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</si>
  <si>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</si>
  <si>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</si>
  <si>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</si>
  <si>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</si>
  <si>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</si>
  <si>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</si>
  <si>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</si>
  <si>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</si>
  <si>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</si>
  <si>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</si>
  <si>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</si>
  <si>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</si>
  <si>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</si>
  <si>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</si>
  <si>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</si>
  <si>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</si>
  <si>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</si>
  <si>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</si>
  <si>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</si>
  <si>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</si>
  <si>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</si>
  <si>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</si>
  <si>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</si>
  <si>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</si>
  <si>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</si>
  <si>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</si>
  <si>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</si>
  <si>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</si>
  <si>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</si>
  <si>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</si>
  <si>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</si>
  <si>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</si>
  <si>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</si>
  <si>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</si>
  <si>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</si>
  <si>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</si>
  <si>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</si>
  <si>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</si>
  <si>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</si>
  <si>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</si>
  <si>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</si>
  <si>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</si>
  <si>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</si>
  <si>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</si>
  <si>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</si>
  <si>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</si>
  <si>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</si>
  <si>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</si>
  <si>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</si>
  <si>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</si>
  <si>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</si>
  <si>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</si>
  <si>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</si>
  <si>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</si>
  <si>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</si>
  <si>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</si>
  <si>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</si>
  <si>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</si>
  <si>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</si>
  <si>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</si>
  <si>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</si>
  <si>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</si>
  <si>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</si>
  <si>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</si>
  <si>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</si>
  <si>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</si>
  <si>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</si>
  <si>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</si>
  <si>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</si>
  <si>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</si>
  <si>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</si>
  <si>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</si>
  <si>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</si>
  <si>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</si>
  <si>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</si>
  <si>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</si>
  <si>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</si>
  <si>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</si>
  <si>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</si>
  <si>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</si>
  <si>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</si>
  <si>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</si>
  <si>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</si>
  <si>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</si>
  <si>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</si>
  <si>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</si>
  <si>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</si>
  <si>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</si>
  <si>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</si>
  <si>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</si>
  <si>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</si>
  <si>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</si>
  <si>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</si>
  <si>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</si>
  <si>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</si>
  <si>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</si>
  <si>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</si>
  <si>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</si>
  <si>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</si>
  <si>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</si>
  <si>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</si>
  <si>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</si>
  <si>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</si>
  <si>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</si>
  <si>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</si>
  <si>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</si>
  <si>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</si>
  <si>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</si>
  <si>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</si>
  <si>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</si>
  <si>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</si>
  <si>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</si>
  <si>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</si>
  <si>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</si>
  <si>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</si>
  <si>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</si>
  <si>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</si>
  <si>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</si>
  <si>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</si>
  <si>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</si>
  <si>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</si>
  <si>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</si>
  <si>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</si>
  <si>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</si>
  <si>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</si>
  <si>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</si>
  <si>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</si>
  <si>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</si>
  <si>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</si>
  <si>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</si>
  <si>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</si>
  <si>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</si>
  <si>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</si>
  <si>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</si>
  <si>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</si>
  <si>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</si>
  <si>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</si>
  <si>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</si>
  <si>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</si>
  <si>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</si>
  <si>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</si>
  <si>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</si>
  <si>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</si>
  <si>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</si>
  <si>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</si>
  <si>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</si>
  <si>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</si>
  <si>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</si>
  <si>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</si>
  <si>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</si>
  <si>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</si>
  <si>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</si>
  <si>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</si>
  <si>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</si>
  <si>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</si>
  <si>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</si>
  <si>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</si>
  <si>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</si>
  <si>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</si>
  <si>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</si>
  <si>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</si>
  <si>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</si>
  <si>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</si>
  <si>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</si>
  <si>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</si>
  <si>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</si>
  <si>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</si>
  <si>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</si>
  <si>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</si>
  <si>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</si>
  <si>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</si>
  <si>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</si>
  <si>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</si>
  <si>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</si>
  <si>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</si>
  <si>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</si>
  <si>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</si>
  <si>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</si>
  <si>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</si>
  <si>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</si>
  <si>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</si>
  <si>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</si>
  <si>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</si>
  <si>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</si>
  <si>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</si>
  <si>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</si>
  <si>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</si>
  <si>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</si>
  <si>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</si>
  <si>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</si>
  <si>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</si>
  <si>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</si>
  <si>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</si>
  <si>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</si>
  <si>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</si>
  <si>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</si>
  <si>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</si>
  <si>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</si>
  <si>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</si>
  <si>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</si>
  <si>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</si>
  <si>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</si>
  <si>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</si>
  <si>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</si>
  <si>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</si>
  <si>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</si>
  <si>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</si>
  <si>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</si>
  <si>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</si>
  <si>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</si>
  <si>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</si>
  <si>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</si>
  <si>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</si>
  <si>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</si>
  <si>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</si>
  <si>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</si>
  <si>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</si>
  <si>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</si>
  <si>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</si>
  <si>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</si>
  <si>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</si>
  <si>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</si>
  <si>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</si>
  <si>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</si>
  <si>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</si>
  <si>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</si>
  <si>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</si>
  <si>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</si>
  <si>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</si>
  <si>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</si>
  <si>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</si>
  <si>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</si>
  <si>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</si>
  <si>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</si>
  <si>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</si>
  <si>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</si>
  <si>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</si>
  <si>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</si>
  <si>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</si>
  <si>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</si>
  <si>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</si>
  <si>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</si>
  <si>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</si>
  <si>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</si>
  <si>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</si>
  <si>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</si>
  <si>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</si>
  <si>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</si>
  <si>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</si>
  <si>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</si>
  <si>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</si>
  <si>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</si>
  <si>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</si>
  <si>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</si>
  <si>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</si>
  <si>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</si>
  <si>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</si>
  <si>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</si>
  <si>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</si>
  <si>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</si>
  <si>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</si>
  <si>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</si>
  <si>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</si>
  <si>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</si>
  <si>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</si>
  <si>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</si>
  <si>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</si>
  <si>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</si>
  <si>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</si>
  <si>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</si>
  <si>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</si>
  <si>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</si>
  <si>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</si>
  <si>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</si>
  <si>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</si>
  <si>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</si>
  <si>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</si>
  <si>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</si>
  <si>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</si>
  <si>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</si>
  <si>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</si>
  <si>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</si>
  <si>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</si>
  <si>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</si>
  <si>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</si>
  <si>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</si>
  <si>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</si>
  <si>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</si>
  <si>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</si>
  <si>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</si>
  <si>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</si>
  <si>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</si>
  <si>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</si>
  <si>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</si>
  <si>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</si>
  <si>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</si>
  <si>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</si>
  <si>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</si>
  <si>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</si>
  <si>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</si>
  <si>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</si>
  <si>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</si>
  <si>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</si>
  <si>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</si>
  <si>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</si>
  <si>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</si>
  <si>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</si>
  <si>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</si>
  <si>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</si>
  <si>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</si>
  <si>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</si>
  <si>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</si>
  <si>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</si>
  <si>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</si>
  <si>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</si>
  <si>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</si>
  <si>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</si>
  <si>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</si>
  <si>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</si>
  <si>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</si>
  <si>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</si>
  <si>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</si>
  <si>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</si>
  <si>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</si>
  <si>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</si>
  <si>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</si>
  <si>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</si>
  <si>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</si>
  <si>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</si>
  <si>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</si>
  <si>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</si>
  <si>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</si>
  <si>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</si>
  <si>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</si>
  <si>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</si>
  <si>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</si>
  <si>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</si>
  <si>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</si>
  <si>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</si>
  <si>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</si>
  <si>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</si>
  <si>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</si>
  <si>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</si>
  <si>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</si>
  <si>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</si>
  <si>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</si>
  <si>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</si>
  <si>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</si>
  <si>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</si>
  <si>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</si>
  <si>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</si>
  <si>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</si>
  <si>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</si>
  <si>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</si>
  <si>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</si>
  <si>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</si>
  <si>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</si>
  <si>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</si>
  <si>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</si>
  <si>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</si>
  <si>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</si>
  <si>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</si>
  <si>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</si>
  <si>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</si>
  <si>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</si>
  <si>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</si>
  <si>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</si>
  <si>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</si>
  <si>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</si>
  <si>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</si>
  <si>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</si>
  <si>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</si>
  <si>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</si>
  <si>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</si>
  <si>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</si>
  <si>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</si>
  <si>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</si>
  <si>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</si>
  <si>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</si>
  <si>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</si>
  <si>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</si>
  <si>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</si>
  <si>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</si>
  <si>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</si>
  <si>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</si>
  <si>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</si>
  <si>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</si>
  <si>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</si>
  <si>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</si>
  <si>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</si>
  <si>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</si>
  <si>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</si>
  <si>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</si>
  <si>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</si>
  <si>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</si>
  <si>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</si>
  <si>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</si>
  <si>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</si>
  <si>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</si>
  <si>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</si>
  <si>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</si>
  <si>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</si>
  <si>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</si>
  <si>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</si>
  <si>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</si>
  <si>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</si>
  <si>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</si>
  <si>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</si>
  <si>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</si>
  <si>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</si>
  <si>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</si>
  <si>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</si>
  <si>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</si>
  <si>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</si>
  <si>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</si>
  <si>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</si>
  <si>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</si>
  <si>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</si>
  <si>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</si>
  <si>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</si>
  <si>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</si>
  <si>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</si>
  <si>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</si>
  <si>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</si>
  <si>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</si>
  <si>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</si>
  <si>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</si>
  <si>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</si>
  <si>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</si>
  <si>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</si>
  <si>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</si>
  <si>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</si>
  <si>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</si>
  <si>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</si>
  <si>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</si>
  <si>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</si>
  <si>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</si>
  <si>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</si>
  <si>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</si>
  <si>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</si>
  <si>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</si>
  <si>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</si>
  <si>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</si>
  <si>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</si>
  <si>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</si>
  <si>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</si>
  <si>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</si>
  <si>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</si>
  <si>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</si>
  <si>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</si>
  <si>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</si>
  <si>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</si>
  <si>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</si>
  <si>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</si>
  <si>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</si>
  <si>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</si>
  <si>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</si>
  <si>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</si>
  <si>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</si>
  <si>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</si>
  <si>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</si>
  <si>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</si>
  <si>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</si>
  <si>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</si>
  <si>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</si>
  <si>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</si>
  <si>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</si>
  <si>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</si>
  <si>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</si>
  <si>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</si>
  <si>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</si>
  <si>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</si>
  <si>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</si>
  <si>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</si>
  <si>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</si>
  <si>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</si>
  <si>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</si>
  <si>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</si>
  <si>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</si>
  <si>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</si>
  <si>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</si>
  <si>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</si>
  <si>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</si>
  <si>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</si>
  <si>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</si>
  <si>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</si>
  <si>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</si>
  <si>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</si>
  <si>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</si>
  <si>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</si>
  <si>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</si>
  <si>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</si>
  <si>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</si>
  <si>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</si>
  <si>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</si>
  <si>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</si>
  <si>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</si>
  <si>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</si>
  <si>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</si>
  <si>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</si>
  <si>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</si>
  <si>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</si>
  <si>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</si>
  <si>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</si>
  <si>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</si>
  <si>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</si>
  <si>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</si>
  <si>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</si>
  <si>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</si>
  <si>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</si>
  <si>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</si>
  <si>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</si>
  <si>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</si>
  <si>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</si>
  <si>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</si>
  <si>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</si>
  <si>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</si>
  <si>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</si>
  <si>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</si>
  <si>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</si>
  <si>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</si>
  <si>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</si>
  <si>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</si>
  <si>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</si>
  <si>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</si>
  <si>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</si>
  <si>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</si>
  <si>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</si>
  <si>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</si>
  <si>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</si>
  <si>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</si>
  <si>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</si>
  <si>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</si>
  <si>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</si>
  <si>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</si>
  <si>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</si>
  <si>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</si>
  <si>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</si>
  <si>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</si>
  <si>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</si>
  <si>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</si>
  <si>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</si>
  <si>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</si>
  <si>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</si>
  <si>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</si>
  <si>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</si>
  <si>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</si>
  <si>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</si>
  <si>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</si>
  <si>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</si>
  <si>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</si>
  <si>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</si>
  <si>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</si>
  <si>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</si>
  <si>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</si>
  <si>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</si>
  <si>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</si>
  <si>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</si>
  <si>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</si>
  <si>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</si>
  <si>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</si>
  <si>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</si>
  <si>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</si>
  <si>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</si>
  <si>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</si>
  <si>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</si>
  <si>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</si>
  <si>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</si>
  <si>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</si>
  <si>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</si>
  <si>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</si>
  <si>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</si>
  <si>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</si>
  <si>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</si>
  <si>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</si>
  <si>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</si>
  <si>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</si>
  <si>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</si>
  <si>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</si>
  <si>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</si>
  <si>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</si>
  <si>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</si>
  <si>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</si>
  <si>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</si>
  <si>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</si>
  <si>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</si>
  <si>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</si>
  <si>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</si>
  <si>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</si>
  <si>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</si>
  <si>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</si>
  <si>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</si>
  <si>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</si>
  <si>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</si>
  <si>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</si>
  <si>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</si>
  <si>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</si>
  <si>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</si>
  <si>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</si>
  <si>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</si>
  <si>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</si>
  <si>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</si>
  <si>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</si>
  <si>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</si>
  <si>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</si>
  <si>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</si>
  <si>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</si>
  <si>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</si>
  <si>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</si>
  <si>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</si>
  <si>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</si>
  <si>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</si>
  <si>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</si>
  <si>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</si>
  <si>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</si>
  <si>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</si>
  <si>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</si>
  <si>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</si>
  <si>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</si>
  <si>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</si>
  <si>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</si>
  <si>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</si>
  <si>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</si>
  <si>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</si>
  <si>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</si>
  <si>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</si>
  <si>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</si>
  <si>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</si>
  <si>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</si>
  <si>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</si>
  <si>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</si>
  <si>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</si>
  <si>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</si>
  <si>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</si>
  <si>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</si>
  <si>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</si>
  <si>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</si>
  <si>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</si>
  <si>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</si>
  <si>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</si>
  <si>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</si>
  <si>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</si>
  <si>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</si>
  <si>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</si>
  <si>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</si>
  <si>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</si>
  <si>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</si>
  <si>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</si>
  <si>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</si>
  <si>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</si>
  <si>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</si>
  <si>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</si>
  <si>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</si>
  <si>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</si>
  <si>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</si>
  <si>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</si>
  <si>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</si>
  <si>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</si>
  <si>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</si>
  <si>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</si>
  <si>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</si>
  <si>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</si>
  <si>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</si>
  <si>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</si>
  <si>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</si>
  <si>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</si>
  <si>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</si>
  <si>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</si>
  <si>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</si>
  <si>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</si>
  <si>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</si>
  <si>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</si>
  <si>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</si>
  <si>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</si>
  <si>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</si>
  <si>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</si>
  <si>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</si>
  <si>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</si>
  <si>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</si>
  <si>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</si>
  <si>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</si>
  <si>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</si>
  <si>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</si>
  <si>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</si>
  <si>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</si>
  <si>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</si>
  <si>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</si>
  <si>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</si>
  <si>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</si>
  <si>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</si>
  <si>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</si>
  <si>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</si>
  <si>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</si>
  <si>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</si>
  <si>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</si>
  <si>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</si>
  <si>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</si>
  <si>
    <t>empleo_informal(%)</t>
  </si>
  <si>
    <t xml:space="preserve"> (Miles de personas)</t>
  </si>
  <si>
    <t>Empleo total</t>
  </si>
  <si>
    <t>Empleo formal</t>
  </si>
  <si>
    <t>empleo informal</t>
  </si>
  <si>
    <t>Característica geográfica/Año</t>
  </si>
  <si>
    <t>Departamento</t>
  </si>
  <si>
    <t>PERÚ: PEA OCUPADA POR EMPLEO “FORMAL” Y EMPLEO INFORMAL DENTRO Y FUERA DEL SECTOR INFORMAL, SEGÚN CARACTERÍSTICAS GEOGRÁFICAS, 2007-2021, 2022-2023</t>
  </si>
  <si>
    <t>poblacion_rural</t>
  </si>
  <si>
    <t>empleo_informal</t>
  </si>
  <si>
    <t>Tasa de crecimiento
promedio anual</t>
  </si>
  <si>
    <t>Urbana</t>
  </si>
  <si>
    <t>Rural</t>
  </si>
  <si>
    <t>%_pob_urbana</t>
  </si>
  <si>
    <t>%_pob_rural</t>
  </si>
  <si>
    <t>PERÚ: POBLACIÓN CENSADA URBANA, SEGÚN DEPARTAMENTO, 2007 Y 2017</t>
  </si>
  <si>
    <t>(porcentaje)</t>
  </si>
  <si>
    <t>2018-2022</t>
  </si>
  <si>
    <t>2007-2017</t>
  </si>
  <si>
    <t>año</t>
  </si>
  <si>
    <t>departamento</t>
  </si>
  <si>
    <t>pobreza_total</t>
  </si>
  <si>
    <t>pobreza_extrema</t>
  </si>
  <si>
    <t>gasto_social</t>
  </si>
  <si>
    <t>ingreso_trabajo</t>
  </si>
  <si>
    <t>pbi_departamental(miles_soles)</t>
  </si>
  <si>
    <t>pobre extremo</t>
  </si>
  <si>
    <t>pobre no extremo</t>
  </si>
  <si>
    <t>no pobre</t>
  </si>
  <si>
    <t>%_pobreza</t>
  </si>
  <si>
    <t>pob_extrema_%</t>
  </si>
  <si>
    <t>pob_total_%</t>
  </si>
  <si>
    <t>POBREZA MONETARIA Y EXTREMA - LAMBAYEQUE, 2007-2023</t>
  </si>
  <si>
    <t>(precios a valores constantes de 2007)</t>
  </si>
  <si>
    <t>Libertad: pobreza monetaria total, extrema, gasto social, ingresos proveniente del trabajo</t>
  </si>
  <si>
    <t>Data</t>
  </si>
  <si>
    <t>Lambayeque: pobreza monetaria total, extrema, gasto social, ingresos proveniente del trabajo</t>
  </si>
  <si>
    <t>Evolución de los componentes del Gasto Social en La Lambayeque 2007-2023</t>
  </si>
  <si>
    <t>pbi_percápita</t>
  </si>
  <si>
    <t>INGRESOS PROVENIENTES DEL TRABAJO - LA LIBERTAD, 2007-2023</t>
  </si>
  <si>
    <t>Componentes del Gasto Social en La Libertad 2007-2023(MEF-CONSULTA AMIGABLE)</t>
  </si>
  <si>
    <t>POBREZA MONETARIA Y EXTREMA - LA LIBERTAD, 2007-2023(INEI-POBREZA POR DEPARTAMENTOS)</t>
  </si>
  <si>
    <t>PBI DEPARTAMENTAL, POBLACIÓN,  PBI PER CÁPITA - LA LIBERTAD, 2007-2023(INEI-PBI DEPARTAMENTAL)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</si>
</sst>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  <numFmt numFmtId="173" formatCode="&quot;S/&quot;\ #,##0"/>
  </numFmts>
  <fonts count="9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  <font>
      <b/>
      <sz val="1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</fills>
  <borders count="57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medium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621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91" fillId="0" borderId="0" xfId="0" applyFont="1"/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5" xfId="0" applyBorder="1"/>
    <xf numFmtId="0" fontId="91" fillId="11" borderId="48" xfId="0" applyFont="1" applyFill="1" applyBorder="1"/>
    <xf numFmtId="0" fontId="82" fillId="7" borderId="46" xfId="0" applyFont="1" applyFill="1" applyBorder="1" applyAlignment="1">
      <alignment horizontal="center"/>
    </xf>
    <xf numFmtId="2" fontId="82" fillId="7" borderId="46" xfId="0" applyNumberFormat="1" applyFont="1" applyFill="1" applyBorder="1" applyAlignment="1">
      <alignment horizontal="center"/>
    </xf>
    <xf numFmtId="0" fontId="82" fillId="0" borderId="0" xfId="0" applyFont="1" applyAlignment="1">
      <alignment horizontal="center" vertical="center"/>
    </xf>
    <xf numFmtId="2" fontId="0" fillId="12" borderId="0" xfId="0" applyNumberFormat="1" applyFill="1"/>
    <xf numFmtId="165" fontId="0" fillId="12" borderId="0" xfId="0" applyNumberFormat="1" applyFill="1"/>
    <xf numFmtId="165" fontId="0" fillId="13" borderId="0" xfId="0" applyNumberFormat="1" applyFill="1"/>
    <xf numFmtId="0" fontId="88" fillId="0" borderId="10" xfId="0" applyFont="1" applyBorder="1" applyAlignment="1">
      <alignment horizontal="left"/>
    </xf>
    <xf numFmtId="0" fontId="88" fillId="0" borderId="11" xfId="0" applyFont="1" applyBorder="1"/>
    <xf numFmtId="0" fontId="88" fillId="13" borderId="8" xfId="0" applyFont="1" applyFill="1" applyBorder="1"/>
    <xf numFmtId="0" fontId="88" fillId="0" borderId="8" xfId="0" applyFont="1" applyBorder="1"/>
    <xf numFmtId="0" fontId="88" fillId="12" borderId="8" xfId="0" applyFont="1" applyFill="1" applyBorder="1"/>
    <xf numFmtId="0" fontId="5" fillId="11" borderId="2" xfId="5" applyFont="1" applyFill="1" applyBorder="1" applyAlignment="1">
      <alignment vertical="center"/>
    </xf>
    <xf numFmtId="3" fontId="5" fillId="11" borderId="0" xfId="0" applyNumberFormat="1" applyFont="1" applyFill="1" applyAlignment="1">
      <alignment vertical="center"/>
    </xf>
    <xf numFmtId="0" fontId="82" fillId="0" borderId="40" xfId="0" applyFont="1" applyBorder="1" applyAlignment="1">
      <alignment horizontal="left" vertical="center" wrapText="1"/>
    </xf>
    <xf numFmtId="0" fontId="0" fillId="0" borderId="40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82" fillId="0" borderId="4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0" xfId="0" applyFill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173" fontId="0" fillId="0" borderId="0" xfId="0" applyNumberFormat="1" applyAlignment="1">
      <alignment horizontal="left" vertical="center" wrapText="1"/>
    </xf>
    <xf numFmtId="173" fontId="0" fillId="0" borderId="40" xfId="0" applyNumberFormat="1" applyBorder="1" applyAlignment="1">
      <alignment horizontal="left" vertical="center" wrapText="1"/>
    </xf>
    <xf numFmtId="173" fontId="0" fillId="0" borderId="0" xfId="0" applyNumberFormat="1" applyBorder="1" applyAlignment="1">
      <alignment horizontal="left" vertical="center" wrapText="1"/>
    </xf>
    <xf numFmtId="0" fontId="69" fillId="14" borderId="10" xfId="0" applyFont="1" applyFill="1" applyBorder="1" applyAlignment="1">
      <alignment horizontal="left"/>
    </xf>
    <xf numFmtId="0" fontId="69" fillId="14" borderId="50" xfId="0" applyFont="1" applyFill="1" applyBorder="1"/>
    <xf numFmtId="0" fontId="69" fillId="13" borderId="51" xfId="0" applyFont="1" applyFill="1" applyBorder="1"/>
    <xf numFmtId="0" fontId="69" fillId="14" borderId="51" xfId="0" applyFont="1" applyFill="1" applyBorder="1"/>
    <xf numFmtId="0" fontId="0" fillId="15" borderId="52" xfId="0" applyFont="1" applyFill="1" applyBorder="1" applyAlignment="1">
      <alignment horizontal="left"/>
    </xf>
    <xf numFmtId="172" fontId="0" fillId="15" borderId="53" xfId="0" applyNumberFormat="1" applyFont="1" applyFill="1" applyBorder="1"/>
    <xf numFmtId="165" fontId="0" fillId="13" borderId="53" xfId="0" applyNumberFormat="1" applyFont="1" applyFill="1" applyBorder="1"/>
    <xf numFmtId="0" fontId="0" fillId="16" borderId="52" xfId="0" applyFont="1" applyFill="1" applyBorder="1" applyAlignment="1">
      <alignment horizontal="left"/>
    </xf>
    <xf numFmtId="172" fontId="0" fillId="16" borderId="53" xfId="0" applyNumberFormat="1" applyFont="1" applyFill="1" applyBorder="1"/>
    <xf numFmtId="0" fontId="0" fillId="15" borderId="54" xfId="0" applyFont="1" applyFill="1" applyBorder="1" applyAlignment="1">
      <alignment horizontal="left"/>
    </xf>
    <xf numFmtId="172" fontId="0" fillId="15" borderId="55" xfId="0" applyNumberFormat="1" applyFont="1" applyFill="1" applyBorder="1"/>
    <xf numFmtId="172" fontId="0" fillId="0" borderId="40" xfId="0" applyNumberFormat="1" applyBorder="1" applyAlignment="1">
      <alignment horizontal="left" vertical="center" wrapText="1"/>
    </xf>
    <xf numFmtId="172" fontId="0" fillId="0" borderId="0" xfId="0" applyNumberFormat="1" applyAlignment="1">
      <alignment horizontal="left" vertical="center" wrapText="1"/>
    </xf>
    <xf numFmtId="172" fontId="0" fillId="0" borderId="0" xfId="0" applyNumberForma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0" xfId="0" applyNumberFormat="1" applyBorder="1" applyAlignment="1">
      <alignment horizontal="left" vertical="center" wrapText="1"/>
    </xf>
    <xf numFmtId="3" fontId="0" fillId="0" borderId="0" xfId="0" applyNumberFormat="1" applyBorder="1" applyAlignment="1">
      <alignment horizontal="left" vertical="center" wrapText="1"/>
    </xf>
    <xf numFmtId="2" fontId="0" fillId="0" borderId="9" xfId="24" applyNumberFormat="1" applyFont="1" applyBorder="1"/>
    <xf numFmtId="2" fontId="0" fillId="13" borderId="0" xfId="0" applyNumberFormat="1" applyFill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0" fontId="91" fillId="11" borderId="12" xfId="0" applyFont="1" applyFill="1" applyBorder="1" applyAlignment="1">
      <alignment horizontal="center"/>
    </xf>
    <xf numFmtId="0" fontId="91" fillId="11" borderId="13" xfId="0" applyFont="1" applyFill="1" applyBorder="1" applyAlignment="1">
      <alignment horizontal="center"/>
    </xf>
    <xf numFmtId="0" fontId="91" fillId="11" borderId="14" xfId="0" applyFont="1" applyFill="1" applyBorder="1" applyAlignment="1">
      <alignment horizontal="center"/>
    </xf>
    <xf numFmtId="0" fontId="82" fillId="0" borderId="0" xfId="0" applyFont="1" applyAlignment="1">
      <alignment horizontal="center" vertical="center" wrapText="1"/>
    </xf>
    <xf numFmtId="0" fontId="89" fillId="7" borderId="0" xfId="0" applyFont="1" applyFill="1" applyAlignment="1">
      <alignment horizontal="left" vertical="center" wrapText="1"/>
    </xf>
    <xf numFmtId="0" fontId="62" fillId="0" borderId="0" xfId="0" applyFont="1"/>
    <xf numFmtId="0" fontId="95" fillId="7" borderId="0" xfId="5" applyFont="1" applyFill="1" applyAlignment="1" applyProtection="1">
      <alignment horizontal="left" vertical="center" wrapText="1"/>
      <protection locked="0"/>
    </xf>
    <xf numFmtId="2" fontId="0" fillId="0" borderId="10" xfId="0" applyNumberFormat="1" applyFont="1" applyBorder="1" applyAlignment="1">
      <alignment horizontal="left"/>
    </xf>
    <xf numFmtId="3" fontId="0" fillId="0" borderId="8" xfId="0" applyNumberFormat="1" applyBorder="1" applyAlignment="1">
      <alignment horizontal="left"/>
    </xf>
    <xf numFmtId="2" fontId="82" fillId="7" borderId="56" xfId="0" applyNumberFormat="1" applyFont="1" applyFill="1" applyBorder="1" applyAlignment="1">
      <alignment horizontal="left"/>
    </xf>
    <xf numFmtId="3" fontId="82" fillId="7" borderId="13" xfId="0" applyNumberFormat="1" applyFont="1" applyFill="1" applyBorder="1" applyAlignment="1">
      <alignment horizontal="left"/>
    </xf>
    <xf numFmtId="0" fontId="0" fillId="7" borderId="10" xfId="0" applyFill="1" applyBorder="1" applyAlignment="1">
      <alignment horizontal="left"/>
    </xf>
    <xf numFmtId="2" fontId="0" fillId="0" borderId="0" xfId="24" applyNumberFormat="1" applyFont="1" applyBorder="1"/>
    <xf numFmtId="0" fontId="89" fillId="7" borderId="0" xfId="0" applyFont="1" applyFill="1" applyAlignment="1">
      <alignment horizontal="left" vertical="top" wrapText="1"/>
    </xf>
    <xf numFmtId="3" fontId="82" fillId="0" borderId="0" xfId="0" applyNumberFormat="1" applyFont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3" fontId="0" fillId="0" borderId="0" xfId="0" applyNumberFormat="1" applyAlignment="1">
      <alignment horizontal="left" vertical="top" wrapText="1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8">
    <dxf>
      <numFmt numFmtId="172" formatCode="_-[$S/-280A]\ * #,##0_-;\-[$S/-280A]\ * #,##0_-;_-[$S/-280A]\ * &quot;-&quot;??_-;_-@_-"/>
      <fill>
        <patternFill patternType="solid">
          <fgColor indexed="64"/>
          <bgColor theme="7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2" formatCode="_-[$S/-280A]\ * #,##0_-;\-[$S/-280A]\ * #,##0_-;_-[$S/-280A]\ * &quot;-&quot;??_-;_-@_-"/>
      <alignment horizontal="left" vertical="center" textRotation="0" wrapText="1" indent="0" justifyLastLine="0" shrinkToFit="0" readingOrder="0"/>
    </dxf>
    <dxf>
      <numFmt numFmtId="3" formatCode="#,##0"/>
      <alignment horizontal="left" vertical="center" textRotation="0" wrapText="1" indent="0" justifyLastLine="0" shrinkToFit="0" readingOrder="0"/>
    </dxf>
    <dxf>
      <numFmt numFmtId="173" formatCode="&quot;S/&quot;\ #,##0"/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alignment horizontal="left" vertical="center" textRotation="0" indent="0" justifyLastLine="0" shrinkToFit="0" readingOrder="0"/>
    </dxf>
    <dxf>
      <border outline="0">
        <bottom style="thin">
          <color indexed="64"/>
        </bottom>
      </border>
    </dxf>
    <dxf>
      <alignment horizontal="left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indent="0" justifyLastLine="0" shrinkToFit="0" readingOrder="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</dxf>
    <dxf>
      <numFmt numFmtId="165" formatCode="0.0"/>
      <fill>
        <patternFill patternType="solid">
          <fgColor indexed="64"/>
          <bgColor theme="7" tint="0.39997558519241921"/>
        </patternFill>
      </fill>
    </dxf>
    <dxf>
      <numFmt numFmtId="172" formatCode="_-[$S/-280A]\ * #,##0_-;\-[$S/-280A]\ * #,##0_-;_-[$S/-280A]\ * &quot;-&quot;??_-;_-@_-"/>
    </dxf>
    <dxf>
      <numFmt numFmtId="165" formatCode="0.0"/>
      <fill>
        <patternFill patternType="solid">
          <fgColor indexed="64"/>
          <bgColor theme="6"/>
        </patternFill>
      </fill>
    </dxf>
    <dxf>
      <numFmt numFmtId="2" formatCode="0.00"/>
      <fill>
        <patternFill patternType="solid">
          <fgColor indexed="64"/>
          <bgColor theme="6"/>
        </patternFill>
      </fill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theme" Target="theme/theme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styles" Target="style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sharedStrings" Target="sharedString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calcChain" Target="calcChain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externalLink" Target="externalLinks/externalLink1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69</xdr:row>
      <xdr:rowOff>76200</xdr:rowOff>
    </xdr:from>
    <xdr:to>
      <xdr:col>14</xdr:col>
      <xdr:colOff>660823</xdr:colOff>
      <xdr:row>71</xdr:row>
      <xdr:rowOff>158750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E6AEA-9380-4250-8665-17DF3069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62456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49</xdr:row>
      <xdr:rowOff>76200</xdr:rowOff>
    </xdr:from>
    <xdr:to>
      <xdr:col>15</xdr:col>
      <xdr:colOff>127423</xdr:colOff>
      <xdr:row>51</xdr:row>
      <xdr:rowOff>158750</xdr:rowOff>
    </xdr:to>
    <xdr:pic>
      <xdr:nvPicPr>
        <xdr:cNvPr id="20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A5E72-ADF5-46C5-A729-E3F150922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5902940" y="9159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CD9A9-2409-4C15-A685-4A2E0528490A}" name="Tabla3" displayName="Tabla3" ref="A5:H22" totalsRowShown="0" headerRowDxfId="27" headerRowBorderDxfId="26">
  <autoFilter ref="A5:H22" xr:uid="{8C9CD9A9-2409-4C15-A685-4A2E0528490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05B57301-DEE3-476C-87AE-14A4CF4CFCB3}" name="año" dataDxfId="25"/>
    <tableColumn id="2" xr3:uid="{034A72CC-35B9-4E45-B3FE-EC05189712A2}" name="pbi_percapita" dataDxfId="24">
      <calculatedColumnFormula>'c-497'!B6</calculatedColumnFormula>
    </tableColumn>
    <tableColumn id="3" xr3:uid="{6AABE267-FE79-4658-9B17-F95487675997}" name="pobreza_total_la_libertad" dataDxfId="23">
      <calculatedColumnFormula>+La_Libertad!H50</calculatedColumnFormula>
    </tableColumn>
    <tableColumn id="4" xr3:uid="{2587F378-FFD5-445B-931A-8EF54A621E33}" name="pobreza_extrema_la_libertad" dataDxfId="22">
      <calculatedColumnFormula>+La_Libertad!G50</calculatedColumnFormula>
    </tableColumn>
    <tableColumn id="5" xr3:uid="{92D20B92-BBFE-42F1-9356-DA43FA3B8400}" name="gasto_social_real" dataDxfId="21">
      <calculatedColumnFormula>+'c-498'!F6</calculatedColumnFormula>
    </tableColumn>
    <tableColumn id="6" xr3:uid="{6A624E41-F393-44C4-B680-6E1A4560678F}" name="ingreso_trabajo_anual" dataDxfId="0">
      <calculatedColumnFormula>+La_Libertad!F6</calculatedColumnFormula>
    </tableColumn>
    <tableColumn id="9" xr3:uid="{E093FE11-0E61-4493-8760-C6A6EE37F387}" name="empleo_informal" dataDxfId="20"/>
    <tableColumn id="10" xr3:uid="{478A8DDD-2239-40A2-B696-8ED2BB6D6A48}" name="poblacion_rural" dataDxfId="19">
      <calculatedColumnFormula>+Tabla2[[#This Row],[%_pob_rural]]</calculatedColumnFormula>
    </tableColumn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891003-83FC-44D5-9776-44D3EE270927}" name="Tabla2" displayName="Tabla2" ref="A5:C22" totalsRowShown="0">
  <autoFilter ref="A5:C22" xr:uid="{9D891003-83FC-44D5-9776-44D3EE270927}">
    <filterColumn colId="0" hiddenButton="1"/>
    <filterColumn colId="1" hiddenButton="1"/>
    <filterColumn colId="2" hiddenButton="1"/>
  </autoFilter>
  <tableColumns count="3">
    <tableColumn id="1" xr3:uid="{370249DD-7F75-4538-9FD5-E6FC0C6F6E17}" name="Año" dataDxfId="18"/>
    <tableColumn id="2" xr3:uid="{6672F7C6-DA81-4276-BCA2-E32B3089DAA0}" name="%_pob_urbana" dataDxfId="17">
      <calculatedColumnFormula>+B5+(B5*$K$10)</calculatedColumnFormula>
    </tableColumn>
    <tableColumn id="3" xr3:uid="{8AE48402-6D9D-4AFE-8BE6-DB1DEFDA8E5C}" name="%_pob_rural" dataDxfId="16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CD4829-DA11-4EC6-9C5E-670AD6CE87D1}" name="Tabla1" displayName="Tabla1" ref="A5:G56" totalsRowShown="0" headerRowDxfId="15" dataDxfId="13" headerRowBorderDxfId="14" tableBorderDxfId="12">
  <autoFilter ref="A5:G56" xr:uid="{5DCD4829-DA11-4EC6-9C5E-670AD6CE87D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5B7474E-42AD-4154-A628-C57FC662340B}" name="departamento" dataDxfId="11"/>
    <tableColumn id="2" xr3:uid="{5DF600C2-641C-4710-85C6-9DE9CF68ACC5}" name="año" dataDxfId="10"/>
    <tableColumn id="3" xr3:uid="{83C99EF3-B441-4F34-A25C-BD498652FFFA}" name="pobreza_total" dataDxfId="9"/>
    <tableColumn id="4" xr3:uid="{9A75C96C-1DEC-45DD-A0A9-36FEB6099E59}" name="pobreza_extrema" dataDxfId="8"/>
    <tableColumn id="5" xr3:uid="{AEEDC68A-0024-447E-8B9F-680B6C38ECC8}" name="pbi_departamental(miles_soles)" dataDxfId="7"/>
    <tableColumn id="6" xr3:uid="{573A52E6-7AB4-4B8D-B3C1-CCABF22336C9}" name="gasto_social" dataDxfId="6">
      <calculatedColumnFormula>+La_Libertad!E6</calculatedColumnFormula>
    </tableColumn>
    <tableColumn id="7" xr3:uid="{5F9C8763-8A57-47C8-9DB2-9425AB571C8A}" name="ingreso_trabajo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3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workbookViewId="0">
      <selection sqref="A1:A24"/>
    </sheetView>
    <sheetView workbookViewId="1">
      <selection sqref="A1:A24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536" t="s">
        <v>301</v>
      </c>
      <c r="B1" s="324"/>
      <c r="C1" s="537" t="s">
        <v>328</v>
      </c>
      <c r="D1" s="537"/>
      <c r="E1" s="537"/>
      <c r="F1" s="537"/>
      <c r="G1" s="537"/>
      <c r="H1" s="537"/>
      <c r="I1" s="537"/>
      <c r="J1" s="537"/>
      <c r="K1" s="537"/>
      <c r="L1" s="537"/>
      <c r="M1" s="537"/>
    </row>
    <row r="2" spans="1:20" ht="2.25" customHeight="1" x14ac:dyDescent="0.35">
      <c r="A2" s="536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536"/>
      <c r="B3" s="324"/>
      <c r="C3" s="535" t="s">
        <v>302</v>
      </c>
      <c r="D3" s="535"/>
      <c r="E3" s="535"/>
      <c r="F3" s="535"/>
      <c r="G3" s="535"/>
      <c r="H3" s="535"/>
      <c r="I3" s="535"/>
      <c r="J3" s="535"/>
      <c r="K3" s="535"/>
      <c r="L3" s="535"/>
      <c r="M3" s="535"/>
      <c r="N3" s="535"/>
      <c r="O3" s="535"/>
    </row>
    <row r="4" spans="1:20" s="305" customFormat="1" x14ac:dyDescent="0.35">
      <c r="A4" s="536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536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536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536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536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536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536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536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536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536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536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536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536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536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536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536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536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536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536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536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536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535" t="s">
        <v>74</v>
      </c>
      <c r="D84" s="535"/>
      <c r="E84" s="535"/>
      <c r="F84" s="535"/>
      <c r="G84" s="535"/>
      <c r="H84" s="535"/>
      <c r="I84" s="535"/>
      <c r="J84" s="535"/>
      <c r="K84" s="535"/>
      <c r="L84" s="535"/>
      <c r="M84" s="535"/>
      <c r="N84" s="535"/>
      <c r="O84" s="535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535" t="s">
        <v>75</v>
      </c>
      <c r="D189" s="535"/>
      <c r="E189" s="535"/>
      <c r="F189" s="535"/>
      <c r="G189" s="535"/>
      <c r="H189" s="535"/>
      <c r="I189" s="535"/>
      <c r="J189" s="535"/>
      <c r="K189" s="535"/>
      <c r="L189" s="535"/>
      <c r="M189" s="535"/>
      <c r="N189" s="535"/>
      <c r="O189" s="535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535" t="s">
        <v>125</v>
      </c>
      <c r="D360" s="535"/>
      <c r="E360" s="535"/>
      <c r="F360" s="535"/>
      <c r="G360" s="535"/>
      <c r="H360" s="535"/>
      <c r="I360" s="535"/>
      <c r="J360" s="535"/>
      <c r="K360" s="535"/>
      <c r="L360" s="535"/>
      <c r="M360" s="535"/>
      <c r="N360" s="535"/>
      <c r="O360" s="535"/>
    </row>
    <row r="361" spans="3:20" ht="19.5" customHeight="1" x14ac:dyDescent="0.35">
      <c r="C361" s="535" t="s">
        <v>129</v>
      </c>
      <c r="D361" s="535"/>
      <c r="E361" s="535"/>
      <c r="F361" s="535"/>
      <c r="G361" s="535"/>
      <c r="H361" s="535"/>
      <c r="I361" s="535"/>
      <c r="J361" s="535"/>
      <c r="K361" s="535"/>
      <c r="L361" s="535"/>
      <c r="M361" s="535"/>
      <c r="N361" s="535"/>
      <c r="O361" s="535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535" t="s">
        <v>130</v>
      </c>
      <c r="D412" s="535"/>
      <c r="E412" s="535"/>
      <c r="F412" s="535"/>
      <c r="G412" s="535"/>
      <c r="H412" s="535"/>
      <c r="I412" s="535"/>
      <c r="J412" s="535"/>
      <c r="K412" s="535"/>
      <c r="L412" s="535"/>
      <c r="M412" s="535"/>
      <c r="N412" s="535"/>
      <c r="O412" s="535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503" t="s">
        <v>15</v>
      </c>
      <c r="B21" s="504">
        <v>6880023</v>
      </c>
      <c r="C21" s="504">
        <v>7512522</v>
      </c>
      <c r="D21" s="504">
        <v>7910362</v>
      </c>
      <c r="E21" s="504">
        <v>8449884</v>
      </c>
      <c r="F21" s="504">
        <v>8937792</v>
      </c>
      <c r="G21" s="504">
        <v>9782672</v>
      </c>
      <c r="H21" s="504">
        <v>10138533</v>
      </c>
      <c r="I21" s="504">
        <v>10354938</v>
      </c>
      <c r="J21" s="504">
        <v>10809529</v>
      </c>
      <c r="K21" s="504">
        <v>11080412</v>
      </c>
      <c r="L21" s="504">
        <v>11371483</v>
      </c>
      <c r="M21" s="504">
        <v>11837862</v>
      </c>
      <c r="N21" s="504">
        <v>12113549</v>
      </c>
      <c r="O21" s="504">
        <v>11345968</v>
      </c>
      <c r="P21" s="504">
        <v>13078099</v>
      </c>
      <c r="Q21" s="504">
        <v>13361231</v>
      </c>
      <c r="R21" s="504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503" t="s">
        <v>21</v>
      </c>
      <c r="B27" s="504">
        <v>12651720</v>
      </c>
      <c r="C27" s="504">
        <v>13580502</v>
      </c>
      <c r="D27" s="504">
        <v>13998851</v>
      </c>
      <c r="E27" s="504">
        <v>15106528</v>
      </c>
      <c r="F27" s="504">
        <v>16366999</v>
      </c>
      <c r="G27" s="504">
        <v>17066135</v>
      </c>
      <c r="H27" s="504">
        <v>17746782</v>
      </c>
      <c r="I27" s="504">
        <v>18750443</v>
      </c>
      <c r="J27" s="504">
        <v>18866671</v>
      </c>
      <c r="K27" s="504">
        <v>18924869</v>
      </c>
      <c r="L27" s="504">
        <v>18473111</v>
      </c>
      <c r="M27" s="504">
        <v>19758433</v>
      </c>
      <c r="N27" s="504">
        <v>20626256</v>
      </c>
      <c r="O27" s="504">
        <v>18879119</v>
      </c>
      <c r="P27" s="504">
        <v>21145698</v>
      </c>
      <c r="Q27" s="504">
        <v>21050225</v>
      </c>
      <c r="R27" s="504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  <sheetView workbookViewId="1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  <sheetView workbookViewId="1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  <sheetView workbookViewId="1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  <sheetView workbookViewId="1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  <sheetView workbookViewId="1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  <sheetView workbookViewId="1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538"/>
      <c r="B1" s="538"/>
      <c r="C1" s="538"/>
      <c r="D1" s="538"/>
      <c r="E1" s="538"/>
      <c r="F1" s="538"/>
      <c r="G1" s="538"/>
      <c r="H1" s="105"/>
      <c r="I1" s="105"/>
      <c r="J1" s="218"/>
    </row>
    <row r="2" spans="1:12" ht="15.6" x14ac:dyDescent="0.3">
      <c r="A2" s="538"/>
      <c r="B2" s="538"/>
      <c r="C2" s="538"/>
      <c r="D2" s="538"/>
      <c r="E2" s="538"/>
      <c r="F2" s="538"/>
      <c r="G2" s="538"/>
      <c r="H2" s="105"/>
      <c r="I2" s="105"/>
      <c r="J2" s="218"/>
    </row>
    <row r="3" spans="1:12" ht="15.6" x14ac:dyDescent="0.3">
      <c r="A3" s="538"/>
      <c r="B3" s="538"/>
      <c r="C3" s="538"/>
      <c r="D3" s="538"/>
      <c r="E3" s="538"/>
      <c r="F3" s="538"/>
      <c r="G3" s="538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  <sheetView workbookViewId="1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538"/>
      <c r="B36" s="538"/>
      <c r="C36" s="538"/>
      <c r="D36" s="538"/>
      <c r="E36" s="538"/>
      <c r="F36" s="538"/>
      <c r="G36" s="538"/>
      <c r="H36" s="538"/>
      <c r="I36" s="91"/>
    </row>
    <row r="37" spans="1:13" ht="15.6" x14ac:dyDescent="0.3">
      <c r="A37" s="539"/>
      <c r="B37" s="539"/>
      <c r="C37" s="539"/>
      <c r="D37" s="539"/>
      <c r="E37" s="539"/>
      <c r="F37" s="539"/>
      <c r="G37" s="539"/>
      <c r="H37" s="539"/>
      <c r="I37" s="106"/>
    </row>
    <row r="38" spans="1:13" ht="15.6" x14ac:dyDescent="0.3">
      <c r="A38" s="538"/>
      <c r="B38" s="538"/>
      <c r="C38" s="538"/>
      <c r="D38" s="538"/>
      <c r="E38" s="538"/>
      <c r="F38" s="538"/>
      <c r="G38" s="538"/>
      <c r="H38" s="538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  <sheetView workbookViewId="1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2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2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  <sheetView workbookViewId="1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38"/>
      <c r="B54" s="538"/>
      <c r="C54" s="538"/>
      <c r="D54" s="538"/>
      <c r="E54" s="538"/>
      <c r="F54" s="538"/>
      <c r="G54" s="538"/>
      <c r="H54" s="538"/>
      <c r="I54" s="538"/>
      <c r="J54" s="538"/>
    </row>
    <row r="55" spans="1:16" s="195" customFormat="1" ht="15.6" x14ac:dyDescent="0.3">
      <c r="A55" s="538"/>
      <c r="B55" s="538"/>
      <c r="C55" s="538"/>
      <c r="D55" s="538"/>
      <c r="E55" s="538"/>
      <c r="F55" s="538"/>
      <c r="G55" s="538"/>
      <c r="H55" s="538"/>
      <c r="I55" s="538"/>
      <c r="J55" s="538"/>
    </row>
    <row r="56" spans="1:16" s="195" customFormat="1" ht="15.6" x14ac:dyDescent="0.3">
      <c r="A56" s="538"/>
      <c r="B56" s="538"/>
      <c r="C56" s="538"/>
      <c r="D56" s="538"/>
      <c r="E56" s="538"/>
      <c r="F56" s="538"/>
      <c r="G56" s="538"/>
      <c r="H56" s="538"/>
      <c r="I56" s="538"/>
      <c r="J56" s="538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  <sheetView workbookViewId="1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38"/>
      <c r="B54" s="538"/>
      <c r="C54" s="538"/>
      <c r="D54" s="538"/>
      <c r="E54" s="538"/>
      <c r="F54" s="538"/>
      <c r="G54" s="538"/>
      <c r="H54" s="538"/>
      <c r="I54" s="538"/>
      <c r="J54" s="538"/>
    </row>
    <row r="55" spans="1:12" s="195" customFormat="1" ht="15.6" x14ac:dyDescent="0.3">
      <c r="A55" s="541"/>
      <c r="B55" s="541"/>
      <c r="C55" s="541"/>
      <c r="D55" s="541"/>
      <c r="E55" s="541"/>
      <c r="F55" s="541"/>
      <c r="G55" s="541"/>
      <c r="H55" s="541"/>
      <c r="I55" s="541"/>
      <c r="J55" s="541"/>
    </row>
    <row r="56" spans="1:12" s="195" customFormat="1" ht="15.6" x14ac:dyDescent="0.3">
      <c r="A56" s="538"/>
      <c r="B56" s="538"/>
      <c r="C56" s="538"/>
      <c r="D56" s="538"/>
      <c r="E56" s="538"/>
      <c r="F56" s="538"/>
      <c r="G56" s="538"/>
      <c r="H56" s="538"/>
      <c r="I56" s="538"/>
      <c r="J56" s="538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  <sheetView workbookViewId="1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38"/>
      <c r="B54" s="538"/>
      <c r="C54" s="538"/>
      <c r="D54" s="538"/>
      <c r="E54" s="538"/>
      <c r="F54" s="538"/>
      <c r="G54" s="538"/>
      <c r="H54" s="538"/>
      <c r="I54" s="538"/>
      <c r="J54" s="538"/>
    </row>
    <row r="55" spans="1:16" s="195" customFormat="1" ht="15.6" x14ac:dyDescent="0.3">
      <c r="A55" s="538"/>
      <c r="B55" s="538"/>
      <c r="C55" s="538"/>
      <c r="D55" s="538"/>
      <c r="E55" s="538"/>
      <c r="F55" s="538"/>
      <c r="G55" s="538"/>
      <c r="H55" s="538"/>
      <c r="I55" s="538"/>
      <c r="J55" s="538"/>
    </row>
    <row r="56" spans="1:16" s="195" customFormat="1" ht="15.6" x14ac:dyDescent="0.3">
      <c r="A56" s="538"/>
      <c r="B56" s="538"/>
      <c r="C56" s="538"/>
      <c r="D56" s="538"/>
      <c r="E56" s="538"/>
      <c r="F56" s="538"/>
      <c r="G56" s="538"/>
      <c r="H56" s="538"/>
      <c r="I56" s="538"/>
      <c r="J56" s="538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  <sheetView workbookViewId="1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38"/>
      <c r="B54" s="538"/>
      <c r="C54" s="538"/>
      <c r="D54" s="538"/>
      <c r="E54" s="538"/>
      <c r="F54" s="538"/>
      <c r="G54" s="538"/>
      <c r="H54" s="538"/>
      <c r="I54" s="538"/>
      <c r="J54" s="538"/>
    </row>
    <row r="55" spans="1:12" s="195" customFormat="1" ht="15.6" x14ac:dyDescent="0.3">
      <c r="A55" s="541"/>
      <c r="B55" s="541"/>
      <c r="C55" s="541"/>
      <c r="D55" s="541"/>
      <c r="E55" s="541"/>
      <c r="F55" s="541"/>
      <c r="G55" s="541"/>
      <c r="H55" s="541"/>
      <c r="I55" s="541"/>
      <c r="J55" s="541"/>
    </row>
    <row r="56" spans="1:12" s="195" customFormat="1" ht="15.6" x14ac:dyDescent="0.3">
      <c r="A56" s="538"/>
      <c r="B56" s="538"/>
      <c r="C56" s="538"/>
      <c r="D56" s="538"/>
      <c r="E56" s="538"/>
      <c r="F56" s="538"/>
      <c r="G56" s="538"/>
      <c r="H56" s="538"/>
      <c r="I56" s="538"/>
      <c r="J56" s="538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  <sheetView workbookViewId="1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38"/>
      <c r="B54" s="538"/>
      <c r="C54" s="538"/>
      <c r="D54" s="538"/>
      <c r="E54" s="538"/>
      <c r="F54" s="538"/>
      <c r="G54" s="538"/>
      <c r="H54" s="538"/>
      <c r="I54" s="538"/>
      <c r="J54" s="538"/>
    </row>
    <row r="55" spans="1:16" s="195" customFormat="1" ht="15.6" x14ac:dyDescent="0.3">
      <c r="A55" s="538"/>
      <c r="B55" s="538"/>
      <c r="C55" s="538"/>
      <c r="D55" s="538"/>
      <c r="E55" s="538"/>
      <c r="F55" s="538"/>
      <c r="G55" s="538"/>
      <c r="H55" s="538"/>
      <c r="I55" s="538"/>
      <c r="J55" s="538"/>
    </row>
    <row r="56" spans="1:16" s="195" customFormat="1" ht="15.6" x14ac:dyDescent="0.3">
      <c r="A56" s="538"/>
      <c r="B56" s="538"/>
      <c r="C56" s="538"/>
      <c r="D56" s="538"/>
      <c r="E56" s="538"/>
      <c r="F56" s="538"/>
      <c r="G56" s="538"/>
      <c r="H56" s="538"/>
      <c r="I56" s="538"/>
      <c r="J56" s="538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  <sheetView workbookViewId="1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38"/>
      <c r="B54" s="538"/>
      <c r="C54" s="538"/>
      <c r="D54" s="538"/>
      <c r="E54" s="538"/>
      <c r="F54" s="538"/>
      <c r="G54" s="538"/>
      <c r="H54" s="538"/>
      <c r="I54" s="538"/>
      <c r="J54" s="538"/>
    </row>
    <row r="55" spans="1:12" s="195" customFormat="1" ht="15.6" x14ac:dyDescent="0.3">
      <c r="A55" s="541"/>
      <c r="B55" s="541"/>
      <c r="C55" s="541"/>
      <c r="D55" s="541"/>
      <c r="E55" s="541"/>
      <c r="F55" s="541"/>
      <c r="G55" s="541"/>
      <c r="H55" s="541"/>
      <c r="I55" s="541"/>
      <c r="J55" s="541"/>
    </row>
    <row r="56" spans="1:12" s="195" customFormat="1" ht="15.6" x14ac:dyDescent="0.3">
      <c r="A56" s="538"/>
      <c r="B56" s="538"/>
      <c r="C56" s="538"/>
      <c r="D56" s="538"/>
      <c r="E56" s="538"/>
      <c r="F56" s="538"/>
      <c r="G56" s="538"/>
      <c r="H56" s="538"/>
      <c r="I56" s="538"/>
      <c r="J56" s="538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  <sheetView workbookViewId="1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  <sheetView workbookViewId="1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38"/>
      <c r="B1" s="538"/>
      <c r="C1" s="538"/>
      <c r="D1" s="538"/>
      <c r="E1" s="538"/>
      <c r="F1" s="538"/>
      <c r="G1" s="538"/>
      <c r="H1" s="538"/>
      <c r="I1" s="80"/>
      <c r="J1" s="83"/>
    </row>
    <row r="2" spans="1:10" ht="15.6" x14ac:dyDescent="0.3">
      <c r="A2" s="538"/>
      <c r="B2" s="538"/>
      <c r="C2" s="538"/>
      <c r="D2" s="538"/>
      <c r="E2" s="538"/>
      <c r="F2" s="538"/>
      <c r="G2" s="538"/>
      <c r="H2" s="538"/>
      <c r="I2" s="80"/>
      <c r="J2" s="83"/>
    </row>
    <row r="3" spans="1:10" ht="15.6" x14ac:dyDescent="0.3">
      <c r="A3" s="538"/>
      <c r="B3" s="538"/>
      <c r="C3" s="538"/>
      <c r="D3" s="538"/>
      <c r="E3" s="538"/>
      <c r="F3" s="538"/>
      <c r="G3" s="538"/>
      <c r="H3" s="538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  <sheetView workbookViewId="1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40"/>
      <c r="B30" s="540"/>
      <c r="C30" s="540"/>
      <c r="D30" s="540"/>
      <c r="E30" s="540"/>
      <c r="F30" s="540"/>
      <c r="G30" s="540"/>
      <c r="H30" s="540"/>
      <c r="I30" s="83"/>
    </row>
    <row r="31" spans="1:18" ht="15.6" x14ac:dyDescent="0.3">
      <c r="A31" s="538"/>
      <c r="B31" s="538"/>
      <c r="C31" s="538"/>
      <c r="D31" s="538"/>
      <c r="E31" s="538"/>
      <c r="F31" s="538"/>
      <c r="G31" s="538"/>
      <c r="H31" s="538"/>
      <c r="I31" s="538"/>
      <c r="J31" s="538"/>
    </row>
    <row r="32" spans="1:18" ht="15.6" x14ac:dyDescent="0.3">
      <c r="A32" s="539"/>
      <c r="B32" s="539"/>
      <c r="C32" s="539"/>
      <c r="D32" s="539"/>
      <c r="E32" s="539"/>
      <c r="F32" s="539"/>
      <c r="G32" s="539"/>
      <c r="H32" s="539"/>
      <c r="I32" s="539"/>
      <c r="J32" s="539"/>
    </row>
    <row r="33" spans="1:10" ht="15.6" x14ac:dyDescent="0.3">
      <c r="A33" s="538"/>
      <c r="B33" s="538"/>
      <c r="C33" s="538"/>
      <c r="D33" s="538"/>
      <c r="E33" s="538"/>
      <c r="F33" s="538"/>
      <c r="G33" s="538"/>
      <c r="H33" s="538"/>
      <c r="I33" s="538"/>
      <c r="J33" s="538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  <sheetView workbookViewId="1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4" priority="1" operator="lessThan">
      <formula>0</formula>
    </cfRule>
    <cfRule type="cellIs" dxfId="3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  <sheetView workbookViewId="1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  <sheetView workbookViewId="1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  <sheetView workbookViewId="1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  <sheetView workbookViewId="1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/>
    <sheetView workbookViewId="1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  <sheetView workbookViewId="1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  <sheetView workbookViewId="1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K22"/>
  <sheetViews>
    <sheetView topLeftCell="C3" workbookViewId="0">
      <selection activeCell="E8" sqref="E8"/>
    </sheetView>
    <sheetView tabSelected="1" workbookViewId="1"/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  <col min="11" max="11" width="18.21875" customWidth="1"/>
  </cols>
  <sheetData>
    <row r="1" spans="1:11" ht="18" x14ac:dyDescent="0.3">
      <c r="A1" s="229" t="s">
        <v>860</v>
      </c>
    </row>
    <row r="2" spans="1:11" ht="18" x14ac:dyDescent="0.3">
      <c r="A2" s="304" t="s">
        <v>1009</v>
      </c>
    </row>
    <row r="3" spans="1:11" x14ac:dyDescent="0.3">
      <c r="A3" s="231" t="s">
        <v>848</v>
      </c>
      <c r="G3" t="s">
        <v>1018</v>
      </c>
      <c r="H3" s="485">
        <f>+K22</f>
        <v>4.2898909299283416E-2</v>
      </c>
    </row>
    <row r="4" spans="1:11" x14ac:dyDescent="0.3">
      <c r="H4" s="349"/>
    </row>
    <row r="5" spans="1:11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79" t="s">
        <v>1015</v>
      </c>
      <c r="H5" s="363" t="s">
        <v>1016</v>
      </c>
      <c r="I5" s="363" t="s">
        <v>876</v>
      </c>
      <c r="J5" s="363" t="s">
        <v>1017</v>
      </c>
      <c r="K5" s="484" t="s">
        <v>1019</v>
      </c>
    </row>
    <row r="6" spans="1:11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1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  <c r="K7">
        <f>+(J7-J6)/J6</f>
        <v>-6.8783968705311713E-2</v>
      </c>
    </row>
    <row r="8" spans="1:11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  <c r="K8">
        <f>+(J8-J7)/J7</f>
        <v>0.21323447937228984</v>
      </c>
    </row>
    <row r="9" spans="1:11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  <c r="K9">
        <f t="shared" ref="K9:K20" si="4">+(J9-J8)/J8</f>
        <v>-3.8554351238343693E-2</v>
      </c>
    </row>
    <row r="10" spans="1:11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5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  <c r="K10">
        <f t="shared" si="4"/>
        <v>6.3053297208813842E-3</v>
      </c>
    </row>
    <row r="11" spans="1:11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5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  <c r="K11">
        <f t="shared" si="4"/>
        <v>0.11778503982169641</v>
      </c>
    </row>
    <row r="12" spans="1:11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5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  <c r="K12">
        <f t="shared" si="4"/>
        <v>3.9420463245862312E-2</v>
      </c>
    </row>
    <row r="13" spans="1:11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5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  <c r="K13">
        <f t="shared" si="4"/>
        <v>4.9963108101041237E-2</v>
      </c>
    </row>
    <row r="14" spans="1:11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5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  <c r="K14">
        <f t="shared" si="4"/>
        <v>3.3422207828857547E-2</v>
      </c>
    </row>
    <row r="15" spans="1:11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5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  <c r="K15">
        <f t="shared" si="4"/>
        <v>6.635158012255192E-2</v>
      </c>
    </row>
    <row r="16" spans="1:11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5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  <c r="K16">
        <f t="shared" si="4"/>
        <v>4.3776109207549652E-2</v>
      </c>
    </row>
    <row r="17" spans="1:11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5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  <c r="K17">
        <f t="shared" si="4"/>
        <v>9.4870847224003824E-3</v>
      </c>
    </row>
    <row r="18" spans="1:11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5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  <c r="K18">
        <f t="shared" si="4"/>
        <v>3.0828221333741884E-2</v>
      </c>
    </row>
    <row r="19" spans="1:11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5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  <c r="K19">
        <f t="shared" si="4"/>
        <v>-0.10732520537906029</v>
      </c>
    </row>
    <row r="20" spans="1:11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5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  <c r="K20">
        <f t="shared" si="4"/>
        <v>0.20467463203581104</v>
      </c>
    </row>
    <row r="21" spans="1:11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5"/>
        <v>881.65774389335866</v>
      </c>
      <c r="E21" s="347">
        <f t="shared" si="0"/>
        <v>10579.892926720304</v>
      </c>
      <c r="F21" s="354">
        <f t="shared" si="3"/>
        <v>-2.1385125726748324E-3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1466.3803956260667</v>
      </c>
    </row>
    <row r="22" spans="1:11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5"/>
        <v>864.69786839463802</v>
      </c>
      <c r="E22" s="347">
        <f t="shared" si="0"/>
        <v>10376.374420735656</v>
      </c>
      <c r="F22" s="354">
        <f t="shared" si="3"/>
        <v>-1.9236348363285131E-2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1529.2865152162767</v>
      </c>
      <c r="K22" s="486">
        <f>+AVERAGE(K7:K20)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9" sqref="C9"/>
    </sheetView>
    <sheetView workbookViewId="1"/>
  </sheetViews>
  <sheetFormatPr baseColWidth="10" defaultRowHeight="14.4" x14ac:dyDescent="0.3"/>
  <cols>
    <col min="2" max="2" width="20.21875" customWidth="1"/>
    <col min="3" max="3" width="26.88671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/>
    <sheetView workbookViewId="1"/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11" workbookViewId="0">
      <selection activeCell="B20" sqref="B20:B36"/>
    </sheetView>
    <sheetView workbookViewId="1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542" t="s">
        <v>882</v>
      </c>
      <c r="B2" s="542"/>
      <c r="C2" s="542"/>
      <c r="D2" s="542"/>
      <c r="E2" s="542"/>
      <c r="F2" s="542"/>
      <c r="G2" s="542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546" t="s">
        <v>849</v>
      </c>
      <c r="B4" s="548" t="s">
        <v>883</v>
      </c>
      <c r="C4" s="543" t="s">
        <v>884</v>
      </c>
      <c r="D4" s="550" t="s">
        <v>874</v>
      </c>
      <c r="E4" s="552" t="s">
        <v>885</v>
      </c>
      <c r="F4" s="552" t="s">
        <v>886</v>
      </c>
      <c r="G4" s="543" t="s">
        <v>887</v>
      </c>
      <c r="H4" s="545"/>
      <c r="I4" s="545"/>
    </row>
    <row r="5" spans="1:14" s="369" customFormat="1" ht="27" customHeight="1" x14ac:dyDescent="0.3">
      <c r="A5" s="547"/>
      <c r="B5" s="549"/>
      <c r="C5" s="544"/>
      <c r="D5" s="551"/>
      <c r="E5" s="553"/>
      <c r="F5" s="553"/>
      <c r="G5" s="544"/>
      <c r="H5" s="545"/>
      <c r="I5" s="545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5" workbookViewId="0">
      <selection activeCell="B64" sqref="B64:B80"/>
    </sheetView>
    <sheetView workbookViewId="1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54" t="s">
        <v>893</v>
      </c>
      <c r="B2" s="554"/>
      <c r="C2" s="554"/>
      <c r="D2" s="554"/>
      <c r="E2" s="554"/>
      <c r="F2" s="554"/>
      <c r="G2" s="554"/>
    </row>
    <row r="3" spans="1:9" x14ac:dyDescent="0.3">
      <c r="A3" s="555"/>
      <c r="B3" s="555"/>
      <c r="C3" s="555"/>
      <c r="D3" s="555"/>
      <c r="E3" s="555"/>
      <c r="F3" s="555"/>
      <c r="G3" s="555"/>
    </row>
    <row r="4" spans="1:9" s="369" customFormat="1" ht="24.9" customHeight="1" x14ac:dyDescent="0.3">
      <c r="A4" s="546" t="s">
        <v>849</v>
      </c>
      <c r="B4" s="543" t="s">
        <v>883</v>
      </c>
      <c r="C4" s="543" t="s">
        <v>884</v>
      </c>
      <c r="D4" s="543" t="s">
        <v>874</v>
      </c>
      <c r="E4" s="552" t="s">
        <v>894</v>
      </c>
      <c r="F4" s="552" t="s">
        <v>886</v>
      </c>
      <c r="G4" s="543" t="s">
        <v>887</v>
      </c>
      <c r="H4" s="545"/>
      <c r="I4" s="545"/>
    </row>
    <row r="5" spans="1:9" s="369" customFormat="1" ht="18.75" customHeight="1" x14ac:dyDescent="0.3">
      <c r="A5" s="556"/>
      <c r="B5" s="553"/>
      <c r="C5" s="553"/>
      <c r="D5" s="553"/>
      <c r="E5" s="553"/>
      <c r="F5" s="553"/>
      <c r="G5" s="553"/>
      <c r="H5" s="545"/>
      <c r="I5" s="545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workbookViewId="0"/>
    <sheetView workbookViewId="1"/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58" t="s">
        <v>903</v>
      </c>
      <c r="C3" s="558" t="s">
        <v>2</v>
      </c>
      <c r="D3" s="558"/>
      <c r="E3" s="558"/>
      <c r="F3" s="558"/>
      <c r="G3" s="558"/>
      <c r="H3" s="558"/>
      <c r="I3" s="560" t="s">
        <v>904</v>
      </c>
      <c r="J3" s="560"/>
      <c r="K3" s="399"/>
    </row>
    <row r="4" spans="2:11" ht="16.8" customHeight="1" thickBot="1" x14ac:dyDescent="0.35">
      <c r="B4" s="559"/>
      <c r="C4" s="559"/>
      <c r="D4" s="559"/>
      <c r="E4" s="559"/>
      <c r="F4" s="559"/>
      <c r="G4" s="559"/>
      <c r="H4" s="559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61" t="s">
        <v>912</v>
      </c>
      <c r="D5" s="561"/>
      <c r="E5" s="561"/>
      <c r="F5" s="561"/>
      <c r="G5" s="561"/>
      <c r="H5" s="561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57" t="s">
        <v>914</v>
      </c>
      <c r="D6" s="557"/>
      <c r="E6" s="557"/>
      <c r="F6" s="557"/>
      <c r="G6" s="557"/>
      <c r="H6" s="557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57" t="s">
        <v>915</v>
      </c>
      <c r="D7" s="557"/>
      <c r="E7" s="557"/>
      <c r="F7" s="557"/>
      <c r="G7" s="557"/>
      <c r="H7" s="557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57" t="s">
        <v>913</v>
      </c>
      <c r="D8" s="557"/>
      <c r="E8" s="557"/>
      <c r="F8" s="557"/>
      <c r="G8" s="557"/>
      <c r="H8" s="557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57" t="s">
        <v>12</v>
      </c>
      <c r="D9" s="557"/>
      <c r="E9" s="557"/>
      <c r="F9" s="557"/>
      <c r="G9" s="557"/>
      <c r="H9" s="557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workbookViewId="0"/>
    <sheetView workbookViewId="1"/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62" t="s">
        <v>931</v>
      </c>
      <c r="C1" s="562"/>
      <c r="D1" s="562"/>
      <c r="E1" s="562"/>
      <c r="F1" s="562"/>
      <c r="G1" s="562"/>
      <c r="H1" s="562"/>
      <c r="I1" s="562"/>
      <c r="J1" s="562"/>
    </row>
    <row r="2" spans="2:11" ht="21" customHeight="1" x14ac:dyDescent="0.3">
      <c r="B2" s="562"/>
      <c r="C2" s="562"/>
      <c r="D2" s="562"/>
      <c r="E2" s="562"/>
      <c r="F2" s="562"/>
      <c r="G2" s="562"/>
      <c r="H2" s="562"/>
      <c r="I2" s="562"/>
      <c r="J2" s="562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58" t="s">
        <v>903</v>
      </c>
      <c r="C4" s="558" t="s">
        <v>2</v>
      </c>
      <c r="D4" s="558"/>
      <c r="E4" s="558"/>
      <c r="F4" s="558"/>
      <c r="G4" s="558"/>
      <c r="H4" s="558"/>
      <c r="I4" s="560" t="s">
        <v>904</v>
      </c>
      <c r="J4" s="560"/>
      <c r="K4" s="399"/>
    </row>
    <row r="5" spans="2:11" ht="16.8" customHeight="1" thickBot="1" x14ac:dyDescent="0.35">
      <c r="B5" s="559"/>
      <c r="C5" s="559"/>
      <c r="D5" s="559"/>
      <c r="E5" s="559"/>
      <c r="F5" s="559"/>
      <c r="G5" s="559"/>
      <c r="H5" s="559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61" t="s">
        <v>932</v>
      </c>
      <c r="D6" s="561"/>
      <c r="E6" s="561"/>
      <c r="F6" s="561"/>
      <c r="G6" s="561"/>
      <c r="H6" s="561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57" t="s">
        <v>933</v>
      </c>
      <c r="D7" s="557"/>
      <c r="E7" s="557"/>
      <c r="F7" s="557"/>
      <c r="G7" s="557"/>
      <c r="H7" s="557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57" t="s">
        <v>934</v>
      </c>
      <c r="D8" s="557"/>
      <c r="E8" s="557"/>
      <c r="F8" s="557"/>
      <c r="G8" s="557"/>
      <c r="H8" s="557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57" t="s">
        <v>935</v>
      </c>
      <c r="D9" s="557"/>
      <c r="E9" s="557"/>
      <c r="F9" s="557"/>
      <c r="G9" s="557"/>
      <c r="H9" s="557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57" t="s">
        <v>936</v>
      </c>
      <c r="D10" s="557"/>
      <c r="E10" s="557"/>
      <c r="F10" s="557"/>
      <c r="G10" s="557"/>
      <c r="H10" s="557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/>
    <sheetView workbookViewId="1"/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1"/>
      <c r="K4" s="481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1"/>
      <c r="J5" s="481"/>
      <c r="K5" s="481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0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0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0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2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3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2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3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2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3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2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2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2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2">
        <v>31.6</v>
      </c>
      <c r="E22" s="404">
        <v>5.7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/>
    <sheetView workbookViewId="1"/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/>
    <sheetView workbookViewId="1"/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/>
    <sheetView workbookViewId="1"/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>
        <f>+'c-502'!E10</f>
        <v>6.9499999999999993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>
        <f>+'c-502'!E11</f>
        <v>5.95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+'c-502'!E12</f>
        <v>6.5500000000000007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5.7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workbookViewId="0"/>
    <sheetView workbookViewId="1"/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62" t="s">
        <v>967</v>
      </c>
      <c r="C1" s="562"/>
      <c r="D1" s="562"/>
      <c r="E1" s="562"/>
      <c r="F1" s="562"/>
      <c r="G1" s="562"/>
      <c r="H1" s="562"/>
    </row>
    <row r="2" spans="2:8" ht="14.4" customHeight="1" x14ac:dyDescent="0.3">
      <c r="B2" s="562"/>
      <c r="C2" s="562"/>
      <c r="D2" s="562"/>
      <c r="E2" s="562"/>
      <c r="F2" s="562"/>
      <c r="G2" s="562"/>
      <c r="H2" s="562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66" t="s">
        <v>849</v>
      </c>
      <c r="C4" s="573" t="s">
        <v>990</v>
      </c>
      <c r="D4" s="573" t="s">
        <v>969</v>
      </c>
      <c r="E4" s="429" t="s">
        <v>991</v>
      </c>
      <c r="F4" s="429" t="s">
        <v>970</v>
      </c>
      <c r="G4" s="573" t="s">
        <v>972</v>
      </c>
      <c r="H4" s="575" t="s">
        <v>973</v>
      </c>
    </row>
    <row r="5" spans="2:8" ht="19.8" customHeight="1" x14ac:dyDescent="0.4">
      <c r="B5" s="567"/>
      <c r="C5" s="574"/>
      <c r="D5" s="574"/>
      <c r="E5" s="430" t="s">
        <v>968</v>
      </c>
      <c r="F5" s="430" t="s">
        <v>971</v>
      </c>
      <c r="G5" s="574"/>
      <c r="H5" s="576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80">
        <f>+AVERAGE('c-505'!E7:E22) *100</f>
        <v>1.5163864208540585</v>
      </c>
      <c r="F6" s="582">
        <f>+AVERAGE('c-505'!F7:F22) *100</f>
        <v>-0.27920530103887686</v>
      </c>
      <c r="G6" s="568">
        <f>+E12</f>
        <v>-0.7181538562403571</v>
      </c>
      <c r="H6" s="577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81"/>
      <c r="F7" s="583"/>
      <c r="G7" s="569"/>
      <c r="H7" s="578"/>
    </row>
    <row r="10" spans="2:8" ht="15.6" customHeight="1" thickBot="1" x14ac:dyDescent="0.35">
      <c r="B10" s="579" t="s">
        <v>978</v>
      </c>
      <c r="C10" s="579"/>
      <c r="D10" s="579"/>
      <c r="E10" s="579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84" t="s">
        <v>982</v>
      </c>
      <c r="E15" s="584"/>
      <c r="F15" s="585"/>
    </row>
    <row r="16" spans="2:8" ht="25.8" customHeight="1" x14ac:dyDescent="0.3">
      <c r="B16" s="443" t="s">
        <v>984</v>
      </c>
      <c r="C16" s="444" t="s">
        <v>992</v>
      </c>
      <c r="D16" s="586" t="s">
        <v>985</v>
      </c>
      <c r="E16" s="587"/>
      <c r="F16" s="588"/>
    </row>
    <row r="17" spans="2:6" ht="25.8" customHeight="1" x14ac:dyDescent="0.3">
      <c r="B17" s="440" t="s">
        <v>986</v>
      </c>
      <c r="C17" s="439" t="s">
        <v>993</v>
      </c>
      <c r="D17" s="563" t="s">
        <v>997</v>
      </c>
      <c r="E17" s="564"/>
      <c r="F17" s="565"/>
    </row>
    <row r="18" spans="2:6" ht="25.8" customHeight="1" x14ac:dyDescent="0.3">
      <c r="B18" s="440" t="s">
        <v>987</v>
      </c>
      <c r="C18" s="439" t="s">
        <v>994</v>
      </c>
      <c r="D18" s="563" t="s">
        <v>998</v>
      </c>
      <c r="E18" s="564"/>
      <c r="F18" s="565"/>
    </row>
    <row r="19" spans="2:6" ht="25.8" customHeight="1" x14ac:dyDescent="0.3">
      <c r="B19" s="440" t="s">
        <v>988</v>
      </c>
      <c r="C19" s="439" t="s">
        <v>995</v>
      </c>
      <c r="D19" s="563" t="s">
        <v>999</v>
      </c>
      <c r="E19" s="564"/>
      <c r="F19" s="565"/>
    </row>
    <row r="20" spans="2:6" ht="26.4" customHeight="1" thickBot="1" x14ac:dyDescent="0.35">
      <c r="B20" s="441" t="s">
        <v>989</v>
      </c>
      <c r="C20" s="442" t="s">
        <v>996</v>
      </c>
      <c r="D20" s="570" t="s">
        <v>1000</v>
      </c>
      <c r="E20" s="571"/>
      <c r="F20" s="572"/>
    </row>
  </sheetData>
  <mergeCells count="17"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  <mergeCell ref="B1:H2"/>
    <mergeCell ref="B4:B5"/>
    <mergeCell ref="G6:G7"/>
  </mergeCells>
  <conditionalFormatting sqref="B16:B20">
    <cfRule type="duplicateValues" dxfId="2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workbookViewId="0"/>
    <sheetView workbookViewId="1"/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62" t="s">
        <v>1001</v>
      </c>
      <c r="D1" s="562"/>
      <c r="E1" s="562"/>
      <c r="F1" s="562"/>
    </row>
    <row r="2" spans="2:15" ht="15" thickBot="1" x14ac:dyDescent="0.35">
      <c r="C2" s="562"/>
      <c r="D2" s="562"/>
      <c r="E2" s="562"/>
      <c r="F2" s="562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84" t="s">
        <v>982</v>
      </c>
      <c r="N3" s="584"/>
      <c r="O3" s="585"/>
    </row>
    <row r="4" spans="2:15" ht="18.600000000000001" customHeight="1" x14ac:dyDescent="0.4">
      <c r="B4" s="597" t="s">
        <v>1003</v>
      </c>
      <c r="C4" s="602" t="s">
        <v>849</v>
      </c>
      <c r="D4" s="573" t="s">
        <v>990</v>
      </c>
      <c r="E4" s="573" t="s">
        <v>969</v>
      </c>
      <c r="F4" s="429" t="s">
        <v>991</v>
      </c>
      <c r="G4" s="573" t="s">
        <v>972</v>
      </c>
      <c r="H4" s="575" t="s">
        <v>973</v>
      </c>
      <c r="K4" s="443" t="s">
        <v>984</v>
      </c>
      <c r="L4" s="444" t="s">
        <v>992</v>
      </c>
      <c r="M4" s="599" t="s">
        <v>985</v>
      </c>
      <c r="N4" s="600"/>
      <c r="O4" s="601"/>
    </row>
    <row r="5" spans="2:15" ht="20.399999999999999" customHeight="1" thickBot="1" x14ac:dyDescent="0.45">
      <c r="B5" s="598"/>
      <c r="C5" s="603"/>
      <c r="D5" s="574"/>
      <c r="E5" s="574"/>
      <c r="F5" s="430" t="s">
        <v>968</v>
      </c>
      <c r="G5" s="574"/>
      <c r="H5" s="576"/>
      <c r="K5" s="440" t="s">
        <v>986</v>
      </c>
      <c r="L5" s="439" t="s">
        <v>993</v>
      </c>
      <c r="M5" s="563" t="s">
        <v>997</v>
      </c>
      <c r="N5" s="564"/>
      <c r="O5" s="565"/>
    </row>
    <row r="6" spans="2:15" ht="18.899999999999999" customHeight="1" x14ac:dyDescent="0.35">
      <c r="B6" s="594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92">
        <f>+AVERAGE('c-505'!E7:E22) *100</f>
        <v>1.5163864208540585</v>
      </c>
      <c r="G6" s="568">
        <f>+C36</f>
        <v>-1.3785812578637278</v>
      </c>
      <c r="H6" s="577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63" t="s">
        <v>998</v>
      </c>
      <c r="N6" s="564"/>
      <c r="O6" s="565"/>
    </row>
    <row r="7" spans="2:15" ht="18.899999999999999" customHeight="1" thickBot="1" x14ac:dyDescent="0.4">
      <c r="B7" s="596"/>
      <c r="C7" s="458">
        <v>2018</v>
      </c>
      <c r="D7" s="459">
        <v>11058.544738420362</v>
      </c>
      <c r="E7" s="461">
        <f>+'c-503'!D6</f>
        <v>14.55</v>
      </c>
      <c r="F7" s="593"/>
      <c r="G7" s="569"/>
      <c r="H7" s="578"/>
      <c r="K7" s="440" t="s">
        <v>988</v>
      </c>
      <c r="L7" s="439" t="s">
        <v>995</v>
      </c>
      <c r="M7" s="563" t="s">
        <v>999</v>
      </c>
      <c r="N7" s="564"/>
      <c r="O7" s="565"/>
    </row>
    <row r="8" spans="2:15" ht="18.899999999999999" customHeight="1" thickBot="1" x14ac:dyDescent="0.4">
      <c r="B8" s="594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92">
        <f>+AVERAGE('c-505'!E7:E22) *100</f>
        <v>1.5163864208540585</v>
      </c>
      <c r="G8" s="568">
        <f>+C37</f>
        <v>-0.62102047515497194</v>
      </c>
      <c r="H8" s="577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70" t="s">
        <v>1000</v>
      </c>
      <c r="N8" s="571"/>
      <c r="O8" s="572"/>
    </row>
    <row r="9" spans="2:15" ht="18.899999999999999" customHeight="1" thickBot="1" x14ac:dyDescent="0.4">
      <c r="B9" s="596"/>
      <c r="C9" s="458">
        <v>2018</v>
      </c>
      <c r="D9" s="459">
        <v>11058.544738420362</v>
      </c>
      <c r="E9" s="461">
        <f>+'c-503'!D7</f>
        <v>22.299999999999997</v>
      </c>
      <c r="F9" s="593"/>
      <c r="G9" s="569"/>
      <c r="H9" s="578"/>
      <c r="K9" s="446"/>
      <c r="L9" s="447"/>
      <c r="M9" s="448"/>
      <c r="N9" s="448"/>
      <c r="O9" s="448"/>
    </row>
    <row r="10" spans="2:15" ht="18.899999999999999" customHeight="1" x14ac:dyDescent="0.35">
      <c r="B10" s="594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92">
        <f>+AVERAGE('c-505'!E7:E22) *100</f>
        <v>1.5163864208540585</v>
      </c>
      <c r="G10" s="568">
        <f>+C38</f>
        <v>-1.6464616310080251</v>
      </c>
      <c r="H10" s="577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96"/>
      <c r="C11" s="458">
        <v>2018</v>
      </c>
      <c r="D11" s="459">
        <v>11058.544738420362</v>
      </c>
      <c r="E11" s="461">
        <f>+'c-503'!D8</f>
        <v>52.75</v>
      </c>
      <c r="F11" s="593"/>
      <c r="G11" s="569"/>
      <c r="H11" s="578"/>
      <c r="K11" s="446"/>
      <c r="L11" s="447"/>
      <c r="M11" s="448"/>
      <c r="N11" s="448"/>
      <c r="O11" s="448"/>
    </row>
    <row r="12" spans="2:15" ht="18.899999999999999" customHeight="1" x14ac:dyDescent="0.35">
      <c r="B12" s="594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92">
        <f>+AVERAGE('c-505'!E7:E22) *100</f>
        <v>1.5163864208540585</v>
      </c>
      <c r="G12" s="568">
        <f>+C39</f>
        <v>-1.3008269854916492</v>
      </c>
      <c r="H12" s="577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96"/>
      <c r="C13" s="458">
        <v>2018</v>
      </c>
      <c r="D13" s="459">
        <v>11058.544738420362</v>
      </c>
      <c r="E13" s="461">
        <f>+'c-503'!D9</f>
        <v>26.65</v>
      </c>
      <c r="F13" s="593"/>
      <c r="G13" s="569"/>
      <c r="H13" s="578"/>
      <c r="K13" s="446"/>
      <c r="L13" s="447"/>
      <c r="M13" s="448"/>
      <c r="N13" s="448"/>
      <c r="O13" s="448"/>
    </row>
    <row r="14" spans="2:15" ht="18.899999999999999" customHeight="1" x14ac:dyDescent="0.35">
      <c r="B14" s="594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92">
        <f>+AVERAGE('c-505'!E7:E22) *100</f>
        <v>1.5163864208540585</v>
      </c>
      <c r="G14" s="568">
        <f>+C40</f>
        <v>-1.4964835213964283</v>
      </c>
      <c r="H14" s="577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96"/>
      <c r="C15" s="458">
        <v>2018</v>
      </c>
      <c r="D15" s="459">
        <v>11058.544738420362</v>
      </c>
      <c r="E15" s="461">
        <f>+'c-503'!D10</f>
        <v>51.900000000000006</v>
      </c>
      <c r="F15" s="593"/>
      <c r="G15" s="569"/>
      <c r="H15" s="578"/>
      <c r="K15" s="446"/>
      <c r="L15" s="447"/>
      <c r="M15" s="448"/>
      <c r="N15" s="448"/>
      <c r="O15" s="448"/>
    </row>
    <row r="16" spans="2:15" ht="18.899999999999999" customHeight="1" x14ac:dyDescent="0.35">
      <c r="B16" s="594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92">
        <f>+AVERAGE('c-505'!E7:E22) *100</f>
        <v>1.5163864208540585</v>
      </c>
      <c r="G16" s="568">
        <f>+C41</f>
        <v>-1.5785934256425826</v>
      </c>
      <c r="H16" s="577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96"/>
      <c r="C17" s="458">
        <v>2018</v>
      </c>
      <c r="D17" s="459">
        <v>11058.544738420362</v>
      </c>
      <c r="E17" s="461">
        <f>+'c-503'!D11</f>
        <v>47.349999999999994</v>
      </c>
      <c r="F17" s="593"/>
      <c r="G17" s="569"/>
      <c r="H17" s="578"/>
      <c r="K17" s="446"/>
      <c r="L17" s="447"/>
      <c r="M17" s="448"/>
      <c r="N17" s="448"/>
      <c r="O17" s="448"/>
    </row>
    <row r="18" spans="2:15" ht="18.899999999999999" customHeight="1" x14ac:dyDescent="0.35">
      <c r="B18" s="594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92">
        <f>+AVERAGE('c-505'!E7:E22) *100</f>
        <v>1.5163864208540585</v>
      </c>
      <c r="G18" s="568">
        <f>+C42</f>
        <v>-1.2231187779949564</v>
      </c>
      <c r="H18" s="577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95"/>
      <c r="C19" s="458">
        <v>2018</v>
      </c>
      <c r="D19" s="459">
        <v>11058.544738420362</v>
      </c>
      <c r="E19" s="461">
        <f>+'c-503'!D12</f>
        <v>24.299999999999997</v>
      </c>
      <c r="F19" s="593"/>
      <c r="G19" s="569"/>
      <c r="H19" s="578"/>
      <c r="K19" s="446"/>
      <c r="L19" s="447"/>
      <c r="M19" s="448"/>
      <c r="N19" s="448"/>
      <c r="O19" s="448"/>
    </row>
    <row r="20" spans="2:15" ht="18.899999999999999" customHeight="1" x14ac:dyDescent="0.35">
      <c r="B20" s="594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92">
        <f>+AVERAGE('c-505'!E7:E22) *100</f>
        <v>1.5163864208540585</v>
      </c>
      <c r="G20" s="568">
        <f>+C43</f>
        <v>-1.7966777937183953</v>
      </c>
      <c r="H20" s="577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95"/>
      <c r="C21" s="458">
        <v>2018</v>
      </c>
      <c r="D21" s="459">
        <v>11058.544738420362</v>
      </c>
      <c r="E21" s="461">
        <f>+'c-503'!D13</f>
        <v>48</v>
      </c>
      <c r="F21" s="593"/>
      <c r="G21" s="569"/>
      <c r="H21" s="578"/>
      <c r="K21" s="446"/>
      <c r="L21" s="447"/>
      <c r="M21" s="448"/>
      <c r="N21" s="448"/>
      <c r="O21" s="448"/>
    </row>
    <row r="22" spans="2:15" ht="18.899999999999999" customHeight="1" x14ac:dyDescent="0.35">
      <c r="B22" s="594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92">
        <f>+AVERAGE('c-505'!E7:E22) *100</f>
        <v>1.5163864208540585</v>
      </c>
      <c r="G22" s="568">
        <f>+C44</f>
        <v>-2.2589807515371154</v>
      </c>
      <c r="H22" s="577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96"/>
      <c r="C23" s="458">
        <v>2018</v>
      </c>
      <c r="D23" s="459">
        <v>11058.544738420362</v>
      </c>
      <c r="E23" s="461">
        <f>+'c-503'!D14</f>
        <v>49.2</v>
      </c>
      <c r="F23" s="593"/>
      <c r="G23" s="569"/>
      <c r="H23" s="578"/>
      <c r="K23" s="446"/>
      <c r="L23" s="447"/>
      <c r="M23" s="448"/>
      <c r="N23" s="448"/>
      <c r="O23" s="448"/>
    </row>
    <row r="24" spans="2:15" ht="18.899999999999999" customHeight="1" x14ac:dyDescent="0.35">
      <c r="B24" s="594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92">
        <f>+AVERAGE('c-505'!E7:E22) *100</f>
        <v>1.5163864208540585</v>
      </c>
      <c r="G24" s="568">
        <f>+C45</f>
        <v>-1.0109485281556643</v>
      </c>
      <c r="H24" s="577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96"/>
      <c r="C25" s="458">
        <v>2018</v>
      </c>
      <c r="D25" s="459">
        <v>11058.544738420362</v>
      </c>
      <c r="E25" s="461">
        <f>+'c-503'!D15</f>
        <v>46.25</v>
      </c>
      <c r="F25" s="593"/>
      <c r="G25" s="569"/>
      <c r="H25" s="578"/>
      <c r="K25" s="446"/>
      <c r="L25" s="447"/>
      <c r="M25" s="448"/>
      <c r="N25" s="448"/>
      <c r="O25" s="448"/>
    </row>
    <row r="26" spans="2:15" ht="18.899999999999999" customHeight="1" x14ac:dyDescent="0.35">
      <c r="B26" s="590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92">
        <f>+AVERAGE('c-505'!E7:E22) *100</f>
        <v>1.5163864208540585</v>
      </c>
      <c r="G26" s="568">
        <f>+C46</f>
        <v>-1.1964216906030829</v>
      </c>
      <c r="H26" s="577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91"/>
      <c r="C27" s="458">
        <v>2018</v>
      </c>
      <c r="D27" s="459">
        <v>11058.544738420362</v>
      </c>
      <c r="E27" s="461">
        <f>+'c-503'!D16</f>
        <v>44.349999999999994</v>
      </c>
      <c r="F27" s="593"/>
      <c r="G27" s="569"/>
      <c r="H27" s="578"/>
      <c r="K27" s="446"/>
      <c r="L27" s="447"/>
      <c r="M27" s="448"/>
      <c r="N27" s="448"/>
      <c r="O27" s="448"/>
    </row>
    <row r="28" spans="2:15" ht="18.899999999999999" customHeight="1" x14ac:dyDescent="0.35">
      <c r="B28" s="594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92">
        <f>+AVERAGE('c-505'!E7:E22) *100</f>
        <v>1.5163864208540585</v>
      </c>
      <c r="G28" s="568">
        <f>+C47</f>
        <v>-1.6436494253713685</v>
      </c>
      <c r="H28" s="577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95"/>
      <c r="C29" s="458">
        <v>2018</v>
      </c>
      <c r="D29" s="459">
        <v>11058.544738420362</v>
      </c>
      <c r="E29" s="461">
        <f>+'c-503'!D17</f>
        <v>33.200000000000003</v>
      </c>
      <c r="F29" s="593"/>
      <c r="G29" s="569"/>
      <c r="H29" s="578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89" t="s">
        <v>1004</v>
      </c>
      <c r="C33" s="589"/>
      <c r="D33" s="589"/>
      <c r="E33" s="589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H8:H9"/>
    <mergeCell ref="M3:O3"/>
    <mergeCell ref="M4:O4"/>
    <mergeCell ref="M5:O5"/>
    <mergeCell ref="M6:O6"/>
    <mergeCell ref="M7:O7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1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W22"/>
  <sheetViews>
    <sheetView tabSelected="1" workbookViewId="0">
      <selection activeCell="F26" sqref="F26"/>
    </sheetView>
    <sheetView workbookViewId="1"/>
  </sheetViews>
  <sheetFormatPr baseColWidth="10" defaultRowHeight="14.4" x14ac:dyDescent="0.3"/>
  <cols>
    <col min="1" max="1" width="10.33203125" customWidth="1"/>
    <col min="2" max="2" width="18.21875" customWidth="1"/>
    <col min="3" max="3" width="31" customWidth="1"/>
    <col min="4" max="4" width="32.88671875" customWidth="1"/>
    <col min="5" max="8" width="31" customWidth="1"/>
  </cols>
  <sheetData>
    <row r="1" spans="1:23" ht="18" x14ac:dyDescent="0.3">
      <c r="A1" s="229" t="s">
        <v>1007</v>
      </c>
    </row>
    <row r="2" spans="1:23" ht="18" x14ac:dyDescent="0.3">
      <c r="A2" s="304" t="s">
        <v>1008</v>
      </c>
    </row>
    <row r="5" spans="1:23" ht="18.600000000000001" thickBot="1" x14ac:dyDescent="0.4">
      <c r="A5" s="498" t="s">
        <v>1039</v>
      </c>
      <c r="B5" s="499" t="s">
        <v>1010</v>
      </c>
      <c r="C5" s="500" t="s">
        <v>929</v>
      </c>
      <c r="D5" s="500" t="s">
        <v>930</v>
      </c>
      <c r="E5" s="501" t="s">
        <v>877</v>
      </c>
      <c r="F5" s="501" t="s">
        <v>863</v>
      </c>
      <c r="G5" s="502" t="s">
        <v>1029</v>
      </c>
      <c r="H5" s="502" t="s">
        <v>1028</v>
      </c>
    </row>
    <row r="6" spans="1:23" x14ac:dyDescent="0.3">
      <c r="A6" s="352">
        <v>2007</v>
      </c>
      <c r="B6" s="478">
        <f>'c-497'!B6</f>
        <v>8803.1484016765935</v>
      </c>
      <c r="C6" s="534">
        <f>+La_Libertad!H50</f>
        <v>39.052222923290429</v>
      </c>
      <c r="D6" s="497">
        <f>+La_Libertad!G50</f>
        <v>9.9556581114099725</v>
      </c>
      <c r="E6" s="478">
        <f>+'c-498'!F6</f>
        <v>592146172</v>
      </c>
      <c r="F6" s="478">
        <f>+La_Libertad!F6</f>
        <v>7079.7667517889622</v>
      </c>
      <c r="G6" s="496">
        <f>+empleo_informal!E8</f>
        <v>82.174462705436156</v>
      </c>
      <c r="H6" s="495">
        <f>+Tabla2[[#This Row],[%_pob_rural]]</f>
        <v>26.700000000000003</v>
      </c>
      <c r="I6" s="416"/>
      <c r="J6" s="416"/>
      <c r="K6" s="416"/>
      <c r="L6" s="416"/>
      <c r="M6" s="416"/>
      <c r="N6" s="416"/>
      <c r="O6" s="416"/>
      <c r="P6" s="416"/>
      <c r="Q6" s="416"/>
      <c r="R6" s="416"/>
      <c r="S6" s="416"/>
      <c r="T6" s="416"/>
      <c r="U6" s="416"/>
      <c r="V6" s="416"/>
      <c r="W6" s="416"/>
    </row>
    <row r="7" spans="1:23" x14ac:dyDescent="0.3">
      <c r="A7" s="352">
        <v>2008</v>
      </c>
      <c r="B7" s="478">
        <f>'c-497'!B7</f>
        <v>9337.0296606858574</v>
      </c>
      <c r="C7" s="534">
        <f>+La_Libertad!H51</f>
        <v>38.586058393561004</v>
      </c>
      <c r="D7" s="497">
        <f>+La_Libertad!G51</f>
        <v>13.492516865508932</v>
      </c>
      <c r="E7" s="478">
        <f>+'c-498'!F7</f>
        <v>729483436.61826134</v>
      </c>
      <c r="F7" s="478">
        <f>+La_Libertad!F7</f>
        <v>7555.2411332406909</v>
      </c>
      <c r="G7" s="496">
        <f>+empleo_informal!I8</f>
        <v>82.301980198019791</v>
      </c>
      <c r="H7" s="495">
        <f>+Tabla2[[#This Row],[%_pob_rural]]</f>
        <v>26.14</v>
      </c>
    </row>
    <row r="8" spans="1:23" x14ac:dyDescent="0.3">
      <c r="A8" s="352">
        <v>2009</v>
      </c>
      <c r="B8" s="478">
        <f>'c-497'!B8</f>
        <v>9280.5420164941006</v>
      </c>
      <c r="C8" s="534">
        <f>+La_Libertad!H52</f>
        <v>35.158676013994906</v>
      </c>
      <c r="D8" s="497">
        <f>+La_Libertad!G52</f>
        <v>10.919167417955892</v>
      </c>
      <c r="E8" s="478">
        <f>+'c-498'!F8</f>
        <v>786494295.71110201</v>
      </c>
      <c r="F8" s="478">
        <f>+La_Libertad!F8</f>
        <v>7800.1716134729868</v>
      </c>
      <c r="G8" s="496">
        <f>+empleo_informal!M8</f>
        <v>81.365740740740748</v>
      </c>
      <c r="H8" s="495">
        <f>+Tabla2[[#This Row],[%_pob_rural]]</f>
        <v>25.591745318352061</v>
      </c>
    </row>
    <row r="9" spans="1:23" x14ac:dyDescent="0.3">
      <c r="A9" s="352">
        <v>2010</v>
      </c>
      <c r="B9" s="478">
        <f>'c-497'!B9</f>
        <v>9711.3356956180905</v>
      </c>
      <c r="C9" s="534">
        <f>+La_Libertad!H53</f>
        <v>31.421462204705712</v>
      </c>
      <c r="D9" s="497">
        <f>+La_Libertad!G53</f>
        <v>9.7145203174804617</v>
      </c>
      <c r="E9" s="478">
        <f>+'c-498'!F9</f>
        <v>860277567.3908366</v>
      </c>
      <c r="F9" s="478">
        <f>+La_Libertad!F9</f>
        <v>7783.8855069918336</v>
      </c>
      <c r="G9" s="496">
        <f>+empleo_informal!Q8</f>
        <v>80</v>
      </c>
      <c r="H9" s="495">
        <f>+Tabla2[[#This Row],[%_pob_rural]]</f>
        <v>25.054989611300481</v>
      </c>
    </row>
    <row r="10" spans="1:23" x14ac:dyDescent="0.3">
      <c r="A10" s="352">
        <v>2011</v>
      </c>
      <c r="B10" s="478">
        <f>'c-497'!B10</f>
        <v>10040.236250178377</v>
      </c>
      <c r="C10" s="534">
        <f>+La_Libertad!H54</f>
        <v>29.369508103888737</v>
      </c>
      <c r="D10" s="497">
        <f>+La_Libertad!G54</f>
        <v>8.2098441776883853</v>
      </c>
      <c r="E10" s="478">
        <f>+'c-498'!F10</f>
        <v>901811280.92751789</v>
      </c>
      <c r="F10" s="478">
        <f>+La_Libertad!F10</f>
        <v>7733.6436019695475</v>
      </c>
      <c r="G10" s="496">
        <f>+empleo_informal!U8</f>
        <v>78.335233751425321</v>
      </c>
      <c r="H10" s="495">
        <f>+Tabla2[[#This Row],[%_pob_rural]]</f>
        <v>24.529491701849985</v>
      </c>
    </row>
    <row r="11" spans="1:23" x14ac:dyDescent="0.3">
      <c r="A11" s="352">
        <v>2012</v>
      </c>
      <c r="B11" s="478">
        <f>'c-497'!B11</f>
        <v>10694.172859712929</v>
      </c>
      <c r="C11" s="534">
        <f>+La_Libertad!H55</f>
        <v>30.632667445922465</v>
      </c>
      <c r="D11" s="497">
        <f>+La_Libertad!G55</f>
        <v>8.4145805327891612</v>
      </c>
      <c r="E11" s="478">
        <f>+'c-498'!F11</f>
        <v>998927609.48537302</v>
      </c>
      <c r="F11" s="478">
        <f>+La_Libertad!F11</f>
        <v>8590.316495829984</v>
      </c>
      <c r="G11" s="496">
        <f>+empleo_informal!Y8</f>
        <v>76.509330406147086</v>
      </c>
      <c r="H11" s="495">
        <f>+Tabla2[[#This Row],[%_pob_rural]]</f>
        <v>24.015015471399199</v>
      </c>
    </row>
    <row r="12" spans="1:23" x14ac:dyDescent="0.3">
      <c r="A12" s="352">
        <v>2013</v>
      </c>
      <c r="B12" s="478">
        <f>'c-497'!B12</f>
        <v>11033.865779682905</v>
      </c>
      <c r="C12" s="534">
        <f>+La_Libertad!H56</f>
        <v>29.456005664685286</v>
      </c>
      <c r="D12" s="497">
        <f>+La_Libertad!G56</f>
        <v>7.4957035110124703</v>
      </c>
      <c r="E12" s="478">
        <f>+'c-498'!F12</f>
        <v>1057584878.1779603</v>
      </c>
      <c r="F12" s="478">
        <f>+La_Libertad!F12</f>
        <v>8418.4213872479831</v>
      </c>
      <c r="G12" s="496">
        <f>+empleo_informal!AC8</f>
        <v>76.700111482720175</v>
      </c>
      <c r="H12" s="495">
        <f>+Tabla2[[#This Row],[%_pob_rural]]</f>
        <v>23.511329753647004</v>
      </c>
    </row>
    <row r="13" spans="1:23" x14ac:dyDescent="0.3">
      <c r="A13" s="352">
        <v>2014</v>
      </c>
      <c r="B13" s="478">
        <f>'c-497'!B13</f>
        <v>11051.57725883638</v>
      </c>
      <c r="C13" s="534">
        <f>+La_Libertad!H57</f>
        <v>27.422392365577302</v>
      </c>
      <c r="D13" s="497">
        <f>+La_Libertad!G57</f>
        <v>5.4644378214137079</v>
      </c>
      <c r="E13" s="478">
        <f>+'c-498'!F13</f>
        <v>1138423183.2507179</v>
      </c>
      <c r="F13" s="478">
        <f>+La_Libertad!F13</f>
        <v>8912.9097838576927</v>
      </c>
      <c r="G13" s="496">
        <f>+empleo_informal!AG8</f>
        <v>74.780701754385973</v>
      </c>
      <c r="H13" s="495">
        <f>+Tabla2[[#This Row],[%_pob_rural]]</f>
        <v>23.018208230724071</v>
      </c>
    </row>
    <row r="14" spans="1:23" x14ac:dyDescent="0.3">
      <c r="A14" s="352">
        <v>2015</v>
      </c>
      <c r="B14" s="478">
        <f>'c-497'!B14</f>
        <v>11132.060647057144</v>
      </c>
      <c r="C14" s="534">
        <f>+La_Libertad!H58</f>
        <v>25.860357188646585</v>
      </c>
      <c r="D14" s="497">
        <f>+La_Libertad!G58</f>
        <v>6.3056648540833855</v>
      </c>
      <c r="E14" s="478">
        <f>+'c-498'!F14</f>
        <v>1170305108.5141006</v>
      </c>
      <c r="F14" s="478">
        <f>+La_Libertad!F14</f>
        <v>9579.5692597317138</v>
      </c>
      <c r="G14" s="496">
        <f>+empleo_informal!AK8</f>
        <v>77.040261153427636</v>
      </c>
      <c r="H14" s="495">
        <f>+Tabla2[[#This Row],[%_pob_rural]]</f>
        <v>22.53542933150289</v>
      </c>
    </row>
    <row r="15" spans="1:23" x14ac:dyDescent="0.3">
      <c r="A15" s="352">
        <v>2016</v>
      </c>
      <c r="B15" s="478">
        <f>'c-497'!B15</f>
        <v>11018.733362790848</v>
      </c>
      <c r="C15" s="534">
        <f>+La_Libertad!H59</f>
        <v>24.468292255118257</v>
      </c>
      <c r="D15" s="497">
        <f>+La_Libertad!G59</f>
        <v>4.4435021042281022</v>
      </c>
      <c r="E15" s="478">
        <f>+'c-498'!F15</f>
        <v>1263678918.4006121</v>
      </c>
      <c r="F15" s="478">
        <f>+La_Libertad!F15</f>
        <v>10381.751285384104</v>
      </c>
      <c r="G15" s="496">
        <f>+empleo_informal!AO8</f>
        <v>72.41014799154334</v>
      </c>
      <c r="H15" s="495">
        <f>+Tabla2[[#This Row],[%_pob_rural]]</f>
        <v>22.062776132040657</v>
      </c>
    </row>
    <row r="16" spans="1:23" x14ac:dyDescent="0.3">
      <c r="A16" s="352">
        <v>2017</v>
      </c>
      <c r="B16" s="478">
        <f>'c-497'!B16</f>
        <v>10969.245585942526</v>
      </c>
      <c r="C16" s="534">
        <f>+La_Libertad!H60</f>
        <v>23.483814761833003</v>
      </c>
      <c r="D16" s="497">
        <f>+La_Libertad!G60</f>
        <v>4.3425362593290755</v>
      </c>
      <c r="E16" s="478">
        <f>+'c-498'!F16</f>
        <v>1360448981.991914</v>
      </c>
      <c r="F16" s="478">
        <f>+La_Libertad!F16</f>
        <v>9984.1562224292829</v>
      </c>
      <c r="G16" s="496">
        <f>+empleo_informal!AS8</f>
        <v>72.438524590163937</v>
      </c>
      <c r="H16" s="495">
        <f>+Tabla2[[#This Row],[%_pob_rural]]</f>
        <v>21.099999999999994</v>
      </c>
    </row>
    <row r="17" spans="1:8" x14ac:dyDescent="0.3">
      <c r="A17" s="352">
        <v>2018</v>
      </c>
      <c r="B17" s="478">
        <f>'c-497'!B17</f>
        <v>11266.529137720332</v>
      </c>
      <c r="C17" s="534">
        <f>+La_Libertad!H61</f>
        <v>20.830604464164715</v>
      </c>
      <c r="D17" s="497">
        <f>+La_Libertad!G61</f>
        <v>3.2352450745834633</v>
      </c>
      <c r="E17" s="478">
        <f>+'c-498'!F17</f>
        <v>1407792856.2121394</v>
      </c>
      <c r="F17" s="478">
        <f>+La_Libertad!F17</f>
        <v>10432.600167641962</v>
      </c>
      <c r="G17" s="496">
        <f>+empleo_informal!AW8</f>
        <v>72.545090180360717</v>
      </c>
      <c r="H17" s="495">
        <f>+Tabla2[[#This Row],[%_pob_rural]]</f>
        <v>20.879999999999995</v>
      </c>
    </row>
    <row r="18" spans="1:8" x14ac:dyDescent="0.3">
      <c r="A18" s="352">
        <v>2019</v>
      </c>
      <c r="B18" s="478">
        <f>'c-497'!B18</f>
        <v>11433.538343583847</v>
      </c>
      <c r="C18" s="534">
        <f>+La_Libertad!H62</f>
        <v>24.729512094054709</v>
      </c>
      <c r="D18" s="497">
        <f>+La_Libertad!G62</f>
        <v>6.2632455575121702</v>
      </c>
      <c r="E18" s="478">
        <f>+'c-498'!F18</f>
        <v>1461726067.6591361</v>
      </c>
      <c r="F18" s="478">
        <f>+La_Libertad!F18</f>
        <v>10360.742981315292</v>
      </c>
      <c r="G18" s="496">
        <f>+empleo_informal!BA8</f>
        <v>72.789783889980356</v>
      </c>
      <c r="H18" s="495">
        <f>+Tabla2[[#This Row],[%_pob_rural]]</f>
        <v>20.662293838862556</v>
      </c>
    </row>
    <row r="19" spans="1:8" x14ac:dyDescent="0.3">
      <c r="A19" s="352">
        <v>2020</v>
      </c>
      <c r="B19" s="478">
        <f>'c-497'!B19</f>
        <v>10523.9990063324</v>
      </c>
      <c r="C19" s="534">
        <f>+La_Libertad!H63</f>
        <v>31.929651502259276</v>
      </c>
      <c r="D19" s="497">
        <f>+La_Libertad!G63</f>
        <v>6.1790078340642554</v>
      </c>
      <c r="E19" s="478">
        <f>+'c-498'!F19</f>
        <v>1832850252.4959316</v>
      </c>
      <c r="F19" s="478">
        <f>+La_Libertad!F19</f>
        <v>9624.0417000066464</v>
      </c>
      <c r="G19" s="496">
        <f>+empleo_informal!BE8</f>
        <v>71.952662721893489</v>
      </c>
      <c r="H19" s="495">
        <f>+Tabla2[[#This Row],[%_pob_rural]]</f>
        <v>20.446857599784369</v>
      </c>
    </row>
    <row r="20" spans="1:8" x14ac:dyDescent="0.3">
      <c r="A20" s="352">
        <v>2021</v>
      </c>
      <c r="B20" s="478">
        <f>'c-497'!B20</f>
        <v>11486.580372293374</v>
      </c>
      <c r="C20" s="534">
        <f>+La_Libertad!H64</f>
        <v>26.763162920657628</v>
      </c>
      <c r="D20" s="497">
        <f>+La_Libertad!G64</f>
        <v>5.8192720266070284</v>
      </c>
      <c r="E20" s="478">
        <f>+'c-498'!F20</f>
        <v>1925808831.1429839</v>
      </c>
      <c r="F20" s="478">
        <f>+La_Libertad!F20</f>
        <v>9299.3059056316579</v>
      </c>
      <c r="G20" s="496">
        <f>+empleo_informal!BI8</f>
        <v>73.312883435582819</v>
      </c>
      <c r="H20" s="495">
        <f>+Tabla2[[#This Row],[%_pob_rural]]</f>
        <v>20.233667615331644</v>
      </c>
    </row>
    <row r="21" spans="1:8" x14ac:dyDescent="0.3">
      <c r="A21" s="352">
        <v>2022</v>
      </c>
      <c r="B21" s="478">
        <f>'c-497'!B21</f>
        <v>11501.470867862585</v>
      </c>
      <c r="C21" s="534">
        <f>+La_Libertad!H65</f>
        <v>28.414148782991894</v>
      </c>
      <c r="D21" s="497">
        <f>+La_Libertad!G65</f>
        <v>4.3763711307984767</v>
      </c>
      <c r="E21" s="478">
        <f>+'c-498'!F21</f>
        <v>1741463191.2888639</v>
      </c>
      <c r="F21" s="478">
        <f>+La_Libertad!F21</f>
        <v>9720.7312527418508</v>
      </c>
      <c r="G21" s="496">
        <f>+empleo_informal!BM8</f>
        <v>73.794358507734302</v>
      </c>
      <c r="H21" s="495">
        <f>+Tabla2[[#This Row],[%_pob_rural]]</f>
        <v>20</v>
      </c>
    </row>
    <row r="22" spans="1:8" x14ac:dyDescent="0.3">
      <c r="A22" s="352">
        <v>2023</v>
      </c>
      <c r="B22" s="478">
        <f>'c-497'!B22</f>
        <v>11058.544738420362</v>
      </c>
      <c r="C22" s="534">
        <f>+La_Libertad!H66</f>
        <v>31.606651446256862</v>
      </c>
      <c r="D22" s="497">
        <f>+La_Libertad!G66</f>
        <v>6.9678318423750785</v>
      </c>
      <c r="E22" s="478">
        <f>+'c-498'!F22</f>
        <v>1831009943.1876783</v>
      </c>
      <c r="F22" s="478">
        <f>+La_Libertad!F22</f>
        <v>9553.4322960597219</v>
      </c>
      <c r="G22" s="496">
        <f>+empleo_informal!BQ8</f>
        <v>72.853425845620123</v>
      </c>
      <c r="H22" s="495">
        <f>+Tabla2[[#This Row],[%_pob_rural]]</f>
        <v>19.791469194312796</v>
      </c>
    </row>
  </sheetData>
  <phoneticPr fontId="38" type="noConversion"/>
  <pageMargins left="0.7" right="0.7" top="0.75" bottom="0.75" header="0.3" footer="0.3"/>
  <ignoredErrors>
    <ignoredError sqref="C6" calculatedColumn="1"/>
  </ignoredErrors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E7F4B-630F-4590-B08A-846136284EAD}">
  <dimension ref="A2:BQ8"/>
  <sheetViews>
    <sheetView workbookViewId="0"/>
    <sheetView workbookViewId="1"/>
  </sheetViews>
  <sheetFormatPr baseColWidth="10" defaultRowHeight="14.4" x14ac:dyDescent="0.3"/>
  <cols>
    <col min="1" max="1" width="26.77734375" customWidth="1"/>
    <col min="2" max="4" width="16" customWidth="1"/>
    <col min="5" max="5" width="17.88671875" customWidth="1"/>
    <col min="6" max="8" width="16" customWidth="1"/>
    <col min="9" max="9" width="17.88671875" customWidth="1"/>
    <col min="10" max="12" width="16" customWidth="1"/>
    <col min="13" max="13" width="17.88671875" customWidth="1"/>
    <col min="14" max="16" width="16" customWidth="1"/>
    <col min="17" max="17" width="17.88671875" customWidth="1"/>
    <col min="18" max="20" width="16" customWidth="1"/>
    <col min="21" max="21" width="17.88671875" customWidth="1"/>
    <col min="22" max="24" width="16" customWidth="1"/>
    <col min="25" max="25" width="17.88671875" customWidth="1"/>
    <col min="26" max="28" width="16" customWidth="1"/>
    <col min="29" max="29" width="17.88671875" customWidth="1"/>
    <col min="30" max="31" width="16" customWidth="1"/>
    <col min="32" max="32" width="17.44140625" customWidth="1"/>
    <col min="33" max="33" width="17.88671875" customWidth="1"/>
    <col min="34" max="36" width="16" customWidth="1"/>
    <col min="37" max="37" width="17.88671875" customWidth="1"/>
    <col min="38" max="40" width="16" customWidth="1"/>
    <col min="41" max="41" width="19" customWidth="1"/>
    <col min="42" max="44" width="16" customWidth="1"/>
    <col min="45" max="45" width="19" customWidth="1"/>
    <col min="46" max="48" width="16" customWidth="1"/>
    <col min="49" max="49" width="17.21875" customWidth="1"/>
    <col min="50" max="52" width="16" customWidth="1"/>
    <col min="53" max="53" width="17.21875" customWidth="1"/>
    <col min="54" max="56" width="16" customWidth="1"/>
    <col min="57" max="57" width="17.21875" customWidth="1"/>
    <col min="58" max="59" width="16" customWidth="1"/>
    <col min="61" max="61" width="19.44140625" customWidth="1"/>
    <col min="64" max="64" width="14.5546875" customWidth="1"/>
    <col min="65" max="65" width="19.44140625" customWidth="1"/>
    <col min="69" max="69" width="18.21875" customWidth="1"/>
  </cols>
  <sheetData>
    <row r="2" spans="1:69" ht="15.6" x14ac:dyDescent="0.3">
      <c r="A2" s="487" t="s">
        <v>1027</v>
      </c>
    </row>
    <row r="3" spans="1:69" x14ac:dyDescent="0.3">
      <c r="A3" t="s">
        <v>1021</v>
      </c>
    </row>
    <row r="5" spans="1:69" ht="15" thickBot="1" x14ac:dyDescent="0.35"/>
    <row r="6" spans="1:69" ht="16.2" thickBot="1" x14ac:dyDescent="0.35">
      <c r="A6" s="491" t="s">
        <v>1025</v>
      </c>
      <c r="B6" s="604">
        <v>2007</v>
      </c>
      <c r="C6" s="605"/>
      <c r="D6" s="605"/>
      <c r="E6" s="606"/>
      <c r="F6" s="604">
        <v>2008</v>
      </c>
      <c r="G6" s="605"/>
      <c r="H6" s="605"/>
      <c r="I6" s="606"/>
      <c r="J6" s="604">
        <v>2009</v>
      </c>
      <c r="K6" s="605"/>
      <c r="L6" s="605"/>
      <c r="M6" s="606"/>
      <c r="N6" s="604">
        <v>2010</v>
      </c>
      <c r="O6" s="605"/>
      <c r="P6" s="605"/>
      <c r="Q6" s="606"/>
      <c r="R6" s="604">
        <v>2011</v>
      </c>
      <c r="S6" s="605"/>
      <c r="T6" s="605"/>
      <c r="U6" s="606"/>
      <c r="V6" s="604">
        <v>2012</v>
      </c>
      <c r="W6" s="605"/>
      <c r="X6" s="605"/>
      <c r="Y6" s="606"/>
      <c r="Z6" s="604">
        <v>2013</v>
      </c>
      <c r="AA6" s="605"/>
      <c r="AB6" s="605"/>
      <c r="AC6" s="606"/>
      <c r="AD6" s="604">
        <v>2014</v>
      </c>
      <c r="AE6" s="605"/>
      <c r="AF6" s="605"/>
      <c r="AG6" s="606"/>
      <c r="AH6" s="604">
        <v>2015</v>
      </c>
      <c r="AI6" s="605"/>
      <c r="AJ6" s="605"/>
      <c r="AK6" s="606"/>
      <c r="AL6" s="604">
        <v>2016</v>
      </c>
      <c r="AM6" s="605"/>
      <c r="AN6" s="605"/>
      <c r="AO6" s="606"/>
      <c r="AP6" s="604">
        <v>2017</v>
      </c>
      <c r="AQ6" s="605"/>
      <c r="AR6" s="605"/>
      <c r="AS6" s="606"/>
      <c r="AT6" s="604">
        <v>2018</v>
      </c>
      <c r="AU6" s="605"/>
      <c r="AV6" s="605"/>
      <c r="AW6" s="606"/>
      <c r="AX6" s="604">
        <v>2019</v>
      </c>
      <c r="AY6" s="605"/>
      <c r="AZ6" s="605"/>
      <c r="BA6" s="606"/>
      <c r="BB6" s="604">
        <v>2020</v>
      </c>
      <c r="BC6" s="605"/>
      <c r="BD6" s="605"/>
      <c r="BE6" s="606"/>
      <c r="BF6" s="604">
        <v>2021</v>
      </c>
      <c r="BG6" s="605"/>
      <c r="BH6" s="605"/>
      <c r="BI6" s="606"/>
      <c r="BJ6" s="604">
        <v>2022</v>
      </c>
      <c r="BK6" s="605"/>
      <c r="BL6" s="605"/>
      <c r="BM6" s="606"/>
      <c r="BN6" s="604">
        <v>2023</v>
      </c>
      <c r="BO6" s="605"/>
      <c r="BP6" s="605"/>
      <c r="BQ6" s="606"/>
    </row>
    <row r="7" spans="1:69" ht="15" thickBot="1" x14ac:dyDescent="0.35">
      <c r="A7" s="490" t="s">
        <v>1026</v>
      </c>
      <c r="B7" s="488" t="s">
        <v>1022</v>
      </c>
      <c r="C7" s="489" t="s">
        <v>1023</v>
      </c>
      <c r="D7" s="489" t="s">
        <v>1024</v>
      </c>
      <c r="E7" s="492" t="s">
        <v>1020</v>
      </c>
      <c r="F7" s="488" t="s">
        <v>1022</v>
      </c>
      <c r="G7" s="489" t="s">
        <v>1023</v>
      </c>
      <c r="H7" s="489" t="s">
        <v>1024</v>
      </c>
      <c r="I7" s="492" t="s">
        <v>1020</v>
      </c>
      <c r="J7" s="488" t="s">
        <v>1022</v>
      </c>
      <c r="K7" s="489" t="s">
        <v>1023</v>
      </c>
      <c r="L7" s="489" t="s">
        <v>1024</v>
      </c>
      <c r="M7" s="492" t="s">
        <v>1020</v>
      </c>
      <c r="N7" s="488" t="s">
        <v>1022</v>
      </c>
      <c r="O7" s="489" t="s">
        <v>1023</v>
      </c>
      <c r="P7" s="489" t="s">
        <v>1024</v>
      </c>
      <c r="Q7" s="492" t="s">
        <v>1020</v>
      </c>
      <c r="R7" s="488" t="s">
        <v>1022</v>
      </c>
      <c r="S7" s="489" t="s">
        <v>1023</v>
      </c>
      <c r="T7" s="489" t="s">
        <v>1024</v>
      </c>
      <c r="U7" s="492" t="s">
        <v>1020</v>
      </c>
      <c r="V7" s="488" t="s">
        <v>1022</v>
      </c>
      <c r="W7" s="489" t="s">
        <v>1023</v>
      </c>
      <c r="X7" s="489" t="s">
        <v>1024</v>
      </c>
      <c r="Y7" s="492" t="s">
        <v>1020</v>
      </c>
      <c r="Z7" s="488" t="s">
        <v>1022</v>
      </c>
      <c r="AA7" s="489" t="s">
        <v>1023</v>
      </c>
      <c r="AB7" s="489" t="s">
        <v>1024</v>
      </c>
      <c r="AC7" s="492" t="s">
        <v>1020</v>
      </c>
      <c r="AD7" s="488" t="s">
        <v>1022</v>
      </c>
      <c r="AE7" s="489" t="s">
        <v>1023</v>
      </c>
      <c r="AF7" s="489" t="s">
        <v>1024</v>
      </c>
      <c r="AG7" s="492" t="s">
        <v>1020</v>
      </c>
      <c r="AH7" s="488" t="s">
        <v>1022</v>
      </c>
      <c r="AI7" s="489" t="s">
        <v>1023</v>
      </c>
      <c r="AJ7" s="489" t="s">
        <v>1024</v>
      </c>
      <c r="AK7" s="492" t="s">
        <v>1020</v>
      </c>
      <c r="AL7" s="488" t="s">
        <v>1022</v>
      </c>
      <c r="AM7" s="489" t="s">
        <v>1023</v>
      </c>
      <c r="AN7" s="489" t="s">
        <v>1024</v>
      </c>
      <c r="AO7" s="492" t="s">
        <v>1020</v>
      </c>
      <c r="AP7" s="488" t="s">
        <v>1022</v>
      </c>
      <c r="AQ7" s="489" t="s">
        <v>1023</v>
      </c>
      <c r="AR7" s="489" t="s">
        <v>1024</v>
      </c>
      <c r="AS7" s="492" t="s">
        <v>1020</v>
      </c>
      <c r="AT7" s="488" t="s">
        <v>1022</v>
      </c>
      <c r="AU7" s="489" t="s">
        <v>1023</v>
      </c>
      <c r="AV7" s="489" t="s">
        <v>1024</v>
      </c>
      <c r="AW7" s="492" t="s">
        <v>1020</v>
      </c>
      <c r="AX7" s="488" t="s">
        <v>1022</v>
      </c>
      <c r="AY7" s="489" t="s">
        <v>1023</v>
      </c>
      <c r="AZ7" s="489" t="s">
        <v>1024</v>
      </c>
      <c r="BA7" s="492" t="s">
        <v>1020</v>
      </c>
      <c r="BB7" s="488" t="s">
        <v>1022</v>
      </c>
      <c r="BC7" s="489" t="s">
        <v>1023</v>
      </c>
      <c r="BD7" s="489" t="s">
        <v>1024</v>
      </c>
      <c r="BE7" s="492" t="s">
        <v>1020</v>
      </c>
      <c r="BF7" s="488" t="s">
        <v>1022</v>
      </c>
      <c r="BG7" s="489" t="s">
        <v>1023</v>
      </c>
      <c r="BH7" s="489" t="s">
        <v>1024</v>
      </c>
      <c r="BI7" s="492" t="s">
        <v>1020</v>
      </c>
      <c r="BJ7" s="488" t="s">
        <v>1022</v>
      </c>
      <c r="BK7" s="489" t="s">
        <v>1023</v>
      </c>
      <c r="BL7" s="489" t="s">
        <v>1024</v>
      </c>
      <c r="BM7" s="492" t="s">
        <v>1020</v>
      </c>
      <c r="BN7" s="488" t="s">
        <v>1022</v>
      </c>
      <c r="BO7" s="489" t="s">
        <v>1023</v>
      </c>
      <c r="BP7" s="489" t="s">
        <v>1024</v>
      </c>
      <c r="BQ7" s="492" t="s">
        <v>1020</v>
      </c>
    </row>
    <row r="8" spans="1:69" ht="15" thickBot="1" x14ac:dyDescent="0.35">
      <c r="A8" s="490" t="s">
        <v>14</v>
      </c>
      <c r="B8" s="488">
        <v>791</v>
      </c>
      <c r="C8" s="489">
        <v>141</v>
      </c>
      <c r="D8" s="489">
        <v>650</v>
      </c>
      <c r="E8" s="493">
        <f>D8/B8*100</f>
        <v>82.174462705436156</v>
      </c>
      <c r="F8" s="488">
        <v>808</v>
      </c>
      <c r="G8" s="489">
        <v>143</v>
      </c>
      <c r="H8" s="489">
        <v>665</v>
      </c>
      <c r="I8" s="493">
        <f>H8/F8*100</f>
        <v>82.301980198019791</v>
      </c>
      <c r="J8" s="488">
        <v>864</v>
      </c>
      <c r="K8" s="489">
        <v>161</v>
      </c>
      <c r="L8" s="489">
        <v>703</v>
      </c>
      <c r="M8" s="493">
        <f>L8/J8*100</f>
        <v>81.365740740740748</v>
      </c>
      <c r="N8" s="488">
        <v>890</v>
      </c>
      <c r="O8" s="489">
        <v>178</v>
      </c>
      <c r="P8" s="489">
        <v>712</v>
      </c>
      <c r="Q8" s="493">
        <f>P8/N8*100</f>
        <v>80</v>
      </c>
      <c r="R8" s="488">
        <v>877</v>
      </c>
      <c r="S8" s="489">
        <v>190</v>
      </c>
      <c r="T8" s="489">
        <v>687</v>
      </c>
      <c r="U8" s="493">
        <f>T8/R8*100</f>
        <v>78.335233751425321</v>
      </c>
      <c r="V8" s="488">
        <v>911</v>
      </c>
      <c r="W8" s="489">
        <v>214</v>
      </c>
      <c r="X8" s="489">
        <v>697</v>
      </c>
      <c r="Y8" s="493">
        <f>X8/V8*100</f>
        <v>76.509330406147086</v>
      </c>
      <c r="Z8" s="488">
        <v>897</v>
      </c>
      <c r="AA8" s="489">
        <v>210</v>
      </c>
      <c r="AB8" s="489">
        <v>688</v>
      </c>
      <c r="AC8" s="493">
        <f>AB8/Z8*100</f>
        <v>76.700111482720175</v>
      </c>
      <c r="AD8" s="488">
        <v>912</v>
      </c>
      <c r="AE8" s="489">
        <v>230</v>
      </c>
      <c r="AF8" s="489">
        <v>682</v>
      </c>
      <c r="AG8" s="493">
        <f>AF8/AD8*100</f>
        <v>74.780701754385973</v>
      </c>
      <c r="AH8" s="488">
        <v>919</v>
      </c>
      <c r="AI8" s="489">
        <v>211</v>
      </c>
      <c r="AJ8" s="489">
        <v>708</v>
      </c>
      <c r="AK8" s="493">
        <f>AJ8/AH8*100</f>
        <v>77.040261153427636</v>
      </c>
      <c r="AL8" s="488">
        <v>946</v>
      </c>
      <c r="AM8" s="489">
        <v>261</v>
      </c>
      <c r="AN8" s="489">
        <v>685</v>
      </c>
      <c r="AO8" s="493">
        <f>AN8/AL8*100</f>
        <v>72.41014799154334</v>
      </c>
      <c r="AP8" s="488">
        <v>976</v>
      </c>
      <c r="AQ8" s="489">
        <v>270</v>
      </c>
      <c r="AR8" s="489">
        <v>707</v>
      </c>
      <c r="AS8" s="493">
        <f>AR8/AP8*100</f>
        <v>72.438524590163937</v>
      </c>
      <c r="AT8" s="488">
        <v>998</v>
      </c>
      <c r="AU8" s="489">
        <v>274</v>
      </c>
      <c r="AV8" s="489">
        <v>724</v>
      </c>
      <c r="AW8" s="493">
        <f>AV8/AT8*100</f>
        <v>72.545090180360717</v>
      </c>
      <c r="AX8" s="488">
        <v>1018</v>
      </c>
      <c r="AY8" s="489">
        <v>277</v>
      </c>
      <c r="AZ8" s="489">
        <v>741</v>
      </c>
      <c r="BA8" s="493">
        <f>AZ8/AX8*100</f>
        <v>72.789783889980356</v>
      </c>
      <c r="BB8" s="488">
        <v>845</v>
      </c>
      <c r="BC8" s="489">
        <v>237</v>
      </c>
      <c r="BD8" s="489">
        <v>608</v>
      </c>
      <c r="BE8" s="493">
        <f>BD8/BB8*100</f>
        <v>71.952662721893489</v>
      </c>
      <c r="BF8" s="488">
        <v>978</v>
      </c>
      <c r="BG8" s="489">
        <v>261</v>
      </c>
      <c r="BH8" s="489">
        <v>717</v>
      </c>
      <c r="BI8" s="493">
        <f>BH8/BF8*100</f>
        <v>73.312883435582819</v>
      </c>
      <c r="BJ8" s="488">
        <v>1099</v>
      </c>
      <c r="BK8" s="489">
        <v>288</v>
      </c>
      <c r="BL8" s="489">
        <v>811</v>
      </c>
      <c r="BM8" s="493">
        <f>BL8/BJ8*100</f>
        <v>73.794358507734302</v>
      </c>
      <c r="BN8" s="488">
        <v>1153</v>
      </c>
      <c r="BO8" s="489">
        <v>313</v>
      </c>
      <c r="BP8" s="489">
        <v>840</v>
      </c>
      <c r="BQ8" s="493">
        <f>BP8/BN8*100</f>
        <v>72.853425845620123</v>
      </c>
    </row>
  </sheetData>
  <mergeCells count="17">
    <mergeCell ref="BN6:BQ6"/>
    <mergeCell ref="V6:Y6"/>
    <mergeCell ref="Z6:AC6"/>
    <mergeCell ref="AD6:AG6"/>
    <mergeCell ref="AH6:AK6"/>
    <mergeCell ref="AL6:AO6"/>
    <mergeCell ref="AP6:AS6"/>
    <mergeCell ref="AT6:AW6"/>
    <mergeCell ref="AX6:BA6"/>
    <mergeCell ref="BB6:BE6"/>
    <mergeCell ref="BF6:BI6"/>
    <mergeCell ref="BJ6:BM6"/>
    <mergeCell ref="B6:E6"/>
    <mergeCell ref="F6:I6"/>
    <mergeCell ref="J6:M6"/>
    <mergeCell ref="N6:Q6"/>
    <mergeCell ref="R6:U6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8F7F-59B1-4F78-BD76-371ECE4E2F4A}">
  <dimension ref="A2:L23"/>
  <sheetViews>
    <sheetView workbookViewId="0"/>
    <sheetView workbookViewId="1"/>
  </sheetViews>
  <sheetFormatPr baseColWidth="10" defaultRowHeight="14.4" x14ac:dyDescent="0.3"/>
  <cols>
    <col min="2" max="2" width="15.6640625" customWidth="1"/>
    <col min="3" max="3" width="13.5546875" customWidth="1"/>
    <col min="4" max="4" width="13.33203125" customWidth="1"/>
  </cols>
  <sheetData>
    <row r="2" spans="1:12" ht="15.6" x14ac:dyDescent="0.3">
      <c r="A2" s="487" t="s">
        <v>1035</v>
      </c>
    </row>
    <row r="3" spans="1:12" x14ac:dyDescent="0.3">
      <c r="A3" t="s">
        <v>1036</v>
      </c>
    </row>
    <row r="5" spans="1:12" x14ac:dyDescent="0.3">
      <c r="A5" t="s">
        <v>849</v>
      </c>
      <c r="B5" t="s">
        <v>1033</v>
      </c>
      <c r="C5" t="s">
        <v>1034</v>
      </c>
      <c r="K5" s="607" t="s">
        <v>1030</v>
      </c>
      <c r="L5" s="607"/>
    </row>
    <row r="6" spans="1:12" x14ac:dyDescent="0.3">
      <c r="A6" s="345">
        <v>2007</v>
      </c>
      <c r="B6" s="416">
        <v>73.3</v>
      </c>
      <c r="C6" s="416">
        <f>100-B6</f>
        <v>26.700000000000003</v>
      </c>
      <c r="K6" s="607"/>
      <c r="L6" s="607"/>
    </row>
    <row r="7" spans="1:12" x14ac:dyDescent="0.3">
      <c r="A7" s="345">
        <v>2008</v>
      </c>
      <c r="B7" s="416">
        <f>+B6+(B6*$K$9)</f>
        <v>73.86</v>
      </c>
      <c r="C7" s="416">
        <f t="shared" ref="C7:C15" si="0">+C6+(C6*$L$9)</f>
        <v>26.14</v>
      </c>
      <c r="K7" s="494" t="s">
        <v>1031</v>
      </c>
      <c r="L7" s="494" t="s">
        <v>1032</v>
      </c>
    </row>
    <row r="8" spans="1:12" x14ac:dyDescent="0.3">
      <c r="A8" s="345">
        <v>2009</v>
      </c>
      <c r="B8" s="416">
        <f t="shared" ref="B8:B15" si="1">+B7+(B7*$K$9)</f>
        <v>74.424278308321959</v>
      </c>
      <c r="C8" s="416">
        <f t="shared" si="0"/>
        <v>25.591745318352061</v>
      </c>
    </row>
    <row r="9" spans="1:12" x14ac:dyDescent="0.3">
      <c r="A9" s="345">
        <v>2010</v>
      </c>
      <c r="B9" s="416">
        <f t="shared" si="1"/>
        <v>74.992867610541069</v>
      </c>
      <c r="C9" s="416">
        <f t="shared" si="0"/>
        <v>25.054989611300481</v>
      </c>
      <c r="J9" t="s">
        <v>1038</v>
      </c>
      <c r="K9" s="485">
        <f>+((B16-B6)/B6)/10</f>
        <v>7.6398362892223862E-3</v>
      </c>
      <c r="L9" s="349">
        <f>+((C16-C6)/C6)/10</f>
        <v>-2.097378277153561E-2</v>
      </c>
    </row>
    <row r="10" spans="1:12" x14ac:dyDescent="0.3">
      <c r="A10" s="345">
        <v>2011</v>
      </c>
      <c r="B10" s="416">
        <f t="shared" si="1"/>
        <v>75.565800841944935</v>
      </c>
      <c r="C10" s="416">
        <f t="shared" si="0"/>
        <v>24.529491701849985</v>
      </c>
      <c r="J10" t="s">
        <v>1037</v>
      </c>
      <c r="K10" s="485">
        <f>+((B21-B16)/B16)/5</f>
        <v>2.7883396704689338E-3</v>
      </c>
      <c r="L10" s="485">
        <f>+((C21-C16)/C16)/5</f>
        <v>-1.0426540284360139E-2</v>
      </c>
    </row>
    <row r="11" spans="1:12" x14ac:dyDescent="0.3">
      <c r="A11" s="345">
        <v>2012</v>
      </c>
      <c r="B11" s="416">
        <f t="shared" si="1"/>
        <v>76.14311118944137</v>
      </c>
      <c r="C11" s="416">
        <f t="shared" si="0"/>
        <v>24.015015471399199</v>
      </c>
    </row>
    <row r="12" spans="1:12" x14ac:dyDescent="0.3">
      <c r="A12" s="345">
        <v>2013</v>
      </c>
      <c r="B12" s="416">
        <f t="shared" si="1"/>
        <v>76.724832093480757</v>
      </c>
      <c r="C12" s="416">
        <f t="shared" si="0"/>
        <v>23.511329753647004</v>
      </c>
      <c r="L12" s="349"/>
    </row>
    <row r="13" spans="1:12" x14ac:dyDescent="0.3">
      <c r="A13" s="345">
        <v>2014</v>
      </c>
      <c r="B13" s="416">
        <f t="shared" si="1"/>
        <v>77.310997249993022</v>
      </c>
      <c r="C13" s="416">
        <f t="shared" si="0"/>
        <v>23.018208230724071</v>
      </c>
    </row>
    <row r="14" spans="1:12" x14ac:dyDescent="0.3">
      <c r="A14" s="345">
        <v>2015</v>
      </c>
      <c r="B14" s="416">
        <f t="shared" si="1"/>
        <v>77.901640612339492</v>
      </c>
      <c r="C14" s="416">
        <f t="shared" si="0"/>
        <v>22.53542933150289</v>
      </c>
      <c r="K14" s="349"/>
    </row>
    <row r="15" spans="1:12" x14ac:dyDescent="0.3">
      <c r="A15" s="345">
        <v>2016</v>
      </c>
      <c r="B15" s="416">
        <f t="shared" si="1"/>
        <v>78.49679639327961</v>
      </c>
      <c r="C15" s="416">
        <f t="shared" si="0"/>
        <v>22.062776132040657</v>
      </c>
    </row>
    <row r="16" spans="1:12" x14ac:dyDescent="0.3">
      <c r="A16" s="345">
        <v>2017</v>
      </c>
      <c r="B16" s="416">
        <v>78.900000000000006</v>
      </c>
      <c r="C16" s="416">
        <f>100-B16</f>
        <v>21.099999999999994</v>
      </c>
    </row>
    <row r="17" spans="1:3" x14ac:dyDescent="0.3">
      <c r="A17" s="345">
        <v>2018</v>
      </c>
      <c r="B17" s="416">
        <f>+B16+(B16*$K$10)</f>
        <v>79.12</v>
      </c>
      <c r="C17" s="416">
        <f>C16+(C16*$L$10)</f>
        <v>20.879999999999995</v>
      </c>
    </row>
    <row r="18" spans="1:3" x14ac:dyDescent="0.3">
      <c r="A18" s="345">
        <v>2019</v>
      </c>
      <c r="B18" s="416">
        <f t="shared" ref="B18:B20" si="2">+B17+(B17*$K$10)</f>
        <v>79.340613434727501</v>
      </c>
      <c r="C18" s="416">
        <f t="shared" ref="C18:C20" si="3">C17+(C17*$L$10)</f>
        <v>20.662293838862556</v>
      </c>
    </row>
    <row r="19" spans="1:3" x14ac:dyDescent="0.3">
      <c r="A19" s="345">
        <v>2020</v>
      </c>
      <c r="B19" s="416">
        <f t="shared" si="2"/>
        <v>79.561842014646899</v>
      </c>
      <c r="C19" s="416">
        <f t="shared" si="3"/>
        <v>20.446857599784369</v>
      </c>
    </row>
    <row r="20" spans="1:3" x14ac:dyDescent="0.3">
      <c r="A20" s="345">
        <v>2021</v>
      </c>
      <c r="B20" s="416">
        <f t="shared" si="2"/>
        <v>79.78368745499192</v>
      </c>
      <c r="C20" s="416">
        <f t="shared" si="3"/>
        <v>20.233667615331644</v>
      </c>
    </row>
    <row r="21" spans="1:3" x14ac:dyDescent="0.3">
      <c r="A21" s="345">
        <v>2022</v>
      </c>
      <c r="B21" s="416">
        <v>80</v>
      </c>
      <c r="C21" s="416">
        <v>20</v>
      </c>
    </row>
    <row r="22" spans="1:3" x14ac:dyDescent="0.3">
      <c r="A22" s="345">
        <v>2023</v>
      </c>
      <c r="B22" s="416">
        <f>+B21+(B21*$K$10)</f>
        <v>80.223067173637517</v>
      </c>
      <c r="C22" s="416">
        <f>+C21+(C21*$L$10)</f>
        <v>19.791469194312796</v>
      </c>
    </row>
    <row r="23" spans="1:3" x14ac:dyDescent="0.3">
      <c r="A23" s="345"/>
    </row>
  </sheetData>
  <mergeCells count="1">
    <mergeCell ref="K5:L6"/>
  </mergeCells>
  <pageMargins left="0.7" right="0.7" top="0.75" bottom="0.75" header="0.3" footer="0.3"/>
  <ignoredErrors>
    <ignoredError sqref="B6:B22" calculatedColumn="1"/>
  </ignoredErrors>
  <tableParts count="1">
    <tablePart r:id="rId1"/>
  </tablePart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FCFAF-6612-4E4E-82ED-30C283402DD3}">
  <dimension ref="A5:G56"/>
  <sheetViews>
    <sheetView workbookViewId="0"/>
    <sheetView workbookViewId="1"/>
  </sheetViews>
  <sheetFormatPr baseColWidth="10" defaultRowHeight="14.4" x14ac:dyDescent="0.3"/>
  <cols>
    <col min="1" max="3" width="16.21875" customWidth="1"/>
    <col min="4" max="4" width="17.5546875" customWidth="1"/>
    <col min="5" max="5" width="17.33203125" customWidth="1"/>
    <col min="6" max="6" width="13.109375" customWidth="1"/>
    <col min="7" max="7" width="16.109375" customWidth="1"/>
  </cols>
  <sheetData>
    <row r="5" spans="1:7" ht="28.8" x14ac:dyDescent="0.3">
      <c r="A5" s="505" t="s">
        <v>1040</v>
      </c>
      <c r="B5" s="508" t="s">
        <v>1039</v>
      </c>
      <c r="C5" s="505" t="s">
        <v>1041</v>
      </c>
      <c r="D5" s="505" t="s">
        <v>1042</v>
      </c>
      <c r="E5" s="505" t="s">
        <v>1045</v>
      </c>
      <c r="F5" s="505" t="s">
        <v>1043</v>
      </c>
      <c r="G5" s="505" t="s">
        <v>1044</v>
      </c>
    </row>
    <row r="6" spans="1:7" x14ac:dyDescent="0.3">
      <c r="A6" s="509" t="s">
        <v>14</v>
      </c>
      <c r="B6" s="420">
        <v>2007</v>
      </c>
      <c r="C6" s="420">
        <v>39.1</v>
      </c>
      <c r="D6" s="420"/>
      <c r="E6" s="513">
        <v>14615612</v>
      </c>
      <c r="F6" s="530">
        <v>592146172</v>
      </c>
      <c r="G6" s="528">
        <v>9830.5251984520492</v>
      </c>
    </row>
    <row r="7" spans="1:7" x14ac:dyDescent="0.3">
      <c r="A7" s="509" t="s">
        <v>21</v>
      </c>
      <c r="B7" s="420">
        <v>2007</v>
      </c>
      <c r="C7" s="420">
        <v>54.2</v>
      </c>
      <c r="D7" s="420"/>
      <c r="E7" s="513">
        <v>12651720</v>
      </c>
      <c r="F7" s="530"/>
      <c r="G7" s="528"/>
    </row>
    <row r="8" spans="1:7" x14ac:dyDescent="0.3">
      <c r="A8" s="510" t="s">
        <v>15</v>
      </c>
      <c r="B8" s="506">
        <v>2007</v>
      </c>
      <c r="C8" s="506">
        <v>49.9</v>
      </c>
      <c r="D8" s="506"/>
      <c r="E8" s="514">
        <v>6880023</v>
      </c>
      <c r="F8" s="531"/>
      <c r="G8" s="527"/>
    </row>
    <row r="9" spans="1:7" x14ac:dyDescent="0.3">
      <c r="A9" s="509" t="s">
        <v>14</v>
      </c>
      <c r="B9" s="420">
        <v>2008</v>
      </c>
      <c r="C9" s="420"/>
      <c r="D9" s="420"/>
      <c r="E9" s="513">
        <v>15653801</v>
      </c>
      <c r="F9" s="530">
        <v>729483436.61826134</v>
      </c>
      <c r="G9" s="528">
        <v>9054.4470926969498</v>
      </c>
    </row>
    <row r="10" spans="1:7" x14ac:dyDescent="0.3">
      <c r="A10" s="509" t="s">
        <v>21</v>
      </c>
      <c r="B10" s="420">
        <v>2008</v>
      </c>
      <c r="C10" s="420"/>
      <c r="D10" s="420"/>
      <c r="E10" s="513">
        <v>13580502</v>
      </c>
      <c r="F10" s="530"/>
      <c r="G10" s="528"/>
    </row>
    <row r="11" spans="1:7" x14ac:dyDescent="0.3">
      <c r="A11" s="510" t="s">
        <v>15</v>
      </c>
      <c r="B11" s="506">
        <v>2008</v>
      </c>
      <c r="C11" s="506"/>
      <c r="D11" s="506"/>
      <c r="E11" s="514">
        <v>7512522</v>
      </c>
      <c r="F11" s="530"/>
      <c r="G11" s="527"/>
    </row>
    <row r="12" spans="1:7" x14ac:dyDescent="0.3">
      <c r="A12" s="509" t="s">
        <v>14</v>
      </c>
      <c r="B12" s="420">
        <v>2009</v>
      </c>
      <c r="C12" s="420"/>
      <c r="D12" s="420"/>
      <c r="E12" s="513">
        <v>15716171</v>
      </c>
      <c r="F12" s="530">
        <v>786494295.71110201</v>
      </c>
      <c r="G12" s="528">
        <v>10763.050510397799</v>
      </c>
    </row>
    <row r="13" spans="1:7" x14ac:dyDescent="0.3">
      <c r="A13" s="509" t="s">
        <v>21</v>
      </c>
      <c r="B13" s="420">
        <v>2009</v>
      </c>
      <c r="C13" s="420"/>
      <c r="D13" s="420"/>
      <c r="E13" s="513">
        <v>13998851</v>
      </c>
      <c r="F13" s="530"/>
      <c r="G13" s="528"/>
    </row>
    <row r="14" spans="1:7" x14ac:dyDescent="0.3">
      <c r="A14" s="510" t="s">
        <v>15</v>
      </c>
      <c r="B14" s="506">
        <v>2009</v>
      </c>
      <c r="C14" s="506"/>
      <c r="D14" s="506"/>
      <c r="E14" s="514">
        <v>7910362</v>
      </c>
      <c r="F14" s="530"/>
      <c r="G14" s="527"/>
    </row>
    <row r="15" spans="1:7" x14ac:dyDescent="0.3">
      <c r="A15" s="509" t="s">
        <v>14</v>
      </c>
      <c r="B15" s="420">
        <v>2010</v>
      </c>
      <c r="C15" s="420"/>
      <c r="D15" s="420"/>
      <c r="E15" s="513">
        <v>16624855</v>
      </c>
      <c r="F15" s="530">
        <v>860277567.3908366</v>
      </c>
      <c r="G15" s="528">
        <v>9789.0613547467492</v>
      </c>
    </row>
    <row r="16" spans="1:7" x14ac:dyDescent="0.3">
      <c r="A16" s="509" t="s">
        <v>21</v>
      </c>
      <c r="B16" s="420">
        <v>2010</v>
      </c>
      <c r="C16" s="420"/>
      <c r="D16" s="420"/>
      <c r="E16" s="513">
        <v>15106528</v>
      </c>
      <c r="F16" s="530"/>
      <c r="G16" s="528"/>
    </row>
    <row r="17" spans="1:7" x14ac:dyDescent="0.3">
      <c r="A17" s="510" t="s">
        <v>15</v>
      </c>
      <c r="B17" s="506">
        <v>2010</v>
      </c>
      <c r="C17" s="506"/>
      <c r="D17" s="506"/>
      <c r="E17" s="514">
        <v>8449884</v>
      </c>
      <c r="F17" s="530"/>
      <c r="G17" s="527"/>
    </row>
    <row r="18" spans="1:7" x14ac:dyDescent="0.3">
      <c r="A18" s="509" t="s">
        <v>14</v>
      </c>
      <c r="B18" s="422">
        <v>2011</v>
      </c>
      <c r="C18" s="420"/>
      <c r="D18" s="420"/>
      <c r="E18" s="513">
        <v>17378414</v>
      </c>
      <c r="F18" s="530">
        <v>901811280.92751789</v>
      </c>
      <c r="G18" s="528">
        <v>9228.2654703116896</v>
      </c>
    </row>
    <row r="19" spans="1:7" x14ac:dyDescent="0.3">
      <c r="A19" s="509" t="s">
        <v>21</v>
      </c>
      <c r="B19" s="422">
        <v>2011</v>
      </c>
      <c r="C19" s="420"/>
      <c r="D19" s="420"/>
      <c r="E19" s="513">
        <v>16366999</v>
      </c>
      <c r="F19" s="530"/>
      <c r="G19" s="528"/>
    </row>
    <row r="20" spans="1:7" x14ac:dyDescent="0.3">
      <c r="A20" s="510" t="s">
        <v>15</v>
      </c>
      <c r="B20" s="511">
        <v>2011</v>
      </c>
      <c r="C20" s="506"/>
      <c r="D20" s="506"/>
      <c r="E20" s="514">
        <v>8937792</v>
      </c>
      <c r="F20" s="530"/>
      <c r="G20" s="527"/>
    </row>
    <row r="21" spans="1:7" x14ac:dyDescent="0.3">
      <c r="A21" s="509" t="s">
        <v>14</v>
      </c>
      <c r="B21" s="422">
        <v>2012</v>
      </c>
      <c r="C21" s="420"/>
      <c r="D21" s="420"/>
      <c r="E21" s="513">
        <v>18712792</v>
      </c>
      <c r="F21" s="530">
        <v>998927609.48537302</v>
      </c>
      <c r="G21" s="528">
        <v>10192.6419096014</v>
      </c>
    </row>
    <row r="22" spans="1:7" x14ac:dyDescent="0.3">
      <c r="A22" s="509" t="s">
        <v>21</v>
      </c>
      <c r="B22" s="422">
        <v>2012</v>
      </c>
      <c r="C22" s="420"/>
      <c r="D22" s="420"/>
      <c r="E22" s="513">
        <v>17066135</v>
      </c>
      <c r="F22" s="530"/>
      <c r="G22" s="528"/>
    </row>
    <row r="23" spans="1:7" x14ac:dyDescent="0.3">
      <c r="A23" s="510" t="s">
        <v>15</v>
      </c>
      <c r="B23" s="511">
        <v>2012</v>
      </c>
      <c r="C23" s="506"/>
      <c r="D23" s="506"/>
      <c r="E23" s="514">
        <v>9782672</v>
      </c>
      <c r="F23" s="530"/>
      <c r="G23" s="527"/>
    </row>
    <row r="24" spans="1:7" x14ac:dyDescent="0.3">
      <c r="A24" s="509" t="s">
        <v>14</v>
      </c>
      <c r="B24" s="422">
        <v>2013</v>
      </c>
      <c r="C24" s="420"/>
      <c r="D24" s="420"/>
      <c r="E24" s="513">
        <v>19532083</v>
      </c>
      <c r="F24" s="530">
        <v>1057584878.1779603</v>
      </c>
      <c r="G24" s="528">
        <v>10483.6043093438</v>
      </c>
    </row>
    <row r="25" spans="1:7" x14ac:dyDescent="0.3">
      <c r="A25" s="509" t="s">
        <v>21</v>
      </c>
      <c r="B25" s="422">
        <v>2013</v>
      </c>
      <c r="C25" s="420"/>
      <c r="D25" s="420"/>
      <c r="E25" s="513">
        <v>17746782</v>
      </c>
      <c r="F25" s="530"/>
      <c r="G25" s="528"/>
    </row>
    <row r="26" spans="1:7" x14ac:dyDescent="0.3">
      <c r="A26" s="510" t="s">
        <v>15</v>
      </c>
      <c r="B26" s="511">
        <v>2013</v>
      </c>
      <c r="C26" s="506"/>
      <c r="D26" s="506"/>
      <c r="E26" s="514">
        <v>10138533</v>
      </c>
      <c r="F26" s="530"/>
      <c r="G26" s="527"/>
    </row>
    <row r="27" spans="1:7" x14ac:dyDescent="0.3">
      <c r="A27" s="509" t="s">
        <v>14</v>
      </c>
      <c r="B27" s="422">
        <v>2014</v>
      </c>
      <c r="C27" s="420"/>
      <c r="D27" s="420"/>
      <c r="E27" s="513">
        <v>19821258</v>
      </c>
      <c r="F27" s="530">
        <v>1138423183.2507179</v>
      </c>
      <c r="G27" s="528">
        <v>10746.007464182199</v>
      </c>
    </row>
    <row r="28" spans="1:7" x14ac:dyDescent="0.3">
      <c r="A28" s="509" t="s">
        <v>21</v>
      </c>
      <c r="B28" s="422">
        <v>2014</v>
      </c>
      <c r="C28" s="420"/>
      <c r="D28" s="420"/>
      <c r="E28" s="513">
        <v>18750443</v>
      </c>
      <c r="F28" s="530"/>
      <c r="G28" s="528"/>
    </row>
    <row r="29" spans="1:7" x14ac:dyDescent="0.3">
      <c r="A29" s="510" t="s">
        <v>15</v>
      </c>
      <c r="B29" s="511">
        <v>2014</v>
      </c>
      <c r="C29" s="506"/>
      <c r="D29" s="506"/>
      <c r="E29" s="514">
        <v>10354938</v>
      </c>
      <c r="F29" s="530"/>
      <c r="G29" s="527"/>
    </row>
    <row r="30" spans="1:7" x14ac:dyDescent="0.3">
      <c r="A30" s="509" t="s">
        <v>14</v>
      </c>
      <c r="B30" s="422">
        <v>2015</v>
      </c>
      <c r="C30" s="420"/>
      <c r="D30" s="420"/>
      <c r="E30" s="513">
        <v>20274733</v>
      </c>
      <c r="F30" s="530">
        <v>1170305108.5141006</v>
      </c>
      <c r="G30" s="528">
        <v>10814.204331200501</v>
      </c>
    </row>
    <row r="31" spans="1:7" x14ac:dyDescent="0.3">
      <c r="A31" s="509" t="s">
        <v>21</v>
      </c>
      <c r="B31" s="422">
        <v>2015</v>
      </c>
      <c r="C31" s="420"/>
      <c r="D31" s="420"/>
      <c r="E31" s="513">
        <v>18866671</v>
      </c>
      <c r="F31" s="530"/>
      <c r="G31" s="528"/>
    </row>
    <row r="32" spans="1:7" x14ac:dyDescent="0.3">
      <c r="A32" s="510" t="s">
        <v>15</v>
      </c>
      <c r="B32" s="511">
        <v>2015</v>
      </c>
      <c r="C32" s="506"/>
      <c r="D32" s="506"/>
      <c r="E32" s="514">
        <v>10809529</v>
      </c>
      <c r="F32" s="530"/>
      <c r="G32" s="527"/>
    </row>
    <row r="33" spans="1:7" x14ac:dyDescent="0.3">
      <c r="A33" s="509" t="s">
        <v>14</v>
      </c>
      <c r="B33" s="422">
        <v>2016</v>
      </c>
      <c r="C33" s="420"/>
      <c r="D33" s="420"/>
      <c r="E33" s="513">
        <v>20448345</v>
      </c>
      <c r="F33" s="530">
        <v>1263678918.4006121</v>
      </c>
      <c r="G33" s="528">
        <v>11187.0829734565</v>
      </c>
    </row>
    <row r="34" spans="1:7" x14ac:dyDescent="0.3">
      <c r="A34" s="509" t="s">
        <v>21</v>
      </c>
      <c r="B34" s="422">
        <v>2016</v>
      </c>
      <c r="C34" s="420"/>
      <c r="D34" s="420"/>
      <c r="E34" s="513">
        <v>18924869</v>
      </c>
      <c r="F34" s="530"/>
      <c r="G34" s="528"/>
    </row>
    <row r="35" spans="1:7" x14ac:dyDescent="0.3">
      <c r="A35" s="510" t="s">
        <v>15</v>
      </c>
      <c r="B35" s="511">
        <v>2016</v>
      </c>
      <c r="C35" s="506"/>
      <c r="D35" s="506"/>
      <c r="E35" s="514">
        <v>11080412</v>
      </c>
      <c r="F35" s="530"/>
      <c r="G35" s="527"/>
    </row>
    <row r="36" spans="1:7" x14ac:dyDescent="0.3">
      <c r="A36" s="509" t="s">
        <v>14</v>
      </c>
      <c r="B36" s="422">
        <v>2017</v>
      </c>
      <c r="C36" s="420"/>
      <c r="D36" s="420"/>
      <c r="E36" s="513">
        <v>20797558</v>
      </c>
      <c r="F36" s="530">
        <v>1360448981.991914</v>
      </c>
      <c r="G36" s="528">
        <v>11269.3487986118</v>
      </c>
    </row>
    <row r="37" spans="1:7" x14ac:dyDescent="0.3">
      <c r="A37" s="509" t="s">
        <v>21</v>
      </c>
      <c r="B37" s="422">
        <v>2017</v>
      </c>
      <c r="C37" s="420"/>
      <c r="D37" s="420"/>
      <c r="E37" s="513">
        <v>18473111</v>
      </c>
      <c r="F37" s="530"/>
      <c r="G37" s="528"/>
    </row>
    <row r="38" spans="1:7" x14ac:dyDescent="0.3">
      <c r="A38" s="510" t="s">
        <v>15</v>
      </c>
      <c r="B38" s="511">
        <v>2017</v>
      </c>
      <c r="C38" s="506"/>
      <c r="D38" s="506"/>
      <c r="E38" s="514">
        <v>11371483</v>
      </c>
      <c r="F38" s="530"/>
      <c r="G38" s="527"/>
    </row>
    <row r="39" spans="1:7" x14ac:dyDescent="0.3">
      <c r="A39" s="509" t="s">
        <v>14</v>
      </c>
      <c r="B39" s="422">
        <v>2018</v>
      </c>
      <c r="C39" s="420"/>
      <c r="D39" s="420"/>
      <c r="E39" s="513">
        <v>21840178</v>
      </c>
      <c r="F39" s="530">
        <v>1407792856.2121394</v>
      </c>
      <c r="G39" s="528">
        <v>11122.9463807837</v>
      </c>
    </row>
    <row r="40" spans="1:7" x14ac:dyDescent="0.3">
      <c r="A40" s="509" t="s">
        <v>21</v>
      </c>
      <c r="B40" s="422">
        <v>2018</v>
      </c>
      <c r="C40" s="420"/>
      <c r="D40" s="420"/>
      <c r="E40" s="513">
        <v>19758433</v>
      </c>
      <c r="F40" s="530"/>
      <c r="G40" s="528"/>
    </row>
    <row r="41" spans="1:7" x14ac:dyDescent="0.3">
      <c r="A41" s="510" t="s">
        <v>15</v>
      </c>
      <c r="B41" s="511">
        <v>2018</v>
      </c>
      <c r="C41" s="506"/>
      <c r="D41" s="506"/>
      <c r="E41" s="514">
        <v>11837862</v>
      </c>
      <c r="F41" s="530"/>
      <c r="G41" s="527"/>
    </row>
    <row r="42" spans="1:7" x14ac:dyDescent="0.3">
      <c r="A42" s="509" t="s">
        <v>14</v>
      </c>
      <c r="B42" s="422">
        <v>2019</v>
      </c>
      <c r="C42" s="420"/>
      <c r="D42" s="420"/>
      <c r="E42" s="513">
        <v>22637274</v>
      </c>
      <c r="F42" s="530">
        <v>1461726067.6591361</v>
      </c>
      <c r="G42" s="528">
        <v>11255.126720280299</v>
      </c>
    </row>
    <row r="43" spans="1:7" x14ac:dyDescent="0.3">
      <c r="A43" s="509" t="s">
        <v>21</v>
      </c>
      <c r="B43" s="422">
        <v>2019</v>
      </c>
      <c r="C43" s="420"/>
      <c r="D43" s="420"/>
      <c r="E43" s="513">
        <v>20626256</v>
      </c>
      <c r="F43" s="530"/>
      <c r="G43" s="528"/>
    </row>
    <row r="44" spans="1:7" x14ac:dyDescent="0.3">
      <c r="A44" s="510" t="s">
        <v>15</v>
      </c>
      <c r="B44" s="511">
        <v>2019</v>
      </c>
      <c r="C44" s="506"/>
      <c r="D44" s="506"/>
      <c r="E44" s="514">
        <v>12113549</v>
      </c>
      <c r="F44" s="530"/>
      <c r="G44" s="527"/>
    </row>
    <row r="45" spans="1:7" x14ac:dyDescent="0.3">
      <c r="A45" s="509" t="s">
        <v>14</v>
      </c>
      <c r="B45" s="422">
        <v>2020</v>
      </c>
      <c r="C45" s="420"/>
      <c r="D45" s="420"/>
      <c r="E45" s="513">
        <v>21224496</v>
      </c>
      <c r="F45" s="530">
        <v>1832850252.4959316</v>
      </c>
      <c r="G45" s="528">
        <v>9686.8956987761103</v>
      </c>
    </row>
    <row r="46" spans="1:7" x14ac:dyDescent="0.3">
      <c r="A46" s="509" t="s">
        <v>21</v>
      </c>
      <c r="B46" s="422">
        <v>2020</v>
      </c>
      <c r="C46" s="420"/>
      <c r="D46" s="420"/>
      <c r="E46" s="513">
        <v>18879119</v>
      </c>
      <c r="F46" s="530"/>
      <c r="G46" s="528"/>
    </row>
    <row r="47" spans="1:7" x14ac:dyDescent="0.3">
      <c r="A47" s="510" t="s">
        <v>15</v>
      </c>
      <c r="B47" s="511">
        <v>2020</v>
      </c>
      <c r="C47" s="506"/>
      <c r="D47" s="506"/>
      <c r="E47" s="514">
        <v>11345968</v>
      </c>
      <c r="F47" s="530"/>
      <c r="G47" s="527"/>
    </row>
    <row r="48" spans="1:7" x14ac:dyDescent="0.3">
      <c r="A48" s="509" t="s">
        <v>14</v>
      </c>
      <c r="B48" s="422">
        <v>2021</v>
      </c>
      <c r="C48" s="420"/>
      <c r="D48" s="420"/>
      <c r="E48" s="513">
        <v>23530168</v>
      </c>
      <c r="F48" s="530">
        <v>1925808831.1429839</v>
      </c>
      <c r="G48" s="528">
        <v>10602.566648801399</v>
      </c>
    </row>
    <row r="49" spans="1:7" x14ac:dyDescent="0.3">
      <c r="A49" s="509" t="s">
        <v>21</v>
      </c>
      <c r="B49" s="422">
        <v>2021</v>
      </c>
      <c r="C49" s="420"/>
      <c r="D49" s="420"/>
      <c r="E49" s="513">
        <v>21145698</v>
      </c>
      <c r="F49" s="530"/>
      <c r="G49" s="528"/>
    </row>
    <row r="50" spans="1:7" x14ac:dyDescent="0.3">
      <c r="A50" s="510" t="s">
        <v>15</v>
      </c>
      <c r="B50" s="511">
        <v>2021</v>
      </c>
      <c r="C50" s="506"/>
      <c r="D50" s="506"/>
      <c r="E50" s="514">
        <v>13078099</v>
      </c>
      <c r="F50" s="530"/>
      <c r="G50" s="527"/>
    </row>
    <row r="51" spans="1:7" x14ac:dyDescent="0.3">
      <c r="A51" s="509" t="s">
        <v>14</v>
      </c>
      <c r="B51" s="422">
        <v>2022</v>
      </c>
      <c r="C51" s="420"/>
      <c r="D51" s="420"/>
      <c r="E51" s="513">
        <v>23892523</v>
      </c>
      <c r="F51" s="530">
        <v>1741463191.2888639</v>
      </c>
      <c r="G51" s="528">
        <v>10579.8929267203</v>
      </c>
    </row>
    <row r="52" spans="1:7" x14ac:dyDescent="0.3">
      <c r="A52" s="509" t="s">
        <v>21</v>
      </c>
      <c r="B52" s="422">
        <v>2022</v>
      </c>
      <c r="C52" s="420"/>
      <c r="D52" s="420"/>
      <c r="E52" s="513">
        <v>21050225</v>
      </c>
      <c r="F52" s="530"/>
      <c r="G52" s="528"/>
    </row>
    <row r="53" spans="1:7" x14ac:dyDescent="0.3">
      <c r="A53" s="510" t="s">
        <v>15</v>
      </c>
      <c r="B53" s="511">
        <v>2022</v>
      </c>
      <c r="C53" s="506"/>
      <c r="D53" s="506"/>
      <c r="E53" s="514">
        <v>13361231</v>
      </c>
      <c r="F53" s="531"/>
      <c r="G53" s="527"/>
    </row>
    <row r="54" spans="1:7" x14ac:dyDescent="0.3">
      <c r="A54" s="509" t="s">
        <v>14</v>
      </c>
      <c r="B54" s="422">
        <v>2023</v>
      </c>
      <c r="C54" s="420"/>
      <c r="D54" s="420"/>
      <c r="E54" s="513">
        <v>23269987</v>
      </c>
      <c r="F54" s="530">
        <v>1831009943.1876783</v>
      </c>
      <c r="G54" s="528">
        <v>10376.374420735699</v>
      </c>
    </row>
    <row r="55" spans="1:7" x14ac:dyDescent="0.3">
      <c r="A55" s="509" t="s">
        <v>21</v>
      </c>
      <c r="B55" s="422">
        <v>2023</v>
      </c>
      <c r="C55" s="420"/>
      <c r="D55" s="420"/>
      <c r="E55" s="513">
        <v>21369295</v>
      </c>
      <c r="F55" s="530"/>
      <c r="G55" s="528"/>
    </row>
    <row r="56" spans="1:7" x14ac:dyDescent="0.3">
      <c r="A56" s="512" t="s">
        <v>15</v>
      </c>
      <c r="B56" s="422">
        <v>2023</v>
      </c>
      <c r="C56" s="507"/>
      <c r="D56" s="507"/>
      <c r="E56" s="515">
        <v>12660759</v>
      </c>
      <c r="F56" s="532"/>
      <c r="G56" s="529"/>
    </row>
  </sheetData>
  <pageMargins left="0.7" right="0.7" top="0.75" bottom="0.75" header="0.3" footer="0.3"/>
  <ignoredErrors>
    <ignoredError sqref="F6:F54" calculatedColumn="1"/>
  </ignoredErrors>
  <tableParts count="1">
    <tablePart r:id="rId1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B2BCF-B6A9-480A-8AA3-1E9CD0C087EF}">
  <dimension ref="A1:R110"/>
  <sheetViews>
    <sheetView topLeftCell="B1" workbookViewId="0">
      <selection activeCell="F6" sqref="F6:F22"/>
    </sheetView>
    <sheetView workbookViewId="1"/>
  </sheetViews>
  <sheetFormatPr baseColWidth="10" defaultRowHeight="14.4" x14ac:dyDescent="0.3"/>
  <cols>
    <col min="1" max="1" width="16.88671875" customWidth="1"/>
    <col min="2" max="2" width="15.88671875" customWidth="1"/>
    <col min="3" max="3" width="22" customWidth="1"/>
    <col min="4" max="4" width="32.6640625" customWidth="1"/>
    <col min="5" max="5" width="25.44140625" customWidth="1"/>
    <col min="6" max="6" width="26.109375" customWidth="1"/>
    <col min="7" max="7" width="19.109375" customWidth="1"/>
    <col min="8" max="8" width="18.33203125" customWidth="1"/>
    <col min="9" max="9" width="14.33203125" customWidth="1"/>
    <col min="10" max="10" width="15.109375" customWidth="1"/>
    <col min="11" max="11" width="15.5546875" customWidth="1"/>
    <col min="12" max="12" width="16.33203125" customWidth="1"/>
    <col min="13" max="13" width="14" customWidth="1"/>
    <col min="14" max="14" width="15.33203125" customWidth="1"/>
    <col min="15" max="15" width="14.88671875" customWidth="1"/>
    <col min="16" max="16" width="14.109375" customWidth="1"/>
    <col min="17" max="17" width="14.77734375" customWidth="1"/>
    <col min="18" max="18" width="14.5546875" customWidth="1"/>
  </cols>
  <sheetData>
    <row r="1" spans="1:6" ht="15.6" x14ac:dyDescent="0.3">
      <c r="A1" s="487" t="s">
        <v>1055</v>
      </c>
    </row>
    <row r="2" spans="1:6" ht="18" x14ac:dyDescent="0.35">
      <c r="A2" s="609" t="s">
        <v>1054</v>
      </c>
    </row>
    <row r="3" spans="1:6" x14ac:dyDescent="0.3">
      <c r="A3" t="s">
        <v>1053</v>
      </c>
    </row>
    <row r="5" spans="1:6" ht="18.600000000000001" thickBot="1" x14ac:dyDescent="0.4">
      <c r="A5" s="516" t="s">
        <v>1039</v>
      </c>
      <c r="B5" s="517" t="s">
        <v>1010</v>
      </c>
      <c r="C5" s="518" t="s">
        <v>929</v>
      </c>
      <c r="D5" s="518" t="s">
        <v>930</v>
      </c>
      <c r="E5" s="519" t="s">
        <v>877</v>
      </c>
      <c r="F5" s="519" t="s">
        <v>863</v>
      </c>
    </row>
    <row r="6" spans="1:6" x14ac:dyDescent="0.3">
      <c r="A6" s="520">
        <v>2007</v>
      </c>
      <c r="B6" s="521">
        <f>+D28</f>
        <v>8803.1484016765935</v>
      </c>
      <c r="C6" s="522">
        <f>+H50</f>
        <v>39.052222923290429</v>
      </c>
      <c r="D6" s="522">
        <f>+G50</f>
        <v>9.9556581114099725</v>
      </c>
      <c r="E6" s="521">
        <f>+B88</f>
        <v>592146172</v>
      </c>
      <c r="F6" s="521">
        <f>+G94</f>
        <v>7079.7667517889622</v>
      </c>
    </row>
    <row r="7" spans="1:6" x14ac:dyDescent="0.3">
      <c r="A7" s="523">
        <v>2008</v>
      </c>
      <c r="B7" s="521">
        <f t="shared" ref="B7:B22" si="0">+D29</f>
        <v>9337.0296606858574</v>
      </c>
      <c r="C7" s="522">
        <f t="shared" ref="C7:C22" si="1">+H51</f>
        <v>38.586058393561004</v>
      </c>
      <c r="D7" s="522">
        <f t="shared" ref="D7:D22" si="2">+G51</f>
        <v>13.492516865508932</v>
      </c>
      <c r="E7" s="524">
        <f>+C88</f>
        <v>729483436.61826134</v>
      </c>
      <c r="F7" s="521">
        <f t="shared" ref="F7:F22" si="3">+G95</f>
        <v>7555.2411332406909</v>
      </c>
    </row>
    <row r="8" spans="1:6" x14ac:dyDescent="0.3">
      <c r="A8" s="520">
        <v>2009</v>
      </c>
      <c r="B8" s="521">
        <f t="shared" si="0"/>
        <v>9280.5420164941006</v>
      </c>
      <c r="C8" s="522">
        <f t="shared" si="1"/>
        <v>35.158676013994906</v>
      </c>
      <c r="D8" s="522">
        <f t="shared" si="2"/>
        <v>10.919167417955892</v>
      </c>
      <c r="E8" s="521">
        <f>+D88</f>
        <v>786494295.71110201</v>
      </c>
      <c r="F8" s="521">
        <f t="shared" si="3"/>
        <v>7800.1716134729868</v>
      </c>
    </row>
    <row r="9" spans="1:6" x14ac:dyDescent="0.3">
      <c r="A9" s="523">
        <v>2010</v>
      </c>
      <c r="B9" s="521">
        <f t="shared" si="0"/>
        <v>9711.3356956180905</v>
      </c>
      <c r="C9" s="522">
        <f t="shared" si="1"/>
        <v>31.421462204705712</v>
      </c>
      <c r="D9" s="522">
        <f t="shared" si="2"/>
        <v>9.7145203174804617</v>
      </c>
      <c r="E9" s="524">
        <f>+E88</f>
        <v>860277567.3908366</v>
      </c>
      <c r="F9" s="521">
        <f t="shared" si="3"/>
        <v>7783.8855069918336</v>
      </c>
    </row>
    <row r="10" spans="1:6" x14ac:dyDescent="0.3">
      <c r="A10" s="520">
        <v>2011</v>
      </c>
      <c r="B10" s="521">
        <f t="shared" si="0"/>
        <v>10040.236250178377</v>
      </c>
      <c r="C10" s="522">
        <f t="shared" si="1"/>
        <v>29.369508103888737</v>
      </c>
      <c r="D10" s="522">
        <f t="shared" si="2"/>
        <v>8.2098441776883853</v>
      </c>
      <c r="E10" s="521">
        <f>+F88</f>
        <v>901811280.92751789</v>
      </c>
      <c r="F10" s="521">
        <f t="shared" si="3"/>
        <v>7733.6436019695475</v>
      </c>
    </row>
    <row r="11" spans="1:6" x14ac:dyDescent="0.3">
      <c r="A11" s="523">
        <v>2012</v>
      </c>
      <c r="B11" s="521">
        <f t="shared" si="0"/>
        <v>10694.172859712929</v>
      </c>
      <c r="C11" s="522">
        <f t="shared" si="1"/>
        <v>30.632667445922465</v>
      </c>
      <c r="D11" s="522">
        <f t="shared" si="2"/>
        <v>8.4145805327891612</v>
      </c>
      <c r="E11" s="524">
        <f>+G88</f>
        <v>998927609.48537302</v>
      </c>
      <c r="F11" s="521">
        <f t="shared" si="3"/>
        <v>8590.316495829984</v>
      </c>
    </row>
    <row r="12" spans="1:6" x14ac:dyDescent="0.3">
      <c r="A12" s="520">
        <v>2013</v>
      </c>
      <c r="B12" s="521">
        <f t="shared" si="0"/>
        <v>11033.865779682905</v>
      </c>
      <c r="C12" s="522">
        <f t="shared" si="1"/>
        <v>29.456005664685286</v>
      </c>
      <c r="D12" s="522">
        <f t="shared" si="2"/>
        <v>7.4957035110124703</v>
      </c>
      <c r="E12" s="521">
        <f>+H88</f>
        <v>1057584878.1779603</v>
      </c>
      <c r="F12" s="521">
        <f t="shared" si="3"/>
        <v>8418.4213872479831</v>
      </c>
    </row>
    <row r="13" spans="1:6" x14ac:dyDescent="0.3">
      <c r="A13" s="523">
        <v>2014</v>
      </c>
      <c r="B13" s="521">
        <f t="shared" si="0"/>
        <v>11051.57725883638</v>
      </c>
      <c r="C13" s="522">
        <f t="shared" si="1"/>
        <v>27.422392365577302</v>
      </c>
      <c r="D13" s="522">
        <f t="shared" si="2"/>
        <v>5.4644378214137079</v>
      </c>
      <c r="E13" s="524">
        <f>+I88</f>
        <v>1138423183.2507179</v>
      </c>
      <c r="F13" s="521">
        <f t="shared" si="3"/>
        <v>8912.9097838576927</v>
      </c>
    </row>
    <row r="14" spans="1:6" x14ac:dyDescent="0.3">
      <c r="A14" s="520">
        <v>2015</v>
      </c>
      <c r="B14" s="521">
        <f t="shared" si="0"/>
        <v>11132.060647057144</v>
      </c>
      <c r="C14" s="522">
        <f t="shared" si="1"/>
        <v>25.860357188646585</v>
      </c>
      <c r="D14" s="522">
        <f t="shared" si="2"/>
        <v>6.3056648540833855</v>
      </c>
      <c r="E14" s="521">
        <f>+J88</f>
        <v>1170305108.5141006</v>
      </c>
      <c r="F14" s="521">
        <f t="shared" si="3"/>
        <v>9579.5692597317138</v>
      </c>
    </row>
    <row r="15" spans="1:6" x14ac:dyDescent="0.3">
      <c r="A15" s="523">
        <v>2016</v>
      </c>
      <c r="B15" s="521">
        <f t="shared" si="0"/>
        <v>11018.733362790848</v>
      </c>
      <c r="C15" s="522">
        <f t="shared" si="1"/>
        <v>24.468292255118257</v>
      </c>
      <c r="D15" s="522">
        <f t="shared" si="2"/>
        <v>4.4435021042281022</v>
      </c>
      <c r="E15" s="524">
        <f>+K88</f>
        <v>1263678918.4006121</v>
      </c>
      <c r="F15" s="521">
        <f t="shared" si="3"/>
        <v>10381.751285384104</v>
      </c>
    </row>
    <row r="16" spans="1:6" x14ac:dyDescent="0.3">
      <c r="A16" s="520">
        <v>2017</v>
      </c>
      <c r="B16" s="521">
        <f t="shared" si="0"/>
        <v>10969.245585942526</v>
      </c>
      <c r="C16" s="522">
        <f t="shared" si="1"/>
        <v>23.483814761833003</v>
      </c>
      <c r="D16" s="522">
        <f t="shared" si="2"/>
        <v>4.3425362593290755</v>
      </c>
      <c r="E16" s="521">
        <f>+L88</f>
        <v>1360448981.991914</v>
      </c>
      <c r="F16" s="521">
        <f t="shared" si="3"/>
        <v>9984.1562224292829</v>
      </c>
    </row>
    <row r="17" spans="1:8" x14ac:dyDescent="0.3">
      <c r="A17" s="523">
        <v>2018</v>
      </c>
      <c r="B17" s="521">
        <f t="shared" si="0"/>
        <v>11266.529137720332</v>
      </c>
      <c r="C17" s="522">
        <f t="shared" si="1"/>
        <v>20.830604464164715</v>
      </c>
      <c r="D17" s="522">
        <f t="shared" si="2"/>
        <v>3.2352450745834633</v>
      </c>
      <c r="E17" s="524">
        <f>+M88</f>
        <v>1407792856.2121394</v>
      </c>
      <c r="F17" s="521">
        <f t="shared" si="3"/>
        <v>10432.600167641962</v>
      </c>
    </row>
    <row r="18" spans="1:8" x14ac:dyDescent="0.3">
      <c r="A18" s="520">
        <v>2019</v>
      </c>
      <c r="B18" s="521">
        <f t="shared" si="0"/>
        <v>11433.538343583847</v>
      </c>
      <c r="C18" s="522">
        <f t="shared" si="1"/>
        <v>24.729512094054709</v>
      </c>
      <c r="D18" s="522">
        <f t="shared" si="2"/>
        <v>6.2632455575121702</v>
      </c>
      <c r="E18" s="521">
        <f>+N88</f>
        <v>1461726067.6591361</v>
      </c>
      <c r="F18" s="521">
        <f t="shared" si="3"/>
        <v>10360.742981315292</v>
      </c>
    </row>
    <row r="19" spans="1:8" x14ac:dyDescent="0.3">
      <c r="A19" s="523">
        <v>2020</v>
      </c>
      <c r="B19" s="521">
        <f t="shared" si="0"/>
        <v>10523.9990063324</v>
      </c>
      <c r="C19" s="522">
        <f t="shared" si="1"/>
        <v>31.929651502259276</v>
      </c>
      <c r="D19" s="522">
        <f t="shared" si="2"/>
        <v>6.1790078340642554</v>
      </c>
      <c r="E19" s="524">
        <f>+O88</f>
        <v>1832850252.4959316</v>
      </c>
      <c r="F19" s="521">
        <f t="shared" si="3"/>
        <v>9624.0417000066464</v>
      </c>
    </row>
    <row r="20" spans="1:8" x14ac:dyDescent="0.3">
      <c r="A20" s="520">
        <v>2021</v>
      </c>
      <c r="B20" s="521">
        <f t="shared" si="0"/>
        <v>11486.580372293374</v>
      </c>
      <c r="C20" s="522">
        <f t="shared" si="1"/>
        <v>26.763162920657628</v>
      </c>
      <c r="D20" s="522">
        <f t="shared" si="2"/>
        <v>5.8192720266070284</v>
      </c>
      <c r="E20" s="521">
        <f>+P88</f>
        <v>1925808831.1429839</v>
      </c>
      <c r="F20" s="521">
        <f t="shared" si="3"/>
        <v>9299.3059056316579</v>
      </c>
    </row>
    <row r="21" spans="1:8" x14ac:dyDescent="0.3">
      <c r="A21" s="523">
        <v>2022</v>
      </c>
      <c r="B21" s="521">
        <f t="shared" si="0"/>
        <v>11501.470867862585</v>
      </c>
      <c r="C21" s="522">
        <f t="shared" si="1"/>
        <v>28.414148782991894</v>
      </c>
      <c r="D21" s="522">
        <f t="shared" si="2"/>
        <v>4.3763711307984767</v>
      </c>
      <c r="E21" s="524">
        <f>+Q88</f>
        <v>1741463191.2888639</v>
      </c>
      <c r="F21" s="521">
        <f t="shared" si="3"/>
        <v>9720.7312527418508</v>
      </c>
    </row>
    <row r="22" spans="1:8" x14ac:dyDescent="0.3">
      <c r="A22" s="525">
        <v>2023</v>
      </c>
      <c r="B22" s="521">
        <f t="shared" si="0"/>
        <v>11058.544738420362</v>
      </c>
      <c r="C22" s="522">
        <f t="shared" si="1"/>
        <v>31.606651446256862</v>
      </c>
      <c r="D22" s="522">
        <f t="shared" si="2"/>
        <v>6.9678318423750785</v>
      </c>
      <c r="E22" s="526">
        <f>+R88</f>
        <v>1831009943.1876783</v>
      </c>
      <c r="F22" s="521">
        <f t="shared" si="3"/>
        <v>9553.4322960597219</v>
      </c>
    </row>
    <row r="25" spans="1:8" ht="14.4" customHeight="1" x14ac:dyDescent="0.3">
      <c r="A25" s="617" t="s">
        <v>1062</v>
      </c>
      <c r="B25" s="617"/>
      <c r="C25" s="617"/>
      <c r="D25" s="617"/>
      <c r="E25" s="617"/>
      <c r="F25" s="617"/>
    </row>
    <row r="26" spans="1:8" ht="13.8" customHeight="1" x14ac:dyDescent="0.3">
      <c r="A26" s="617"/>
      <c r="B26" s="617"/>
      <c r="C26" s="617"/>
      <c r="D26" s="617"/>
      <c r="E26" s="617"/>
      <c r="F26" s="617"/>
    </row>
    <row r="27" spans="1:8" ht="15" thickBot="1" x14ac:dyDescent="0.35">
      <c r="A27" s="339" t="s">
        <v>1039</v>
      </c>
      <c r="B27" s="350" t="s">
        <v>851</v>
      </c>
      <c r="C27" s="350" t="s">
        <v>854</v>
      </c>
      <c r="D27" s="339" t="s">
        <v>1058</v>
      </c>
      <c r="E27" s="616"/>
      <c r="F27" s="616"/>
    </row>
    <row r="28" spans="1:8" x14ac:dyDescent="0.3">
      <c r="A28">
        <v>2007</v>
      </c>
      <c r="B28" s="347">
        <v>1660271</v>
      </c>
      <c r="C28" s="347">
        <v>14615612000</v>
      </c>
      <c r="D28" s="347">
        <f>C28/B28</f>
        <v>8803.1484016765935</v>
      </c>
      <c r="E28" s="616"/>
      <c r="F28" s="616"/>
    </row>
    <row r="29" spans="1:8" x14ac:dyDescent="0.3">
      <c r="A29">
        <v>2008</v>
      </c>
      <c r="B29" s="347">
        <v>1676529</v>
      </c>
      <c r="C29" s="347">
        <v>15653801000</v>
      </c>
      <c r="D29" s="347">
        <f t="shared" ref="D29:D44" si="4">C29/B29</f>
        <v>9337.0296606858574</v>
      </c>
      <c r="E29" s="616"/>
      <c r="F29" s="616"/>
    </row>
    <row r="30" spans="1:8" x14ac:dyDescent="0.3">
      <c r="A30">
        <v>2009</v>
      </c>
      <c r="B30" s="347">
        <v>1693454</v>
      </c>
      <c r="C30" s="347">
        <v>15716171000</v>
      </c>
      <c r="D30" s="347">
        <f t="shared" si="4"/>
        <v>9280.5420164941006</v>
      </c>
      <c r="E30" s="616"/>
      <c r="F30" s="616"/>
      <c r="G30" s="616"/>
      <c r="H30" s="616"/>
    </row>
    <row r="31" spans="1:8" x14ac:dyDescent="0.3">
      <c r="A31">
        <v>2010</v>
      </c>
      <c r="B31" s="347">
        <v>1711902</v>
      </c>
      <c r="C31" s="347">
        <v>16624855000</v>
      </c>
      <c r="D31" s="347">
        <f t="shared" si="4"/>
        <v>9711.3356956180905</v>
      </c>
      <c r="E31" s="616"/>
      <c r="F31" s="616"/>
      <c r="G31" s="616"/>
      <c r="H31" s="616"/>
    </row>
    <row r="32" spans="1:8" x14ac:dyDescent="0.3">
      <c r="A32">
        <v>2011</v>
      </c>
      <c r="B32" s="347">
        <v>1730877</v>
      </c>
      <c r="C32" s="347">
        <v>17378414000</v>
      </c>
      <c r="D32" s="347">
        <f t="shared" si="4"/>
        <v>10040.236250178377</v>
      </c>
      <c r="E32" s="616"/>
      <c r="F32" s="616"/>
      <c r="G32" s="616"/>
      <c r="H32" s="616"/>
    </row>
    <row r="33" spans="1:8" x14ac:dyDescent="0.3">
      <c r="A33">
        <v>2012</v>
      </c>
      <c r="B33" s="347">
        <v>1749812</v>
      </c>
      <c r="C33" s="347">
        <v>18712792000</v>
      </c>
      <c r="D33" s="347">
        <f t="shared" si="4"/>
        <v>10694.172859712929</v>
      </c>
      <c r="E33" s="616"/>
      <c r="F33" s="616"/>
      <c r="G33" s="616"/>
      <c r="H33" s="616"/>
    </row>
    <row r="34" spans="1:8" x14ac:dyDescent="0.3">
      <c r="A34">
        <v>2013</v>
      </c>
      <c r="B34" s="347">
        <v>1770194</v>
      </c>
      <c r="C34" s="347">
        <v>19532083000</v>
      </c>
      <c r="D34" s="347">
        <f t="shared" si="4"/>
        <v>11033.865779682905</v>
      </c>
      <c r="E34" s="616"/>
      <c r="F34" s="616"/>
      <c r="G34" s="616"/>
      <c r="H34" s="616"/>
    </row>
    <row r="35" spans="1:8" x14ac:dyDescent="0.3">
      <c r="A35">
        <v>2014</v>
      </c>
      <c r="B35" s="347">
        <v>1793523</v>
      </c>
      <c r="C35" s="347">
        <v>19821258000</v>
      </c>
      <c r="D35" s="347">
        <f t="shared" si="4"/>
        <v>11051.57725883638</v>
      </c>
      <c r="E35" s="616"/>
      <c r="F35" s="616"/>
      <c r="G35" s="616"/>
      <c r="H35" s="616"/>
    </row>
    <row r="36" spans="1:8" x14ac:dyDescent="0.3">
      <c r="A36">
        <v>2015</v>
      </c>
      <c r="B36" s="347">
        <v>1821292</v>
      </c>
      <c r="C36" s="347">
        <v>20274733000</v>
      </c>
      <c r="D36" s="347">
        <f t="shared" si="4"/>
        <v>11132.060647057144</v>
      </c>
      <c r="E36" s="616"/>
      <c r="F36" s="616"/>
      <c r="G36" s="616"/>
      <c r="H36" s="616"/>
    </row>
    <row r="37" spans="1:8" x14ac:dyDescent="0.3">
      <c r="A37">
        <v>2016</v>
      </c>
      <c r="B37" s="347">
        <v>1855780</v>
      </c>
      <c r="C37" s="347">
        <v>20448345000</v>
      </c>
      <c r="D37" s="347">
        <f t="shared" si="4"/>
        <v>11018.733362790848</v>
      </c>
      <c r="E37" s="616"/>
      <c r="F37" s="616"/>
      <c r="G37" s="616"/>
      <c r="H37" s="616"/>
    </row>
    <row r="38" spans="1:8" x14ac:dyDescent="0.3">
      <c r="A38">
        <v>2017</v>
      </c>
      <c r="B38" s="347">
        <v>1895988</v>
      </c>
      <c r="C38" s="347">
        <v>20797558000</v>
      </c>
      <c r="D38" s="347">
        <f t="shared" si="4"/>
        <v>10969.245585942526</v>
      </c>
      <c r="E38" s="616"/>
      <c r="F38" s="616"/>
      <c r="G38" s="616"/>
      <c r="H38" s="616"/>
    </row>
    <row r="39" spans="1:8" x14ac:dyDescent="0.3">
      <c r="A39">
        <v>2018</v>
      </c>
      <c r="B39" s="347">
        <v>1938501</v>
      </c>
      <c r="C39" s="347">
        <v>21840178000</v>
      </c>
      <c r="D39" s="347">
        <f t="shared" si="4"/>
        <v>11266.529137720332</v>
      </c>
      <c r="E39" s="616"/>
      <c r="F39" s="616"/>
      <c r="G39" s="616"/>
      <c r="H39" s="616"/>
    </row>
    <row r="40" spans="1:8" x14ac:dyDescent="0.3">
      <c r="A40">
        <v>2019</v>
      </c>
      <c r="B40" s="347">
        <v>1979901</v>
      </c>
      <c r="C40" s="347">
        <v>22637274000</v>
      </c>
      <c r="D40" s="347">
        <f t="shared" si="4"/>
        <v>11433.538343583847</v>
      </c>
      <c r="E40" s="616"/>
      <c r="F40" s="616"/>
      <c r="G40" s="616"/>
      <c r="H40" s="616"/>
    </row>
    <row r="41" spans="1:8" x14ac:dyDescent="0.3">
      <c r="A41">
        <v>2020</v>
      </c>
      <c r="B41" s="347">
        <v>2016771</v>
      </c>
      <c r="C41" s="347">
        <v>21224496000</v>
      </c>
      <c r="D41" s="347">
        <f t="shared" si="4"/>
        <v>10523.9990063324</v>
      </c>
      <c r="E41" s="616"/>
      <c r="F41" s="616"/>
      <c r="G41" s="616"/>
      <c r="H41" s="616"/>
    </row>
    <row r="42" spans="1:8" x14ac:dyDescent="0.3">
      <c r="A42">
        <v>2021</v>
      </c>
      <c r="B42" s="347">
        <v>2048492</v>
      </c>
      <c r="C42" s="347">
        <v>23530168000</v>
      </c>
      <c r="D42" s="347">
        <f t="shared" si="4"/>
        <v>11486.580372293374</v>
      </c>
      <c r="E42" s="616"/>
      <c r="F42" s="616"/>
      <c r="G42" s="616"/>
      <c r="H42" s="616"/>
    </row>
    <row r="43" spans="1:8" x14ac:dyDescent="0.3">
      <c r="A43">
        <v>2022</v>
      </c>
      <c r="B43" s="347">
        <v>2077345</v>
      </c>
      <c r="C43" s="347">
        <v>23892523000</v>
      </c>
      <c r="D43" s="347">
        <f t="shared" si="4"/>
        <v>11501.470867862585</v>
      </c>
      <c r="E43" s="616"/>
      <c r="F43" s="616"/>
      <c r="G43" s="616"/>
      <c r="H43" s="616"/>
    </row>
    <row r="44" spans="1:8" ht="13.2" customHeight="1" x14ac:dyDescent="0.3">
      <c r="A44">
        <v>2023</v>
      </c>
      <c r="B44" s="347">
        <v>2104254</v>
      </c>
      <c r="C44" s="347">
        <v>23269987000</v>
      </c>
      <c r="D44" s="347">
        <f t="shared" si="4"/>
        <v>11058.544738420362</v>
      </c>
      <c r="E44" s="616"/>
      <c r="F44" s="616"/>
      <c r="G44" s="616"/>
      <c r="H44" s="616"/>
    </row>
    <row r="45" spans="1:8" ht="13.2" customHeight="1" x14ac:dyDescent="0.3">
      <c r="B45" s="347"/>
      <c r="C45" s="347"/>
      <c r="D45" s="347"/>
      <c r="E45" s="616"/>
      <c r="F45" s="616"/>
      <c r="G45" s="616"/>
      <c r="H45" s="616"/>
    </row>
    <row r="47" spans="1:8" x14ac:dyDescent="0.3">
      <c r="A47" s="608" t="s">
        <v>1061</v>
      </c>
      <c r="B47" s="608"/>
      <c r="C47" s="608"/>
      <c r="D47" s="608"/>
      <c r="E47" s="608"/>
      <c r="F47" s="608"/>
      <c r="G47" s="608"/>
      <c r="H47" s="608"/>
    </row>
    <row r="48" spans="1:8" x14ac:dyDescent="0.3">
      <c r="A48" s="608"/>
      <c r="B48" s="608"/>
      <c r="C48" s="608"/>
      <c r="D48" s="608"/>
      <c r="E48" s="608"/>
      <c r="F48" s="608"/>
      <c r="G48" s="608"/>
      <c r="H48" s="608"/>
    </row>
    <row r="49" spans="1:8" ht="15" thickBot="1" x14ac:dyDescent="0.35">
      <c r="A49" s="339" t="s">
        <v>1039</v>
      </c>
      <c r="B49" s="339" t="s">
        <v>1046</v>
      </c>
      <c r="C49" s="339" t="s">
        <v>1047</v>
      </c>
      <c r="D49" s="339" t="s">
        <v>1048</v>
      </c>
      <c r="E49" s="339" t="s">
        <v>123</v>
      </c>
      <c r="F49" s="340" t="s">
        <v>1049</v>
      </c>
      <c r="G49" s="339" t="s">
        <v>1050</v>
      </c>
      <c r="H49" s="339" t="s">
        <v>1051</v>
      </c>
    </row>
    <row r="50" spans="1:8" x14ac:dyDescent="0.3">
      <c r="A50">
        <v>2007</v>
      </c>
      <c r="B50" s="419">
        <v>167075.95000000001</v>
      </c>
      <c r="C50" s="419">
        <v>488298.83</v>
      </c>
      <c r="D50" s="419">
        <v>1022826.18</v>
      </c>
      <c r="E50" s="419">
        <f>+SUM(B50:D50)</f>
        <v>1678200.96</v>
      </c>
      <c r="F50" s="533">
        <f>+C50/E50 *100</f>
        <v>29.096564811880459</v>
      </c>
      <c r="G50" s="362">
        <f>+B50/E50 *100</f>
        <v>9.9556581114099725</v>
      </c>
      <c r="H50" s="404">
        <f>+SUM(F50:G50)</f>
        <v>39.052222923290429</v>
      </c>
    </row>
    <row r="51" spans="1:8" x14ac:dyDescent="0.3">
      <c r="A51">
        <v>2008</v>
      </c>
      <c r="B51" s="419">
        <v>229961.87</v>
      </c>
      <c r="C51" s="419">
        <v>427685.79</v>
      </c>
      <c r="D51" s="419">
        <v>1046718.34</v>
      </c>
      <c r="E51" s="419">
        <f t="shared" ref="E51:E66" si="5">+SUM(B51:D51)</f>
        <v>1704366</v>
      </c>
      <c r="F51" s="533">
        <f t="shared" ref="F51:F66" si="6">+C51/E51 *100</f>
        <v>25.093541528052071</v>
      </c>
      <c r="G51" s="362">
        <f t="shared" ref="G51:G66" si="7">+B51/E51 *100</f>
        <v>13.492516865508932</v>
      </c>
      <c r="H51" s="404">
        <f t="shared" ref="H51:H66" si="8">+SUM(F51:G51)</f>
        <v>38.586058393561004</v>
      </c>
    </row>
    <row r="52" spans="1:8" x14ac:dyDescent="0.3">
      <c r="A52">
        <v>2009</v>
      </c>
      <c r="B52" s="419">
        <v>188548.37</v>
      </c>
      <c r="C52" s="419">
        <v>418559.37</v>
      </c>
      <c r="D52" s="419">
        <v>1119657.3400000001</v>
      </c>
      <c r="E52" s="419">
        <f t="shared" si="5"/>
        <v>1726765.08</v>
      </c>
      <c r="F52" s="533">
        <f t="shared" si="6"/>
        <v>24.239508596039013</v>
      </c>
      <c r="G52" s="362">
        <f t="shared" si="7"/>
        <v>10.919167417955892</v>
      </c>
      <c r="H52" s="404">
        <f t="shared" si="8"/>
        <v>35.158676013994906</v>
      </c>
    </row>
    <row r="53" spans="1:8" x14ac:dyDescent="0.3">
      <c r="A53">
        <v>2010</v>
      </c>
      <c r="B53" s="419">
        <v>169863.96</v>
      </c>
      <c r="C53" s="419">
        <v>379558.33</v>
      </c>
      <c r="D53" s="419">
        <v>1199135.07</v>
      </c>
      <c r="E53" s="419">
        <f t="shared" si="5"/>
        <v>1748557.36</v>
      </c>
      <c r="F53" s="533">
        <f t="shared" si="6"/>
        <v>21.706941887225248</v>
      </c>
      <c r="G53" s="362">
        <f t="shared" si="7"/>
        <v>9.7145203174804617</v>
      </c>
      <c r="H53" s="404">
        <f t="shared" si="8"/>
        <v>31.421462204705712</v>
      </c>
    </row>
    <row r="54" spans="1:8" x14ac:dyDescent="0.3">
      <c r="A54">
        <v>2011</v>
      </c>
      <c r="B54" s="419">
        <v>145364.51</v>
      </c>
      <c r="C54" s="419">
        <v>374655.61</v>
      </c>
      <c r="D54" s="419">
        <v>1250592.17</v>
      </c>
      <c r="E54" s="419">
        <f t="shared" si="5"/>
        <v>1770612.29</v>
      </c>
      <c r="F54" s="533">
        <f t="shared" si="6"/>
        <v>21.159663926200352</v>
      </c>
      <c r="G54" s="362">
        <f t="shared" si="7"/>
        <v>8.2098441776883853</v>
      </c>
      <c r="H54" s="404">
        <f t="shared" si="8"/>
        <v>29.369508103888737</v>
      </c>
    </row>
    <row r="55" spans="1:8" x14ac:dyDescent="0.3">
      <c r="A55">
        <v>2012</v>
      </c>
      <c r="B55" s="419">
        <v>151654.60999999999</v>
      </c>
      <c r="C55" s="419">
        <v>400432.95</v>
      </c>
      <c r="D55" s="419">
        <v>1250196.1000000001</v>
      </c>
      <c r="E55" s="419">
        <f t="shared" si="5"/>
        <v>1802283.6600000001</v>
      </c>
      <c r="F55" s="533">
        <f t="shared" si="6"/>
        <v>22.218086913133305</v>
      </c>
      <c r="G55" s="362">
        <f t="shared" si="7"/>
        <v>8.4145805327891612</v>
      </c>
      <c r="H55" s="404">
        <f t="shared" si="8"/>
        <v>30.632667445922465</v>
      </c>
    </row>
    <row r="56" spans="1:8" x14ac:dyDescent="0.3">
      <c r="A56">
        <v>2013</v>
      </c>
      <c r="B56" s="419">
        <v>137836.51</v>
      </c>
      <c r="C56" s="419">
        <v>403822.19</v>
      </c>
      <c r="D56" s="419">
        <v>1297214.8600000001</v>
      </c>
      <c r="E56" s="419">
        <f t="shared" si="5"/>
        <v>1838873.56</v>
      </c>
      <c r="F56" s="533">
        <f t="shared" si="6"/>
        <v>21.960302153672817</v>
      </c>
      <c r="G56" s="362">
        <f t="shared" si="7"/>
        <v>7.4957035110124703</v>
      </c>
      <c r="H56" s="404">
        <f t="shared" si="8"/>
        <v>29.456005664685286</v>
      </c>
    </row>
    <row r="57" spans="1:8" x14ac:dyDescent="0.3">
      <c r="A57">
        <v>2014</v>
      </c>
      <c r="B57" s="419">
        <v>101011.92</v>
      </c>
      <c r="C57" s="419">
        <v>405899.97</v>
      </c>
      <c r="D57" s="419">
        <v>1341620.81</v>
      </c>
      <c r="E57" s="419">
        <f t="shared" si="5"/>
        <v>1848532.7</v>
      </c>
      <c r="F57" s="533">
        <f t="shared" si="6"/>
        <v>21.957954544163595</v>
      </c>
      <c r="G57" s="362">
        <f t="shared" si="7"/>
        <v>5.4644378214137079</v>
      </c>
      <c r="H57" s="404">
        <f t="shared" si="8"/>
        <v>27.422392365577302</v>
      </c>
    </row>
    <row r="58" spans="1:8" x14ac:dyDescent="0.3">
      <c r="A58">
        <v>2015</v>
      </c>
      <c r="B58" s="419">
        <v>118578.16</v>
      </c>
      <c r="C58" s="419">
        <v>367726.4</v>
      </c>
      <c r="D58" s="419">
        <v>1394197.54</v>
      </c>
      <c r="E58" s="419">
        <f t="shared" si="5"/>
        <v>1880502.1</v>
      </c>
      <c r="F58" s="533">
        <f t="shared" si="6"/>
        <v>19.5546923345632</v>
      </c>
      <c r="G58" s="362">
        <f t="shared" si="7"/>
        <v>6.3056648540833855</v>
      </c>
      <c r="H58" s="404">
        <f t="shared" si="8"/>
        <v>25.860357188646585</v>
      </c>
    </row>
    <row r="59" spans="1:8" x14ac:dyDescent="0.3">
      <c r="A59">
        <v>2016</v>
      </c>
      <c r="B59" s="419">
        <v>84714.61</v>
      </c>
      <c r="C59" s="419">
        <v>381769.21</v>
      </c>
      <c r="D59" s="419">
        <v>1439999.13</v>
      </c>
      <c r="E59" s="419">
        <f t="shared" si="5"/>
        <v>1906482.95</v>
      </c>
      <c r="F59" s="533">
        <f t="shared" si="6"/>
        <v>20.024790150890155</v>
      </c>
      <c r="G59" s="362">
        <f t="shared" si="7"/>
        <v>4.4435021042281022</v>
      </c>
      <c r="H59" s="404">
        <f t="shared" si="8"/>
        <v>24.468292255118257</v>
      </c>
    </row>
    <row r="60" spans="1:8" x14ac:dyDescent="0.3">
      <c r="A60">
        <v>2017</v>
      </c>
      <c r="B60" s="419">
        <v>83620.55</v>
      </c>
      <c r="C60" s="419">
        <v>368587.42</v>
      </c>
      <c r="D60" s="419">
        <v>1473407.5</v>
      </c>
      <c r="E60" s="419">
        <f t="shared" si="5"/>
        <v>1925615.47</v>
      </c>
      <c r="F60" s="533">
        <f t="shared" si="6"/>
        <v>19.141278502503926</v>
      </c>
      <c r="G60" s="362">
        <f t="shared" si="7"/>
        <v>4.3425362593290755</v>
      </c>
      <c r="H60" s="404">
        <f t="shared" si="8"/>
        <v>23.483814761833003</v>
      </c>
    </row>
    <row r="61" spans="1:8" x14ac:dyDescent="0.3">
      <c r="A61">
        <v>2018</v>
      </c>
      <c r="B61" s="419">
        <v>62735.03</v>
      </c>
      <c r="C61" s="419">
        <v>341193.75</v>
      </c>
      <c r="D61" s="419">
        <v>1535183.36</v>
      </c>
      <c r="E61" s="419">
        <f t="shared" si="5"/>
        <v>1939112.1400000001</v>
      </c>
      <c r="F61" s="533">
        <f t="shared" si="6"/>
        <v>17.595359389581251</v>
      </c>
      <c r="G61" s="362">
        <f t="shared" si="7"/>
        <v>3.2352450745834633</v>
      </c>
      <c r="H61" s="404">
        <f t="shared" si="8"/>
        <v>20.830604464164715</v>
      </c>
    </row>
    <row r="62" spans="1:8" x14ac:dyDescent="0.3">
      <c r="A62">
        <v>2019</v>
      </c>
      <c r="B62" s="419">
        <v>123175.82</v>
      </c>
      <c r="C62" s="419">
        <v>363165.95</v>
      </c>
      <c r="D62" s="419">
        <v>1480303.46</v>
      </c>
      <c r="E62" s="419">
        <f t="shared" si="5"/>
        <v>1966645.23</v>
      </c>
      <c r="F62" s="533">
        <f t="shared" si="6"/>
        <v>18.466266536542538</v>
      </c>
      <c r="G62" s="362">
        <f t="shared" si="7"/>
        <v>6.2632455575121702</v>
      </c>
      <c r="H62" s="404">
        <f t="shared" si="8"/>
        <v>24.729512094054709</v>
      </c>
    </row>
    <row r="63" spans="1:8" x14ac:dyDescent="0.3">
      <c r="A63">
        <v>2020</v>
      </c>
      <c r="B63" s="419">
        <v>123079.4</v>
      </c>
      <c r="C63" s="419">
        <v>512926</v>
      </c>
      <c r="D63" s="419">
        <v>1355890.44</v>
      </c>
      <c r="E63" s="419">
        <f t="shared" si="5"/>
        <v>1991895.8399999999</v>
      </c>
      <c r="F63" s="533">
        <f t="shared" si="6"/>
        <v>25.750643668195021</v>
      </c>
      <c r="G63" s="362">
        <f t="shared" si="7"/>
        <v>6.1790078340642554</v>
      </c>
      <c r="H63" s="404">
        <f t="shared" si="8"/>
        <v>31.929651502259276</v>
      </c>
    </row>
    <row r="64" spans="1:8" x14ac:dyDescent="0.3">
      <c r="A64">
        <v>2021</v>
      </c>
      <c r="B64" s="419">
        <v>116482.95</v>
      </c>
      <c r="C64" s="419">
        <v>419228.76</v>
      </c>
      <c r="D64" s="419">
        <v>1465963.92</v>
      </c>
      <c r="E64" s="419">
        <f t="shared" si="5"/>
        <v>2001675.63</v>
      </c>
      <c r="F64" s="533">
        <f t="shared" si="6"/>
        <v>20.9438908940506</v>
      </c>
      <c r="G64" s="362">
        <f t="shared" si="7"/>
        <v>5.8192720266070284</v>
      </c>
      <c r="H64" s="404">
        <f t="shared" si="8"/>
        <v>26.763162920657628</v>
      </c>
    </row>
    <row r="65" spans="1:18" x14ac:dyDescent="0.3">
      <c r="A65">
        <v>2022</v>
      </c>
      <c r="B65" s="419">
        <v>88847.06</v>
      </c>
      <c r="C65" s="419">
        <v>488003.83</v>
      </c>
      <c r="D65" s="419">
        <v>1453302.8</v>
      </c>
      <c r="E65" s="419">
        <f t="shared" si="5"/>
        <v>2030153.69</v>
      </c>
      <c r="F65" s="533">
        <f t="shared" si="6"/>
        <v>24.037777652193419</v>
      </c>
      <c r="G65" s="362">
        <f t="shared" si="7"/>
        <v>4.3763711307984767</v>
      </c>
      <c r="H65" s="404">
        <f t="shared" si="8"/>
        <v>28.414148782991894</v>
      </c>
    </row>
    <row r="66" spans="1:18" x14ac:dyDescent="0.3">
      <c r="A66">
        <v>2023</v>
      </c>
      <c r="B66" s="419">
        <v>144391.99</v>
      </c>
      <c r="C66" s="419">
        <v>510581.81</v>
      </c>
      <c r="D66" s="419">
        <v>1417291.91</v>
      </c>
      <c r="E66" s="419">
        <f t="shared" si="5"/>
        <v>2072265.71</v>
      </c>
      <c r="F66" s="533">
        <f t="shared" si="6"/>
        <v>24.638819603881782</v>
      </c>
      <c r="G66" s="362">
        <f t="shared" si="7"/>
        <v>6.9678318423750785</v>
      </c>
      <c r="H66" s="404">
        <f t="shared" si="8"/>
        <v>31.606651446256862</v>
      </c>
    </row>
    <row r="67" spans="1:18" x14ac:dyDescent="0.3">
      <c r="A67">
        <v>2024</v>
      </c>
      <c r="B67" s="419">
        <v>136577.88</v>
      </c>
      <c r="C67" s="419">
        <v>491618.7</v>
      </c>
      <c r="D67" s="419">
        <v>1452592.08</v>
      </c>
      <c r="E67" s="419">
        <f t="shared" ref="E67" si="9">+SUM(B67:D67)</f>
        <v>2080788.6600000001</v>
      </c>
      <c r="F67" s="533">
        <f t="shared" ref="F67" si="10">+C67/E67 *100</f>
        <v>23.62655609628322</v>
      </c>
      <c r="G67" s="362">
        <f t="shared" ref="G67" si="11">+B67/E67 *100</f>
        <v>6.5637554945152372</v>
      </c>
      <c r="H67" s="404">
        <f t="shared" ref="H67" si="12">+SUM(F67:G67)</f>
        <v>30.190311590798458</v>
      </c>
    </row>
    <row r="70" spans="1:18" x14ac:dyDescent="0.3">
      <c r="A70" s="610" t="s">
        <v>1060</v>
      </c>
      <c r="B70" s="610"/>
      <c r="C70" s="610"/>
      <c r="D70" s="610"/>
      <c r="E70" s="610"/>
      <c r="F70" s="610"/>
      <c r="G70" s="610"/>
      <c r="H70" s="610"/>
    </row>
    <row r="71" spans="1:18" x14ac:dyDescent="0.3">
      <c r="A71" s="610"/>
      <c r="B71" s="610"/>
      <c r="C71" s="610"/>
      <c r="D71" s="610"/>
      <c r="E71" s="610"/>
      <c r="F71" s="610"/>
      <c r="G71" s="610"/>
      <c r="H71" s="610"/>
    </row>
    <row r="72" spans="1:18" x14ac:dyDescent="0.3">
      <c r="A72" s="231" t="s">
        <v>1014</v>
      </c>
    </row>
    <row r="74" spans="1:18" ht="15" thickBot="1" x14ac:dyDescent="0.35">
      <c r="A74" s="351" t="s">
        <v>879</v>
      </c>
      <c r="B74" s="351">
        <v>2007</v>
      </c>
      <c r="C74" s="351">
        <v>2008</v>
      </c>
      <c r="D74" s="351">
        <v>2009</v>
      </c>
      <c r="E74" s="351">
        <v>2010</v>
      </c>
      <c r="F74" s="351">
        <v>2011</v>
      </c>
      <c r="G74" s="351">
        <v>2012</v>
      </c>
      <c r="H74" s="351">
        <v>2013</v>
      </c>
      <c r="I74" s="351">
        <v>2014</v>
      </c>
      <c r="J74" s="351">
        <v>2015</v>
      </c>
      <c r="K74" s="351">
        <v>2016</v>
      </c>
      <c r="L74" s="351">
        <v>2017</v>
      </c>
      <c r="M74" s="351">
        <v>2018</v>
      </c>
      <c r="N74" s="351">
        <v>2019</v>
      </c>
      <c r="O74" s="351">
        <v>2020</v>
      </c>
      <c r="P74" s="351">
        <v>2021</v>
      </c>
      <c r="Q74" s="351">
        <v>2022</v>
      </c>
      <c r="R74" s="351">
        <v>2023</v>
      </c>
    </row>
    <row r="75" spans="1:18" x14ac:dyDescent="0.3">
      <c r="A75" s="357" t="s">
        <v>865</v>
      </c>
      <c r="B75" s="347">
        <v>44063085</v>
      </c>
      <c r="C75" s="347">
        <v>66745723</v>
      </c>
      <c r="D75" s="347">
        <v>5507050</v>
      </c>
      <c r="E75" s="347">
        <v>66559853</v>
      </c>
      <c r="F75" s="347">
        <v>35399838</v>
      </c>
      <c r="G75" s="347">
        <v>62251763</v>
      </c>
      <c r="H75" s="347">
        <v>52693090</v>
      </c>
      <c r="I75" s="347">
        <v>23634256</v>
      </c>
      <c r="J75" s="347">
        <v>10516679</v>
      </c>
      <c r="K75" s="347">
        <v>7543524</v>
      </c>
      <c r="L75" s="347">
        <v>27565769</v>
      </c>
      <c r="M75" s="347">
        <v>24658470</v>
      </c>
      <c r="N75" s="347">
        <v>23138201</v>
      </c>
      <c r="O75" s="347">
        <v>18811774</v>
      </c>
      <c r="P75" s="347">
        <v>28456081</v>
      </c>
      <c r="Q75" s="347">
        <v>26765868</v>
      </c>
      <c r="R75" s="347">
        <v>35010129</v>
      </c>
    </row>
    <row r="76" spans="1:18" x14ac:dyDescent="0.3">
      <c r="A76" s="358" t="s">
        <v>867</v>
      </c>
      <c r="B76" s="347">
        <f>10412366+110479182</f>
        <v>120891548</v>
      </c>
      <c r="C76" s="347">
        <f>12304376+104846133+75854979+21668095</f>
        <v>214673583</v>
      </c>
      <c r="D76" s="347">
        <v>191018429</v>
      </c>
      <c r="E76" s="347">
        <v>211797202</v>
      </c>
      <c r="F76" s="347">
        <v>253518892</v>
      </c>
      <c r="G76" s="347">
        <v>306399470</v>
      </c>
      <c r="H76" s="347">
        <v>374543258</v>
      </c>
      <c r="I76" s="347">
        <v>433787253</v>
      </c>
      <c r="J76" s="347">
        <v>446677837</v>
      </c>
      <c r="K76" s="347">
        <v>490499935</v>
      </c>
      <c r="L76" s="347">
        <v>530091556</v>
      </c>
      <c r="M76" s="347">
        <v>620916450</v>
      </c>
      <c r="N76" s="347">
        <v>633271947</v>
      </c>
      <c r="O76" s="347">
        <v>725582474</v>
      </c>
      <c r="P76" s="347">
        <v>915075569</v>
      </c>
      <c r="Q76" s="347">
        <v>964655909</v>
      </c>
      <c r="R76" s="347">
        <v>936041296</v>
      </c>
    </row>
    <row r="77" spans="1:18" x14ac:dyDescent="0.3">
      <c r="A77" s="357" t="s">
        <v>868</v>
      </c>
      <c r="B77" s="347">
        <f>413201341-20461312-5746838</f>
        <v>386993191</v>
      </c>
      <c r="C77" s="347">
        <f>463215682-21880031-6131809</f>
        <v>435203842</v>
      </c>
      <c r="D77" s="347">
        <v>495100947</v>
      </c>
      <c r="E77" s="347">
        <v>503089409</v>
      </c>
      <c r="F77" s="347">
        <v>570787316</v>
      </c>
      <c r="G77" s="347">
        <v>580099369</v>
      </c>
      <c r="H77" s="347">
        <v>655268601</v>
      </c>
      <c r="I77" s="347">
        <v>745878129</v>
      </c>
      <c r="J77" s="347">
        <v>825873475</v>
      </c>
      <c r="K77" s="347">
        <v>970781826</v>
      </c>
      <c r="L77" s="347">
        <v>1077169139</v>
      </c>
      <c r="M77" s="347">
        <v>1118575322</v>
      </c>
      <c r="N77" s="347">
        <v>1232379124</v>
      </c>
      <c r="O77" s="347">
        <v>1332553065</v>
      </c>
      <c r="P77" s="347">
        <v>1409334902</v>
      </c>
      <c r="Q77" s="347">
        <v>1410780749</v>
      </c>
      <c r="R77" s="347">
        <v>1700823163</v>
      </c>
    </row>
    <row r="78" spans="1:18" x14ac:dyDescent="0.3">
      <c r="A78" s="357" t="s">
        <v>869</v>
      </c>
      <c r="B78" s="347">
        <f>292929+39905419</f>
        <v>40198348</v>
      </c>
      <c r="C78" s="347">
        <f>348100+44507624</f>
        <v>44855724</v>
      </c>
      <c r="D78" s="347">
        <v>144113884</v>
      </c>
      <c r="E78" s="347">
        <v>143472095</v>
      </c>
      <c r="F78" s="347">
        <v>149169212</v>
      </c>
      <c r="G78" s="347">
        <v>214369864</v>
      </c>
      <c r="H78" s="360">
        <v>213362494</v>
      </c>
      <c r="I78" s="347">
        <v>277748240</v>
      </c>
      <c r="J78" s="347">
        <v>278999902</v>
      </c>
      <c r="K78" s="347">
        <v>275939384</v>
      </c>
      <c r="L78" s="347">
        <v>304718573</v>
      </c>
      <c r="M78" s="347">
        <v>292402710</v>
      </c>
      <c r="N78" s="347">
        <v>285700627</v>
      </c>
      <c r="O78" s="347">
        <v>694530554</v>
      </c>
      <c r="P78" s="347">
        <v>653668761</v>
      </c>
      <c r="Q78" s="347">
        <v>449345040</v>
      </c>
      <c r="R78" s="347">
        <v>434737574</v>
      </c>
    </row>
    <row r="79" spans="1:18" x14ac:dyDescent="0.3">
      <c r="A79" s="359" t="s">
        <v>866</v>
      </c>
      <c r="B79" s="356">
        <f t="shared" ref="B79:R79" si="13">+SUM(B75:B78)</f>
        <v>592146172</v>
      </c>
      <c r="C79" s="356">
        <f t="shared" si="13"/>
        <v>761478872</v>
      </c>
      <c r="D79" s="356">
        <f t="shared" si="13"/>
        <v>835740310</v>
      </c>
      <c r="E79" s="356">
        <f t="shared" si="13"/>
        <v>924918559</v>
      </c>
      <c r="F79" s="356">
        <f t="shared" si="13"/>
        <v>1008875258</v>
      </c>
      <c r="G79" s="356">
        <f t="shared" si="13"/>
        <v>1163120466</v>
      </c>
      <c r="H79" s="356">
        <f t="shared" si="13"/>
        <v>1295867443</v>
      </c>
      <c r="I79" s="356">
        <f t="shared" si="13"/>
        <v>1481047878</v>
      </c>
      <c r="J79" s="356">
        <f t="shared" si="13"/>
        <v>1562067893</v>
      </c>
      <c r="K79" s="356">
        <f t="shared" si="13"/>
        <v>1744764669</v>
      </c>
      <c r="L79" s="356">
        <f t="shared" si="13"/>
        <v>1939545037</v>
      </c>
      <c r="M79" s="356">
        <f t="shared" si="13"/>
        <v>2056552952</v>
      </c>
      <c r="N79" s="356">
        <f t="shared" si="13"/>
        <v>2174489899</v>
      </c>
      <c r="O79" s="356">
        <f t="shared" si="13"/>
        <v>2771477867</v>
      </c>
      <c r="P79" s="356">
        <f t="shared" si="13"/>
        <v>3006535313</v>
      </c>
      <c r="Q79" s="356">
        <f t="shared" si="13"/>
        <v>2851547566</v>
      </c>
      <c r="R79" s="356">
        <f t="shared" si="13"/>
        <v>3106612162</v>
      </c>
    </row>
    <row r="80" spans="1:18" ht="15" thickBot="1" x14ac:dyDescent="0.35"/>
    <row r="81" spans="1:18" ht="15" thickBot="1" x14ac:dyDescent="0.35">
      <c r="A81" s="365" t="s">
        <v>881</v>
      </c>
      <c r="B81" s="397">
        <v>1</v>
      </c>
      <c r="C81" s="397">
        <v>1.0438604000799019</v>
      </c>
      <c r="D81" s="397">
        <v>1.0626145854552862</v>
      </c>
      <c r="E81" s="397">
        <v>1.0751396921870404</v>
      </c>
      <c r="F81" s="397">
        <v>1.1187210443435196</v>
      </c>
      <c r="G81" s="397">
        <v>1.164369124404536</v>
      </c>
      <c r="H81" s="397">
        <v>1.2253082185068307</v>
      </c>
      <c r="I81" s="397">
        <v>1.3009642633690333</v>
      </c>
      <c r="J81" s="397">
        <v>1.33475269110233</v>
      </c>
      <c r="K81" s="397">
        <v>1.380702521498324</v>
      </c>
      <c r="L81" s="397">
        <v>1.4256653962577832</v>
      </c>
      <c r="M81" s="397">
        <v>1.4608349111341843</v>
      </c>
      <c r="N81" s="397">
        <v>1.4876179245283019</v>
      </c>
      <c r="O81" s="397">
        <v>1.5121136400673583</v>
      </c>
      <c r="P81" s="397">
        <v>1.5611805618398769</v>
      </c>
      <c r="Q81" s="397">
        <v>1.6374434902006503</v>
      </c>
      <c r="R81" s="398">
        <v>1.6966659157467898</v>
      </c>
    </row>
    <row r="83" spans="1:18" ht="15" thickBot="1" x14ac:dyDescent="0.35">
      <c r="A83" s="615" t="s">
        <v>880</v>
      </c>
      <c r="B83" s="351">
        <v>2007</v>
      </c>
      <c r="C83" s="351">
        <v>2008</v>
      </c>
      <c r="D83" s="351">
        <v>2009</v>
      </c>
      <c r="E83" s="351">
        <v>2010</v>
      </c>
      <c r="F83" s="351">
        <v>2011</v>
      </c>
      <c r="G83" s="351">
        <v>2012</v>
      </c>
      <c r="H83" s="351">
        <v>2013</v>
      </c>
      <c r="I83" s="351">
        <v>2014</v>
      </c>
      <c r="J83" s="351">
        <v>2015</v>
      </c>
      <c r="K83" s="351">
        <v>2016</v>
      </c>
      <c r="L83" s="351">
        <v>2017</v>
      </c>
      <c r="M83" s="351">
        <v>2018</v>
      </c>
      <c r="N83" s="351">
        <v>2019</v>
      </c>
      <c r="O83" s="351">
        <v>2020</v>
      </c>
      <c r="P83" s="351">
        <v>2021</v>
      </c>
      <c r="Q83" s="351">
        <v>2022</v>
      </c>
      <c r="R83" s="351">
        <v>2023</v>
      </c>
    </row>
    <row r="84" spans="1:18" x14ac:dyDescent="0.3">
      <c r="A84" s="357" t="s">
        <v>865</v>
      </c>
      <c r="B84" s="347">
        <f>+B75/B$81</f>
        <v>44063085</v>
      </c>
      <c r="C84" s="347">
        <f>+C75/C$81</f>
        <v>63941234.8575451</v>
      </c>
      <c r="D84" s="347">
        <f t="shared" ref="D84:R84" si="14">+D75/D$81</f>
        <v>5182546.9698785078</v>
      </c>
      <c r="E84" s="347">
        <f t="shared" si="14"/>
        <v>61908097.602279469</v>
      </c>
      <c r="F84" s="347">
        <f t="shared" si="14"/>
        <v>31643132.288418777</v>
      </c>
      <c r="G84" s="347">
        <f t="shared" si="14"/>
        <v>53463941.713359885</v>
      </c>
      <c r="H84" s="347">
        <f t="shared" si="14"/>
        <v>43003947.255174845</v>
      </c>
      <c r="I84" s="347">
        <f t="shared" si="14"/>
        <v>18166721.919628836</v>
      </c>
      <c r="J84" s="347">
        <f t="shared" si="14"/>
        <v>7879121.7804660192</v>
      </c>
      <c r="K84" s="347">
        <f t="shared" si="14"/>
        <v>5463540.3952285443</v>
      </c>
      <c r="L84" s="347">
        <f t="shared" si="14"/>
        <v>19335370.748534087</v>
      </c>
      <c r="M84" s="347">
        <f t="shared" si="14"/>
        <v>16879710.234235365</v>
      </c>
      <c r="N84" s="347">
        <f t="shared" si="14"/>
        <v>15553860.045977011</v>
      </c>
      <c r="O84" s="347">
        <f t="shared" si="14"/>
        <v>12440714.442045517</v>
      </c>
      <c r="P84" s="347">
        <f t="shared" si="14"/>
        <v>18227283.695144169</v>
      </c>
      <c r="Q84" s="347">
        <f t="shared" si="14"/>
        <v>16346132.346051309</v>
      </c>
      <c r="R84" s="347">
        <f t="shared" si="14"/>
        <v>20634662.767177854</v>
      </c>
    </row>
    <row r="85" spans="1:18" x14ac:dyDescent="0.3">
      <c r="A85" s="358" t="s">
        <v>867</v>
      </c>
      <c r="B85" s="347">
        <f>+B76/B$81</f>
        <v>120891548</v>
      </c>
      <c r="C85" s="347">
        <f t="shared" ref="C85:R85" si="15">+C76/C$81</f>
        <v>205653536.6065883</v>
      </c>
      <c r="D85" s="347">
        <f t="shared" si="15"/>
        <v>179762664.29484075</v>
      </c>
      <c r="E85" s="347">
        <f t="shared" si="15"/>
        <v>196995054.26049694</v>
      </c>
      <c r="F85" s="347">
        <f t="shared" si="15"/>
        <v>226614930.75672698</v>
      </c>
      <c r="G85" s="347">
        <f t="shared" si="15"/>
        <v>263146336.99746561</v>
      </c>
      <c r="H85" s="347">
        <f t="shared" si="15"/>
        <v>305672688.99609691</v>
      </c>
      <c r="I85" s="347">
        <f t="shared" si="15"/>
        <v>333435179.74632585</v>
      </c>
      <c r="J85" s="347">
        <f t="shared" si="15"/>
        <v>334652134.41982496</v>
      </c>
      <c r="K85" s="347">
        <f t="shared" si="15"/>
        <v>355253885.15095532</v>
      </c>
      <c r="L85" s="347">
        <f t="shared" si="15"/>
        <v>371820454.77952451</v>
      </c>
      <c r="M85" s="347">
        <f t="shared" si="15"/>
        <v>425042176.4071368</v>
      </c>
      <c r="N85" s="347">
        <f t="shared" si="15"/>
        <v>425695292.15695602</v>
      </c>
      <c r="O85" s="347">
        <f t="shared" si="15"/>
        <v>479846523.94755089</v>
      </c>
      <c r="P85" s="347">
        <f t="shared" si="15"/>
        <v>586143327.27892053</v>
      </c>
      <c r="Q85" s="347">
        <f t="shared" si="15"/>
        <v>589123175.71447444</v>
      </c>
      <c r="R85" s="347">
        <f t="shared" si="15"/>
        <v>551694524.7220341</v>
      </c>
    </row>
    <row r="86" spans="1:18" x14ac:dyDescent="0.3">
      <c r="A86" s="357" t="s">
        <v>868</v>
      </c>
      <c r="B86" s="347">
        <f t="shared" ref="B86:Q88" si="16">+B77/B$81</f>
        <v>386993191</v>
      </c>
      <c r="C86" s="347">
        <f t="shared" si="16"/>
        <v>416917666.3533625</v>
      </c>
      <c r="D86" s="347">
        <f t="shared" si="16"/>
        <v>465927113.91013873</v>
      </c>
      <c r="E86" s="347">
        <f t="shared" si="16"/>
        <v>467929342.25748807</v>
      </c>
      <c r="F86" s="347">
        <f t="shared" si="16"/>
        <v>510214158.28907162</v>
      </c>
      <c r="G86" s="347">
        <f t="shared" si="16"/>
        <v>498209164.80988419</v>
      </c>
      <c r="H86" s="347">
        <f t="shared" si="16"/>
        <v>534778589.6666187</v>
      </c>
      <c r="I86" s="347">
        <f t="shared" si="16"/>
        <v>573327146.64155471</v>
      </c>
      <c r="J86" s="347">
        <f t="shared" si="16"/>
        <v>618746439.32572806</v>
      </c>
      <c r="K86" s="347">
        <f t="shared" si="16"/>
        <v>703107158.04771447</v>
      </c>
      <c r="L86" s="347">
        <f t="shared" si="16"/>
        <v>755555365.11403871</v>
      </c>
      <c r="M86" s="347">
        <f t="shared" si="16"/>
        <v>765709604.46964145</v>
      </c>
      <c r="N86" s="347">
        <f t="shared" si="16"/>
        <v>828424492.39159727</v>
      </c>
      <c r="O86" s="347">
        <f t="shared" si="16"/>
        <v>881251930.86720681</v>
      </c>
      <c r="P86" s="347">
        <f t="shared" si="16"/>
        <v>902736644.5935477</v>
      </c>
      <c r="Q86" s="347">
        <f t="shared" si="16"/>
        <v>861575228.36230803</v>
      </c>
      <c r="R86" s="347">
        <f t="shared" ref="R86" si="17">+R77/R$81</f>
        <v>1002450245.0450773</v>
      </c>
    </row>
    <row r="87" spans="1:18" ht="15" thickBot="1" x14ac:dyDescent="0.35">
      <c r="A87" s="611" t="s">
        <v>869</v>
      </c>
      <c r="B87" s="612">
        <f t="shared" si="16"/>
        <v>40198348</v>
      </c>
      <c r="C87" s="612">
        <f t="shared" si="16"/>
        <v>42970998.80076544</v>
      </c>
      <c r="D87" s="612">
        <f t="shared" si="16"/>
        <v>135621970.53624403</v>
      </c>
      <c r="E87" s="612">
        <f t="shared" si="16"/>
        <v>133445073.27057216</v>
      </c>
      <c r="F87" s="612">
        <f t="shared" si="16"/>
        <v>133339059.59330057</v>
      </c>
      <c r="G87" s="612">
        <f t="shared" si="16"/>
        <v>184108165.9646633</v>
      </c>
      <c r="H87" s="612">
        <f t="shared" si="16"/>
        <v>174129652.26006976</v>
      </c>
      <c r="I87" s="612">
        <f t="shared" si="16"/>
        <v>213494134.94320834</v>
      </c>
      <c r="J87" s="612">
        <f t="shared" si="16"/>
        <v>209027412.98808157</v>
      </c>
      <c r="K87" s="612">
        <f t="shared" si="16"/>
        <v>199854334.80671382</v>
      </c>
      <c r="L87" s="612">
        <f t="shared" si="16"/>
        <v>213737791.34981683</v>
      </c>
      <c r="M87" s="612">
        <f t="shared" si="16"/>
        <v>200161365.10112572</v>
      </c>
      <c r="N87" s="612">
        <f t="shared" si="16"/>
        <v>192052423.06460562</v>
      </c>
      <c r="O87" s="612">
        <f t="shared" si="16"/>
        <v>459311083.23912853</v>
      </c>
      <c r="P87" s="612">
        <f t="shared" si="16"/>
        <v>418701575.57537138</v>
      </c>
      <c r="Q87" s="612">
        <f t="shared" si="16"/>
        <v>274418654.8660301</v>
      </c>
      <c r="R87" s="612">
        <f t="shared" ref="R87" si="18">+R78/R$81</f>
        <v>256230510.6533891</v>
      </c>
    </row>
    <row r="88" spans="1:18" ht="15" thickBot="1" x14ac:dyDescent="0.35">
      <c r="A88" s="613" t="s">
        <v>866</v>
      </c>
      <c r="B88" s="614">
        <f t="shared" si="16"/>
        <v>592146172</v>
      </c>
      <c r="C88" s="614">
        <f t="shared" si="16"/>
        <v>729483436.61826134</v>
      </c>
      <c r="D88" s="614">
        <f t="shared" si="16"/>
        <v>786494295.71110201</v>
      </c>
      <c r="E88" s="614">
        <f t="shared" si="16"/>
        <v>860277567.3908366</v>
      </c>
      <c r="F88" s="614">
        <f t="shared" si="16"/>
        <v>901811280.92751789</v>
      </c>
      <c r="G88" s="614">
        <f t="shared" si="16"/>
        <v>998927609.48537302</v>
      </c>
      <c r="H88" s="614">
        <f t="shared" si="16"/>
        <v>1057584878.1779603</v>
      </c>
      <c r="I88" s="614">
        <f t="shared" si="16"/>
        <v>1138423183.2507179</v>
      </c>
      <c r="J88" s="614">
        <f t="shared" si="16"/>
        <v>1170305108.5141006</v>
      </c>
      <c r="K88" s="614">
        <f t="shared" si="16"/>
        <v>1263678918.4006121</v>
      </c>
      <c r="L88" s="614">
        <f t="shared" si="16"/>
        <v>1360448981.991914</v>
      </c>
      <c r="M88" s="614">
        <f t="shared" si="16"/>
        <v>1407792856.2121394</v>
      </c>
      <c r="N88" s="614">
        <f t="shared" si="16"/>
        <v>1461726067.6591361</v>
      </c>
      <c r="O88" s="614">
        <f t="shared" si="16"/>
        <v>1832850252.4959316</v>
      </c>
      <c r="P88" s="614">
        <f t="shared" si="16"/>
        <v>1925808831.1429839</v>
      </c>
      <c r="Q88" s="614">
        <f t="shared" si="16"/>
        <v>1741463191.2888639</v>
      </c>
      <c r="R88" s="614">
        <f t="shared" ref="R88" si="19">+R79/R$81</f>
        <v>1831009943.1876783</v>
      </c>
    </row>
    <row r="91" spans="1:18" x14ac:dyDescent="0.3">
      <c r="A91" s="608" t="s">
        <v>1059</v>
      </c>
      <c r="B91" s="608"/>
      <c r="C91" s="608"/>
      <c r="D91" s="608"/>
      <c r="E91" s="608"/>
      <c r="F91" s="608"/>
    </row>
    <row r="92" spans="1:18" x14ac:dyDescent="0.3">
      <c r="A92" s="608"/>
      <c r="B92" s="608"/>
      <c r="C92" s="608"/>
      <c r="D92" s="608"/>
      <c r="E92" s="608"/>
      <c r="F92" s="608"/>
    </row>
    <row r="93" spans="1:18" ht="15" thickBot="1" x14ac:dyDescent="0.35">
      <c r="A93" s="351" t="s">
        <v>849</v>
      </c>
      <c r="B93" s="479" t="s">
        <v>1015</v>
      </c>
      <c r="C93" s="363" t="s">
        <v>1016</v>
      </c>
      <c r="D93" s="363" t="s">
        <v>876</v>
      </c>
      <c r="E93" s="363" t="s">
        <v>1017</v>
      </c>
      <c r="F93" s="350" t="s">
        <v>861</v>
      </c>
      <c r="G93" s="350" t="s">
        <v>863</v>
      </c>
      <c r="H93" s="350"/>
    </row>
    <row r="94" spans="1:18" x14ac:dyDescent="0.3">
      <c r="A94" s="352">
        <v>2007</v>
      </c>
      <c r="B94" s="618">
        <v>319693</v>
      </c>
      <c r="C94" s="618">
        <v>319693</v>
      </c>
      <c r="D94" s="619">
        <f>+B94/C94</f>
        <v>1</v>
      </c>
      <c r="E94" s="620">
        <v>589.98056264908018</v>
      </c>
      <c r="F94" s="620">
        <f>+E94/D94</f>
        <v>589.98056264908018</v>
      </c>
      <c r="G94" s="620">
        <f>+F94*12</f>
        <v>7079.7667517889622</v>
      </c>
      <c r="H94" s="345"/>
    </row>
    <row r="95" spans="1:18" x14ac:dyDescent="0.3">
      <c r="A95" s="352">
        <v>2008</v>
      </c>
      <c r="B95" s="618">
        <v>352719</v>
      </c>
      <c r="C95" s="618">
        <v>348870</v>
      </c>
      <c r="D95" s="619">
        <f t="shared" ref="D95:D110" si="20">+B95/C95</f>
        <v>1.0110327629202855</v>
      </c>
      <c r="E95" s="620">
        <v>636.54969312244373</v>
      </c>
      <c r="F95" s="620">
        <f>+E95/D95</f>
        <v>629.60342777005758</v>
      </c>
      <c r="G95" s="620">
        <f t="shared" ref="G95:G110" si="21">+F95*12</f>
        <v>7555.2411332406909</v>
      </c>
      <c r="H95" s="354"/>
    </row>
    <row r="96" spans="1:18" x14ac:dyDescent="0.3">
      <c r="A96" s="352">
        <v>2009</v>
      </c>
      <c r="B96" s="618">
        <v>363943</v>
      </c>
      <c r="C96" s="618">
        <v>352693</v>
      </c>
      <c r="D96" s="619">
        <f t="shared" si="20"/>
        <v>1.0318974292089722</v>
      </c>
      <c r="E96" s="620">
        <v>670.74808627763127</v>
      </c>
      <c r="F96" s="620">
        <f>+E96/D96</f>
        <v>650.01430112274886</v>
      </c>
      <c r="G96" s="620">
        <f t="shared" si="21"/>
        <v>7800.1716134729868</v>
      </c>
      <c r="H96" s="354"/>
    </row>
    <row r="97" spans="1:8" x14ac:dyDescent="0.3">
      <c r="A97" s="352">
        <v>2010</v>
      </c>
      <c r="B97" s="618">
        <v>416784</v>
      </c>
      <c r="C97" s="618">
        <v>382081</v>
      </c>
      <c r="D97" s="619">
        <f t="shared" si="20"/>
        <v>1.0908262907603361</v>
      </c>
      <c r="E97" s="620">
        <v>707.57224627458675</v>
      </c>
      <c r="F97" s="620">
        <f>+E97/D97</f>
        <v>648.65712558265284</v>
      </c>
      <c r="G97" s="620">
        <f t="shared" si="21"/>
        <v>7783.8855069918336</v>
      </c>
      <c r="H97" s="354"/>
    </row>
    <row r="98" spans="1:8" x14ac:dyDescent="0.3">
      <c r="A98" s="352">
        <v>2011</v>
      </c>
      <c r="B98" s="618">
        <v>473049</v>
      </c>
      <c r="C98" s="618">
        <v>406256</v>
      </c>
      <c r="D98" s="619">
        <f t="shared" si="20"/>
        <v>1.1644111102359103</v>
      </c>
      <c r="E98" s="620">
        <v>750.4283777281837</v>
      </c>
      <c r="F98" s="620">
        <f>+E98/D98</f>
        <v>644.47030016412896</v>
      </c>
      <c r="G98" s="620">
        <f t="shared" si="21"/>
        <v>7733.6436019695475</v>
      </c>
      <c r="H98" s="354"/>
    </row>
    <row r="99" spans="1:8" x14ac:dyDescent="0.3">
      <c r="A99" s="352">
        <v>2012</v>
      </c>
      <c r="B99" s="618">
        <v>508131</v>
      </c>
      <c r="C99" s="618">
        <v>431199</v>
      </c>
      <c r="D99" s="619">
        <f t="shared" si="20"/>
        <v>1.1784141428899417</v>
      </c>
      <c r="E99" s="620">
        <v>843.5792042155681</v>
      </c>
      <c r="F99" s="620">
        <f>+E99/D99</f>
        <v>715.85970798583196</v>
      </c>
      <c r="G99" s="620">
        <f t="shared" si="21"/>
        <v>8590.316495829984</v>
      </c>
      <c r="H99" s="354"/>
    </row>
    <row r="100" spans="1:8" x14ac:dyDescent="0.3">
      <c r="A100" s="352">
        <v>2013</v>
      </c>
      <c r="B100" s="618">
        <v>543556</v>
      </c>
      <c r="C100" s="618">
        <v>456435</v>
      </c>
      <c r="D100" s="619">
        <f t="shared" si="20"/>
        <v>1.1908727420114584</v>
      </c>
      <c r="E100" s="620">
        <v>835.43904673665929</v>
      </c>
      <c r="F100" s="620">
        <f>+E100/D100</f>
        <v>701.53511560399863</v>
      </c>
      <c r="G100" s="620">
        <f t="shared" si="21"/>
        <v>8418.4213872479831</v>
      </c>
      <c r="H100" s="354"/>
    </row>
    <row r="101" spans="1:8" x14ac:dyDescent="0.3">
      <c r="A101" s="352">
        <v>2014</v>
      </c>
      <c r="B101" s="618">
        <v>570041</v>
      </c>
      <c r="C101" s="618">
        <v>467308</v>
      </c>
      <c r="D101" s="619">
        <f t="shared" si="20"/>
        <v>1.2198400198584232</v>
      </c>
      <c r="E101" s="620">
        <v>906.02700397810838</v>
      </c>
      <c r="F101" s="620">
        <f>+E101/D101</f>
        <v>742.74248198814098</v>
      </c>
      <c r="G101" s="620">
        <f t="shared" si="21"/>
        <v>8912.9097838576927</v>
      </c>
      <c r="H101" s="354"/>
    </row>
    <row r="102" spans="1:8" x14ac:dyDescent="0.3">
      <c r="A102" s="352">
        <v>2015</v>
      </c>
      <c r="B102" s="618">
        <v>604416</v>
      </c>
      <c r="C102" s="618">
        <v>482506</v>
      </c>
      <c r="D102" s="619">
        <f t="shared" si="20"/>
        <v>1.2526600705483455</v>
      </c>
      <c r="E102" s="620">
        <v>999.99532539319091</v>
      </c>
      <c r="F102" s="620">
        <f>+E102/D102</f>
        <v>798.29743831097619</v>
      </c>
      <c r="G102" s="620">
        <f t="shared" si="21"/>
        <v>9579.5692597317138</v>
      </c>
      <c r="H102" s="354"/>
    </row>
    <row r="103" spans="1:8" x14ac:dyDescent="0.3">
      <c r="A103" s="352">
        <v>2016</v>
      </c>
      <c r="B103" s="618">
        <v>647668</v>
      </c>
      <c r="C103" s="618">
        <v>501581</v>
      </c>
      <c r="D103" s="619">
        <f t="shared" si="20"/>
        <v>1.2912530578311379</v>
      </c>
      <c r="E103" s="620">
        <v>1117.1223410745474</v>
      </c>
      <c r="F103" s="620">
        <f>+E103/D103</f>
        <v>865.14594044867522</v>
      </c>
      <c r="G103" s="620">
        <f t="shared" si="21"/>
        <v>10381.751285384104</v>
      </c>
      <c r="H103" s="354"/>
    </row>
    <row r="104" spans="1:8" x14ac:dyDescent="0.3">
      <c r="A104" s="352">
        <v>2017</v>
      </c>
      <c r="B104" s="618">
        <v>687989</v>
      </c>
      <c r="C104" s="618">
        <v>514215</v>
      </c>
      <c r="D104" s="619">
        <f t="shared" si="20"/>
        <v>1.337940355687796</v>
      </c>
      <c r="E104" s="620">
        <v>1113.1837939566296</v>
      </c>
      <c r="F104" s="620">
        <f>+E104/D104</f>
        <v>832.01301853577354</v>
      </c>
      <c r="G104" s="620">
        <f t="shared" si="21"/>
        <v>9984.1562224292829</v>
      </c>
      <c r="H104" s="354"/>
    </row>
    <row r="105" spans="1:8" x14ac:dyDescent="0.3">
      <c r="A105" s="352">
        <v>2018</v>
      </c>
      <c r="B105" s="618">
        <v>731588</v>
      </c>
      <c r="C105" s="618">
        <v>534626</v>
      </c>
      <c r="D105" s="619">
        <f t="shared" si="20"/>
        <v>1.3684108142888673</v>
      </c>
      <c r="E105" s="620">
        <v>1189.6735742127591</v>
      </c>
      <c r="F105" s="620">
        <f>+E105/D105</f>
        <v>869.38334730349675</v>
      </c>
      <c r="G105" s="620">
        <f t="shared" si="21"/>
        <v>10432.600167641962</v>
      </c>
      <c r="H105" s="354"/>
    </row>
    <row r="106" spans="1:8" x14ac:dyDescent="0.3">
      <c r="A106" s="352">
        <v>2019</v>
      </c>
      <c r="B106" s="618">
        <v>761984</v>
      </c>
      <c r="C106" s="618">
        <v>546605</v>
      </c>
      <c r="D106" s="619">
        <f t="shared" si="20"/>
        <v>1.3940304241637014</v>
      </c>
      <c r="E106" s="620">
        <v>1203.5992444078374</v>
      </c>
      <c r="F106" s="620">
        <f>+E106/D106</f>
        <v>863.39524844294101</v>
      </c>
      <c r="G106" s="620">
        <f t="shared" si="21"/>
        <v>10360.742981315292</v>
      </c>
      <c r="H106" s="354"/>
    </row>
    <row r="107" spans="1:8" x14ac:dyDescent="0.3">
      <c r="A107" s="352">
        <v>2020</v>
      </c>
      <c r="B107" s="618">
        <v>703915</v>
      </c>
      <c r="C107" s="618">
        <v>486843</v>
      </c>
      <c r="D107" s="619">
        <f t="shared" si="20"/>
        <v>1.4458768021723636</v>
      </c>
      <c r="E107" s="620">
        <v>1159.5982197649239</v>
      </c>
      <c r="F107" s="620">
        <f>+E107/D107</f>
        <v>802.00347500055386</v>
      </c>
      <c r="G107" s="620">
        <f t="shared" si="21"/>
        <v>9624.0417000066464</v>
      </c>
      <c r="H107" s="354"/>
    </row>
    <row r="108" spans="1:8" x14ac:dyDescent="0.3">
      <c r="A108" s="352">
        <v>2021</v>
      </c>
      <c r="B108" s="618">
        <v>878281</v>
      </c>
      <c r="C108" s="618">
        <v>551898</v>
      </c>
      <c r="D108" s="619">
        <f t="shared" si="20"/>
        <v>1.5913828279863309</v>
      </c>
      <c r="E108" s="620">
        <v>1233.2296442011746</v>
      </c>
      <c r="F108" s="620">
        <f>+E108/D108</f>
        <v>774.94215880263812</v>
      </c>
      <c r="G108" s="620">
        <f t="shared" si="21"/>
        <v>9299.3059056316579</v>
      </c>
      <c r="H108" s="354"/>
    </row>
    <row r="109" spans="1:8" x14ac:dyDescent="0.3">
      <c r="A109" s="352">
        <v>2022</v>
      </c>
      <c r="B109" s="618">
        <v>943706</v>
      </c>
      <c r="C109" s="618">
        <v>567401</v>
      </c>
      <c r="D109" s="619">
        <f t="shared" si="20"/>
        <v>1.6632082072467267</v>
      </c>
      <c r="E109" s="620">
        <v>1347.3</v>
      </c>
      <c r="F109" s="620">
        <f>+E109/D109</f>
        <v>810.06093772848749</v>
      </c>
      <c r="G109" s="620">
        <f t="shared" si="21"/>
        <v>9720.7312527418508</v>
      </c>
      <c r="H109" s="354"/>
    </row>
    <row r="110" spans="1:8" x14ac:dyDescent="0.3">
      <c r="A110" s="352">
        <v>2023</v>
      </c>
      <c r="B110" s="618">
        <v>999447</v>
      </c>
      <c r="C110" s="618">
        <v>565113</v>
      </c>
      <c r="D110" s="619">
        <f t="shared" si="20"/>
        <v>1.7685790275573203</v>
      </c>
      <c r="E110" s="620">
        <v>1408</v>
      </c>
      <c r="F110" s="620">
        <f>+E110/D110</f>
        <v>796.11935800497679</v>
      </c>
      <c r="G110" s="620">
        <f t="shared" si="21"/>
        <v>9553.4322960597219</v>
      </c>
      <c r="H110" s="354"/>
    </row>
  </sheetData>
  <mergeCells count="4">
    <mergeCell ref="A91:F92"/>
    <mergeCell ref="A47:H48"/>
    <mergeCell ref="A70:H71"/>
    <mergeCell ref="A25:F26"/>
  </mergeCells>
  <pageMargins left="0.7" right="0.7" top="0.75" bottom="0.75" header="0.3" footer="0.3"/>
  <ignoredErrors>
    <ignoredError sqref="E50:E67 D79:R79" formulaRange="1"/>
  </ignoredErrors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F2024-7B32-4EA6-8D39-3DD041F3B51A}">
  <dimension ref="A1:R68"/>
  <sheetViews>
    <sheetView workbookViewId="0"/>
    <sheetView workbookViewId="1"/>
  </sheetViews>
  <sheetFormatPr baseColWidth="10" defaultRowHeight="14.4" x14ac:dyDescent="0.3"/>
  <cols>
    <col min="1" max="1" width="17.109375" customWidth="1"/>
    <col min="2" max="2" width="18" customWidth="1"/>
    <col min="3" max="3" width="15.77734375" customWidth="1"/>
    <col min="4" max="4" width="20.88671875" customWidth="1"/>
    <col min="5" max="5" width="32.77734375" customWidth="1"/>
    <col min="6" max="6" width="24" customWidth="1"/>
  </cols>
  <sheetData>
    <row r="1" spans="1:6" ht="15.6" x14ac:dyDescent="0.3">
      <c r="A1" s="487" t="s">
        <v>1055</v>
      </c>
    </row>
    <row r="2" spans="1:6" ht="18" x14ac:dyDescent="0.35">
      <c r="A2" s="609" t="s">
        <v>1056</v>
      </c>
    </row>
    <row r="3" spans="1:6" x14ac:dyDescent="0.3">
      <c r="A3" t="s">
        <v>1053</v>
      </c>
    </row>
    <row r="5" spans="1:6" ht="18.600000000000001" thickBot="1" x14ac:dyDescent="0.4">
      <c r="A5" s="516" t="s">
        <v>1039</v>
      </c>
      <c r="B5" s="517" t="s">
        <v>1010</v>
      </c>
      <c r="C5" s="518" t="s">
        <v>929</v>
      </c>
      <c r="D5" s="518" t="s">
        <v>930</v>
      </c>
      <c r="E5" s="519" t="s">
        <v>877</v>
      </c>
      <c r="F5" s="519" t="s">
        <v>863</v>
      </c>
    </row>
    <row r="6" spans="1:6" x14ac:dyDescent="0.3">
      <c r="A6" s="520">
        <v>2007</v>
      </c>
      <c r="B6" s="521">
        <f>'c-497'!B6</f>
        <v>8803.1484016765935</v>
      </c>
      <c r="C6" s="522">
        <f>+H30</f>
        <v>49.947424612247161</v>
      </c>
      <c r="D6" s="522">
        <f>+G30</f>
        <v>6.2092584151606758</v>
      </c>
      <c r="E6" s="521">
        <f>+B68</f>
        <v>592146172</v>
      </c>
      <c r="F6" s="521">
        <f>+'c-497'!E6</f>
        <v>9830.5251984520455</v>
      </c>
    </row>
    <row r="7" spans="1:6" x14ac:dyDescent="0.3">
      <c r="A7" s="523">
        <v>2008</v>
      </c>
      <c r="B7" s="524">
        <f>'c-497'!B7</f>
        <v>9337.0296606858574</v>
      </c>
      <c r="C7" s="522">
        <f t="shared" ref="C7:C22" si="0">+H31</f>
        <v>37.306442948338457</v>
      </c>
      <c r="D7" s="522">
        <f t="shared" ref="D7:D22" si="1">+G31</f>
        <v>6.8040721381009082</v>
      </c>
      <c r="E7" s="524">
        <f>+C68</f>
        <v>729483436.61826134</v>
      </c>
      <c r="F7" s="524">
        <f>+'c-497'!E7</f>
        <v>9054.4470926969479</v>
      </c>
    </row>
    <row r="8" spans="1:6" x14ac:dyDescent="0.3">
      <c r="A8" s="520">
        <v>2009</v>
      </c>
      <c r="B8" s="521">
        <f>'c-497'!B8</f>
        <v>9280.5420164941006</v>
      </c>
      <c r="C8" s="522">
        <f t="shared" si="0"/>
        <v>37.093163683702336</v>
      </c>
      <c r="D8" s="522">
        <f t="shared" si="1"/>
        <v>5.215054549574778</v>
      </c>
      <c r="E8" s="521">
        <f>+D68</f>
        <v>786494295.71110201</v>
      </c>
      <c r="F8" s="521">
        <f>+'c-497'!E8</f>
        <v>10763.050510397752</v>
      </c>
    </row>
    <row r="9" spans="1:6" x14ac:dyDescent="0.3">
      <c r="A9" s="523">
        <v>2010</v>
      </c>
      <c r="B9" s="524">
        <f>'c-497'!B9</f>
        <v>9711.3356956180905</v>
      </c>
      <c r="C9" s="522">
        <f t="shared" si="0"/>
        <v>38.21836985204704</v>
      </c>
      <c r="D9" s="522">
        <f t="shared" si="1"/>
        <v>4.6408105178369237</v>
      </c>
      <c r="E9" s="524">
        <f>+E68</f>
        <v>860277567.3908366</v>
      </c>
      <c r="F9" s="524">
        <f>+'c-497'!E9</f>
        <v>9789.061354746751</v>
      </c>
    </row>
    <row r="10" spans="1:6" x14ac:dyDescent="0.3">
      <c r="A10" s="520">
        <v>2011</v>
      </c>
      <c r="B10" s="521">
        <f>'c-497'!B10</f>
        <v>10040.236250178377</v>
      </c>
      <c r="C10" s="522">
        <f t="shared" si="0"/>
        <v>30.407567177624781</v>
      </c>
      <c r="D10" s="522">
        <f t="shared" si="1"/>
        <v>2.5762085947846787</v>
      </c>
      <c r="E10" s="521">
        <f>+F68</f>
        <v>901811280.92751789</v>
      </c>
      <c r="F10" s="521">
        <f>+'c-497'!E10</f>
        <v>9228.2654703116932</v>
      </c>
    </row>
    <row r="11" spans="1:6" x14ac:dyDescent="0.3">
      <c r="A11" s="523">
        <v>2012</v>
      </c>
      <c r="B11" s="524">
        <f>'c-497'!B11</f>
        <v>10694.172859712929</v>
      </c>
      <c r="C11" s="522">
        <f t="shared" si="0"/>
        <v>25.243706328687178</v>
      </c>
      <c r="D11" s="522">
        <f t="shared" si="1"/>
        <v>4.1327878171401951</v>
      </c>
      <c r="E11" s="524">
        <f>+G68</f>
        <v>998927609.48537302</v>
      </c>
      <c r="F11" s="524">
        <f>+'c-497'!E11</f>
        <v>10192.641909601372</v>
      </c>
    </row>
    <row r="12" spans="1:6" x14ac:dyDescent="0.3">
      <c r="A12" s="520">
        <v>2013</v>
      </c>
      <c r="B12" s="521">
        <f>'c-497'!B12</f>
        <v>11033.865779682905</v>
      </c>
      <c r="C12" s="522">
        <f t="shared" si="0"/>
        <v>24.745393265796974</v>
      </c>
      <c r="D12" s="522">
        <f t="shared" si="1"/>
        <v>1.8869203085234969</v>
      </c>
      <c r="E12" s="521">
        <f>+H68</f>
        <v>1057584878.1779603</v>
      </c>
      <c r="F12" s="521">
        <f>+'c-497'!E12</f>
        <v>10483.604309343778</v>
      </c>
    </row>
    <row r="13" spans="1:6" x14ac:dyDescent="0.3">
      <c r="A13" s="523">
        <v>2014</v>
      </c>
      <c r="B13" s="524">
        <f>'c-497'!B13</f>
        <v>11051.57725883638</v>
      </c>
      <c r="C13" s="522">
        <f t="shared" si="0"/>
        <v>24.698869839785161</v>
      </c>
      <c r="D13" s="522">
        <f t="shared" si="1"/>
        <v>2.4634468085473609</v>
      </c>
      <c r="E13" s="524">
        <f>+I68</f>
        <v>1138423183.2507179</v>
      </c>
      <c r="F13" s="524">
        <f>+'c-497'!E13</f>
        <v>10746.007464182216</v>
      </c>
    </row>
    <row r="14" spans="1:6" x14ac:dyDescent="0.3">
      <c r="A14" s="520">
        <v>2015</v>
      </c>
      <c r="B14" s="521">
        <f>'c-497'!B14</f>
        <v>11132.060647057144</v>
      </c>
      <c r="C14" s="522">
        <f t="shared" si="0"/>
        <v>20.761671595842952</v>
      </c>
      <c r="D14" s="522">
        <f t="shared" si="1"/>
        <v>2.6895159943598279</v>
      </c>
      <c r="E14" s="521">
        <f>+J68</f>
        <v>1170305108.5141006</v>
      </c>
      <c r="F14" s="521">
        <f>+'c-497'!E14</f>
        <v>10814.204331200528</v>
      </c>
    </row>
    <row r="15" spans="1:6" x14ac:dyDescent="0.3">
      <c r="A15" s="523">
        <v>2016</v>
      </c>
      <c r="B15" s="524">
        <f>'c-497'!B15</f>
        <v>11018.733362790848</v>
      </c>
      <c r="C15" s="522">
        <f t="shared" si="0"/>
        <v>14.811709090171776</v>
      </c>
      <c r="D15" s="522">
        <f t="shared" si="1"/>
        <v>1.1706992044839684</v>
      </c>
      <c r="E15" s="524">
        <f>+K68</f>
        <v>1263678918.4006121</v>
      </c>
      <c r="F15" s="524">
        <f>+'c-497'!E15</f>
        <v>11187.082973456458</v>
      </c>
    </row>
    <row r="16" spans="1:6" x14ac:dyDescent="0.3">
      <c r="A16" s="520">
        <v>2017</v>
      </c>
      <c r="B16" s="521">
        <f>'c-497'!B16</f>
        <v>10969.245585942526</v>
      </c>
      <c r="C16" s="522">
        <f t="shared" si="0"/>
        <v>18.488670548215083</v>
      </c>
      <c r="D16" s="522">
        <f t="shared" si="1"/>
        <v>1.6375792361888433</v>
      </c>
      <c r="E16" s="521">
        <f>+L68</f>
        <v>1360448981.991914</v>
      </c>
      <c r="F16" s="521">
        <f>+'c-497'!E16</f>
        <v>11269.348798611765</v>
      </c>
    </row>
    <row r="17" spans="1:8" x14ac:dyDescent="0.3">
      <c r="A17" s="523">
        <v>2018</v>
      </c>
      <c r="B17" s="524">
        <f>'c-497'!B17</f>
        <v>11266.529137720332</v>
      </c>
      <c r="C17" s="522">
        <f t="shared" si="0"/>
        <v>11.994488269405057</v>
      </c>
      <c r="D17" s="522">
        <f t="shared" si="1"/>
        <v>0.68124226641942576</v>
      </c>
      <c r="E17" s="524">
        <f>+M68</f>
        <v>1407792856.2121394</v>
      </c>
      <c r="F17" s="524">
        <f>+'c-497'!E17</f>
        <v>11122.946380783698</v>
      </c>
    </row>
    <row r="18" spans="1:8" x14ac:dyDescent="0.3">
      <c r="A18" s="520">
        <v>2019</v>
      </c>
      <c r="B18" s="521">
        <f>'c-497'!B18</f>
        <v>11433.538343583847</v>
      </c>
      <c r="C18" s="522">
        <f t="shared" si="0"/>
        <v>10.219994012898514</v>
      </c>
      <c r="D18" s="522">
        <f t="shared" si="1"/>
        <v>0.28531879021149897</v>
      </c>
      <c r="E18" s="521">
        <f>+N68</f>
        <v>1461726067.6591361</v>
      </c>
      <c r="F18" s="521">
        <f>+'c-497'!E18</f>
        <v>11255.126720280321</v>
      </c>
    </row>
    <row r="19" spans="1:8" x14ac:dyDescent="0.3">
      <c r="A19" s="523">
        <v>2020</v>
      </c>
      <c r="B19" s="524">
        <f>'c-497'!B19</f>
        <v>10523.9990063324</v>
      </c>
      <c r="C19" s="522">
        <f t="shared" si="0"/>
        <v>15.769468862248612</v>
      </c>
      <c r="D19" s="522">
        <f t="shared" si="1"/>
        <v>0.85358546645775446</v>
      </c>
      <c r="E19" s="524">
        <f>+O68</f>
        <v>1832850252.4959316</v>
      </c>
      <c r="F19" s="524">
        <f>+'c-497'!E19</f>
        <v>9686.8956987761121</v>
      </c>
    </row>
    <row r="20" spans="1:8" x14ac:dyDescent="0.3">
      <c r="A20" s="520">
        <v>2021</v>
      </c>
      <c r="B20" s="521">
        <f>'c-497'!B20</f>
        <v>11486.580372293374</v>
      </c>
      <c r="C20" s="522">
        <f t="shared" si="0"/>
        <v>13.960362772847301</v>
      </c>
      <c r="D20" s="522">
        <f t="shared" si="1"/>
        <v>0.17651041428241318</v>
      </c>
      <c r="E20" s="521">
        <f>+P68</f>
        <v>1925808831.1429839</v>
      </c>
      <c r="F20" s="521">
        <f>+'c-497'!E20</f>
        <v>10602.566648801389</v>
      </c>
    </row>
    <row r="21" spans="1:8" x14ac:dyDescent="0.3">
      <c r="A21" s="523">
        <v>2022</v>
      </c>
      <c r="B21" s="524">
        <f>'c-497'!B21</f>
        <v>11501.470867862585</v>
      </c>
      <c r="C21" s="522">
        <f t="shared" si="0"/>
        <v>14.134721071409183</v>
      </c>
      <c r="D21" s="522">
        <f t="shared" si="1"/>
        <v>0.96558989686212249</v>
      </c>
      <c r="E21" s="524">
        <f>+Q68</f>
        <v>1741463191.2888639</v>
      </c>
      <c r="F21" s="524">
        <f>+'c-497'!E21</f>
        <v>10579.892926720304</v>
      </c>
    </row>
    <row r="22" spans="1:8" x14ac:dyDescent="0.3">
      <c r="A22" s="525">
        <v>2023</v>
      </c>
      <c r="B22" s="526">
        <f>'c-497'!B22</f>
        <v>11058.544738420362</v>
      </c>
      <c r="C22" s="522">
        <f t="shared" si="0"/>
        <v>17.8692219062251</v>
      </c>
      <c r="D22" s="522">
        <f t="shared" si="1"/>
        <v>0.82781847598319225</v>
      </c>
      <c r="E22" s="526">
        <f>+R68</f>
        <v>1831009943.1876783</v>
      </c>
      <c r="F22" s="526">
        <f>+'c-497'!E22</f>
        <v>10376.374420735656</v>
      </c>
    </row>
    <row r="27" spans="1:8" x14ac:dyDescent="0.3">
      <c r="A27" s="608" t="s">
        <v>1052</v>
      </c>
      <c r="B27" s="608"/>
      <c r="C27" s="608"/>
      <c r="D27" s="608"/>
      <c r="E27" s="608"/>
      <c r="F27" s="608"/>
      <c r="G27" s="608"/>
      <c r="H27" s="608"/>
    </row>
    <row r="28" spans="1:8" x14ac:dyDescent="0.3">
      <c r="A28" s="608"/>
      <c r="B28" s="608"/>
      <c r="C28" s="608"/>
      <c r="D28" s="608"/>
      <c r="E28" s="608"/>
      <c r="F28" s="608"/>
      <c r="G28" s="608"/>
      <c r="H28" s="608"/>
    </row>
    <row r="29" spans="1:8" ht="15" thickBot="1" x14ac:dyDescent="0.35">
      <c r="A29" s="339" t="s">
        <v>1039</v>
      </c>
      <c r="B29" s="339" t="s">
        <v>1046</v>
      </c>
      <c r="C29" s="339" t="s">
        <v>1047</v>
      </c>
      <c r="D29" s="339" t="s">
        <v>1048</v>
      </c>
      <c r="E29" s="339" t="s">
        <v>123</v>
      </c>
      <c r="F29" s="340" t="s">
        <v>1049</v>
      </c>
      <c r="G29" s="339" t="s">
        <v>1050</v>
      </c>
      <c r="H29" s="339" t="s">
        <v>1051</v>
      </c>
    </row>
    <row r="30" spans="1:8" x14ac:dyDescent="0.3">
      <c r="A30">
        <v>2007</v>
      </c>
      <c r="B30" s="419">
        <v>72239.45</v>
      </c>
      <c r="C30" s="419">
        <v>508856.43</v>
      </c>
      <c r="D30" s="419">
        <v>582319.22</v>
      </c>
      <c r="E30" s="331">
        <f>+SUM(B30:D30)</f>
        <v>1163415.1000000001</v>
      </c>
      <c r="F30" s="533">
        <f>+C30/E30 *100</f>
        <v>43.738166197086485</v>
      </c>
      <c r="G30" s="362">
        <f>+B30/E30 *100</f>
        <v>6.2092584151606758</v>
      </c>
      <c r="H30" s="404">
        <f>+SUM(F30:G30)</f>
        <v>49.947424612247161</v>
      </c>
    </row>
    <row r="31" spans="1:8" x14ac:dyDescent="0.3">
      <c r="A31">
        <v>2008</v>
      </c>
      <c r="B31" s="419">
        <v>80431.23</v>
      </c>
      <c r="C31" s="419">
        <v>360569.84</v>
      </c>
      <c r="D31" s="419">
        <v>741103.24</v>
      </c>
      <c r="E31" s="331">
        <f t="shared" ref="E31:E47" si="2">+SUM(B31:D31)</f>
        <v>1182104.31</v>
      </c>
      <c r="F31" s="533">
        <f t="shared" ref="F31:F47" si="3">+C31/E31 *100</f>
        <v>30.502370810237551</v>
      </c>
      <c r="G31" s="362">
        <f t="shared" ref="G31:G47" si="4">+B31/E31 *100</f>
        <v>6.8040721381009082</v>
      </c>
      <c r="H31" s="404">
        <f t="shared" ref="H31:H47" si="5">+SUM(F31:G31)</f>
        <v>37.306442948338457</v>
      </c>
    </row>
    <row r="32" spans="1:8" x14ac:dyDescent="0.3">
      <c r="A32">
        <v>2009</v>
      </c>
      <c r="B32" s="419">
        <v>61665.8</v>
      </c>
      <c r="C32" s="419">
        <v>376945.07</v>
      </c>
      <c r="D32" s="419">
        <v>743846.56</v>
      </c>
      <c r="E32" s="331">
        <f t="shared" si="2"/>
        <v>1182457.4300000002</v>
      </c>
      <c r="F32" s="533">
        <f t="shared" si="3"/>
        <v>31.878109134127559</v>
      </c>
      <c r="G32" s="362">
        <f t="shared" si="4"/>
        <v>5.215054549574778</v>
      </c>
      <c r="H32" s="404">
        <f t="shared" si="5"/>
        <v>37.093163683702336</v>
      </c>
    </row>
    <row r="33" spans="1:8" x14ac:dyDescent="0.3">
      <c r="A33">
        <v>2010</v>
      </c>
      <c r="B33" s="419">
        <v>55767.47</v>
      </c>
      <c r="C33" s="419">
        <v>403493.21</v>
      </c>
      <c r="D33" s="419">
        <v>742414.54</v>
      </c>
      <c r="E33" s="331">
        <f t="shared" si="2"/>
        <v>1201675.2200000002</v>
      </c>
      <c r="F33" s="533">
        <f t="shared" si="3"/>
        <v>33.577559334210115</v>
      </c>
      <c r="G33" s="362">
        <f t="shared" si="4"/>
        <v>4.6408105178369237</v>
      </c>
      <c r="H33" s="404">
        <f t="shared" si="5"/>
        <v>38.21836985204704</v>
      </c>
    </row>
    <row r="34" spans="1:8" x14ac:dyDescent="0.3">
      <c r="A34">
        <v>2011</v>
      </c>
      <c r="B34" s="419">
        <v>31386.86</v>
      </c>
      <c r="C34" s="419">
        <v>339079.28</v>
      </c>
      <c r="D34" s="419">
        <v>847869.21</v>
      </c>
      <c r="E34" s="331">
        <f t="shared" si="2"/>
        <v>1218335.3500000001</v>
      </c>
      <c r="F34" s="533">
        <f t="shared" si="3"/>
        <v>27.831358582840103</v>
      </c>
      <c r="G34" s="362">
        <f t="shared" si="4"/>
        <v>2.5762085947846787</v>
      </c>
      <c r="H34" s="404">
        <f t="shared" si="5"/>
        <v>30.407567177624781</v>
      </c>
    </row>
    <row r="35" spans="1:8" x14ac:dyDescent="0.3">
      <c r="A35">
        <v>2012</v>
      </c>
      <c r="B35" s="419">
        <v>51074.64</v>
      </c>
      <c r="C35" s="419">
        <v>260897.15</v>
      </c>
      <c r="D35" s="419">
        <v>923868.09</v>
      </c>
      <c r="E35" s="331">
        <f t="shared" si="2"/>
        <v>1235839.8799999999</v>
      </c>
      <c r="F35" s="533">
        <f t="shared" si="3"/>
        <v>21.110918511546984</v>
      </c>
      <c r="G35" s="362">
        <f t="shared" si="4"/>
        <v>4.1327878171401951</v>
      </c>
      <c r="H35" s="404">
        <f t="shared" si="5"/>
        <v>25.243706328687178</v>
      </c>
    </row>
    <row r="36" spans="1:8" x14ac:dyDescent="0.3">
      <c r="A36">
        <v>2013</v>
      </c>
      <c r="B36" s="419">
        <v>23646.54</v>
      </c>
      <c r="C36" s="419">
        <v>286458.2</v>
      </c>
      <c r="D36" s="419">
        <v>943076.96</v>
      </c>
      <c r="E36" s="331">
        <f t="shared" si="2"/>
        <v>1253181.7</v>
      </c>
      <c r="F36" s="533">
        <f t="shared" si="3"/>
        <v>22.858472957273477</v>
      </c>
      <c r="G36" s="362">
        <f t="shared" si="4"/>
        <v>1.8869203085234969</v>
      </c>
      <c r="H36" s="404">
        <f t="shared" si="5"/>
        <v>24.745393265796974</v>
      </c>
    </row>
    <row r="37" spans="1:8" x14ac:dyDescent="0.3">
      <c r="A37">
        <v>2014</v>
      </c>
      <c r="B37" s="419">
        <v>30829.35</v>
      </c>
      <c r="C37" s="419">
        <v>278270.12</v>
      </c>
      <c r="D37" s="419">
        <v>942372.65</v>
      </c>
      <c r="E37" s="331">
        <f t="shared" si="2"/>
        <v>1251472.1200000001</v>
      </c>
      <c r="F37" s="533">
        <f t="shared" si="3"/>
        <v>22.235423031237801</v>
      </c>
      <c r="G37" s="362">
        <f t="shared" si="4"/>
        <v>2.4634468085473609</v>
      </c>
      <c r="H37" s="404">
        <f t="shared" si="5"/>
        <v>24.698869839785161</v>
      </c>
    </row>
    <row r="38" spans="1:8" x14ac:dyDescent="0.3">
      <c r="A38">
        <v>2015</v>
      </c>
      <c r="B38" s="419">
        <v>34103.360000000001</v>
      </c>
      <c r="C38" s="419">
        <v>229156.93</v>
      </c>
      <c r="D38" s="419">
        <v>1004750.76</v>
      </c>
      <c r="E38" s="331">
        <f t="shared" si="2"/>
        <v>1268011.05</v>
      </c>
      <c r="F38" s="533">
        <f t="shared" si="3"/>
        <v>18.072155601483125</v>
      </c>
      <c r="G38" s="362">
        <f t="shared" si="4"/>
        <v>2.6895159943598279</v>
      </c>
      <c r="H38" s="404">
        <f t="shared" si="5"/>
        <v>20.761671595842952</v>
      </c>
    </row>
    <row r="39" spans="1:8" x14ac:dyDescent="0.3">
      <c r="A39">
        <v>2016</v>
      </c>
      <c r="B39" s="419">
        <v>14942.53</v>
      </c>
      <c r="C39" s="419">
        <v>174110.65</v>
      </c>
      <c r="D39" s="419">
        <v>1087323.3600000001</v>
      </c>
      <c r="E39" s="331">
        <f t="shared" si="2"/>
        <v>1276376.54</v>
      </c>
      <c r="F39" s="533">
        <f t="shared" si="3"/>
        <v>13.641009885687808</v>
      </c>
      <c r="G39" s="362">
        <f t="shared" si="4"/>
        <v>1.1706992044839684</v>
      </c>
      <c r="H39" s="404">
        <f t="shared" si="5"/>
        <v>14.811709090171776</v>
      </c>
    </row>
    <row r="40" spans="1:8" x14ac:dyDescent="0.3">
      <c r="A40">
        <v>2017</v>
      </c>
      <c r="B40" s="419">
        <v>20992.31</v>
      </c>
      <c r="C40" s="419">
        <v>216016.01</v>
      </c>
      <c r="D40" s="419">
        <v>1044902.78</v>
      </c>
      <c r="E40" s="331">
        <f t="shared" si="2"/>
        <v>1281911.1000000001</v>
      </c>
      <c r="F40" s="533">
        <f t="shared" si="3"/>
        <v>16.851091312026238</v>
      </c>
      <c r="G40" s="362">
        <f t="shared" si="4"/>
        <v>1.6375792361888433</v>
      </c>
      <c r="H40" s="404">
        <f t="shared" si="5"/>
        <v>18.488670548215083</v>
      </c>
    </row>
    <row r="41" spans="1:8" x14ac:dyDescent="0.3">
      <c r="A41">
        <v>2018</v>
      </c>
      <c r="B41" s="419">
        <v>8808.2800000000007</v>
      </c>
      <c r="C41" s="419">
        <v>146277.24</v>
      </c>
      <c r="D41" s="419">
        <v>1137887.69</v>
      </c>
      <c r="E41" s="331">
        <f t="shared" si="2"/>
        <v>1292973.21</v>
      </c>
      <c r="F41" s="533">
        <f t="shared" si="3"/>
        <v>11.313246002985631</v>
      </c>
      <c r="G41" s="362">
        <f t="shared" si="4"/>
        <v>0.68124226641942576</v>
      </c>
      <c r="H41" s="404">
        <f t="shared" si="5"/>
        <v>11.994488269405057</v>
      </c>
    </row>
    <row r="42" spans="1:8" x14ac:dyDescent="0.3">
      <c r="A42">
        <v>2019</v>
      </c>
      <c r="B42" s="419">
        <v>3730.86</v>
      </c>
      <c r="C42" s="419">
        <v>129906.91</v>
      </c>
      <c r="D42" s="419">
        <v>1173973.27</v>
      </c>
      <c r="E42" s="331">
        <f t="shared" si="2"/>
        <v>1307611.04</v>
      </c>
      <c r="F42" s="533">
        <f t="shared" si="3"/>
        <v>9.9346752226870159</v>
      </c>
      <c r="G42" s="362">
        <f t="shared" si="4"/>
        <v>0.28531879021149897</v>
      </c>
      <c r="H42" s="404">
        <f t="shared" si="5"/>
        <v>10.219994012898514</v>
      </c>
    </row>
    <row r="43" spans="1:8" x14ac:dyDescent="0.3">
      <c r="A43">
        <v>2020</v>
      </c>
      <c r="B43" s="419">
        <v>11171.01</v>
      </c>
      <c r="C43" s="419">
        <v>195206.56</v>
      </c>
      <c r="D43" s="419">
        <v>1102338.48</v>
      </c>
      <c r="E43" s="331">
        <f t="shared" si="2"/>
        <v>1308716.05</v>
      </c>
      <c r="F43" s="533">
        <f t="shared" si="3"/>
        <v>14.915883395790857</v>
      </c>
      <c r="G43" s="362">
        <f t="shared" si="4"/>
        <v>0.85358546645775446</v>
      </c>
      <c r="H43" s="404">
        <f t="shared" si="5"/>
        <v>15.769468862248612</v>
      </c>
    </row>
    <row r="44" spans="1:8" x14ac:dyDescent="0.3">
      <c r="A44">
        <v>2021</v>
      </c>
      <c r="B44" s="419">
        <v>2322.36</v>
      </c>
      <c r="C44" s="419">
        <v>181355.12</v>
      </c>
      <c r="D44" s="419">
        <v>1132029.5900000001</v>
      </c>
      <c r="E44" s="331">
        <f t="shared" si="2"/>
        <v>1315707.07</v>
      </c>
      <c r="F44" s="533">
        <f t="shared" si="3"/>
        <v>13.783852358564888</v>
      </c>
      <c r="G44" s="362">
        <f t="shared" si="4"/>
        <v>0.17651041428241318</v>
      </c>
      <c r="H44" s="404">
        <f t="shared" si="5"/>
        <v>13.960362772847301</v>
      </c>
    </row>
    <row r="45" spans="1:8" x14ac:dyDescent="0.3">
      <c r="A45">
        <v>2022</v>
      </c>
      <c r="B45" s="419">
        <v>12868</v>
      </c>
      <c r="C45" s="419">
        <v>175499.33</v>
      </c>
      <c r="D45" s="419">
        <v>1144289.53</v>
      </c>
      <c r="E45" s="331">
        <f t="shared" si="2"/>
        <v>1332656.8600000001</v>
      </c>
      <c r="F45" s="533">
        <f t="shared" si="3"/>
        <v>13.169131174547061</v>
      </c>
      <c r="G45" s="362">
        <f t="shared" si="4"/>
        <v>0.96558989686212249</v>
      </c>
      <c r="H45" s="404">
        <f t="shared" si="5"/>
        <v>14.134721071409183</v>
      </c>
    </row>
    <row r="46" spans="1:8" x14ac:dyDescent="0.3">
      <c r="A46">
        <v>2023</v>
      </c>
      <c r="B46" s="419">
        <v>11034.1</v>
      </c>
      <c r="C46" s="419">
        <v>227147.08</v>
      </c>
      <c r="D46" s="419">
        <v>1094731.81</v>
      </c>
      <c r="E46" s="331">
        <f t="shared" si="2"/>
        <v>1332912.99</v>
      </c>
      <c r="F46" s="533">
        <f t="shared" si="3"/>
        <v>17.041403430241907</v>
      </c>
      <c r="G46" s="362">
        <f t="shared" si="4"/>
        <v>0.82781847598319225</v>
      </c>
      <c r="H46" s="404">
        <f t="shared" si="5"/>
        <v>17.8692219062251</v>
      </c>
    </row>
    <row r="47" spans="1:8" x14ac:dyDescent="0.3">
      <c r="A47">
        <v>2024</v>
      </c>
      <c r="B47" s="419">
        <v>6763.13</v>
      </c>
      <c r="C47" s="419">
        <v>182747.69</v>
      </c>
      <c r="D47" s="419">
        <v>1160220.02</v>
      </c>
      <c r="E47" s="331">
        <f t="shared" si="2"/>
        <v>1349730.84</v>
      </c>
      <c r="F47" s="533">
        <f t="shared" si="3"/>
        <v>13.539565414390323</v>
      </c>
      <c r="G47" s="362">
        <f t="shared" si="4"/>
        <v>0.50107249531321374</v>
      </c>
      <c r="H47" s="404">
        <f t="shared" si="5"/>
        <v>14.040637909703536</v>
      </c>
    </row>
    <row r="50" spans="1:18" x14ac:dyDescent="0.3">
      <c r="A50" s="610" t="s">
        <v>1057</v>
      </c>
      <c r="B50" s="610"/>
      <c r="C50" s="610"/>
      <c r="D50" s="610"/>
      <c r="E50" s="610"/>
      <c r="F50" s="610"/>
      <c r="G50" s="610"/>
      <c r="H50" s="610"/>
    </row>
    <row r="51" spans="1:18" x14ac:dyDescent="0.3">
      <c r="A51" s="610"/>
      <c r="B51" s="610"/>
      <c r="C51" s="610"/>
      <c r="D51" s="610"/>
      <c r="E51" s="610"/>
      <c r="F51" s="610"/>
      <c r="G51" s="610"/>
      <c r="H51" s="610"/>
    </row>
    <row r="52" spans="1:18" x14ac:dyDescent="0.3">
      <c r="A52" s="231" t="s">
        <v>1014</v>
      </c>
    </row>
    <row r="54" spans="1:18" ht="15" thickBot="1" x14ac:dyDescent="0.35">
      <c r="A54" s="351" t="s">
        <v>879</v>
      </c>
      <c r="B54" s="351">
        <v>2007</v>
      </c>
      <c r="C54" s="351">
        <v>2008</v>
      </c>
      <c r="D54" s="351">
        <v>2009</v>
      </c>
      <c r="E54" s="351">
        <v>2010</v>
      </c>
      <c r="F54" s="351">
        <v>2011</v>
      </c>
      <c r="G54" s="351">
        <v>2012</v>
      </c>
      <c r="H54" s="351">
        <v>2013</v>
      </c>
      <c r="I54" s="351">
        <v>2014</v>
      </c>
      <c r="J54" s="351">
        <v>2015</v>
      </c>
      <c r="K54" s="351">
        <v>2016</v>
      </c>
      <c r="L54" s="351">
        <v>2017</v>
      </c>
      <c r="M54" s="351">
        <v>2018</v>
      </c>
      <c r="N54" s="351">
        <v>2019</v>
      </c>
      <c r="O54" s="351">
        <v>2020</v>
      </c>
      <c r="P54" s="351">
        <v>2021</v>
      </c>
      <c r="Q54" s="351">
        <v>2022</v>
      </c>
      <c r="R54" s="351">
        <v>2023</v>
      </c>
    </row>
    <row r="55" spans="1:18" x14ac:dyDescent="0.3">
      <c r="A55" s="357" t="s">
        <v>865</v>
      </c>
      <c r="B55" s="347">
        <v>44063085</v>
      </c>
      <c r="C55" s="347">
        <v>66745723</v>
      </c>
      <c r="D55" s="347">
        <v>5507050</v>
      </c>
      <c r="E55" s="347">
        <v>66559853</v>
      </c>
      <c r="F55" s="347">
        <v>35399838</v>
      </c>
      <c r="G55" s="347">
        <v>62251763</v>
      </c>
      <c r="H55" s="347">
        <v>52693090</v>
      </c>
      <c r="I55" s="347">
        <v>23634256</v>
      </c>
      <c r="J55" s="347">
        <v>10516679</v>
      </c>
      <c r="K55" s="347">
        <v>7543524</v>
      </c>
      <c r="L55" s="347">
        <v>27565769</v>
      </c>
      <c r="M55" s="347">
        <v>24658470</v>
      </c>
      <c r="N55" s="347">
        <v>23138201</v>
      </c>
      <c r="O55" s="347">
        <v>18811774</v>
      </c>
      <c r="P55" s="347">
        <v>28456081</v>
      </c>
      <c r="Q55" s="347">
        <v>26765868</v>
      </c>
      <c r="R55" s="347">
        <v>35010129</v>
      </c>
    </row>
    <row r="56" spans="1:18" x14ac:dyDescent="0.3">
      <c r="A56" s="358" t="s">
        <v>867</v>
      </c>
      <c r="B56" s="347">
        <f>10412366+110479182</f>
        <v>120891548</v>
      </c>
      <c r="C56" s="347">
        <f>12304376+104846133+75854979+21668095</f>
        <v>214673583</v>
      </c>
      <c r="D56" s="347">
        <v>191018429</v>
      </c>
      <c r="E56" s="347">
        <v>211797202</v>
      </c>
      <c r="F56" s="347">
        <v>253518892</v>
      </c>
      <c r="G56" s="347">
        <v>306399470</v>
      </c>
      <c r="H56" s="347">
        <v>374543258</v>
      </c>
      <c r="I56" s="347">
        <v>433787253</v>
      </c>
      <c r="J56" s="347">
        <v>446677837</v>
      </c>
      <c r="K56" s="347">
        <v>490499935</v>
      </c>
      <c r="L56" s="347">
        <v>530091556</v>
      </c>
      <c r="M56" s="347">
        <v>620916450</v>
      </c>
      <c r="N56" s="347">
        <v>633271947</v>
      </c>
      <c r="O56" s="347">
        <v>725582474</v>
      </c>
      <c r="P56" s="347">
        <v>915075569</v>
      </c>
      <c r="Q56" s="347">
        <v>964655909</v>
      </c>
      <c r="R56" s="347">
        <v>936041296</v>
      </c>
    </row>
    <row r="57" spans="1:18" x14ac:dyDescent="0.3">
      <c r="A57" s="357" t="s">
        <v>868</v>
      </c>
      <c r="B57" s="347">
        <f>413201341-20461312-5746838</f>
        <v>386993191</v>
      </c>
      <c r="C57" s="347">
        <f>463215682-21880031-6131809</f>
        <v>435203842</v>
      </c>
      <c r="D57" s="347">
        <v>495100947</v>
      </c>
      <c r="E57" s="347">
        <v>503089409</v>
      </c>
      <c r="F57" s="347">
        <v>570787316</v>
      </c>
      <c r="G57" s="347">
        <v>580099369</v>
      </c>
      <c r="H57" s="347">
        <v>655268601</v>
      </c>
      <c r="I57" s="347">
        <v>745878129</v>
      </c>
      <c r="J57" s="347">
        <v>825873475</v>
      </c>
      <c r="K57" s="347">
        <v>970781826</v>
      </c>
      <c r="L57" s="347">
        <v>1077169139</v>
      </c>
      <c r="M57" s="347">
        <v>1118575322</v>
      </c>
      <c r="N57" s="347">
        <v>1232379124</v>
      </c>
      <c r="O57" s="347">
        <v>1332553065</v>
      </c>
      <c r="P57" s="347">
        <v>1409334902</v>
      </c>
      <c r="Q57" s="347">
        <v>1410780749</v>
      </c>
      <c r="R57" s="347">
        <v>1700823163</v>
      </c>
    </row>
    <row r="58" spans="1:18" x14ac:dyDescent="0.3">
      <c r="A58" s="357" t="s">
        <v>869</v>
      </c>
      <c r="B58" s="347">
        <f>292929+39905419</f>
        <v>40198348</v>
      </c>
      <c r="C58" s="347">
        <f>348100+44507624</f>
        <v>44855724</v>
      </c>
      <c r="D58" s="347">
        <v>144113884</v>
      </c>
      <c r="E58" s="347">
        <v>143472095</v>
      </c>
      <c r="F58" s="347">
        <v>149169212</v>
      </c>
      <c r="G58" s="347">
        <v>214369864</v>
      </c>
      <c r="H58" s="360">
        <v>213362494</v>
      </c>
      <c r="I58" s="347">
        <v>277748240</v>
      </c>
      <c r="J58" s="347">
        <v>278999902</v>
      </c>
      <c r="K58" s="347">
        <v>275939384</v>
      </c>
      <c r="L58" s="347">
        <v>304718573</v>
      </c>
      <c r="M58" s="347">
        <v>292402710</v>
      </c>
      <c r="N58" s="347">
        <v>285700627</v>
      </c>
      <c r="O58" s="347">
        <v>694530554</v>
      </c>
      <c r="P58" s="347">
        <v>653668761</v>
      </c>
      <c r="Q58" s="347">
        <v>449345040</v>
      </c>
      <c r="R58" s="347">
        <v>434737574</v>
      </c>
    </row>
    <row r="59" spans="1:18" x14ac:dyDescent="0.3">
      <c r="A59" s="359" t="s">
        <v>866</v>
      </c>
      <c r="B59" s="356">
        <f t="shared" ref="B59:R59" si="6">+SUM(B55:B58)</f>
        <v>592146172</v>
      </c>
      <c r="C59" s="356">
        <f t="shared" si="6"/>
        <v>761478872</v>
      </c>
      <c r="D59" s="356">
        <f t="shared" si="6"/>
        <v>835740310</v>
      </c>
      <c r="E59" s="356">
        <f t="shared" si="6"/>
        <v>924918559</v>
      </c>
      <c r="F59" s="356">
        <f t="shared" si="6"/>
        <v>1008875258</v>
      </c>
      <c r="G59" s="356">
        <f t="shared" si="6"/>
        <v>1163120466</v>
      </c>
      <c r="H59" s="356">
        <f t="shared" si="6"/>
        <v>1295867443</v>
      </c>
      <c r="I59" s="356">
        <f t="shared" si="6"/>
        <v>1481047878</v>
      </c>
      <c r="J59" s="356">
        <f t="shared" si="6"/>
        <v>1562067893</v>
      </c>
      <c r="K59" s="356">
        <f t="shared" si="6"/>
        <v>1744764669</v>
      </c>
      <c r="L59" s="356">
        <f t="shared" si="6"/>
        <v>1939545037</v>
      </c>
      <c r="M59" s="356">
        <f t="shared" si="6"/>
        <v>2056552952</v>
      </c>
      <c r="N59" s="356">
        <f t="shared" si="6"/>
        <v>2174489899</v>
      </c>
      <c r="O59" s="356">
        <f t="shared" si="6"/>
        <v>2771477867</v>
      </c>
      <c r="P59" s="356">
        <f t="shared" si="6"/>
        <v>3006535313</v>
      </c>
      <c r="Q59" s="356">
        <f t="shared" si="6"/>
        <v>2851547566</v>
      </c>
      <c r="R59" s="356">
        <f t="shared" si="6"/>
        <v>3106612162</v>
      </c>
    </row>
    <row r="60" spans="1:18" ht="15" thickBot="1" x14ac:dyDescent="0.35"/>
    <row r="61" spans="1:18" ht="15" thickBot="1" x14ac:dyDescent="0.35">
      <c r="A61" s="365" t="s">
        <v>881</v>
      </c>
      <c r="B61" s="397">
        <v>1</v>
      </c>
      <c r="C61" s="397">
        <v>1.0438604000799019</v>
      </c>
      <c r="D61" s="397">
        <v>1.0626145854552862</v>
      </c>
      <c r="E61" s="397">
        <v>1.0751396921870404</v>
      </c>
      <c r="F61" s="397">
        <v>1.1187210443435196</v>
      </c>
      <c r="G61" s="397">
        <v>1.164369124404536</v>
      </c>
      <c r="H61" s="397">
        <v>1.2253082185068307</v>
      </c>
      <c r="I61" s="397">
        <v>1.3009642633690333</v>
      </c>
      <c r="J61" s="397">
        <v>1.33475269110233</v>
      </c>
      <c r="K61" s="397">
        <v>1.380702521498324</v>
      </c>
      <c r="L61" s="397">
        <v>1.4256653962577832</v>
      </c>
      <c r="M61" s="397">
        <v>1.4608349111341843</v>
      </c>
      <c r="N61" s="397">
        <v>1.4876179245283019</v>
      </c>
      <c r="O61" s="397">
        <v>1.5121136400673583</v>
      </c>
      <c r="P61" s="397">
        <v>1.5611805618398769</v>
      </c>
      <c r="Q61" s="397">
        <v>1.6374434902006503</v>
      </c>
      <c r="R61" s="398">
        <v>1.6966659157467898</v>
      </c>
    </row>
    <row r="63" spans="1:18" ht="15" thickBot="1" x14ac:dyDescent="0.35">
      <c r="A63" s="615" t="s">
        <v>880</v>
      </c>
      <c r="B63" s="351">
        <v>2007</v>
      </c>
      <c r="C63" s="351">
        <v>2008</v>
      </c>
      <c r="D63" s="351">
        <v>2009</v>
      </c>
      <c r="E63" s="351">
        <v>2010</v>
      </c>
      <c r="F63" s="351">
        <v>2011</v>
      </c>
      <c r="G63" s="351">
        <v>2012</v>
      </c>
      <c r="H63" s="351">
        <v>2013</v>
      </c>
      <c r="I63" s="351">
        <v>2014</v>
      </c>
      <c r="J63" s="351">
        <v>2015</v>
      </c>
      <c r="K63" s="351">
        <v>2016</v>
      </c>
      <c r="L63" s="351">
        <v>2017</v>
      </c>
      <c r="M63" s="351">
        <v>2018</v>
      </c>
      <c r="N63" s="351">
        <v>2019</v>
      </c>
      <c r="O63" s="351">
        <v>2020</v>
      </c>
      <c r="P63" s="351">
        <v>2021</v>
      </c>
      <c r="Q63" s="351">
        <v>2022</v>
      </c>
      <c r="R63" s="351">
        <v>2023</v>
      </c>
    </row>
    <row r="64" spans="1:18" x14ac:dyDescent="0.3">
      <c r="A64" s="357" t="s">
        <v>865</v>
      </c>
      <c r="B64" s="347">
        <f>+B55/B$61</f>
        <v>44063085</v>
      </c>
      <c r="C64" s="347">
        <f>+C55/C$61</f>
        <v>63941234.8575451</v>
      </c>
      <c r="D64" s="347">
        <f t="shared" ref="D64:R64" si="7">+D55/D$61</f>
        <v>5182546.9698785078</v>
      </c>
      <c r="E64" s="347">
        <f t="shared" si="7"/>
        <v>61908097.602279469</v>
      </c>
      <c r="F64" s="347">
        <f t="shared" si="7"/>
        <v>31643132.288418777</v>
      </c>
      <c r="G64" s="347">
        <f t="shared" si="7"/>
        <v>53463941.713359885</v>
      </c>
      <c r="H64" s="347">
        <f t="shared" si="7"/>
        <v>43003947.255174845</v>
      </c>
      <c r="I64" s="347">
        <f t="shared" si="7"/>
        <v>18166721.919628836</v>
      </c>
      <c r="J64" s="347">
        <f t="shared" si="7"/>
        <v>7879121.7804660192</v>
      </c>
      <c r="K64" s="347">
        <f t="shared" si="7"/>
        <v>5463540.3952285443</v>
      </c>
      <c r="L64" s="347">
        <f t="shared" si="7"/>
        <v>19335370.748534087</v>
      </c>
      <c r="M64" s="347">
        <f t="shared" si="7"/>
        <v>16879710.234235365</v>
      </c>
      <c r="N64" s="347">
        <f t="shared" si="7"/>
        <v>15553860.045977011</v>
      </c>
      <c r="O64" s="347">
        <f t="shared" si="7"/>
        <v>12440714.442045517</v>
      </c>
      <c r="P64" s="347">
        <f t="shared" si="7"/>
        <v>18227283.695144169</v>
      </c>
      <c r="Q64" s="347">
        <f t="shared" si="7"/>
        <v>16346132.346051309</v>
      </c>
      <c r="R64" s="347">
        <f t="shared" si="7"/>
        <v>20634662.767177854</v>
      </c>
    </row>
    <row r="65" spans="1:18" x14ac:dyDescent="0.3">
      <c r="A65" s="358" t="s">
        <v>867</v>
      </c>
      <c r="B65" s="347">
        <f>+B56/B$61</f>
        <v>120891548</v>
      </c>
      <c r="C65" s="347">
        <f t="shared" ref="C65:R68" si="8">+C56/C$61</f>
        <v>205653536.6065883</v>
      </c>
      <c r="D65" s="347">
        <f t="shared" si="8"/>
        <v>179762664.29484075</v>
      </c>
      <c r="E65" s="347">
        <f t="shared" si="8"/>
        <v>196995054.26049694</v>
      </c>
      <c r="F65" s="347">
        <f t="shared" si="8"/>
        <v>226614930.75672698</v>
      </c>
      <c r="G65" s="347">
        <f t="shared" si="8"/>
        <v>263146336.99746561</v>
      </c>
      <c r="H65" s="347">
        <f t="shared" si="8"/>
        <v>305672688.99609691</v>
      </c>
      <c r="I65" s="347">
        <f t="shared" si="8"/>
        <v>333435179.74632585</v>
      </c>
      <c r="J65" s="347">
        <f t="shared" si="8"/>
        <v>334652134.41982496</v>
      </c>
      <c r="K65" s="347">
        <f t="shared" si="8"/>
        <v>355253885.15095532</v>
      </c>
      <c r="L65" s="347">
        <f t="shared" si="8"/>
        <v>371820454.77952451</v>
      </c>
      <c r="M65" s="347">
        <f t="shared" si="8"/>
        <v>425042176.4071368</v>
      </c>
      <c r="N65" s="347">
        <f t="shared" si="8"/>
        <v>425695292.15695602</v>
      </c>
      <c r="O65" s="347">
        <f t="shared" si="8"/>
        <v>479846523.94755089</v>
      </c>
      <c r="P65" s="347">
        <f t="shared" si="8"/>
        <v>586143327.27892053</v>
      </c>
      <c r="Q65" s="347">
        <f t="shared" si="8"/>
        <v>589123175.71447444</v>
      </c>
      <c r="R65" s="347">
        <f t="shared" si="8"/>
        <v>551694524.7220341</v>
      </c>
    </row>
    <row r="66" spans="1:18" x14ac:dyDescent="0.3">
      <c r="A66" s="357" t="s">
        <v>868</v>
      </c>
      <c r="B66" s="347">
        <f t="shared" ref="B66:Q68" si="9">+B57/B$61</f>
        <v>386993191</v>
      </c>
      <c r="C66" s="347">
        <f t="shared" si="9"/>
        <v>416917666.3533625</v>
      </c>
      <c r="D66" s="347">
        <f t="shared" si="9"/>
        <v>465927113.91013873</v>
      </c>
      <c r="E66" s="347">
        <f t="shared" si="9"/>
        <v>467929342.25748807</v>
      </c>
      <c r="F66" s="347">
        <f t="shared" si="9"/>
        <v>510214158.28907162</v>
      </c>
      <c r="G66" s="347">
        <f t="shared" si="9"/>
        <v>498209164.80988419</v>
      </c>
      <c r="H66" s="347">
        <f t="shared" si="9"/>
        <v>534778589.6666187</v>
      </c>
      <c r="I66" s="347">
        <f t="shared" si="9"/>
        <v>573327146.64155471</v>
      </c>
      <c r="J66" s="347">
        <f t="shared" si="9"/>
        <v>618746439.32572806</v>
      </c>
      <c r="K66" s="347">
        <f t="shared" si="9"/>
        <v>703107158.04771447</v>
      </c>
      <c r="L66" s="347">
        <f t="shared" si="9"/>
        <v>755555365.11403871</v>
      </c>
      <c r="M66" s="347">
        <f t="shared" si="9"/>
        <v>765709604.46964145</v>
      </c>
      <c r="N66" s="347">
        <f t="shared" si="9"/>
        <v>828424492.39159727</v>
      </c>
      <c r="O66" s="347">
        <f t="shared" si="9"/>
        <v>881251930.86720681</v>
      </c>
      <c r="P66" s="347">
        <f t="shared" si="9"/>
        <v>902736644.5935477</v>
      </c>
      <c r="Q66" s="347">
        <f t="shared" si="9"/>
        <v>861575228.36230803</v>
      </c>
      <c r="R66" s="347">
        <f t="shared" si="8"/>
        <v>1002450245.0450773</v>
      </c>
    </row>
    <row r="67" spans="1:18" ht="15" thickBot="1" x14ac:dyDescent="0.35">
      <c r="A67" s="611" t="s">
        <v>869</v>
      </c>
      <c r="B67" s="612">
        <f t="shared" si="9"/>
        <v>40198348</v>
      </c>
      <c r="C67" s="612">
        <f t="shared" si="9"/>
        <v>42970998.80076544</v>
      </c>
      <c r="D67" s="612">
        <f t="shared" si="9"/>
        <v>135621970.53624403</v>
      </c>
      <c r="E67" s="612">
        <f t="shared" si="9"/>
        <v>133445073.27057216</v>
      </c>
      <c r="F67" s="612">
        <f t="shared" si="9"/>
        <v>133339059.59330057</v>
      </c>
      <c r="G67" s="612">
        <f t="shared" si="9"/>
        <v>184108165.9646633</v>
      </c>
      <c r="H67" s="612">
        <f t="shared" si="9"/>
        <v>174129652.26006976</v>
      </c>
      <c r="I67" s="612">
        <f t="shared" si="9"/>
        <v>213494134.94320834</v>
      </c>
      <c r="J67" s="612">
        <f t="shared" si="9"/>
        <v>209027412.98808157</v>
      </c>
      <c r="K67" s="612">
        <f t="shared" si="9"/>
        <v>199854334.80671382</v>
      </c>
      <c r="L67" s="612">
        <f t="shared" si="9"/>
        <v>213737791.34981683</v>
      </c>
      <c r="M67" s="612">
        <f t="shared" si="9"/>
        <v>200161365.10112572</v>
      </c>
      <c r="N67" s="612">
        <f t="shared" si="9"/>
        <v>192052423.06460562</v>
      </c>
      <c r="O67" s="612">
        <f t="shared" si="9"/>
        <v>459311083.23912853</v>
      </c>
      <c r="P67" s="612">
        <f t="shared" si="9"/>
        <v>418701575.57537138</v>
      </c>
      <c r="Q67" s="612">
        <f t="shared" si="9"/>
        <v>274418654.8660301</v>
      </c>
      <c r="R67" s="612">
        <f t="shared" si="8"/>
        <v>256230510.6533891</v>
      </c>
    </row>
    <row r="68" spans="1:18" ht="15" thickBot="1" x14ac:dyDescent="0.35">
      <c r="A68" s="613" t="s">
        <v>866</v>
      </c>
      <c r="B68" s="614">
        <f t="shared" si="9"/>
        <v>592146172</v>
      </c>
      <c r="C68" s="614">
        <f t="shared" si="9"/>
        <v>729483436.61826134</v>
      </c>
      <c r="D68" s="614">
        <f t="shared" si="9"/>
        <v>786494295.71110201</v>
      </c>
      <c r="E68" s="614">
        <f t="shared" si="9"/>
        <v>860277567.3908366</v>
      </c>
      <c r="F68" s="614">
        <f t="shared" si="9"/>
        <v>901811280.92751789</v>
      </c>
      <c r="G68" s="614">
        <f t="shared" si="9"/>
        <v>998927609.48537302</v>
      </c>
      <c r="H68" s="614">
        <f t="shared" si="9"/>
        <v>1057584878.1779603</v>
      </c>
      <c r="I68" s="614">
        <f t="shared" si="9"/>
        <v>1138423183.2507179</v>
      </c>
      <c r="J68" s="614">
        <f t="shared" si="9"/>
        <v>1170305108.5141006</v>
      </c>
      <c r="K68" s="614">
        <f t="shared" si="9"/>
        <v>1263678918.4006121</v>
      </c>
      <c r="L68" s="614">
        <f t="shared" si="9"/>
        <v>1360448981.991914</v>
      </c>
      <c r="M68" s="614">
        <f t="shared" si="9"/>
        <v>1407792856.2121394</v>
      </c>
      <c r="N68" s="614">
        <f t="shared" si="9"/>
        <v>1461726067.6591361</v>
      </c>
      <c r="O68" s="614">
        <f t="shared" si="9"/>
        <v>1832850252.4959316</v>
      </c>
      <c r="P68" s="614">
        <f t="shared" si="9"/>
        <v>1925808831.1429839</v>
      </c>
      <c r="Q68" s="614">
        <f t="shared" si="9"/>
        <v>1741463191.2888639</v>
      </c>
      <c r="R68" s="614">
        <f t="shared" si="8"/>
        <v>1831009943.1876783</v>
      </c>
    </row>
  </sheetData>
  <mergeCells count="2">
    <mergeCell ref="A27:H28"/>
    <mergeCell ref="A50:H51"/>
  </mergeCells>
  <pageMargins left="0.7" right="0.7" top="0.75" bottom="0.75" header="0.3" footer="0.3"/>
  <ignoredErrors>
    <ignoredError sqref="E30:E47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406</vt:i4>
      </vt:variant>
      <vt:variant>
        <vt:lpstr>Rangos con nombre</vt:lpstr>
      </vt:variant>
      <vt:variant>
        <vt:i4>127</vt:i4>
      </vt:variant>
    </vt:vector>
  </HeadingPairs>
  <TitlesOfParts>
    <vt:vector size="533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empleo_informal</vt:lpstr>
      <vt:lpstr>poblacion_rural</vt:lpstr>
      <vt:lpstr>data_panel</vt:lpstr>
      <vt:lpstr>La_Libertad</vt:lpstr>
      <vt:lpstr>Lambayeque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2025-06-16T20:45:19Z</dcterms:modified>
</cp:coreProperties>
</file>