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514-RIMA\Item 1\Documentos\"/>
    </mc:Choice>
  </mc:AlternateContent>
  <xr:revisionPtr revIDLastSave="0" documentId="13_ncr:1_{92E49FAA-4DB5-4042-A867-6A08BE90FA6B}" xr6:coauthVersionLast="47" xr6:coauthVersionMax="47" xr10:uidLastSave="{00000000-0000-0000-0000-000000000000}"/>
  <bookViews>
    <workbookView xWindow="-120" yWindow="-120" windowWidth="29040" windowHeight="15840" tabRatio="854" xr2:uid="{00000000-000D-0000-FFFF-FFFF00000000}"/>
  </bookViews>
  <sheets>
    <sheet name="OF RFE" sheetId="1" r:id="rId1"/>
    <sheet name="BOBINAGEM C1" sheetId="2" r:id="rId2"/>
    <sheet name="BOBINAGEM C2" sheetId="4" r:id="rId3"/>
    <sheet name="BOBINAGEM C3" sheetId="5" r:id="rId4"/>
    <sheet name="BOBINAGEM C4" sheetId="6" r:id="rId5"/>
    <sheet name="BOBINAGEM C5" sheetId="7" r:id="rId6"/>
    <sheet name="BOBINAGEM C6" sheetId="8" r:id="rId7"/>
    <sheet name="BOBINAGEM C7" sheetId="9" r:id="rId8"/>
    <sheet name="BOBINAGEM C8" sheetId="10" r:id="rId9"/>
    <sheet name="CONTROLE C1" sheetId="3" r:id="rId10"/>
    <sheet name="CONTROLE C2" sheetId="11" r:id="rId11"/>
    <sheet name="CONTROLE C3" sheetId="12" r:id="rId12"/>
    <sheet name="CONTROLE C4" sheetId="13" r:id="rId13"/>
    <sheet name="CONTROLE C5" sheetId="14" r:id="rId14"/>
    <sheet name="CONTROLE C6" sheetId="15" r:id="rId15"/>
    <sheet name="CONTROLE C7" sheetId="16" r:id="rId16"/>
    <sheet name="CONTROLE C8" sheetId="17"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'BOBINAGEM C2'!$B$2:$N$94</definedName>
    <definedName name="_xlnm.Print_Area" localSheetId="3">'BOBINAGEM C3'!$B$2:$N$94</definedName>
    <definedName name="_xlnm.Print_Area" localSheetId="4">'BOBINAGEM C4'!$B$2:$N$94</definedName>
    <definedName name="_xlnm.Print_Area" localSheetId="5">'BOBINAGEM C5'!$B$2:$N$94</definedName>
    <definedName name="_xlnm.Print_Area" localSheetId="6">'BOBINAGEM C6'!$B$2:$N$94</definedName>
    <definedName name="_xlnm.Print_Area" localSheetId="7">'BOBINAGEM C7'!$B$2:$N$94</definedName>
    <definedName name="_xlnm.Print_Area" localSheetId="8">'BOBINAGEM C8'!$B$2:$N$94</definedName>
    <definedName name="_xlnm.Print_Area" localSheetId="9">'CONTROLE C1'!$B$2:$R$27</definedName>
    <definedName name="_xlnm.Print_Area" localSheetId="10">'CONTROLE C2'!$B$2:$R$27</definedName>
    <definedName name="_xlnm.Print_Area" localSheetId="11">'CONTROLE C3'!$B$2:$R$27</definedName>
    <definedName name="_xlnm.Print_Area" localSheetId="12">'CONTROLE C4'!$B$2:$R$27</definedName>
    <definedName name="_xlnm.Print_Area" localSheetId="13">'CONTROLE C5'!$B$2:$R$27</definedName>
    <definedName name="_xlnm.Print_Area" localSheetId="14">'CONTROLE C6'!$B$2:$R$27</definedName>
    <definedName name="_xlnm.Print_Area" localSheetId="15">'CONTROLE C7'!$B$2:$R$27</definedName>
    <definedName name="_xlnm.Print_Area" localSheetId="16">'CONTROLE C8'!$B$2:$R$27</definedName>
    <definedName name="_xlnm.Print_Area" localSheetId="0">'OF RFE'!$B$2:$N$69</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9">'CONTROLE C1'!$D$18</definedName>
    <definedName name="di">#REF!</definedName>
    <definedName name="DL">#REF!</definedName>
    <definedName name="DLEST">#REF!</definedName>
    <definedName name="DM">#REF!</definedName>
    <definedName name="ds" localSheetId="9">'CONTROLE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C31" i="1" l="1"/>
  <c r="M20" i="1"/>
  <c r="D27" i="17"/>
  <c r="F26" i="17"/>
  <c r="D26" i="17"/>
  <c r="F25" i="17"/>
  <c r="D25" i="17"/>
  <c r="F23" i="17"/>
  <c r="D23" i="17"/>
  <c r="F22" i="17"/>
  <c r="D22" i="17"/>
  <c r="F20" i="17"/>
  <c r="D20" i="17"/>
  <c r="F19" i="17"/>
  <c r="D19" i="17"/>
  <c r="F17" i="17"/>
  <c r="D17" i="17"/>
  <c r="F16" i="17"/>
  <c r="D16" i="17"/>
  <c r="F14" i="17"/>
  <c r="D14" i="17"/>
  <c r="C14" i="17"/>
  <c r="C17" i="17" s="1"/>
  <c r="C20" i="17" s="1"/>
  <c r="C23" i="17" s="1"/>
  <c r="C26" i="17" s="1"/>
  <c r="F13" i="17"/>
  <c r="D13" i="17"/>
  <c r="C13" i="17"/>
  <c r="C16" i="17" s="1"/>
  <c r="C19" i="17" s="1"/>
  <c r="C22" i="17" s="1"/>
  <c r="C25" i="17" s="1"/>
  <c r="F11" i="17"/>
  <c r="D11" i="17"/>
  <c r="F10" i="17"/>
  <c r="D10" i="17"/>
  <c r="F8" i="17"/>
  <c r="D8" i="17"/>
  <c r="C8" i="17"/>
  <c r="C11" i="17" s="1"/>
  <c r="F7" i="17"/>
  <c r="D7" i="17"/>
  <c r="C7" i="17"/>
  <c r="C10" i="17" s="1"/>
  <c r="F6" i="17"/>
  <c r="D6" i="17"/>
  <c r="C6" i="17"/>
  <c r="Q3" i="17"/>
  <c r="D27" i="16"/>
  <c r="F26" i="16"/>
  <c r="D26" i="16"/>
  <c r="F25" i="16"/>
  <c r="D25" i="16"/>
  <c r="F23" i="16"/>
  <c r="D23" i="16"/>
  <c r="F22" i="16"/>
  <c r="D22" i="16"/>
  <c r="F20" i="16"/>
  <c r="D20" i="16"/>
  <c r="F19" i="16"/>
  <c r="D19" i="16"/>
  <c r="F17" i="16"/>
  <c r="D17" i="16"/>
  <c r="F16" i="16"/>
  <c r="D16" i="16"/>
  <c r="F14" i="16"/>
  <c r="D14" i="16"/>
  <c r="F13" i="16"/>
  <c r="D13" i="16"/>
  <c r="F11" i="16"/>
  <c r="D11" i="16"/>
  <c r="F10" i="16"/>
  <c r="D10" i="16"/>
  <c r="C10" i="16"/>
  <c r="C13" i="16" s="1"/>
  <c r="C16" i="16" s="1"/>
  <c r="C19" i="16" s="1"/>
  <c r="C22" i="16" s="1"/>
  <c r="C25" i="16" s="1"/>
  <c r="F8" i="16"/>
  <c r="D8" i="16"/>
  <c r="C8" i="16"/>
  <c r="C11" i="16" s="1"/>
  <c r="C14" i="16" s="1"/>
  <c r="C17" i="16" s="1"/>
  <c r="C20" i="16" s="1"/>
  <c r="C23" i="16" s="1"/>
  <c r="C26" i="16" s="1"/>
  <c r="F7" i="16"/>
  <c r="D7" i="16"/>
  <c r="C7" i="16"/>
  <c r="F6" i="16"/>
  <c r="D6" i="16"/>
  <c r="C6" i="16"/>
  <c r="Q3" i="16"/>
  <c r="D27" i="15"/>
  <c r="F26" i="15"/>
  <c r="D26" i="15"/>
  <c r="F25" i="15"/>
  <c r="D25" i="15"/>
  <c r="F23" i="15"/>
  <c r="D23" i="15"/>
  <c r="F22" i="15"/>
  <c r="D22" i="15"/>
  <c r="F20" i="15"/>
  <c r="D20" i="15"/>
  <c r="F19" i="15"/>
  <c r="D19" i="15"/>
  <c r="F17" i="15"/>
  <c r="D17" i="15"/>
  <c r="F16" i="15"/>
  <c r="D16" i="15"/>
  <c r="F14" i="15"/>
  <c r="D14" i="15"/>
  <c r="F13" i="15"/>
  <c r="D13" i="15"/>
  <c r="F11" i="15"/>
  <c r="D11" i="15"/>
  <c r="C11" i="15"/>
  <c r="C14" i="15" s="1"/>
  <c r="C17" i="15" s="1"/>
  <c r="C20" i="15" s="1"/>
  <c r="C23" i="15" s="1"/>
  <c r="C26" i="15" s="1"/>
  <c r="F10" i="15"/>
  <c r="D10" i="15"/>
  <c r="F8" i="15"/>
  <c r="D8" i="15"/>
  <c r="C8" i="15"/>
  <c r="F7" i="15"/>
  <c r="D7" i="15"/>
  <c r="C7" i="15"/>
  <c r="C10" i="15" s="1"/>
  <c r="C13" i="15" s="1"/>
  <c r="C16" i="15" s="1"/>
  <c r="C19" i="15" s="1"/>
  <c r="C22" i="15" s="1"/>
  <c r="C25" i="15" s="1"/>
  <c r="F6" i="15"/>
  <c r="D6" i="15"/>
  <c r="C6" i="15"/>
  <c r="Q3" i="15"/>
  <c r="D27" i="14"/>
  <c r="F26" i="14"/>
  <c r="D26" i="14"/>
  <c r="F25" i="14"/>
  <c r="D25" i="14"/>
  <c r="F23" i="14"/>
  <c r="D23" i="14"/>
  <c r="F22" i="14"/>
  <c r="D22" i="14"/>
  <c r="F20" i="14"/>
  <c r="D20" i="14"/>
  <c r="F19" i="14"/>
  <c r="D19" i="14"/>
  <c r="F17" i="14"/>
  <c r="D17" i="14"/>
  <c r="F16" i="14"/>
  <c r="D16" i="14"/>
  <c r="F14" i="14"/>
  <c r="D14" i="14"/>
  <c r="F13" i="14"/>
  <c r="D13" i="14"/>
  <c r="F11" i="14"/>
  <c r="D11" i="14"/>
  <c r="C11" i="14"/>
  <c r="C14" i="14" s="1"/>
  <c r="C17" i="14" s="1"/>
  <c r="C20" i="14" s="1"/>
  <c r="C23" i="14" s="1"/>
  <c r="C26" i="14" s="1"/>
  <c r="F10" i="14"/>
  <c r="D10" i="14"/>
  <c r="F8" i="14"/>
  <c r="D8" i="14"/>
  <c r="C8" i="14"/>
  <c r="F7" i="14"/>
  <c r="D7" i="14"/>
  <c r="C7" i="14"/>
  <c r="C10" i="14" s="1"/>
  <c r="C13" i="14" s="1"/>
  <c r="C16" i="14" s="1"/>
  <c r="C19" i="14" s="1"/>
  <c r="C22" i="14" s="1"/>
  <c r="C25" i="14" s="1"/>
  <c r="F6" i="14"/>
  <c r="D6" i="14"/>
  <c r="C6" i="14"/>
  <c r="Q3" i="14"/>
  <c r="D27" i="13"/>
  <c r="F26" i="13"/>
  <c r="D26" i="13"/>
  <c r="F25" i="13"/>
  <c r="D25" i="13"/>
  <c r="F23" i="13"/>
  <c r="D23" i="13"/>
  <c r="F22" i="13"/>
  <c r="D22" i="13"/>
  <c r="F20" i="13"/>
  <c r="D20" i="13"/>
  <c r="F19" i="13"/>
  <c r="D19" i="13"/>
  <c r="F17" i="13"/>
  <c r="D17" i="13"/>
  <c r="F16" i="13"/>
  <c r="D16" i="13"/>
  <c r="F14" i="13"/>
  <c r="D14" i="13"/>
  <c r="C14" i="13"/>
  <c r="C17" i="13" s="1"/>
  <c r="C20" i="13" s="1"/>
  <c r="C23" i="13" s="1"/>
  <c r="C26" i="13" s="1"/>
  <c r="F13" i="13"/>
  <c r="D13" i="13"/>
  <c r="C13" i="13"/>
  <c r="C16" i="13" s="1"/>
  <c r="C19" i="13" s="1"/>
  <c r="C22" i="13" s="1"/>
  <c r="C25" i="13" s="1"/>
  <c r="F11" i="13"/>
  <c r="D11" i="13"/>
  <c r="F10" i="13"/>
  <c r="D10" i="13"/>
  <c r="F8" i="13"/>
  <c r="D8" i="13"/>
  <c r="C8" i="13"/>
  <c r="C11" i="13" s="1"/>
  <c r="F7" i="13"/>
  <c r="D7" i="13"/>
  <c r="C7" i="13"/>
  <c r="C10" i="13" s="1"/>
  <c r="F6" i="13"/>
  <c r="D6" i="13"/>
  <c r="C6" i="13"/>
  <c r="Q3" i="13"/>
  <c r="D27" i="12"/>
  <c r="F26" i="12"/>
  <c r="D26" i="12"/>
  <c r="F25" i="12"/>
  <c r="D25" i="12"/>
  <c r="F23" i="12"/>
  <c r="D23" i="12"/>
  <c r="F22" i="12"/>
  <c r="D22" i="12"/>
  <c r="F20" i="12"/>
  <c r="D20" i="12"/>
  <c r="F19" i="12"/>
  <c r="D19" i="12"/>
  <c r="F17" i="12"/>
  <c r="D17" i="12"/>
  <c r="F16" i="12"/>
  <c r="D16" i="12"/>
  <c r="F14" i="12"/>
  <c r="D14" i="12"/>
  <c r="F13" i="12"/>
  <c r="D13" i="12"/>
  <c r="F11" i="12"/>
  <c r="D11" i="12"/>
  <c r="F10" i="12"/>
  <c r="D10" i="12"/>
  <c r="C10" i="12"/>
  <c r="C13" i="12" s="1"/>
  <c r="C16" i="12" s="1"/>
  <c r="C19" i="12" s="1"/>
  <c r="C22" i="12" s="1"/>
  <c r="C25" i="12" s="1"/>
  <c r="F8" i="12"/>
  <c r="D8" i="12"/>
  <c r="C8" i="12"/>
  <c r="C11" i="12" s="1"/>
  <c r="C14" i="12" s="1"/>
  <c r="C17" i="12" s="1"/>
  <c r="C20" i="12" s="1"/>
  <c r="C23" i="12" s="1"/>
  <c r="C26" i="12" s="1"/>
  <c r="F7" i="12"/>
  <c r="D7" i="12"/>
  <c r="C7" i="12"/>
  <c r="F6" i="12"/>
  <c r="D6" i="12"/>
  <c r="C6" i="12"/>
  <c r="Q3" i="12"/>
  <c r="D27" i="11"/>
  <c r="F26" i="11"/>
  <c r="D26" i="11"/>
  <c r="F25" i="11"/>
  <c r="D25" i="11"/>
  <c r="F23" i="11"/>
  <c r="D23" i="11"/>
  <c r="F22" i="11"/>
  <c r="D22" i="11"/>
  <c r="F20" i="11"/>
  <c r="D20" i="11"/>
  <c r="F19" i="11"/>
  <c r="D19" i="11"/>
  <c r="F17" i="11"/>
  <c r="D17" i="11"/>
  <c r="F16" i="11"/>
  <c r="D16" i="11"/>
  <c r="F14" i="11"/>
  <c r="D14" i="11"/>
  <c r="F13" i="11"/>
  <c r="D13" i="11"/>
  <c r="F11" i="11"/>
  <c r="D11" i="11"/>
  <c r="C11" i="11"/>
  <c r="C14" i="11" s="1"/>
  <c r="C17" i="11" s="1"/>
  <c r="C20" i="11" s="1"/>
  <c r="C23" i="11" s="1"/>
  <c r="C26" i="11" s="1"/>
  <c r="F10" i="11"/>
  <c r="D10" i="11"/>
  <c r="F8" i="11"/>
  <c r="D8" i="11"/>
  <c r="C8" i="11"/>
  <c r="F7" i="11"/>
  <c r="D7" i="11"/>
  <c r="C7" i="11"/>
  <c r="C10" i="11" s="1"/>
  <c r="C13" i="11" s="1"/>
  <c r="C16" i="11" s="1"/>
  <c r="C19" i="11" s="1"/>
  <c r="C22" i="11" s="1"/>
  <c r="C25" i="11" s="1"/>
  <c r="F6" i="11"/>
  <c r="D6" i="11"/>
  <c r="C6" i="11"/>
  <c r="Q3" i="11"/>
  <c r="G92" i="10"/>
  <c r="E92" i="10"/>
  <c r="G90" i="10"/>
  <c r="E90" i="10"/>
  <c r="J86" i="10"/>
  <c r="G81" i="10"/>
  <c r="E81" i="10"/>
  <c r="G79" i="10"/>
  <c r="E79" i="10"/>
  <c r="J75" i="10"/>
  <c r="G70" i="10"/>
  <c r="E70" i="10"/>
  <c r="G68" i="10"/>
  <c r="E68" i="10"/>
  <c r="J64" i="10"/>
  <c r="G59" i="10"/>
  <c r="E59" i="10"/>
  <c r="G57" i="10"/>
  <c r="E57" i="10"/>
  <c r="G48" i="10"/>
  <c r="E48" i="10"/>
  <c r="C48" i="10"/>
  <c r="C59" i="10" s="1"/>
  <c r="C70" i="10" s="1"/>
  <c r="C81" i="10" s="1"/>
  <c r="C92" i="10" s="1"/>
  <c r="G46" i="10"/>
  <c r="E46" i="10"/>
  <c r="G37" i="10"/>
  <c r="E37" i="10"/>
  <c r="C37" i="10"/>
  <c r="G35" i="10"/>
  <c r="E35" i="10"/>
  <c r="C35" i="10"/>
  <c r="C46" i="10" s="1"/>
  <c r="C57" i="10" s="1"/>
  <c r="C68" i="10" s="1"/>
  <c r="C79" i="10" s="1"/>
  <c r="C90" i="10" s="1"/>
  <c r="G26" i="10"/>
  <c r="E26" i="10"/>
  <c r="G24" i="10"/>
  <c r="E24" i="10"/>
  <c r="F22" i="10"/>
  <c r="G22" i="10" s="1"/>
  <c r="N3" i="10"/>
  <c r="I3" i="10"/>
  <c r="G92" i="9"/>
  <c r="E92" i="9"/>
  <c r="G90" i="9"/>
  <c r="E90" i="9"/>
  <c r="J86" i="9"/>
  <c r="G81" i="9"/>
  <c r="E81" i="9"/>
  <c r="G79" i="9"/>
  <c r="E79" i="9"/>
  <c r="J75" i="9"/>
  <c r="G70" i="9"/>
  <c r="E70" i="9"/>
  <c r="G68" i="9"/>
  <c r="E68" i="9"/>
  <c r="J64" i="9"/>
  <c r="G59" i="9"/>
  <c r="E59" i="9"/>
  <c r="G57" i="9"/>
  <c r="E57" i="9"/>
  <c r="J53" i="9"/>
  <c r="G48" i="9"/>
  <c r="E48" i="9"/>
  <c r="C48" i="9"/>
  <c r="C59" i="9" s="1"/>
  <c r="C70" i="9" s="1"/>
  <c r="C81" i="9" s="1"/>
  <c r="C92" i="9" s="1"/>
  <c r="G46" i="9"/>
  <c r="E46" i="9"/>
  <c r="G37" i="9"/>
  <c r="E37" i="9"/>
  <c r="C37" i="9"/>
  <c r="G35" i="9"/>
  <c r="E35" i="9"/>
  <c r="C35" i="9"/>
  <c r="C46" i="9" s="1"/>
  <c r="C57" i="9" s="1"/>
  <c r="C68" i="9" s="1"/>
  <c r="C79" i="9" s="1"/>
  <c r="C90" i="9" s="1"/>
  <c r="G26" i="9"/>
  <c r="E26" i="9"/>
  <c r="G24" i="9"/>
  <c r="E24" i="9"/>
  <c r="F22" i="9"/>
  <c r="G22" i="9" s="1"/>
  <c r="N3" i="9"/>
  <c r="I3" i="9"/>
  <c r="G92" i="8"/>
  <c r="E92" i="8"/>
  <c r="G90" i="8"/>
  <c r="E90" i="8"/>
  <c r="J86" i="8"/>
  <c r="G81" i="8"/>
  <c r="E81" i="8"/>
  <c r="G79" i="8"/>
  <c r="E79" i="8"/>
  <c r="J75" i="8"/>
  <c r="G70" i="8"/>
  <c r="E70" i="8"/>
  <c r="G68" i="8"/>
  <c r="E68" i="8"/>
  <c r="J64" i="8"/>
  <c r="G59" i="8"/>
  <c r="E59" i="8"/>
  <c r="G57" i="8"/>
  <c r="E57" i="8"/>
  <c r="J53" i="8"/>
  <c r="G48" i="8"/>
  <c r="E48" i="8"/>
  <c r="G46" i="8"/>
  <c r="E46" i="8"/>
  <c r="G37" i="8"/>
  <c r="E37" i="8"/>
  <c r="C37" i="8"/>
  <c r="C48" i="8" s="1"/>
  <c r="C59" i="8" s="1"/>
  <c r="C70" i="8" s="1"/>
  <c r="C81" i="8" s="1"/>
  <c r="C92" i="8" s="1"/>
  <c r="G35" i="8"/>
  <c r="E35" i="8"/>
  <c r="C35" i="8"/>
  <c r="C46" i="8" s="1"/>
  <c r="C57" i="8" s="1"/>
  <c r="C68" i="8" s="1"/>
  <c r="C79" i="8" s="1"/>
  <c r="C90" i="8" s="1"/>
  <c r="G26" i="8"/>
  <c r="E26" i="8"/>
  <c r="G24" i="8"/>
  <c r="E24" i="8"/>
  <c r="F22" i="8"/>
  <c r="E22" i="8" s="1"/>
  <c r="N3" i="8"/>
  <c r="I3" i="8"/>
  <c r="G92" i="7"/>
  <c r="E92" i="7"/>
  <c r="G90" i="7"/>
  <c r="E90" i="7"/>
  <c r="J86" i="7"/>
  <c r="G81" i="7"/>
  <c r="E81" i="7"/>
  <c r="G79" i="7"/>
  <c r="E79" i="7"/>
  <c r="J75" i="7"/>
  <c r="G70" i="7"/>
  <c r="E70" i="7"/>
  <c r="G68" i="7"/>
  <c r="E68" i="7"/>
  <c r="J64" i="7"/>
  <c r="G59" i="7"/>
  <c r="E59" i="7"/>
  <c r="G57" i="7"/>
  <c r="E57" i="7"/>
  <c r="J53" i="7"/>
  <c r="G48" i="7"/>
  <c r="E48" i="7"/>
  <c r="G46" i="7"/>
  <c r="E46" i="7"/>
  <c r="G37" i="7"/>
  <c r="E37" i="7"/>
  <c r="C37" i="7"/>
  <c r="C48" i="7" s="1"/>
  <c r="C59" i="7" s="1"/>
  <c r="C70" i="7" s="1"/>
  <c r="C81" i="7" s="1"/>
  <c r="C92" i="7" s="1"/>
  <c r="G35" i="7"/>
  <c r="E35" i="7"/>
  <c r="C35" i="7"/>
  <c r="C46" i="7" s="1"/>
  <c r="C57" i="7" s="1"/>
  <c r="C68" i="7" s="1"/>
  <c r="C79" i="7" s="1"/>
  <c r="C90" i="7" s="1"/>
  <c r="G26" i="7"/>
  <c r="E26" i="7"/>
  <c r="G24" i="7"/>
  <c r="E24" i="7"/>
  <c r="G22" i="7"/>
  <c r="F22" i="7"/>
  <c r="E22" i="7"/>
  <c r="N3" i="7"/>
  <c r="I3" i="7"/>
  <c r="G92" i="6"/>
  <c r="E92" i="6"/>
  <c r="G90" i="6"/>
  <c r="E90" i="6"/>
  <c r="J86" i="6"/>
  <c r="G81" i="6"/>
  <c r="E81" i="6"/>
  <c r="G79" i="6"/>
  <c r="E79" i="6"/>
  <c r="J75" i="6"/>
  <c r="G70" i="6"/>
  <c r="E70" i="6"/>
  <c r="G68" i="6"/>
  <c r="E68" i="6"/>
  <c r="J64" i="6"/>
  <c r="G59" i="6"/>
  <c r="E59" i="6"/>
  <c r="C59" i="6"/>
  <c r="C70" i="6" s="1"/>
  <c r="C81" i="6" s="1"/>
  <c r="C92" i="6" s="1"/>
  <c r="G57" i="6"/>
  <c r="E57" i="6"/>
  <c r="J53" i="6"/>
  <c r="G48" i="6"/>
  <c r="E48" i="6"/>
  <c r="C48" i="6"/>
  <c r="G46" i="6"/>
  <c r="E46" i="6"/>
  <c r="G37" i="6"/>
  <c r="E37" i="6"/>
  <c r="C37" i="6"/>
  <c r="G35" i="6"/>
  <c r="E35" i="6"/>
  <c r="C35" i="6"/>
  <c r="C46" i="6" s="1"/>
  <c r="C57" i="6" s="1"/>
  <c r="C68" i="6" s="1"/>
  <c r="C79" i="6" s="1"/>
  <c r="C90" i="6" s="1"/>
  <c r="G26" i="6"/>
  <c r="E26" i="6"/>
  <c r="G24" i="6"/>
  <c r="E24" i="6"/>
  <c r="F22" i="6"/>
  <c r="G22" i="6" s="1"/>
  <c r="E22" i="6"/>
  <c r="N3" i="6"/>
  <c r="I3" i="6"/>
  <c r="G92" i="5"/>
  <c r="E92" i="5"/>
  <c r="G90" i="5"/>
  <c r="E90" i="5"/>
  <c r="J86" i="5"/>
  <c r="G81" i="5"/>
  <c r="E81" i="5"/>
  <c r="G79" i="5"/>
  <c r="E79" i="5"/>
  <c r="J75" i="5"/>
  <c r="G70" i="5"/>
  <c r="E70" i="5"/>
  <c r="G68" i="5"/>
  <c r="E68" i="5"/>
  <c r="J64" i="5"/>
  <c r="G59" i="5"/>
  <c r="E59" i="5"/>
  <c r="G57" i="5"/>
  <c r="E57" i="5"/>
  <c r="J53" i="5"/>
  <c r="G48" i="5"/>
  <c r="E48" i="5"/>
  <c r="G46" i="5"/>
  <c r="E46" i="5"/>
  <c r="C46" i="5"/>
  <c r="C57" i="5" s="1"/>
  <c r="C68" i="5" s="1"/>
  <c r="C79" i="5" s="1"/>
  <c r="C90" i="5" s="1"/>
  <c r="G37" i="5"/>
  <c r="E37" i="5"/>
  <c r="C37" i="5"/>
  <c r="C48" i="5" s="1"/>
  <c r="C59" i="5" s="1"/>
  <c r="C70" i="5" s="1"/>
  <c r="C81" i="5" s="1"/>
  <c r="C92" i="5" s="1"/>
  <c r="G35" i="5"/>
  <c r="E35" i="5"/>
  <c r="C35" i="5"/>
  <c r="G26" i="5"/>
  <c r="E26" i="5"/>
  <c r="G24" i="5"/>
  <c r="E24" i="5"/>
  <c r="F22" i="5"/>
  <c r="G22" i="5" s="1"/>
  <c r="N3" i="5"/>
  <c r="I3" i="5"/>
  <c r="G92" i="4"/>
  <c r="E92" i="4"/>
  <c r="G90" i="4"/>
  <c r="E90" i="4"/>
  <c r="J86" i="4"/>
  <c r="G81" i="4"/>
  <c r="E81" i="4"/>
  <c r="G79" i="4"/>
  <c r="E79" i="4"/>
  <c r="J75" i="4"/>
  <c r="G70" i="4"/>
  <c r="E70" i="4"/>
  <c r="G68" i="4"/>
  <c r="E68" i="4"/>
  <c r="J64" i="4"/>
  <c r="G59" i="4"/>
  <c r="E59" i="4"/>
  <c r="G57" i="4"/>
  <c r="E57" i="4"/>
  <c r="J53" i="4"/>
  <c r="G48" i="4"/>
  <c r="E48" i="4"/>
  <c r="G46" i="4"/>
  <c r="E46" i="4"/>
  <c r="G37" i="4"/>
  <c r="E37" i="4"/>
  <c r="C37" i="4"/>
  <c r="C48" i="4" s="1"/>
  <c r="C59" i="4" s="1"/>
  <c r="C70" i="4" s="1"/>
  <c r="C81" i="4" s="1"/>
  <c r="C92" i="4" s="1"/>
  <c r="G35" i="4"/>
  <c r="E35" i="4"/>
  <c r="C35" i="4"/>
  <c r="C46" i="4" s="1"/>
  <c r="C57" i="4" s="1"/>
  <c r="C68" i="4" s="1"/>
  <c r="C79" i="4" s="1"/>
  <c r="C90" i="4" s="1"/>
  <c r="G26" i="4"/>
  <c r="E26" i="4"/>
  <c r="G24" i="4"/>
  <c r="E24" i="4"/>
  <c r="G22" i="4"/>
  <c r="F22" i="4"/>
  <c r="E22" i="4" s="1"/>
  <c r="N3" i="4"/>
  <c r="I3" i="4"/>
  <c r="D27" i="3"/>
  <c r="F26" i="3"/>
  <c r="D26" i="3"/>
  <c r="F25" i="3"/>
  <c r="D25" i="3"/>
  <c r="F23" i="3"/>
  <c r="D23" i="3"/>
  <c r="F22" i="3"/>
  <c r="D22" i="3"/>
  <c r="F20" i="3"/>
  <c r="D20" i="3"/>
  <c r="F19" i="3"/>
  <c r="D19" i="3"/>
  <c r="F17" i="3"/>
  <c r="D17" i="3"/>
  <c r="F16" i="3"/>
  <c r="D16" i="3"/>
  <c r="F14" i="3"/>
  <c r="D14" i="3"/>
  <c r="F13" i="3"/>
  <c r="D13" i="3"/>
  <c r="F11" i="3"/>
  <c r="D11" i="3"/>
  <c r="F10" i="3"/>
  <c r="D10" i="3"/>
  <c r="F8" i="3"/>
  <c r="D8" i="3"/>
  <c r="C8" i="3"/>
  <c r="C11" i="3" s="1"/>
  <c r="C14" i="3" s="1"/>
  <c r="C17" i="3" s="1"/>
  <c r="C20" i="3" s="1"/>
  <c r="C23" i="3" s="1"/>
  <c r="C26" i="3" s="1"/>
  <c r="F7" i="3"/>
  <c r="D7" i="3"/>
  <c r="C7" i="3"/>
  <c r="C10" i="3" s="1"/>
  <c r="C13" i="3" s="1"/>
  <c r="C16" i="3" s="1"/>
  <c r="C19" i="3" s="1"/>
  <c r="C22" i="3" s="1"/>
  <c r="C25" i="3" s="1"/>
  <c r="F6" i="3"/>
  <c r="D6" i="3"/>
  <c r="C6" i="3"/>
  <c r="Q3" i="3"/>
  <c r="G92" i="2"/>
  <c r="E92" i="2"/>
  <c r="G90" i="2"/>
  <c r="E90" i="2"/>
  <c r="J86" i="2"/>
  <c r="G81" i="2"/>
  <c r="E81" i="2"/>
  <c r="G79" i="2"/>
  <c r="E79" i="2"/>
  <c r="J75" i="2"/>
  <c r="G70" i="2"/>
  <c r="E70" i="2"/>
  <c r="G68" i="2"/>
  <c r="E68" i="2"/>
  <c r="J64" i="2"/>
  <c r="G59" i="2"/>
  <c r="E59" i="2"/>
  <c r="G57" i="2"/>
  <c r="E57" i="2"/>
  <c r="G48" i="2"/>
  <c r="E48" i="2"/>
  <c r="G46" i="2"/>
  <c r="E46" i="2"/>
  <c r="C46" i="2"/>
  <c r="C57" i="2" s="1"/>
  <c r="C68" i="2" s="1"/>
  <c r="C79" i="2" s="1"/>
  <c r="C90" i="2" s="1"/>
  <c r="G37" i="2"/>
  <c r="E37" i="2"/>
  <c r="C37" i="2"/>
  <c r="C48" i="2" s="1"/>
  <c r="C59" i="2" s="1"/>
  <c r="C70" i="2" s="1"/>
  <c r="C81" i="2" s="1"/>
  <c r="C92" i="2" s="1"/>
  <c r="G35" i="2"/>
  <c r="E35" i="2"/>
  <c r="C35" i="2"/>
  <c r="G26" i="2"/>
  <c r="E26" i="2"/>
  <c r="G24" i="2"/>
  <c r="E24" i="2"/>
  <c r="F22" i="2"/>
  <c r="G22" i="2" s="1"/>
  <c r="N3" i="2"/>
  <c r="I3" i="2"/>
  <c r="G34" i="1"/>
  <c r="K14" i="1"/>
  <c r="I14" i="1"/>
  <c r="E9" i="1"/>
  <c r="H3" i="1"/>
  <c r="E22" i="9" l="1"/>
  <c r="E22" i="10"/>
  <c r="E22" i="2"/>
  <c r="E22" i="5"/>
  <c r="G22" i="8"/>
</calcChain>
</file>

<file path=xl/sharedStrings.xml><?xml version="1.0" encoding="utf-8"?>
<sst xmlns="http://schemas.openxmlformats.org/spreadsheetml/2006/main" count="1565" uniqueCount="276">
  <si>
    <t>Ordem de Fabricação</t>
  </si>
  <si>
    <t>Emitido</t>
  </si>
  <si>
    <t>OF</t>
  </si>
  <si>
    <t>53514</t>
  </si>
  <si>
    <t xml:space="preserve">Peso cruzeta: </t>
  </si>
  <si>
    <t>RFE</t>
  </si>
  <si>
    <t>Cód</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</si>
  <si>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</si>
  <si>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</si>
  <si>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</si>
  <si>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</si>
  <si>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</si>
  <si>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</si>
  <si>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</si>
  <si>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</si>
  <si>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</si>
  <si>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</si>
  <si>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</si>
  <si>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</si>
  <si>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</si>
  <si>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</si>
  <si>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</si>
  <si>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</si>
  <si>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RIMA</t>
  </si>
  <si>
    <t>RFH-9,77MH-420A</t>
  </si>
  <si>
    <t>6</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</si>
  <si>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</si>
  <si>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</si>
  <si>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</si>
  <si>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</si>
  <si>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</si>
  <si>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</si>
  <si>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</si>
  <si>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</si>
  <si>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</si>
  <si>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</si>
  <si>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</si>
  <si>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</si>
  <si>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850</t>
  </si>
  <si>
    <t>Não</t>
  </si>
  <si>
    <t>Tubo</t>
  </si>
  <si>
    <t>N° Braços</t>
  </si>
  <si>
    <t>Cód sapata</t>
  </si>
  <si>
    <t>Cód pedestal</t>
  </si>
  <si>
    <t>Cód cruzeta</t>
  </si>
  <si>
    <t>Núm de cilindros</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</si>
  <si>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</si>
  <si>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</si>
  <si>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</si>
  <si>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</si>
  <si>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</si>
  <si>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</si>
  <si>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</si>
  <si>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</si>
  <si>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</si>
  <si>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</si>
  <si>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</si>
  <si>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</si>
  <si>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</si>
  <si>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</si>
  <si>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</si>
  <si>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</si>
  <si>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</si>
  <si>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</si>
  <si>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</si>
  <si>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</si>
  <si>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</si>
  <si>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</si>
  <si>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</si>
  <si>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</si>
  <si>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</si>
  <si>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</si>
  <si>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</si>
  <si>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</si>
  <si>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</si>
  <si>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</si>
  <si>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</si>
  <si>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</si>
  <si>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</si>
  <si>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</si>
  <si>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</si>
  <si>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</si>
  <si>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</si>
  <si>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</si>
  <si>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</si>
  <si>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</si>
  <si>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</si>
  <si>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</si>
  <si>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</si>
  <si>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</si>
  <si>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</si>
  <si>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</si>
  <si>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</si>
  <si>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</si>
  <si>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</si>
  <si>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</si>
  <si>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</si>
  <si>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</si>
  <si>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</si>
  <si>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</si>
  <si>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</si>
  <si>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</si>
  <si>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</si>
  <si>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</si>
  <si>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</si>
  <si>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9.5</t>
  </si>
  <si>
    <t>2.991</t>
  </si>
  <si>
    <t>Teonex</t>
  </si>
  <si>
    <t>RTR/RR</t>
  </si>
  <si>
    <t>Diametro do gabarito</t>
  </si>
  <si>
    <t>Diametro fio isolado</t>
  </si>
  <si>
    <t>Diametro fio nú</t>
  </si>
  <si>
    <t>2.747</t>
  </si>
  <si>
    <t>Bobinagem</t>
  </si>
  <si>
    <t>CAMADA 1</t>
  </si>
  <si>
    <t>Controle</t>
  </si>
  <si>
    <t>Medidas</t>
  </si>
  <si>
    <t>Axial</t>
  </si>
  <si>
    <t>Inferior</t>
  </si>
  <si>
    <t>139.16667</t>
  </si>
  <si>
    <t>Superior</t>
  </si>
  <si>
    <t>Distribuição de fios</t>
  </si>
  <si>
    <t>Min</t>
  </si>
  <si>
    <t>Ideal</t>
  </si>
  <si>
    <t>Max</t>
  </si>
  <si>
    <t>Fibra V. interna</t>
  </si>
  <si>
    <t>Braço</t>
  </si>
  <si>
    <t>Altura da camada</t>
  </si>
  <si>
    <t>Perimetro</t>
  </si>
  <si>
    <t>CAMADA 2</t>
  </si>
  <si>
    <t>136.83333</t>
  </si>
  <si>
    <t>CAMADA 3</t>
  </si>
  <si>
    <t>134.66667</t>
  </si>
  <si>
    <t>CAMADA 4</t>
  </si>
  <si>
    <t>132.66667</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</si>
  <si>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</si>
  <si>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</si>
  <si>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</si>
  <si>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</si>
  <si>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</si>
  <si>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</si>
  <si>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</si>
  <si>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</si>
  <si>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</si>
  <si>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</si>
  <si>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</si>
  <si>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</si>
  <si>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</si>
  <si>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</si>
  <si>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</si>
  <si>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</si>
  <si>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</si>
  <si>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</si>
  <si>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</si>
  <si>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</si>
  <si>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53514-101, Cilindro 1</t>
  </si>
  <si>
    <t>53514-102, Cilindro 1</t>
  </si>
  <si>
    <t>53514-103, Cilindro 1</t>
  </si>
  <si>
    <t>53514-104, Cilindro 1</t>
  </si>
  <si>
    <t>53514-105, Cilindro 1</t>
  </si>
  <si>
    <t>53514-106, Cilindro 1</t>
  </si>
  <si>
    <t>CAM 2</t>
  </si>
  <si>
    <t>CAM 3</t>
  </si>
  <si>
    <t>CAM 4</t>
  </si>
  <si>
    <t>CAM 5</t>
  </si>
  <si>
    <t>CAM 6</t>
  </si>
  <si>
    <t>CAM 7</t>
  </si>
  <si>
    <t>Operador:</t>
  </si>
  <si>
    <t>Cilindro 2</t>
  </si>
  <si>
    <t>9</t>
  </si>
  <si>
    <t>3.15</t>
  </si>
  <si>
    <t>RR/RR</t>
  </si>
  <si>
    <t>Diâmetro interno do cilindro</t>
  </si>
  <si>
    <t>2.906</t>
  </si>
  <si>
    <t>118.66667</t>
  </si>
  <si>
    <t>117</t>
  </si>
  <si>
    <t>115.66667</t>
  </si>
  <si>
    <t>Cilindro 3</t>
  </si>
  <si>
    <t>8</t>
  </si>
  <si>
    <t>3.508</t>
  </si>
  <si>
    <t>3.264</t>
  </si>
  <si>
    <t>107.16667</t>
  </si>
  <si>
    <t>105.83333</t>
  </si>
  <si>
    <t>104.83333</t>
  </si>
  <si>
    <t>Cilindro 4</t>
  </si>
  <si>
    <t>7.5</t>
  </si>
  <si>
    <t>3.709</t>
  </si>
  <si>
    <t>3.465</t>
  </si>
  <si>
    <t>98.16667</t>
  </si>
  <si>
    <t>97.33333</t>
  </si>
  <si>
    <t>96.5</t>
  </si>
  <si>
    <t>Cilindro 5</t>
  </si>
  <si>
    <t>7</t>
  </si>
  <si>
    <t>3.909</t>
  </si>
  <si>
    <t>3.665</t>
  </si>
  <si>
    <t>92.16667</t>
  </si>
  <si>
    <t>91.66667</t>
  </si>
  <si>
    <t>91.16667</t>
  </si>
  <si>
    <t>Cilindro 6</t>
  </si>
  <si>
    <t>6.5</t>
  </si>
  <si>
    <t>4.134</t>
  </si>
  <si>
    <t>3.89</t>
  </si>
  <si>
    <t>88.83333</t>
  </si>
  <si>
    <t>88.5</t>
  </si>
  <si>
    <t>88.16667</t>
  </si>
  <si>
    <t>Cilindro 7</t>
  </si>
  <si>
    <t>4.359</t>
  </si>
  <si>
    <t>4.115</t>
  </si>
  <si>
    <t>88</t>
  </si>
  <si>
    <t>Cilindro 8</t>
  </si>
  <si>
    <t>RR/RTR</t>
  </si>
  <si>
    <t>89</t>
  </si>
  <si>
    <t>89.33333</t>
  </si>
  <si>
    <t>89.83333</t>
  </si>
  <si>
    <t>90.5</t>
  </si>
  <si>
    <t>CILINDRO 2</t>
  </si>
  <si>
    <t>53514-101, Cilindro 2</t>
  </si>
  <si>
    <t>53514-102, Cilindro 2</t>
  </si>
  <si>
    <t>53514-103, Cilindro 2</t>
  </si>
  <si>
    <t>53514-104, Cilindro 2</t>
  </si>
  <si>
    <t>53514-105, Cilindro 2</t>
  </si>
  <si>
    <t>53514-106, Cilindro 2</t>
  </si>
  <si>
    <t>CILINDRO 3</t>
  </si>
  <si>
    <t>53514-101, Cilindro 3</t>
  </si>
  <si>
    <t>53514-102, Cilindro 3</t>
  </si>
  <si>
    <t>53514-103, Cilindro 3</t>
  </si>
  <si>
    <t>53514-104, Cilindro 3</t>
  </si>
  <si>
    <t>53514-105, Cilindro 3</t>
  </si>
  <si>
    <t>53514-106, Cilindro 3</t>
  </si>
  <si>
    <t>CILINDRO 4</t>
  </si>
  <si>
    <t>53514-101, Cilindro 4</t>
  </si>
  <si>
    <t>53514-102, Cilindro 4</t>
  </si>
  <si>
    <t>53514-103, Cilindro 4</t>
  </si>
  <si>
    <t>53514-104, Cilindro 4</t>
  </si>
  <si>
    <t>53514-105, Cilindro 4</t>
  </si>
  <si>
    <t>53514-106, Cilindro 4</t>
  </si>
  <si>
    <t>CILINDRO 5</t>
  </si>
  <si>
    <t>53514-101, Cilindro 5</t>
  </si>
  <si>
    <t>53514-102, Cilindro 5</t>
  </si>
  <si>
    <t>53514-103, Cilindro 5</t>
  </si>
  <si>
    <t>53514-104, Cilindro 5</t>
  </si>
  <si>
    <t>53514-105, Cilindro 5</t>
  </si>
  <si>
    <t>53514-106, Cilindro 5</t>
  </si>
  <si>
    <t>CILINDRO 6</t>
  </si>
  <si>
    <t>53514-101, Cilindro 6</t>
  </si>
  <si>
    <t>53514-102, Cilindro 6</t>
  </si>
  <si>
    <t>53514-103, Cilindro 6</t>
  </si>
  <si>
    <t>53514-104, Cilindro 6</t>
  </si>
  <si>
    <t>53514-105, Cilindro 6</t>
  </si>
  <si>
    <t>53514-106, Cilindro 6</t>
  </si>
  <si>
    <t>CILINDRO 7</t>
  </si>
  <si>
    <t>53514-101, Cilindro 7</t>
  </si>
  <si>
    <t>53514-102, Cilindro 7</t>
  </si>
  <si>
    <t>53514-103, Cilindro 7</t>
  </si>
  <si>
    <t>53514-104, Cilindro 7</t>
  </si>
  <si>
    <t>53514-105, Cilindro 7</t>
  </si>
  <si>
    <t>53514-106, Cilindro 7</t>
  </si>
  <si>
    <t>CILINDRO 8</t>
  </si>
  <si>
    <t>53514-101, Cilindro 8</t>
  </si>
  <si>
    <t>53514-102, Cilindro 8</t>
  </si>
  <si>
    <t>53514-103, Cilindro 8</t>
  </si>
  <si>
    <t>53514-104, Cilindro 8</t>
  </si>
  <si>
    <t>53514-105, Cilindro 8</t>
  </si>
  <si>
    <t>53514-106, Cilindro 8</t>
  </si>
  <si>
    <t>RT39010209</t>
  </si>
  <si>
    <t>RT24017001</t>
  </si>
  <si>
    <t>RT24015062</t>
  </si>
  <si>
    <t>RT31080059</t>
  </si>
  <si>
    <t>-</t>
  </si>
  <si>
    <t>RT42011131</t>
  </si>
  <si>
    <t>Rev. 0        Emitido: FFP       Data:</t>
  </si>
  <si>
    <t>590 mm</t>
  </si>
  <si>
    <t>Espaçador (Comprimento):</t>
  </si>
  <si>
    <t>Fio de alumínio PPE</t>
  </si>
  <si>
    <t>Realizar ensaio de elevação de temperatura</t>
  </si>
  <si>
    <t>Preparar metalon e madeira conforme ordem de fabricação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</si>
</sst>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004976"/>
        <bgColor indexed="64"/>
      </patternFill>
    </fill>
    <fill>
      <patternFill patternType="solid">
        <fgColor theme="8" tint="0.79998168889431442"/>
        <bgColor indexed="64"/>
      </patternFill>
    </fill>
    <fill>
      <patternFill patternType="solid">
        <fgColor theme="9" tint="-0.249977111117893"/>
        <bgColor indexed="64"/>
      </patternFill>
    </fill>
  </fills>
  <borders count="3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hair">
        <color indexed="64"/>
      </right>
      <top style="hair">
        <color indexed="64"/>
      </top>
      <bottom style="medium">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50">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1" fontId="2" fillId="3" borderId="18"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4"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26" xfId="9" applyNumberFormat="1" applyFont="1" applyFill="1" applyBorder="1" applyAlignment="1">
      <alignment horizontal="center" vertical="center"/>
    </xf>
    <xf numFmtId="1" fontId="17" fillId="3" borderId="20" xfId="9" applyNumberFormat="1" applyFont="1" applyFill="1" applyBorder="1" applyAlignment="1">
      <alignment horizontal="center" vertical="center"/>
    </xf>
    <xf numFmtId="1" fontId="17" fillId="3" borderId="25"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27"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28"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29"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0" xfId="9" applyFont="1" applyFill="1" applyBorder="1" applyAlignment="1">
      <alignment horizontal="center" vertical="center"/>
    </xf>
    <xf numFmtId="164" fontId="2" fillId="2" borderId="29"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2" xfId="9" applyNumberFormat="1" applyFont="1" applyFill="1" applyBorder="1" applyAlignment="1">
      <alignment horizontal="center" vertical="center"/>
    </xf>
    <xf numFmtId="164" fontId="6" fillId="16"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5" fontId="18" fillId="3" borderId="0" xfId="0" applyNumberFormat="1" applyFont="1" applyFill="1" applyAlignment="1" applyProtection="1">
      <alignment horizontal="left" vertical="center"/>
      <protection locked="0"/>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31" xfId="9" applyFont="1" applyFill="1" applyBorder="1" applyAlignment="1">
      <alignment horizontal="left" vertical="center"/>
    </xf>
    <xf numFmtId="0" fontId="42" fillId="3" borderId="31"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31" xfId="9" applyFont="1" applyFill="1" applyBorder="1" applyAlignment="1">
      <alignment horizontal="left" vertical="center" wrapText="1"/>
    </xf>
    <xf numFmtId="0" fontId="6" fillId="16"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6" fillId="4" borderId="0" xfId="0" applyFont="1" applyFill="1" applyAlignment="1">
      <alignment horizontal="left" vertical="center"/>
    </xf>
    <xf numFmtId="2" fontId="6" fillId="4" borderId="4" xfId="0" applyNumberFormat="1" applyFont="1" applyFill="1" applyBorder="1" applyAlignment="1">
      <alignment horizontal="center"/>
    </xf>
    <xf numFmtId="0" fontId="6" fillId="4" borderId="3" xfId="0" applyFont="1" applyFill="1" applyBorder="1" applyAlignment="1">
      <alignment horizontal="right"/>
    </xf>
    <xf numFmtId="1" fontId="18" fillId="3" borderId="5" xfId="0" applyNumberFormat="1" applyFont="1" applyFill="1" applyBorder="1" applyAlignment="1" applyProtection="1">
      <alignment horizontal="left" vertical="center"/>
      <protection locked="0"/>
    </xf>
    <xf numFmtId="164" fontId="14" fillId="18" borderId="30" xfId="9" applyFont="1" applyFill="1" applyBorder="1" applyAlignment="1">
      <alignment horizontal="left" vertical="center" wrapText="1"/>
    </xf>
    <xf numFmtId="175" fontId="6" fillId="18" borderId="29" xfId="0" applyNumberFormat="1" applyFont="1" applyFill="1" applyBorder="1" applyAlignment="1" applyProtection="1">
      <alignment horizontal="left" vertical="center"/>
      <protection locked="0"/>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32"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3" fillId="3" borderId="0" xfId="0" applyFont="1" applyFill="1" applyAlignment="1">
      <alignment horizontal="center" vertical="center" wrapText="1"/>
    </xf>
    <xf numFmtId="0" fontId="0" fillId="0" borderId="7" xfId="0" applyBorder="1"/>
    <xf numFmtId="0" fontId="0" fillId="0" borderId="5" xfId="0" applyBorder="1"/>
    <xf numFmtId="0" fontId="0" fillId="0" borderId="4" xfId="0" applyBorder="1"/>
    <xf numFmtId="0" fontId="6" fillId="4" borderId="12" xfId="0" applyFont="1" applyFill="1" applyBorder="1" applyAlignment="1">
      <alignment horizontal="center" vertical="center"/>
    </xf>
    <xf numFmtId="0" fontId="0" fillId="0" borderId="3" xfId="0" applyBorder="1"/>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6" fillId="4" borderId="30" xfId="0" applyFont="1" applyFill="1" applyBorder="1" applyAlignment="1">
      <alignment horizontal="center" vertical="center"/>
    </xf>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18" fillId="12" borderId="29"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7" borderId="10" xfId="0" applyFont="1" applyFill="1" applyBorder="1" applyAlignment="1">
      <alignment horizontal="center" vertical="center"/>
    </xf>
    <xf numFmtId="164" fontId="18" fillId="17"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29" xfId="0" applyBorder="1"/>
    <xf numFmtId="164" fontId="2" fillId="2" borderId="10" xfId="9" applyFont="1" applyFill="1" applyBorder="1" applyAlignment="1">
      <alignment horizontal="center" vertical="center"/>
    </xf>
    <xf numFmtId="0" fontId="18" fillId="12" borderId="33" xfId="0" applyFont="1" applyFill="1" applyBorder="1" applyAlignment="1">
      <alignment horizontal="center" vertical="center"/>
    </xf>
    <xf numFmtId="0" fontId="0" fillId="0" borderId="11" xfId="0" applyBorder="1"/>
    <xf numFmtId="0" fontId="0" fillId="0" borderId="33" xfId="0" applyBorder="1"/>
    <xf numFmtId="0" fontId="18" fillId="12" borderId="11" xfId="0" applyFont="1" applyFill="1" applyBorder="1" applyAlignment="1">
      <alignment horizontal="center" vertical="center"/>
    </xf>
    <xf numFmtId="0" fontId="6" fillId="4" borderId="29"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33"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5DB40370-C7DD-411D-841E-72A56516CBD7}"/>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9CB86206-7B07-4A5C-BDEB-33CD565316EE}"/>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6A520368-D903-4F8B-ACB5-A453FA0CB4B5}"/>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B4F4CF09-E737-4A85-AA46-3A4A09D9CCB1}"/>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6A2C79C5-0123-4611-B8C8-C43DFDBF1E07}"/>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C55FDF76-94C2-4DCB-8431-9DBBA6774D61}"/>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723BEF1C-E64C-4EA0-8A19-0DE66764D59A}"/>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tabSelected="1" view="pageBreakPreview" zoomScaleNormal="100" zoomScaleSheetLayoutView="100" zoomScalePageLayoutView="55" workbookViewId="0">
      <selection activeCell="L13" sqref="L13"/>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68" customWidth="1"/>
    <col min="16" max="17" width="22.28515625" style="283"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9.140625" style="225" customWidth="1"/>
    <col min="36" max="36" width="12.5703125" style="3" customWidth="1"/>
    <col min="37" max="42" width="9.28515625" style="68"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28"/>
      <c r="C2" s="129"/>
      <c r="D2" s="313" t="s">
        <v>0</v>
      </c>
      <c r="E2" s="314"/>
      <c r="F2" s="314"/>
      <c r="G2" s="314"/>
      <c r="H2" s="317" t="s">
        <v>1</v>
      </c>
      <c r="I2" s="314"/>
      <c r="J2" s="314"/>
      <c r="K2" s="308"/>
      <c r="L2" s="130" t="s">
        <v>2</v>
      </c>
      <c r="M2" s="290" t="s">
        <v>3</v>
      </c>
      <c r="N2" s="291"/>
      <c r="O2" s="64"/>
      <c r="P2" s="288" t="s">
        <v>4</v>
      </c>
      <c r="Q2" s="284">
        <v>28.769157272339999</v>
      </c>
      <c r="R2" s="91"/>
      <c r="S2" s="91"/>
      <c r="T2" s="91"/>
      <c r="U2" s="91"/>
      <c r="V2" s="91"/>
      <c r="W2" s="91"/>
      <c r="X2" s="91"/>
      <c r="Y2" s="91"/>
      <c r="AK2" s="64"/>
      <c r="AL2" s="64"/>
      <c r="AM2" s="64"/>
      <c r="AN2" s="64"/>
      <c r="AO2" s="64"/>
      <c r="AP2" s="64"/>
    </row>
    <row r="3" spans="2:46" ht="16.5" customHeight="1" x14ac:dyDescent="0.25">
      <c r="B3" s="131"/>
      <c r="C3" s="132"/>
      <c r="D3" s="319" t="s">
        <v>5</v>
      </c>
      <c r="E3" s="300"/>
      <c r="F3" s="300"/>
      <c r="G3" s="301"/>
      <c r="H3" s="318">
        <f ca="1">TODAY()</f>
        <v>44915</v>
      </c>
      <c r="I3" s="300"/>
      <c r="J3" s="300"/>
      <c r="K3" s="301"/>
      <c r="L3" s="133" t="s">
        <v>6</v>
      </c>
      <c r="M3" s="293" t="s">
        <v>264</v>
      </c>
      <c r="N3" s="292"/>
      <c r="O3" s="65"/>
      <c r="P3" s="288" t="s">
        <v>7</v>
      </c>
      <c r="Q3" s="284">
        <v>276.79189229194202</v>
      </c>
      <c r="R3" s="91"/>
      <c r="S3" s="91"/>
      <c r="T3" s="91"/>
      <c r="U3" s="91"/>
      <c r="V3" s="91"/>
      <c r="W3" s="226"/>
      <c r="X3" s="91"/>
      <c r="Y3" s="91"/>
      <c r="AJ3" s="10"/>
      <c r="AK3" s="65"/>
      <c r="AL3" s="65"/>
      <c r="AM3" s="65"/>
      <c r="AN3" s="65"/>
      <c r="AO3" s="65"/>
      <c r="AP3" s="65"/>
      <c r="AQ3" s="49"/>
      <c r="AT3" s="37"/>
    </row>
    <row r="4" spans="2:46" ht="17.25" customHeight="1" thickBot="1" x14ac:dyDescent="0.3">
      <c r="B4" s="134"/>
      <c r="C4" s="135"/>
      <c r="D4" s="320"/>
      <c r="E4" s="312"/>
      <c r="F4" s="312"/>
      <c r="G4" s="312"/>
      <c r="H4" s="136"/>
      <c r="I4" s="137"/>
      <c r="J4" s="137"/>
      <c r="K4" s="138"/>
      <c r="L4" s="271" t="s">
        <v>8</v>
      </c>
      <c r="M4" s="316" t="s">
        <v>9</v>
      </c>
      <c r="N4" s="310"/>
      <c r="O4" s="65"/>
      <c r="P4" s="284" t="s">
        <v>10</v>
      </c>
      <c r="Q4" s="284">
        <v>312.39376883753488</v>
      </c>
      <c r="R4" s="91"/>
      <c r="S4" s="91"/>
      <c r="T4" s="91"/>
      <c r="U4" s="91"/>
      <c r="V4" s="91"/>
      <c r="W4" s="226"/>
      <c r="X4" s="91"/>
      <c r="Y4" s="91"/>
      <c r="AJ4" s="10"/>
      <c r="AK4" s="65"/>
      <c r="AL4" s="65"/>
      <c r="AM4" s="65"/>
      <c r="AN4" s="65"/>
      <c r="AO4" s="65"/>
      <c r="AP4" s="65"/>
      <c r="AQ4" s="49"/>
    </row>
    <row r="5" spans="2:46" ht="17.25" customHeight="1" x14ac:dyDescent="0.2">
      <c r="B5" s="100"/>
      <c r="C5" s="88"/>
      <c r="D5" s="87"/>
      <c r="E5" s="87"/>
      <c r="F5" s="87"/>
      <c r="G5" s="87"/>
      <c r="H5" s="87"/>
      <c r="I5" s="87"/>
      <c r="J5" s="87"/>
      <c r="K5" s="87"/>
      <c r="L5" s="87"/>
      <c r="M5" s="87"/>
      <c r="N5" s="95"/>
      <c r="O5" s="50"/>
      <c r="P5" s="288" t="s">
        <v>11</v>
      </c>
      <c r="Q5" s="285">
        <v>29.23065222000001</v>
      </c>
      <c r="R5" s="226"/>
      <c r="S5" s="226"/>
      <c r="T5" s="226"/>
      <c r="U5" s="226"/>
      <c r="V5" s="226"/>
      <c r="W5" s="226"/>
      <c r="X5" s="91"/>
      <c r="Y5" s="91"/>
      <c r="AJ5" s="10"/>
      <c r="AK5" s="50"/>
      <c r="AL5" s="50"/>
      <c r="AM5" s="50"/>
      <c r="AN5" s="50"/>
      <c r="AO5" s="50"/>
      <c r="AP5" s="50"/>
      <c r="AQ5" s="50"/>
    </row>
    <row r="6" spans="2:46" ht="16.5" customHeight="1" x14ac:dyDescent="0.2">
      <c r="B6" s="96"/>
      <c r="C6" s="78" t="s">
        <v>12</v>
      </c>
      <c r="D6" s="141" t="s">
        <v>3</v>
      </c>
      <c r="F6" s="78" t="s">
        <v>13</v>
      </c>
      <c r="G6" s="141" t="s">
        <v>14</v>
      </c>
      <c r="I6" s="87"/>
      <c r="J6" s="87"/>
      <c r="K6" s="87"/>
      <c r="L6" s="87"/>
      <c r="M6" s="87"/>
      <c r="N6" s="95"/>
      <c r="O6" s="50"/>
      <c r="P6" s="288" t="s">
        <v>15</v>
      </c>
      <c r="Q6" s="284">
        <v>3.6300841436250009</v>
      </c>
      <c r="R6" s="150"/>
      <c r="S6" s="91"/>
      <c r="T6" s="91"/>
      <c r="U6" s="91"/>
      <c r="V6" s="91"/>
      <c r="W6" s="226"/>
      <c r="X6" s="91"/>
      <c r="Y6" s="91"/>
      <c r="AJ6" s="10"/>
      <c r="AK6" s="50"/>
      <c r="AL6" s="50"/>
      <c r="AM6" s="50"/>
      <c r="AN6" s="50"/>
      <c r="AO6" s="50"/>
      <c r="AP6" s="50"/>
      <c r="AQ6" s="50"/>
    </row>
    <row r="7" spans="2:46" ht="16.5" customHeight="1" x14ac:dyDescent="0.2">
      <c r="B7" s="96"/>
      <c r="C7" s="90"/>
      <c r="D7" s="87"/>
      <c r="E7" s="87"/>
      <c r="F7" s="87"/>
      <c r="G7" s="87"/>
      <c r="H7" s="87"/>
      <c r="I7" s="87"/>
      <c r="J7" s="87"/>
      <c r="K7" s="87"/>
      <c r="L7" s="87"/>
      <c r="M7" s="87"/>
      <c r="N7" s="95"/>
      <c r="O7" s="51"/>
      <c r="P7" s="288" t="s">
        <v>16</v>
      </c>
      <c r="Q7" s="284"/>
      <c r="R7" s="150"/>
      <c r="S7" s="91"/>
      <c r="T7" s="91"/>
      <c r="U7" s="91"/>
      <c r="V7" s="91"/>
      <c r="W7" s="226"/>
      <c r="X7" s="91"/>
      <c r="Y7" s="91"/>
      <c r="AJ7" s="10"/>
      <c r="AK7" s="51"/>
      <c r="AL7" s="51"/>
      <c r="AM7" s="51"/>
      <c r="AN7" s="51"/>
      <c r="AO7" s="51"/>
      <c r="AP7" s="51"/>
      <c r="AQ7" s="51"/>
    </row>
    <row r="8" spans="2:46" ht="16.5" customHeight="1" x14ac:dyDescent="0.2">
      <c r="B8" s="100"/>
      <c r="C8" s="78" t="s">
        <v>17</v>
      </c>
      <c r="D8" s="139"/>
      <c r="E8" s="102" t="s">
        <v>18</v>
      </c>
      <c r="F8" s="78"/>
      <c r="G8" s="87" t="s">
        <v>19</v>
      </c>
      <c r="H8" s="139"/>
      <c r="I8" s="87" t="s">
        <v>20</v>
      </c>
      <c r="J8" s="87"/>
      <c r="K8" s="87" t="s">
        <v>21</v>
      </c>
      <c r="L8" s="88"/>
      <c r="M8" s="88"/>
      <c r="N8" s="101"/>
      <c r="O8" s="50"/>
      <c r="P8" s="284" t="s">
        <v>22</v>
      </c>
      <c r="Q8" s="284">
        <v>21.579064354715999</v>
      </c>
      <c r="R8" s="226"/>
      <c r="S8" s="226"/>
      <c r="T8" s="226"/>
      <c r="U8" s="226"/>
      <c r="V8" s="226"/>
      <c r="W8" s="226"/>
      <c r="X8" s="226"/>
      <c r="Y8" s="226"/>
      <c r="Z8" s="226"/>
      <c r="AA8" s="226"/>
      <c r="AB8" s="226"/>
      <c r="AC8" s="226"/>
      <c r="AD8" s="226"/>
      <c r="AE8" s="226"/>
      <c r="AF8" s="226"/>
      <c r="AJ8" s="10"/>
      <c r="AK8" s="50"/>
      <c r="AL8" s="50"/>
      <c r="AM8" s="50"/>
      <c r="AN8" s="50"/>
      <c r="AO8" s="50"/>
      <c r="AP8" s="50"/>
      <c r="AQ8" s="50"/>
    </row>
    <row r="9" spans="2:46" ht="16.5" customHeight="1" x14ac:dyDescent="0.2">
      <c r="B9" s="100"/>
      <c r="C9" s="141" t="s">
        <v>23</v>
      </c>
      <c r="D9" s="77"/>
      <c r="E9" s="141" t="str">
        <f>M2&amp;"-"&amp;G6&amp;"01"</f>
        <v>53514-101</v>
      </c>
      <c r="F9" s="77"/>
      <c r="G9" s="73" t="s">
        <v>24</v>
      </c>
      <c r="H9" s="77"/>
      <c r="I9" s="248" t="s">
        <v>25</v>
      </c>
      <c r="J9" s="90"/>
      <c r="K9" s="273">
        <v>550</v>
      </c>
      <c r="L9" s="88"/>
      <c r="M9" s="88"/>
      <c r="N9" s="101"/>
      <c r="O9" s="58"/>
      <c r="P9" s="288" t="s">
        <v>26</v>
      </c>
      <c r="Q9" s="285">
        <v>7.6764969215999992</v>
      </c>
      <c r="R9" s="227"/>
      <c r="S9" s="91"/>
      <c r="T9" s="91"/>
      <c r="U9" s="91"/>
      <c r="V9" s="91"/>
      <c r="W9" s="226"/>
      <c r="X9" s="91"/>
      <c r="Y9" s="91"/>
      <c r="AJ9" s="10"/>
      <c r="AK9" s="58"/>
      <c r="AL9" s="58"/>
      <c r="AM9" s="58"/>
      <c r="AN9" s="58"/>
      <c r="AO9" s="58"/>
      <c r="AP9" s="58"/>
      <c r="AQ9" s="46"/>
    </row>
    <row r="10" spans="2:46" ht="15.75" customHeight="1" thickBot="1" x14ac:dyDescent="0.25">
      <c r="B10" s="97"/>
      <c r="C10" s="82"/>
      <c r="D10" s="140"/>
      <c r="E10" s="98"/>
      <c r="F10" s="98"/>
      <c r="G10" s="140"/>
      <c r="H10" s="98"/>
      <c r="I10" s="98"/>
      <c r="J10" s="98"/>
      <c r="K10" s="98"/>
      <c r="L10" s="98"/>
      <c r="M10" s="98"/>
      <c r="N10" s="99"/>
      <c r="O10" s="52"/>
      <c r="P10" s="288" t="s">
        <v>27</v>
      </c>
      <c r="Q10" s="284">
        <v>15.1517743104</v>
      </c>
      <c r="R10" s="227"/>
      <c r="S10" s="91"/>
      <c r="T10" s="91"/>
      <c r="U10" s="91"/>
      <c r="V10" s="91"/>
      <c r="W10" s="226"/>
      <c r="X10" s="91"/>
      <c r="Y10" s="91"/>
      <c r="AK10" s="52"/>
      <c r="AL10" s="52"/>
      <c r="AM10" s="52"/>
      <c r="AN10" s="52"/>
      <c r="AO10" s="52"/>
      <c r="AP10" s="52"/>
      <c r="AQ10" s="52"/>
    </row>
    <row r="11" spans="2:46" ht="17.25" customHeight="1" thickBot="1" x14ac:dyDescent="0.3">
      <c r="B11" s="302" t="s">
        <v>28</v>
      </c>
      <c r="C11" s="303"/>
      <c r="D11" s="303"/>
      <c r="E11" s="303"/>
      <c r="F11" s="303"/>
      <c r="G11" s="303"/>
      <c r="H11" s="303"/>
      <c r="I11" s="303"/>
      <c r="J11" s="303"/>
      <c r="K11" s="303"/>
      <c r="L11" s="303"/>
      <c r="M11" s="303"/>
      <c r="N11" s="304"/>
      <c r="O11" s="51"/>
      <c r="P11" s="288" t="s">
        <v>29</v>
      </c>
      <c r="Q11" s="284">
        <v>647.18547062181699</v>
      </c>
      <c r="R11" s="226"/>
      <c r="S11" s="226"/>
      <c r="T11" s="226"/>
      <c r="U11" s="226"/>
      <c r="V11" s="226"/>
      <c r="W11" s="226"/>
      <c r="X11" s="45"/>
      <c r="Y11" s="45"/>
      <c r="Z11" s="45"/>
      <c r="AA11" s="45"/>
      <c r="AB11" s="45"/>
      <c r="AC11" s="45"/>
      <c r="AD11" s="45"/>
      <c r="AE11" s="45"/>
      <c r="AJ11" s="4"/>
      <c r="AK11" s="51"/>
      <c r="AL11" s="51"/>
      <c r="AM11" s="51"/>
      <c r="AN11" s="51"/>
      <c r="AO11" s="51"/>
      <c r="AP11" s="51"/>
      <c r="AQ11" s="51"/>
    </row>
    <row r="12" spans="2:46" ht="28.5" customHeight="1" x14ac:dyDescent="0.2">
      <c r="B12" s="79"/>
      <c r="C12" s="80"/>
      <c r="D12" s="80"/>
      <c r="E12" s="80"/>
      <c r="F12" s="80"/>
      <c r="G12" s="80"/>
      <c r="H12" s="80"/>
      <c r="I12" s="80"/>
      <c r="J12" s="80"/>
      <c r="K12" s="80"/>
      <c r="L12" s="80"/>
      <c r="M12" s="80"/>
      <c r="N12" s="83"/>
      <c r="O12" s="66"/>
      <c r="P12" s="288" t="s">
        <v>30</v>
      </c>
      <c r="Q12" s="285">
        <v>748.07822764593391</v>
      </c>
      <c r="R12" s="227"/>
      <c r="S12" s="91"/>
      <c r="T12" s="91"/>
      <c r="X12" s="151"/>
      <c r="Y12" s="151"/>
      <c r="Z12" s="151"/>
      <c r="AA12" s="151"/>
      <c r="AB12" s="151"/>
      <c r="AC12" s="151"/>
      <c r="AD12" s="151"/>
      <c r="AE12" s="151"/>
      <c r="AJ12" s="9"/>
      <c r="AK12" s="66"/>
      <c r="AL12" s="66"/>
      <c r="AM12" s="66"/>
      <c r="AN12" s="66"/>
      <c r="AO12" s="66"/>
      <c r="AP12" s="66"/>
      <c r="AQ12" s="53"/>
    </row>
    <row r="13" spans="2:46" ht="25.5" customHeight="1" x14ac:dyDescent="0.2">
      <c r="B13" s="81"/>
      <c r="C13" s="106" t="s">
        <v>31</v>
      </c>
      <c r="D13" s="78"/>
      <c r="E13" s="89" t="s">
        <v>32</v>
      </c>
      <c r="F13" s="139"/>
      <c r="G13" s="88" t="s">
        <v>33</v>
      </c>
      <c r="H13" s="88"/>
      <c r="I13" s="88" t="s">
        <v>34</v>
      </c>
      <c r="J13" s="88"/>
      <c r="K13" s="103" t="s">
        <v>35</v>
      </c>
      <c r="L13" s="88"/>
      <c r="M13" s="88" t="s">
        <v>36</v>
      </c>
      <c r="N13" s="72"/>
      <c r="O13" s="52"/>
      <c r="P13" s="284" t="s">
        <v>37</v>
      </c>
      <c r="Q13" s="284">
        <v>728.57096942543876</v>
      </c>
      <c r="R13" s="227"/>
      <c r="S13" s="91"/>
      <c r="T13" s="91"/>
      <c r="U13" s="91"/>
      <c r="V13" s="91"/>
      <c r="W13" s="226"/>
      <c r="X13" s="91"/>
      <c r="Y13" s="91"/>
      <c r="AJ13" s="9"/>
      <c r="AK13" s="52"/>
      <c r="AL13" s="52"/>
      <c r="AM13" s="52"/>
      <c r="AN13" s="52"/>
      <c r="AO13" s="52"/>
      <c r="AP13" s="52"/>
      <c r="AQ13" s="54"/>
    </row>
    <row r="14" spans="2:46" ht="15" customHeight="1" x14ac:dyDescent="0.2">
      <c r="B14" s="81"/>
      <c r="C14" s="141">
        <v>1340</v>
      </c>
      <c r="D14" s="90"/>
      <c r="E14" s="142" t="s">
        <v>38</v>
      </c>
      <c r="F14" s="93"/>
      <c r="G14" s="141">
        <v>668.6</v>
      </c>
      <c r="H14" s="93"/>
      <c r="I14" s="141" t="str">
        <f>M2&amp;"-"&amp;G6&amp;"01"</f>
        <v>53514-101</v>
      </c>
      <c r="J14" s="93"/>
      <c r="K14" s="141" t="str">
        <f>M2&amp;"-"&amp;G6&amp;"02"</f>
        <v>53514-102</v>
      </c>
      <c r="L14" s="88"/>
      <c r="M14" s="73" t="s">
        <v>39</v>
      </c>
      <c r="N14" s="72"/>
      <c r="O14" s="67"/>
      <c r="R14" s="226"/>
      <c r="S14" s="226"/>
      <c r="T14" s="226"/>
      <c r="U14" s="226"/>
      <c r="V14" s="226"/>
      <c r="W14" s="226"/>
      <c r="X14" s="226"/>
      <c r="AJ14" s="9"/>
      <c r="AK14" s="67"/>
      <c r="AL14" s="67"/>
      <c r="AM14" s="67"/>
      <c r="AN14" s="67"/>
      <c r="AO14" s="67"/>
      <c r="AP14" s="67"/>
      <c r="AQ14" s="55"/>
    </row>
    <row r="15" spans="2:46" ht="15" customHeight="1" x14ac:dyDescent="0.2">
      <c r="B15" s="81"/>
      <c r="C15" s="88"/>
      <c r="D15" s="88"/>
      <c r="E15" s="88"/>
      <c r="F15" s="88"/>
      <c r="G15" s="88"/>
      <c r="H15" s="88"/>
      <c r="I15" s="88"/>
      <c r="J15" s="88"/>
      <c r="K15" s="88"/>
      <c r="L15" s="88"/>
      <c r="M15" s="88"/>
      <c r="N15" s="72"/>
      <c r="O15" s="67"/>
      <c r="P15" s="305"/>
      <c r="Q15" s="286"/>
      <c r="R15" s="91"/>
      <c r="S15" s="226"/>
      <c r="T15" s="91"/>
      <c r="U15" s="91"/>
      <c r="AJ15" s="9"/>
      <c r="AK15" s="67"/>
      <c r="AL15" s="67"/>
      <c r="AM15" s="67"/>
      <c r="AN15" s="67"/>
      <c r="AO15" s="67"/>
      <c r="AP15" s="67"/>
      <c r="AQ15" s="55"/>
    </row>
    <row r="16" spans="2:46" ht="25.5" customHeight="1" x14ac:dyDescent="0.2">
      <c r="B16" s="81"/>
      <c r="C16" s="91" t="s">
        <v>40</v>
      </c>
      <c r="D16" s="78"/>
      <c r="E16" s="78" t="s">
        <v>41</v>
      </c>
      <c r="F16" s="88"/>
      <c r="G16" s="91" t="s">
        <v>42</v>
      </c>
      <c r="H16" s="88"/>
      <c r="I16" s="91" t="s">
        <v>43</v>
      </c>
      <c r="J16" s="91"/>
      <c r="K16" s="91" t="s">
        <v>44</v>
      </c>
      <c r="L16" s="88"/>
      <c r="M16" s="106" t="s">
        <v>45</v>
      </c>
      <c r="N16" s="72"/>
      <c r="O16" s="66"/>
      <c r="P16" s="306"/>
      <c r="R16" s="227"/>
      <c r="S16" s="91"/>
      <c r="T16" s="91"/>
      <c r="U16" s="91"/>
      <c r="V16" s="91"/>
      <c r="W16" s="226"/>
      <c r="X16" s="91"/>
      <c r="Y16" s="91"/>
      <c r="AK16" s="66"/>
      <c r="AL16" s="66"/>
      <c r="AM16" s="66"/>
      <c r="AN16" s="66"/>
      <c r="AO16" s="66"/>
      <c r="AP16" s="66"/>
      <c r="AQ16" s="53"/>
    </row>
    <row r="17" spans="2:48" ht="15" customHeight="1" x14ac:dyDescent="0.2">
      <c r="B17" s="81"/>
      <c r="C17" s="141" t="s">
        <v>39</v>
      </c>
      <c r="D17" s="77"/>
      <c r="E17" s="38" t="s">
        <v>25</v>
      </c>
      <c r="F17" s="88"/>
      <c r="G17" s="93" t="s">
        <v>265</v>
      </c>
      <c r="H17" s="91"/>
      <c r="I17" s="93" t="s">
        <v>266</v>
      </c>
      <c r="J17" s="93"/>
      <c r="K17" s="93" t="s">
        <v>267</v>
      </c>
      <c r="L17" s="88"/>
      <c r="M17" s="73">
        <v>8</v>
      </c>
      <c r="N17" s="72"/>
      <c r="O17" s="58"/>
      <c r="R17" s="226"/>
      <c r="S17" s="226"/>
      <c r="T17" s="91"/>
      <c r="U17" s="91"/>
      <c r="V17" s="91"/>
      <c r="W17" s="226"/>
      <c r="X17" s="91"/>
      <c r="Y17" s="91"/>
      <c r="AK17" s="58"/>
      <c r="AL17" s="58"/>
      <c r="AM17" s="58"/>
      <c r="AN17" s="58"/>
      <c r="AO17" s="58"/>
      <c r="AP17" s="58"/>
      <c r="AQ17" s="46"/>
      <c r="AU17" s="315"/>
      <c r="AV17" s="300"/>
    </row>
    <row r="18" spans="2:48" ht="15" customHeight="1" x14ac:dyDescent="0.2">
      <c r="B18" s="81"/>
      <c r="C18" s="88"/>
      <c r="D18" s="88"/>
      <c r="E18" s="88"/>
      <c r="F18" s="88"/>
      <c r="G18" s="88"/>
      <c r="H18" s="88"/>
      <c r="I18" s="88"/>
      <c r="J18" s="88"/>
      <c r="K18" s="88"/>
      <c r="L18" s="88"/>
      <c r="M18" s="88"/>
      <c r="N18" s="72"/>
      <c r="O18" s="58"/>
      <c r="P18" s="305"/>
      <c r="Q18" s="286"/>
      <c r="R18" s="227"/>
      <c r="S18" s="91"/>
      <c r="T18" s="91"/>
      <c r="U18" s="91"/>
      <c r="V18" s="91"/>
      <c r="W18" s="226"/>
      <c r="X18" s="91"/>
      <c r="Y18" s="91"/>
      <c r="AK18" s="58"/>
      <c r="AL18" s="58"/>
      <c r="AM18" s="58"/>
      <c r="AN18" s="58"/>
      <c r="AO18" s="58"/>
      <c r="AP18" s="58"/>
      <c r="AQ18" s="46"/>
    </row>
    <row r="19" spans="2:48" ht="25.5" customHeight="1" x14ac:dyDescent="0.2">
      <c r="B19" s="81"/>
      <c r="C19" s="88" t="s">
        <v>46</v>
      </c>
      <c r="D19" s="88"/>
      <c r="E19" s="92" t="s">
        <v>47</v>
      </c>
      <c r="F19" s="91"/>
      <c r="G19" s="92" t="s">
        <v>48</v>
      </c>
      <c r="H19" s="78"/>
      <c r="I19" s="92" t="s">
        <v>49</v>
      </c>
      <c r="J19" s="92"/>
      <c r="K19" s="91" t="s">
        <v>50</v>
      </c>
      <c r="L19" s="88"/>
      <c r="M19" s="106" t="s">
        <v>51</v>
      </c>
      <c r="N19" s="72"/>
      <c r="O19" s="66"/>
      <c r="P19" s="306"/>
      <c r="R19" s="227"/>
      <c r="S19" s="91"/>
      <c r="T19" s="91"/>
      <c r="U19" s="91"/>
      <c r="V19" s="91"/>
      <c r="W19" s="226"/>
      <c r="X19" s="91"/>
      <c r="Y19" s="91"/>
      <c r="AK19" s="66"/>
      <c r="AL19" s="66"/>
      <c r="AM19" s="66"/>
      <c r="AN19" s="66"/>
      <c r="AO19" s="66"/>
      <c r="AP19" s="66"/>
      <c r="AQ19" s="53"/>
    </row>
    <row r="20" spans="2:48" ht="15" customHeight="1" x14ac:dyDescent="0.2">
      <c r="B20" s="81"/>
      <c r="C20" s="141" t="s">
        <v>52</v>
      </c>
      <c r="D20" s="88"/>
      <c r="E20" s="90" t="s">
        <v>53</v>
      </c>
      <c r="F20" s="93"/>
      <c r="G20" s="73" t="s">
        <v>52</v>
      </c>
      <c r="H20" s="77"/>
      <c r="I20" s="77" t="s">
        <v>54</v>
      </c>
      <c r="J20" s="77"/>
      <c r="K20" s="93" t="s">
        <v>268</v>
      </c>
      <c r="L20" s="88"/>
      <c r="M20" s="141" t="str">
        <f>CONCATENATE('BOBINAGEM C1'!I7+'BOBINAGEM C2'!I7+'BOBINAGEM C3'!I7+'BOBINAGEM C4'!I7+'BOBINAGEM C5'!I7+'BOBINAGEM C6'!I7+'BOBINAGEM C7'!I7," / 590mm")</f>
        <v>252 / 590mm</v>
      </c>
      <c r="N20" s="72"/>
      <c r="O20" s="58"/>
      <c r="R20" s="226"/>
      <c r="S20" s="226"/>
      <c r="T20" s="226"/>
      <c r="U20" s="91"/>
      <c r="V20" s="91"/>
      <c r="W20" s="226"/>
      <c r="X20" s="91"/>
      <c r="Y20" s="91"/>
      <c r="AK20" s="58"/>
      <c r="AL20" s="58"/>
      <c r="AM20" s="58"/>
      <c r="AN20" s="58"/>
      <c r="AO20" s="58"/>
      <c r="AP20" s="58"/>
      <c r="AQ20" s="46"/>
    </row>
    <row r="21" spans="2:48" ht="15.75" customHeight="1" thickBot="1" x14ac:dyDescent="0.25">
      <c r="B21" s="84"/>
      <c r="C21" s="94"/>
      <c r="D21" s="94"/>
      <c r="E21" s="94"/>
      <c r="F21" s="94"/>
      <c r="G21" s="94"/>
      <c r="H21" s="94"/>
      <c r="I21" s="94"/>
      <c r="J21" s="94"/>
      <c r="K21" s="94"/>
      <c r="L21" s="94"/>
      <c r="M21" s="94"/>
      <c r="N21" s="86"/>
      <c r="P21" s="305"/>
      <c r="Q21" s="286"/>
      <c r="R21" s="227"/>
      <c r="S21" s="91"/>
      <c r="T21" s="91"/>
      <c r="U21" s="91"/>
      <c r="V21" s="91"/>
      <c r="W21" s="226"/>
      <c r="X21" s="91"/>
      <c r="Y21" s="91"/>
    </row>
    <row r="22" spans="2:48" ht="15.75" customHeight="1" thickBot="1" x14ac:dyDescent="0.3">
      <c r="B22" s="302" t="s">
        <v>55</v>
      </c>
      <c r="C22" s="303"/>
      <c r="D22" s="303"/>
      <c r="E22" s="303"/>
      <c r="F22" s="303"/>
      <c r="G22" s="303"/>
      <c r="H22" s="303"/>
      <c r="I22" s="303"/>
      <c r="J22" s="303"/>
      <c r="K22" s="303"/>
      <c r="L22" s="303"/>
      <c r="M22" s="303"/>
      <c r="N22" s="304"/>
      <c r="P22" s="306"/>
      <c r="R22" s="226"/>
      <c r="S22" s="226"/>
      <c r="T22" s="226"/>
      <c r="U22" s="91"/>
      <c r="V22" s="91"/>
      <c r="W22" s="226"/>
      <c r="X22" s="91"/>
      <c r="Y22" s="91"/>
    </row>
    <row r="23" spans="2:48" ht="15.75" customHeight="1" thickBot="1" x14ac:dyDescent="0.25">
      <c r="B23" s="143"/>
      <c r="C23" s="116"/>
      <c r="D23" s="116"/>
      <c r="E23" s="116"/>
      <c r="F23" s="116"/>
      <c r="G23" s="116"/>
      <c r="H23" s="116"/>
      <c r="I23" s="116"/>
      <c r="J23" s="116"/>
      <c r="K23" s="116"/>
      <c r="L23" s="116"/>
      <c r="M23" s="116"/>
      <c r="N23" s="144"/>
      <c r="O23" s="66"/>
      <c r="P23" s="306"/>
      <c r="Q23" s="286"/>
      <c r="R23" s="227"/>
      <c r="S23" s="91"/>
      <c r="T23" s="91"/>
      <c r="U23" s="91"/>
      <c r="V23" s="91"/>
      <c r="W23" s="226"/>
      <c r="X23" s="91"/>
      <c r="Y23" s="91"/>
      <c r="AK23" s="66"/>
      <c r="AL23" s="66"/>
      <c r="AM23" s="66"/>
      <c r="AN23" s="66"/>
      <c r="AO23" s="66"/>
      <c r="AP23" s="66"/>
      <c r="AQ23" s="53"/>
    </row>
    <row r="24" spans="2:48" ht="25.5" customHeight="1" x14ac:dyDescent="0.2">
      <c r="B24" s="81"/>
      <c r="C24" s="258" t="s">
        <v>56</v>
      </c>
      <c r="D24" s="259"/>
      <c r="E24" s="260" t="s">
        <v>57</v>
      </c>
      <c r="F24" s="259"/>
      <c r="G24" s="261" t="s">
        <v>58</v>
      </c>
      <c r="H24" s="259"/>
      <c r="I24" s="261" t="s">
        <v>59</v>
      </c>
      <c r="J24" s="80"/>
      <c r="K24" s="83"/>
      <c r="L24" s="302" t="s">
        <v>60</v>
      </c>
      <c r="M24" s="308"/>
      <c r="N24" s="145"/>
      <c r="O24" s="66"/>
      <c r="P24" s="306"/>
      <c r="R24" s="227"/>
      <c r="S24" s="91"/>
      <c r="T24" s="91"/>
      <c r="U24" s="91"/>
      <c r="V24" s="91"/>
      <c r="W24" s="226"/>
      <c r="X24" s="91"/>
      <c r="Y24" s="91"/>
      <c r="AK24" s="66"/>
      <c r="AL24" s="66"/>
      <c r="AM24" s="66"/>
      <c r="AN24" s="66"/>
      <c r="AO24" s="66"/>
      <c r="AP24" s="66"/>
      <c r="AQ24" s="53"/>
    </row>
    <row r="25" spans="2:48" ht="15.75" customHeight="1" thickBot="1" x14ac:dyDescent="0.25">
      <c r="B25" s="81"/>
      <c r="C25" s="263">
        <v>89.009166666666673</v>
      </c>
      <c r="D25" s="264"/>
      <c r="E25" s="265">
        <v>668.6</v>
      </c>
      <c r="F25" s="264"/>
      <c r="G25" s="265">
        <v>30</v>
      </c>
      <c r="H25" s="264"/>
      <c r="I25" s="265">
        <v>30</v>
      </c>
      <c r="J25" s="256"/>
      <c r="K25" s="257"/>
      <c r="L25" s="309"/>
      <c r="M25" s="310"/>
      <c r="N25" s="105"/>
      <c r="O25" s="66"/>
      <c r="R25" s="226"/>
      <c r="S25" s="226"/>
      <c r="T25" s="226"/>
      <c r="U25" s="226"/>
      <c r="V25" s="91"/>
      <c r="W25" s="226"/>
      <c r="X25" s="91"/>
      <c r="Y25" s="91"/>
      <c r="AK25" s="66"/>
      <c r="AL25" s="66"/>
      <c r="AM25" s="66"/>
      <c r="AN25" s="66"/>
      <c r="AO25" s="66"/>
      <c r="AP25" s="66"/>
      <c r="AQ25" s="53"/>
    </row>
    <row r="26" spans="2:48" ht="15.75" customHeight="1" thickBot="1" x14ac:dyDescent="0.25">
      <c r="B26" s="71"/>
      <c r="C26" s="88"/>
      <c r="D26" s="103"/>
      <c r="E26" s="88"/>
      <c r="F26" s="88"/>
      <c r="G26" s="88"/>
      <c r="H26" s="88"/>
      <c r="I26" s="88"/>
      <c r="J26" s="88"/>
      <c r="K26" s="88"/>
      <c r="L26" s="88"/>
      <c r="M26" s="88"/>
      <c r="N26" s="105"/>
      <c r="O26" s="66"/>
      <c r="P26" s="305"/>
      <c r="Q26" s="286"/>
      <c r="R26" s="227"/>
      <c r="S26" s="91"/>
      <c r="T26" s="91"/>
      <c r="U26" s="91"/>
      <c r="V26" s="91"/>
      <c r="W26" s="226"/>
      <c r="X26" s="91"/>
      <c r="Y26" s="91"/>
      <c r="AK26" s="66"/>
      <c r="AL26" s="66"/>
      <c r="AM26" s="66"/>
      <c r="AN26" s="66"/>
      <c r="AO26" s="66"/>
      <c r="AP26" s="66"/>
      <c r="AQ26" s="53"/>
    </row>
    <row r="27" spans="2:48" ht="25.5" customHeight="1" x14ac:dyDescent="0.2">
      <c r="B27" s="71"/>
      <c r="C27" s="258" t="s">
        <v>61</v>
      </c>
      <c r="D27" s="259"/>
      <c r="E27" s="260" t="s">
        <v>62</v>
      </c>
      <c r="F27" s="259"/>
      <c r="G27" s="261" t="s">
        <v>63</v>
      </c>
      <c r="H27" s="259"/>
      <c r="I27" s="261" t="s">
        <v>64</v>
      </c>
      <c r="J27" s="267"/>
      <c r="K27" s="262" t="s">
        <v>65</v>
      </c>
      <c r="L27" s="302" t="s">
        <v>66</v>
      </c>
      <c r="M27" s="308"/>
      <c r="N27" s="145"/>
      <c r="O27" s="66"/>
      <c r="P27" s="306"/>
      <c r="R27" s="227"/>
      <c r="S27" s="91"/>
      <c r="T27" s="91"/>
      <c r="U27" s="91"/>
      <c r="V27" s="91"/>
      <c r="W27" s="226"/>
      <c r="X27" s="91"/>
      <c r="Y27" s="91"/>
      <c r="AK27" s="66"/>
      <c r="AL27" s="66"/>
      <c r="AM27" s="66"/>
      <c r="AN27" s="66"/>
      <c r="AO27" s="66"/>
      <c r="AP27" s="66"/>
      <c r="AQ27" s="53"/>
    </row>
    <row r="28" spans="2:48" ht="15.75" customHeight="1" thickBot="1" x14ac:dyDescent="0.25">
      <c r="B28" s="71"/>
      <c r="C28" s="268">
        <v>6</v>
      </c>
      <c r="D28" s="264"/>
      <c r="E28" s="265">
        <v>668.6</v>
      </c>
      <c r="F28" s="264"/>
      <c r="G28" s="265">
        <v>50</v>
      </c>
      <c r="H28" s="264"/>
      <c r="I28" s="265">
        <v>30</v>
      </c>
      <c r="J28" s="264"/>
      <c r="K28" s="266">
        <v>592.40000000000009</v>
      </c>
      <c r="L28" s="309"/>
      <c r="M28" s="310"/>
      <c r="N28" s="127"/>
      <c r="O28" s="66"/>
      <c r="R28" s="226"/>
      <c r="S28" s="226"/>
      <c r="T28" s="226"/>
      <c r="U28" s="91"/>
      <c r="V28" s="91"/>
      <c r="W28" s="226"/>
      <c r="X28" s="91"/>
      <c r="Y28" s="91"/>
      <c r="AK28" s="66"/>
      <c r="AL28" s="66"/>
      <c r="AM28" s="66"/>
      <c r="AN28" s="66"/>
      <c r="AO28" s="66"/>
      <c r="AP28" s="66"/>
      <c r="AQ28" s="53"/>
    </row>
    <row r="29" spans="2:48" ht="15.75" customHeight="1" thickBot="1" x14ac:dyDescent="0.25">
      <c r="B29" s="71"/>
      <c r="C29" s="103"/>
      <c r="D29" s="103"/>
      <c r="E29" s="103"/>
      <c r="F29" s="102"/>
      <c r="G29" s="88"/>
      <c r="H29" s="88"/>
      <c r="I29" s="88"/>
      <c r="J29" s="88"/>
      <c r="K29" s="88"/>
      <c r="L29" s="102"/>
      <c r="M29" s="88"/>
      <c r="N29" s="105"/>
      <c r="O29" s="66"/>
      <c r="P29" s="305"/>
      <c r="Q29" s="286"/>
      <c r="R29" s="227"/>
      <c r="S29" s="91"/>
      <c r="T29" s="91"/>
      <c r="U29" s="91"/>
      <c r="V29" s="91"/>
      <c r="W29" s="226"/>
      <c r="X29" s="91"/>
      <c r="Y29" s="91"/>
      <c r="AK29" s="66"/>
      <c r="AL29" s="66"/>
      <c r="AM29" s="66"/>
      <c r="AN29" s="66"/>
      <c r="AO29" s="66"/>
      <c r="AP29" s="66"/>
      <c r="AQ29" s="53"/>
    </row>
    <row r="30" spans="2:48" ht="25.5" customHeight="1" x14ac:dyDescent="0.2">
      <c r="B30" s="71"/>
      <c r="C30" s="269" t="s">
        <v>67</v>
      </c>
      <c r="D30" s="270"/>
      <c r="E30" s="260" t="s">
        <v>68</v>
      </c>
      <c r="F30" s="270"/>
      <c r="G30" s="261" t="s">
        <v>69</v>
      </c>
      <c r="H30" s="259"/>
      <c r="I30" s="261" t="s">
        <v>70</v>
      </c>
      <c r="J30" s="267"/>
      <c r="K30" s="262"/>
      <c r="L30" s="311" t="s">
        <v>71</v>
      </c>
      <c r="M30" s="308"/>
      <c r="N30" s="105"/>
      <c r="O30" s="58"/>
      <c r="P30" s="306"/>
      <c r="R30" s="227"/>
      <c r="S30" s="91"/>
      <c r="T30" s="91"/>
      <c r="U30" s="91"/>
      <c r="V30" s="91"/>
      <c r="W30" s="226"/>
      <c r="X30" s="91"/>
      <c r="Y30" s="91"/>
      <c r="AK30" s="58"/>
      <c r="AL30" s="58"/>
      <c r="AM30" s="58"/>
      <c r="AN30" s="58"/>
      <c r="AO30" s="58"/>
      <c r="AP30" s="58"/>
      <c r="AQ30" s="46"/>
    </row>
    <row r="31" spans="2:48" ht="15" customHeight="1" thickBot="1" x14ac:dyDescent="0.25">
      <c r="B31" s="71"/>
      <c r="C31" s="296">
        <f>(G14-76.2*2)/E31</f>
        <v>129.05000000000001</v>
      </c>
      <c r="D31" s="264"/>
      <c r="E31" s="264">
        <v>4</v>
      </c>
      <c r="F31" s="264"/>
      <c r="G31" s="265">
        <v>7.5</v>
      </c>
      <c r="H31" s="264"/>
      <c r="I31" s="265">
        <v>744</v>
      </c>
      <c r="J31" s="264"/>
      <c r="K31" s="266"/>
      <c r="L31" s="312"/>
      <c r="M31" s="310"/>
      <c r="N31" s="105"/>
      <c r="O31" s="56"/>
      <c r="R31" s="226"/>
      <c r="AK31" s="56"/>
      <c r="AL31" s="56"/>
      <c r="AM31" s="56"/>
      <c r="AN31" s="56"/>
      <c r="AO31" s="56"/>
      <c r="AP31" s="56"/>
      <c r="AQ31" s="56"/>
    </row>
    <row r="32" spans="2:48" ht="15" customHeight="1" thickBot="1" x14ac:dyDescent="0.25">
      <c r="B32" s="71"/>
      <c r="C32" s="103"/>
      <c r="D32" s="103"/>
      <c r="E32" s="103"/>
      <c r="F32" s="102"/>
      <c r="G32" s="88"/>
      <c r="H32" s="88"/>
      <c r="I32" s="88"/>
      <c r="J32" s="88"/>
      <c r="K32" s="88"/>
      <c r="L32" s="102"/>
      <c r="M32" s="88"/>
      <c r="N32" s="105"/>
      <c r="O32" s="50"/>
      <c r="P32" s="305"/>
      <c r="Q32" s="286"/>
      <c r="R32" s="227"/>
      <c r="S32" s="91"/>
      <c r="T32" s="91"/>
      <c r="U32" s="91"/>
      <c r="V32" s="91"/>
      <c r="W32" s="226"/>
      <c r="X32" s="91"/>
      <c r="Y32" s="91"/>
      <c r="AK32" s="50"/>
      <c r="AL32" s="50"/>
      <c r="AM32" s="50"/>
      <c r="AN32" s="50"/>
      <c r="AO32" s="50"/>
      <c r="AP32" s="50"/>
      <c r="AQ32" s="50"/>
    </row>
    <row r="33" spans="2:43" ht="25.5" customHeight="1" x14ac:dyDescent="0.2">
      <c r="B33" s="71"/>
      <c r="C33" s="103" t="s">
        <v>72</v>
      </c>
      <c r="D33" s="88"/>
      <c r="E33" s="106" t="s">
        <v>73</v>
      </c>
      <c r="F33" s="104"/>
      <c r="G33" s="106" t="s">
        <v>74</v>
      </c>
      <c r="H33" s="88"/>
      <c r="I33" s="297" t="s">
        <v>75</v>
      </c>
      <c r="J33" s="88"/>
      <c r="K33" s="88"/>
      <c r="L33" s="88"/>
      <c r="M33" s="106"/>
      <c r="N33" s="146"/>
      <c r="O33" s="57"/>
      <c r="P33" s="306"/>
      <c r="R33" s="227"/>
      <c r="S33" s="91"/>
      <c r="T33" s="91"/>
      <c r="U33" s="91"/>
      <c r="V33" s="91"/>
      <c r="W33" s="226"/>
      <c r="X33" s="91"/>
      <c r="Y33" s="91"/>
      <c r="AK33" s="57"/>
      <c r="AL33" s="57"/>
      <c r="AM33" s="57"/>
      <c r="AN33" s="57"/>
      <c r="AO33" s="57"/>
      <c r="AP33" s="57"/>
      <c r="AQ33" s="57"/>
    </row>
    <row r="34" spans="2:43" ht="25.5" customHeight="1" thickBot="1" x14ac:dyDescent="0.25">
      <c r="B34" s="71"/>
      <c r="C34" s="104" t="s">
        <v>76</v>
      </c>
      <c r="D34" s="104"/>
      <c r="E34" s="249">
        <v>721</v>
      </c>
      <c r="F34" s="104"/>
      <c r="G34" s="104" t="str">
        <f>IF(C17="Não","Sim","Não")</f>
        <v>Sim</v>
      </c>
      <c r="H34" s="103"/>
      <c r="I34" s="298">
        <v>748.07822764593391</v>
      </c>
      <c r="J34" s="103"/>
      <c r="K34" s="103"/>
      <c r="L34" s="103"/>
      <c r="M34" s="103"/>
      <c r="N34" s="146"/>
      <c r="O34" s="57"/>
      <c r="R34" s="226"/>
      <c r="S34" s="226"/>
      <c r="T34" s="226"/>
      <c r="U34" s="226"/>
      <c r="V34" s="226"/>
      <c r="W34" s="226"/>
      <c r="X34" s="226"/>
      <c r="Y34" s="91"/>
      <c r="AK34" s="57"/>
      <c r="AL34" s="57"/>
      <c r="AM34" s="57"/>
      <c r="AN34" s="57"/>
      <c r="AO34" s="57"/>
      <c r="AP34" s="57"/>
      <c r="AQ34" s="57"/>
    </row>
    <row r="35" spans="2:43" s="2" customFormat="1" ht="15.75" customHeight="1" thickBot="1" x14ac:dyDescent="0.25">
      <c r="B35" s="84"/>
      <c r="C35" s="85"/>
      <c r="D35" s="85"/>
      <c r="E35" s="85"/>
      <c r="F35" s="85"/>
      <c r="G35" s="85"/>
      <c r="H35" s="85"/>
      <c r="I35" s="85"/>
      <c r="J35" s="85"/>
      <c r="K35" s="85"/>
      <c r="L35" s="85"/>
      <c r="M35" s="85"/>
      <c r="N35" s="86"/>
      <c r="O35" s="50"/>
      <c r="P35" s="305"/>
      <c r="Q35" s="286"/>
      <c r="R35" s="227"/>
      <c r="S35" s="91"/>
      <c r="T35" s="91"/>
      <c r="U35" s="91"/>
      <c r="V35" s="91"/>
      <c r="W35" s="226"/>
      <c r="X35" s="91"/>
      <c r="Y35" s="91"/>
      <c r="Z35" s="66"/>
      <c r="AA35" s="66"/>
      <c r="AB35" s="66"/>
      <c r="AC35" s="66"/>
      <c r="AD35" s="66"/>
      <c r="AE35" s="66"/>
      <c r="AF35" s="66"/>
      <c r="AG35" s="66"/>
      <c r="AH35" s="225"/>
      <c r="AI35" s="225"/>
      <c r="AJ35" s="3"/>
      <c r="AK35" s="50"/>
      <c r="AL35" s="50"/>
      <c r="AM35" s="50"/>
      <c r="AN35" s="50"/>
      <c r="AO35" s="50"/>
      <c r="AP35" s="50"/>
      <c r="AQ35" s="50"/>
    </row>
    <row r="36" spans="2:43" ht="15.75" customHeight="1" thickBot="1" x14ac:dyDescent="0.3">
      <c r="B36" s="302" t="s">
        <v>77</v>
      </c>
      <c r="C36" s="303"/>
      <c r="D36" s="303"/>
      <c r="E36" s="303"/>
      <c r="F36" s="303"/>
      <c r="G36" s="303"/>
      <c r="H36" s="303"/>
      <c r="I36" s="303"/>
      <c r="J36" s="303"/>
      <c r="K36" s="303"/>
      <c r="L36" s="303"/>
      <c r="M36" s="303"/>
      <c r="N36" s="304"/>
      <c r="O36" s="58"/>
      <c r="P36" s="306"/>
      <c r="R36" s="226"/>
      <c r="S36" s="226"/>
      <c r="T36" s="226"/>
      <c r="U36" s="226"/>
      <c r="V36" s="226"/>
      <c r="W36" s="226"/>
      <c r="X36" s="226"/>
      <c r="Y36" s="226"/>
      <c r="Z36" s="226"/>
      <c r="AA36" s="226"/>
      <c r="AB36" s="226"/>
      <c r="AK36" s="58"/>
      <c r="AL36" s="58"/>
      <c r="AM36" s="58"/>
      <c r="AN36" s="58"/>
      <c r="AO36" s="58"/>
      <c r="AP36" s="58"/>
      <c r="AQ36" s="46"/>
    </row>
    <row r="37" spans="2:43" ht="15" customHeight="1" x14ac:dyDescent="0.2">
      <c r="B37" s="115"/>
      <c r="C37" s="116"/>
      <c r="D37" s="117"/>
      <c r="E37" s="118"/>
      <c r="F37" s="118"/>
      <c r="G37" s="117"/>
      <c r="H37" s="117"/>
      <c r="I37" s="117"/>
      <c r="J37" s="117"/>
      <c r="K37" s="117"/>
      <c r="L37" s="119"/>
      <c r="M37" s="120"/>
      <c r="N37" s="121"/>
      <c r="O37" s="58"/>
      <c r="P37" s="306"/>
      <c r="Q37" s="286"/>
      <c r="R37" s="227"/>
      <c r="S37" s="91"/>
      <c r="T37" s="91"/>
      <c r="U37" s="91"/>
      <c r="V37" s="91"/>
      <c r="W37" s="226"/>
      <c r="X37" s="91"/>
      <c r="Y37" s="91"/>
      <c r="AK37" s="58"/>
      <c r="AL37" s="58"/>
      <c r="AM37" s="58"/>
      <c r="AN37" s="58"/>
      <c r="AO37" s="58"/>
      <c r="AP37" s="58"/>
      <c r="AQ37" s="58"/>
    </row>
    <row r="38" spans="2:43" ht="38.25" customHeight="1" x14ac:dyDescent="0.2">
      <c r="B38" s="81"/>
      <c r="C38" s="147" t="s">
        <v>78</v>
      </c>
      <c r="D38" s="88"/>
      <c r="E38" s="111" t="s">
        <v>79</v>
      </c>
      <c r="F38" s="88"/>
      <c r="G38" s="111" t="s">
        <v>80</v>
      </c>
      <c r="H38" s="273">
        <v>728.57096942543876</v>
      </c>
      <c r="I38" s="111"/>
      <c r="J38" s="111"/>
      <c r="N38" s="107"/>
      <c r="O38" s="58"/>
      <c r="P38" s="306"/>
      <c r="R38" s="227"/>
      <c r="S38" s="91"/>
      <c r="T38" s="91"/>
      <c r="U38" s="91"/>
      <c r="V38" s="91"/>
      <c r="W38" s="226"/>
      <c r="X38" s="91"/>
      <c r="Y38" s="91"/>
      <c r="AK38" s="58"/>
      <c r="AL38" s="58"/>
      <c r="AM38" s="58"/>
      <c r="AN38" s="58"/>
      <c r="AO38" s="58"/>
      <c r="AP38" s="58"/>
      <c r="AQ38" s="58"/>
    </row>
    <row r="39" spans="2:43" ht="15" customHeight="1" x14ac:dyDescent="0.2">
      <c r="B39" s="81"/>
      <c r="C39" s="112">
        <v>1</v>
      </c>
      <c r="D39" s="88"/>
      <c r="E39" s="112" t="s">
        <v>81</v>
      </c>
      <c r="F39" s="111"/>
      <c r="G39" s="113"/>
      <c r="H39" s="111"/>
      <c r="I39" s="111"/>
      <c r="J39" s="111"/>
      <c r="N39" s="107"/>
      <c r="O39" s="58"/>
      <c r="R39" s="226"/>
      <c r="S39" s="91"/>
      <c r="T39" s="91"/>
      <c r="U39" s="91"/>
      <c r="V39" s="91"/>
      <c r="W39" s="226"/>
      <c r="X39" s="91"/>
      <c r="Y39" s="91"/>
      <c r="AK39" s="58"/>
      <c r="AL39" s="58"/>
      <c r="AM39" s="58"/>
      <c r="AN39" s="58"/>
      <c r="AO39" s="58"/>
      <c r="AP39" s="58"/>
      <c r="AQ39" s="58"/>
    </row>
    <row r="40" spans="2:43" ht="15" customHeight="1" x14ac:dyDescent="0.2">
      <c r="B40" s="81"/>
      <c r="C40" s="147"/>
      <c r="D40" s="88"/>
      <c r="E40" s="111"/>
      <c r="F40" s="111"/>
      <c r="G40" s="113"/>
      <c r="H40" s="111"/>
      <c r="I40" s="111"/>
      <c r="J40" s="111"/>
      <c r="N40" s="107"/>
      <c r="O40" s="58"/>
      <c r="P40" s="305"/>
      <c r="Q40" s="286"/>
      <c r="R40" s="227"/>
      <c r="S40" s="91"/>
      <c r="T40" s="91"/>
      <c r="U40" s="91"/>
      <c r="V40" s="91"/>
      <c r="W40" s="226"/>
      <c r="X40" s="91"/>
      <c r="Y40" s="91"/>
      <c r="AK40" s="58"/>
      <c r="AL40" s="58"/>
      <c r="AM40" s="58"/>
      <c r="AN40" s="58"/>
      <c r="AO40" s="58"/>
      <c r="AP40" s="58"/>
      <c r="AQ40" s="58"/>
    </row>
    <row r="41" spans="2:43" ht="15" customHeight="1" x14ac:dyDescent="0.2">
      <c r="B41" s="81"/>
      <c r="C41" s="111" t="s">
        <v>82</v>
      </c>
      <c r="D41" s="110">
        <v>1534</v>
      </c>
      <c r="E41" s="111" t="s">
        <v>83</v>
      </c>
      <c r="F41" s="88"/>
      <c r="G41" s="88"/>
      <c r="H41" s="88"/>
      <c r="I41" s="111"/>
      <c r="J41" s="111"/>
      <c r="K41" s="111"/>
      <c r="L41" s="110"/>
      <c r="M41" s="111"/>
      <c r="N41" s="107"/>
      <c r="O41" s="58"/>
      <c r="P41" s="306"/>
      <c r="R41" s="227"/>
      <c r="S41" s="91"/>
      <c r="T41" s="91"/>
      <c r="U41" s="91"/>
      <c r="V41" s="91"/>
      <c r="W41" s="226"/>
      <c r="X41" s="91"/>
      <c r="Y41" s="91"/>
      <c r="AK41" s="58"/>
      <c r="AL41" s="58"/>
      <c r="AM41" s="58"/>
      <c r="AN41" s="58"/>
      <c r="AO41" s="58"/>
      <c r="AP41" s="58"/>
      <c r="AQ41" s="58"/>
    </row>
    <row r="42" spans="2:43" ht="15" customHeight="1" x14ac:dyDescent="0.2">
      <c r="B42" s="81"/>
      <c r="C42" s="111" t="s">
        <v>84</v>
      </c>
      <c r="D42" s="110">
        <v>1534</v>
      </c>
      <c r="E42" s="111" t="s">
        <v>83</v>
      </c>
      <c r="F42" s="88"/>
      <c r="G42" s="88"/>
      <c r="H42" s="88"/>
      <c r="I42" s="111"/>
      <c r="J42" s="111"/>
      <c r="K42" s="114"/>
      <c r="L42" s="112"/>
      <c r="M42" s="114"/>
      <c r="N42" s="109"/>
      <c r="O42" s="58"/>
      <c r="R42" s="226"/>
      <c r="S42" s="226"/>
      <c r="T42" s="226"/>
      <c r="U42" s="226"/>
      <c r="V42" s="226"/>
      <c r="W42" s="226"/>
      <c r="X42" s="91"/>
      <c r="Y42" s="91"/>
      <c r="AK42" s="58"/>
      <c r="AL42" s="58"/>
      <c r="AM42" s="58"/>
      <c r="AN42" s="58"/>
      <c r="AO42" s="58"/>
      <c r="AP42" s="58"/>
      <c r="AQ42" s="58"/>
    </row>
    <row r="43" spans="2:43" ht="15" customHeight="1" x14ac:dyDescent="0.2">
      <c r="B43" s="108"/>
      <c r="C43" s="111" t="s">
        <v>85</v>
      </c>
      <c r="D43" s="110">
        <v>716</v>
      </c>
      <c r="E43" s="111" t="s">
        <v>83</v>
      </c>
      <c r="F43" s="88"/>
      <c r="G43" s="88"/>
      <c r="H43" s="88"/>
      <c r="I43" s="111"/>
      <c r="J43" s="111"/>
      <c r="K43" s="307" t="s">
        <v>86</v>
      </c>
      <c r="L43" s="300"/>
      <c r="M43" s="110" t="s">
        <v>269</v>
      </c>
      <c r="N43" s="109"/>
      <c r="O43" s="58"/>
      <c r="P43" s="305"/>
      <c r="Q43" s="286"/>
      <c r="R43" s="227"/>
      <c r="S43" s="91"/>
      <c r="T43" s="91"/>
      <c r="U43" s="91"/>
      <c r="V43" s="91"/>
      <c r="W43" s="226"/>
      <c r="X43" s="91"/>
      <c r="Y43" s="91"/>
      <c r="AK43" s="58"/>
      <c r="AL43" s="58"/>
      <c r="AM43" s="58"/>
      <c r="AN43" s="58"/>
      <c r="AO43" s="58"/>
      <c r="AP43" s="58"/>
      <c r="AQ43" s="58"/>
    </row>
    <row r="44" spans="2:43" ht="15.75" customHeight="1" thickBot="1" x14ac:dyDescent="0.25">
      <c r="B44" s="122"/>
      <c r="C44" s="123"/>
      <c r="D44" s="124"/>
      <c r="E44" s="124"/>
      <c r="F44" s="125"/>
      <c r="G44" s="124"/>
      <c r="H44" s="124"/>
      <c r="I44" s="124"/>
      <c r="J44" s="124"/>
      <c r="K44" s="124"/>
      <c r="L44" s="124"/>
      <c r="M44" s="124"/>
      <c r="N44" s="126"/>
      <c r="O44" s="58"/>
      <c r="P44" s="306"/>
      <c r="T44" s="91"/>
      <c r="U44" s="91"/>
      <c r="V44" s="91"/>
      <c r="W44" s="226"/>
      <c r="X44" s="91"/>
      <c r="Y44" s="91"/>
      <c r="AK44" s="58"/>
      <c r="AL44" s="58"/>
      <c r="AM44" s="58"/>
      <c r="AN44" s="58"/>
      <c r="AO44" s="58"/>
      <c r="AP44" s="58"/>
      <c r="AQ44" s="58"/>
    </row>
    <row r="45" spans="2:43" ht="15.75" customHeight="1" thickBot="1" x14ac:dyDescent="0.3">
      <c r="B45" s="302" t="s">
        <v>87</v>
      </c>
      <c r="C45" s="303"/>
      <c r="D45" s="303"/>
      <c r="E45" s="303"/>
      <c r="F45" s="303"/>
      <c r="G45" s="303"/>
      <c r="H45" s="303"/>
      <c r="I45" s="303"/>
      <c r="J45" s="303"/>
      <c r="K45" s="303"/>
      <c r="L45" s="303"/>
      <c r="M45" s="303"/>
      <c r="N45" s="304"/>
      <c r="O45" s="58"/>
      <c r="R45" s="226"/>
      <c r="S45" s="226"/>
      <c r="T45" s="91"/>
      <c r="U45" s="91"/>
      <c r="V45" s="91"/>
      <c r="W45" s="226"/>
      <c r="X45" s="91"/>
      <c r="Y45" s="91"/>
      <c r="AK45" s="58"/>
      <c r="AL45" s="58"/>
      <c r="AM45" s="58"/>
      <c r="AN45" s="58"/>
      <c r="AO45" s="58"/>
      <c r="AP45" s="58"/>
      <c r="AQ45" s="58"/>
    </row>
    <row r="46" spans="2:43" ht="15" customHeight="1" x14ac:dyDescent="0.2">
      <c r="B46" s="148"/>
      <c r="C46" s="70"/>
      <c r="D46" s="70"/>
      <c r="E46" s="70"/>
      <c r="F46" s="70"/>
      <c r="G46" s="70"/>
      <c r="H46" s="70"/>
      <c r="I46" s="70"/>
      <c r="J46" s="70"/>
      <c r="K46" s="70"/>
      <c r="L46" s="70"/>
      <c r="M46" s="70"/>
      <c r="N46" s="149"/>
      <c r="O46" s="58"/>
      <c r="P46" s="305"/>
      <c r="Q46" s="286"/>
      <c r="R46" s="227"/>
      <c r="S46" s="91"/>
      <c r="T46" s="91"/>
      <c r="U46" s="91"/>
      <c r="V46" s="91"/>
      <c r="W46" s="226"/>
      <c r="X46" s="91"/>
      <c r="Y46" s="91"/>
      <c r="AK46" s="58"/>
      <c r="AL46" s="58"/>
      <c r="AM46" s="58"/>
      <c r="AN46" s="58"/>
      <c r="AO46" s="58"/>
      <c r="AP46" s="58"/>
      <c r="AQ46" s="58"/>
    </row>
    <row r="47" spans="2:43" ht="15.75" customHeight="1" x14ac:dyDescent="0.25">
      <c r="B47" s="299" t="s">
        <v>273</v>
      </c>
      <c r="C47" s="300"/>
      <c r="D47" s="300"/>
      <c r="E47" s="300"/>
      <c r="F47" s="300"/>
      <c r="G47" s="300"/>
      <c r="H47" s="300"/>
      <c r="I47" s="300"/>
      <c r="J47" s="300"/>
      <c r="K47" s="300"/>
      <c r="L47" s="300"/>
      <c r="M47" s="300"/>
      <c r="N47" s="301"/>
      <c r="O47" s="58"/>
      <c r="P47" s="306"/>
      <c r="R47" s="227"/>
      <c r="S47" s="91"/>
      <c r="T47" s="91"/>
      <c r="U47" s="91"/>
      <c r="V47" s="91"/>
      <c r="W47" s="226"/>
      <c r="X47" s="91"/>
      <c r="Y47" s="91"/>
      <c r="AK47" s="58"/>
      <c r="AL47" s="58"/>
      <c r="AM47" s="58"/>
      <c r="AN47" s="58"/>
      <c r="AO47" s="58"/>
      <c r="AP47" s="58"/>
      <c r="AQ47" s="58"/>
    </row>
    <row r="48" spans="2:43" ht="15.75" customHeight="1" x14ac:dyDescent="0.25">
      <c r="B48" s="299"/>
      <c r="C48" s="300"/>
      <c r="D48" s="300"/>
      <c r="E48" s="300"/>
      <c r="F48" s="300"/>
      <c r="G48" s="300"/>
      <c r="H48" s="300"/>
      <c r="I48" s="300"/>
      <c r="J48" s="300"/>
      <c r="K48" s="300"/>
      <c r="L48" s="300"/>
      <c r="M48" s="300"/>
      <c r="N48" s="301"/>
      <c r="O48" s="58"/>
      <c r="R48" s="228"/>
      <c r="S48" s="228"/>
      <c r="T48" s="91"/>
      <c r="U48" s="91"/>
      <c r="V48" s="91"/>
      <c r="W48" s="226"/>
      <c r="X48" s="91"/>
      <c r="Y48" s="91"/>
      <c r="AK48" s="58"/>
      <c r="AL48" s="58"/>
      <c r="AM48" s="58"/>
      <c r="AN48" s="58"/>
      <c r="AO48" s="58"/>
      <c r="AP48" s="58"/>
      <c r="AQ48" s="58"/>
    </row>
    <row r="49" spans="2:43" ht="15.75" customHeight="1" x14ac:dyDescent="0.25">
      <c r="B49" s="299" t="s">
        <v>274</v>
      </c>
      <c r="C49" s="300"/>
      <c r="D49" s="300"/>
      <c r="E49" s="300"/>
      <c r="F49" s="300"/>
      <c r="G49" s="300"/>
      <c r="H49" s="300"/>
      <c r="I49" s="300"/>
      <c r="J49" s="300"/>
      <c r="K49" s="300"/>
      <c r="L49" s="300"/>
      <c r="M49" s="300"/>
      <c r="N49" s="301"/>
      <c r="O49" s="58"/>
      <c r="P49" s="305"/>
      <c r="Q49" s="287"/>
      <c r="R49" s="228"/>
      <c r="S49" s="228"/>
      <c r="T49" s="91"/>
      <c r="U49" s="91"/>
      <c r="V49" s="91"/>
      <c r="W49" s="226"/>
      <c r="X49" s="91"/>
      <c r="Y49" s="91"/>
      <c r="AK49" s="58"/>
      <c r="AL49" s="58"/>
      <c r="AM49" s="58"/>
      <c r="AN49" s="58"/>
      <c r="AO49" s="58"/>
      <c r="AP49" s="58"/>
      <c r="AQ49" s="58"/>
    </row>
    <row r="50" spans="2:43" ht="15.75" customHeight="1" x14ac:dyDescent="0.25">
      <c r="B50" s="299"/>
      <c r="C50" s="300"/>
      <c r="D50" s="300"/>
      <c r="E50" s="300"/>
      <c r="F50" s="300"/>
      <c r="G50" s="300"/>
      <c r="H50" s="300"/>
      <c r="I50" s="300"/>
      <c r="J50" s="300"/>
      <c r="K50" s="300"/>
      <c r="L50" s="300"/>
      <c r="M50" s="300"/>
      <c r="N50" s="301"/>
      <c r="O50" s="58"/>
      <c r="P50" s="306"/>
      <c r="Q50" s="287"/>
      <c r="R50" s="91"/>
      <c r="S50" s="228"/>
      <c r="T50" s="91"/>
      <c r="U50" s="91"/>
      <c r="V50" s="91"/>
      <c r="W50" s="226"/>
      <c r="X50" s="91"/>
      <c r="Y50" s="91"/>
      <c r="AK50" s="58"/>
      <c r="AL50" s="58"/>
      <c r="AM50" s="58"/>
      <c r="AN50" s="58"/>
      <c r="AO50" s="58"/>
      <c r="AP50" s="58"/>
      <c r="AQ50" s="58"/>
    </row>
    <row r="51" spans="2:43" ht="15.75" customHeight="1" x14ac:dyDescent="0.25">
      <c r="B51" s="299" t="s">
        <v>275</v>
      </c>
      <c r="C51" s="300"/>
      <c r="D51" s="300"/>
      <c r="E51" s="300"/>
      <c r="F51" s="300"/>
      <c r="G51" s="300"/>
      <c r="H51" s="300"/>
      <c r="I51" s="300"/>
      <c r="J51" s="300"/>
      <c r="K51" s="300"/>
      <c r="L51" s="300"/>
      <c r="M51" s="300"/>
      <c r="N51" s="301"/>
      <c r="O51" s="58"/>
      <c r="P51" s="306"/>
      <c r="Q51" s="287"/>
      <c r="R51" s="228"/>
      <c r="S51" s="228"/>
      <c r="T51" s="91"/>
      <c r="U51" s="91"/>
      <c r="V51" s="91"/>
      <c r="W51" s="226"/>
      <c r="X51" s="91"/>
      <c r="Y51" s="91"/>
      <c r="AK51" s="58"/>
      <c r="AL51" s="58"/>
      <c r="AM51" s="58"/>
      <c r="AN51" s="58"/>
      <c r="AO51" s="58"/>
      <c r="AP51" s="58"/>
      <c r="AQ51" s="58"/>
    </row>
    <row r="52" spans="2:43" ht="15.75" customHeight="1" x14ac:dyDescent="0.25">
      <c r="B52" s="299"/>
      <c r="C52" s="300"/>
      <c r="D52" s="300"/>
      <c r="E52" s="300"/>
      <c r="F52" s="300"/>
      <c r="G52" s="300"/>
      <c r="H52" s="300"/>
      <c r="I52" s="300"/>
      <c r="J52" s="300"/>
      <c r="K52" s="300"/>
      <c r="L52" s="300"/>
      <c r="M52" s="300"/>
      <c r="N52" s="301"/>
      <c r="O52" s="58"/>
      <c r="P52" s="306"/>
      <c r="Q52" s="287"/>
      <c r="R52" s="91"/>
      <c r="S52" s="91"/>
      <c r="T52" s="91"/>
      <c r="U52" s="91"/>
      <c r="V52" s="91"/>
      <c r="W52" s="226"/>
      <c r="X52" s="91"/>
      <c r="Y52" s="91"/>
      <c r="AK52" s="58"/>
      <c r="AL52" s="58"/>
      <c r="AM52" s="58"/>
      <c r="AN52" s="58"/>
      <c r="AO52" s="58"/>
      <c r="AP52" s="58"/>
      <c r="AQ52" s="58"/>
    </row>
    <row r="53" spans="2:43" ht="15.75" customHeight="1" x14ac:dyDescent="0.25">
      <c r="B53" s="299"/>
      <c r="C53" s="300"/>
      <c r="D53" s="300"/>
      <c r="E53" s="300"/>
      <c r="F53" s="300"/>
      <c r="G53" s="300"/>
      <c r="H53" s="300"/>
      <c r="I53" s="300"/>
      <c r="J53" s="300"/>
      <c r="K53" s="300"/>
      <c r="L53" s="300"/>
      <c r="M53" s="300"/>
      <c r="N53" s="301"/>
      <c r="O53" s="58"/>
      <c r="P53" s="306"/>
      <c r="R53" s="228"/>
      <c r="S53" s="228"/>
      <c r="T53" s="91"/>
      <c r="U53" s="91"/>
      <c r="V53" s="91"/>
      <c r="W53" s="226"/>
      <c r="X53" s="91"/>
      <c r="Y53" s="91"/>
      <c r="AK53" s="58"/>
      <c r="AL53" s="58"/>
      <c r="AM53" s="58"/>
      <c r="AN53" s="58"/>
      <c r="AO53" s="58"/>
      <c r="AP53" s="58"/>
      <c r="AQ53" s="58"/>
    </row>
    <row r="54" spans="2:43" ht="15.75" customHeight="1" x14ac:dyDescent="0.25">
      <c r="B54" s="299"/>
      <c r="C54" s="300"/>
      <c r="D54" s="300"/>
      <c r="E54" s="300"/>
      <c r="F54" s="300"/>
      <c r="G54" s="300"/>
      <c r="H54" s="300"/>
      <c r="I54" s="300"/>
      <c r="J54" s="300"/>
      <c r="K54" s="300"/>
      <c r="L54" s="300"/>
      <c r="M54" s="300"/>
      <c r="N54" s="301"/>
      <c r="O54" s="59"/>
      <c r="P54" s="306"/>
      <c r="Q54" s="287"/>
      <c r="R54" s="228"/>
      <c r="S54" s="228"/>
      <c r="T54" s="91"/>
      <c r="U54" s="91"/>
      <c r="V54" s="91"/>
      <c r="W54" s="226"/>
      <c r="X54" s="91"/>
      <c r="Y54" s="91"/>
      <c r="AK54" s="59"/>
      <c r="AL54" s="59"/>
      <c r="AM54" s="59"/>
      <c r="AN54" s="59"/>
      <c r="AO54" s="59"/>
      <c r="AP54" s="59"/>
      <c r="AQ54" s="59"/>
    </row>
    <row r="55" spans="2:43" ht="15.75" customHeight="1" x14ac:dyDescent="0.25">
      <c r="B55" s="299"/>
      <c r="C55" s="300"/>
      <c r="D55" s="300"/>
      <c r="E55" s="300"/>
      <c r="F55" s="300"/>
      <c r="G55" s="300"/>
      <c r="H55" s="300"/>
      <c r="I55" s="300"/>
      <c r="J55" s="300"/>
      <c r="K55" s="300"/>
      <c r="L55" s="300"/>
      <c r="M55" s="300"/>
      <c r="N55" s="301"/>
      <c r="O55" s="60"/>
      <c r="Q55" s="287"/>
      <c r="R55" s="228"/>
      <c r="S55" s="92"/>
      <c r="T55" s="87"/>
      <c r="U55" s="87"/>
      <c r="V55" s="87"/>
      <c r="W55" s="226"/>
      <c r="X55" s="91"/>
      <c r="Y55" s="91"/>
      <c r="AK55" s="60"/>
      <c r="AL55" s="60"/>
      <c r="AM55" s="60"/>
      <c r="AN55" s="60"/>
      <c r="AO55" s="60"/>
      <c r="AP55" s="60"/>
      <c r="AQ55" s="60"/>
    </row>
    <row r="56" spans="2:43" ht="15.75" customHeight="1" x14ac:dyDescent="0.25">
      <c r="B56" s="299"/>
      <c r="C56" s="300"/>
      <c r="D56" s="300"/>
      <c r="E56" s="300"/>
      <c r="F56" s="300"/>
      <c r="G56" s="300"/>
      <c r="H56" s="300"/>
      <c r="I56" s="300"/>
      <c r="J56" s="300"/>
      <c r="K56" s="300"/>
      <c r="L56" s="300"/>
      <c r="M56" s="300"/>
      <c r="N56" s="301"/>
      <c r="O56" s="61"/>
      <c r="P56" s="305"/>
      <c r="R56" s="228"/>
      <c r="S56" s="228"/>
      <c r="T56" s="91"/>
      <c r="U56" s="91"/>
      <c r="V56" s="91"/>
      <c r="W56" s="226"/>
      <c r="X56" s="91"/>
      <c r="Y56" s="91"/>
      <c r="AK56" s="61"/>
      <c r="AL56" s="61"/>
      <c r="AM56" s="61"/>
      <c r="AN56" s="61"/>
      <c r="AO56" s="61"/>
      <c r="AP56" s="61"/>
      <c r="AQ56" s="61"/>
    </row>
    <row r="57" spans="2:43" ht="15.75" customHeight="1" x14ac:dyDescent="0.25">
      <c r="B57" s="299"/>
      <c r="C57" s="300"/>
      <c r="D57" s="300"/>
      <c r="E57" s="300"/>
      <c r="F57" s="300"/>
      <c r="G57" s="300"/>
      <c r="H57" s="300"/>
      <c r="I57" s="300"/>
      <c r="J57" s="300"/>
      <c r="K57" s="300"/>
      <c r="L57" s="300"/>
      <c r="M57" s="300"/>
      <c r="N57" s="301"/>
      <c r="O57" s="62"/>
      <c r="P57" s="306"/>
      <c r="Q57" s="287"/>
      <c r="R57" s="228"/>
      <c r="S57" s="228"/>
      <c r="T57" s="91"/>
      <c r="U57" s="91"/>
      <c r="V57" s="91"/>
      <c r="W57" s="226"/>
      <c r="X57" s="91"/>
      <c r="Y57" s="91"/>
      <c r="AK57" s="62"/>
      <c r="AL57" s="62"/>
      <c r="AM57" s="62"/>
      <c r="AN57" s="62"/>
      <c r="AO57" s="62"/>
      <c r="AP57" s="62"/>
      <c r="AQ57" s="62"/>
    </row>
    <row r="58" spans="2:43" ht="15.75" customHeight="1" x14ac:dyDescent="0.25">
      <c r="B58" s="299"/>
      <c r="C58" s="300"/>
      <c r="D58" s="300"/>
      <c r="E58" s="300"/>
      <c r="F58" s="300"/>
      <c r="G58" s="300"/>
      <c r="H58" s="300"/>
      <c r="I58" s="300"/>
      <c r="J58" s="300"/>
      <c r="K58" s="300"/>
      <c r="L58" s="300"/>
      <c r="M58" s="300"/>
      <c r="N58" s="301"/>
      <c r="O58" s="61"/>
      <c r="Q58" s="287"/>
      <c r="R58" s="228"/>
      <c r="S58" s="228"/>
      <c r="T58" s="91"/>
      <c r="U58" s="91"/>
      <c r="V58" s="91"/>
      <c r="W58" s="226"/>
      <c r="X58" s="91"/>
      <c r="Y58" s="91"/>
      <c r="AK58" s="61"/>
      <c r="AL58" s="61"/>
      <c r="AM58" s="61"/>
      <c r="AN58" s="61"/>
      <c r="AO58" s="61"/>
      <c r="AP58" s="61"/>
      <c r="AQ58" s="61"/>
    </row>
    <row r="59" spans="2:43" ht="15.75" customHeight="1" x14ac:dyDescent="0.25">
      <c r="B59" s="299"/>
      <c r="C59" s="300"/>
      <c r="D59" s="300"/>
      <c r="E59" s="300"/>
      <c r="F59" s="300"/>
      <c r="G59" s="300"/>
      <c r="H59" s="300"/>
      <c r="I59" s="300"/>
      <c r="J59" s="300"/>
      <c r="K59" s="300"/>
      <c r="L59" s="300"/>
      <c r="M59" s="300"/>
      <c r="N59" s="301"/>
      <c r="O59" s="61"/>
      <c r="P59" s="305"/>
      <c r="Q59" s="286"/>
      <c r="R59" s="228"/>
      <c r="S59" s="228"/>
      <c r="T59" s="91"/>
      <c r="U59" s="91"/>
      <c r="V59" s="91"/>
      <c r="W59" s="226"/>
      <c r="X59" s="91"/>
      <c r="Y59" s="91"/>
      <c r="AK59" s="61"/>
      <c r="AL59" s="61"/>
      <c r="AM59" s="61"/>
      <c r="AN59" s="61"/>
      <c r="AO59" s="61"/>
      <c r="AP59" s="61"/>
      <c r="AQ59" s="61"/>
    </row>
    <row r="60" spans="2:43" ht="15.75" customHeight="1" x14ac:dyDescent="0.25">
      <c r="B60" s="299"/>
      <c r="C60" s="300"/>
      <c r="D60" s="300"/>
      <c r="E60" s="300"/>
      <c r="F60" s="300"/>
      <c r="G60" s="300"/>
      <c r="H60" s="300"/>
      <c r="I60" s="300"/>
      <c r="J60" s="300"/>
      <c r="K60" s="300"/>
      <c r="L60" s="300"/>
      <c r="M60" s="300"/>
      <c r="N60" s="301"/>
      <c r="O60" s="69"/>
      <c r="P60" s="306"/>
      <c r="Q60" s="287"/>
      <c r="R60" s="228"/>
      <c r="S60" s="228"/>
      <c r="T60" s="91"/>
      <c r="U60" s="91"/>
      <c r="V60" s="91"/>
      <c r="W60" s="226"/>
      <c r="X60" s="91"/>
      <c r="Y60" s="91"/>
      <c r="AK60" s="69"/>
      <c r="AL60" s="69"/>
      <c r="AM60" s="69"/>
      <c r="AN60" s="69"/>
      <c r="AO60" s="69"/>
      <c r="AP60" s="69"/>
      <c r="AQ60" s="63"/>
    </row>
    <row r="61" spans="2:43" ht="15.75" customHeight="1" x14ac:dyDescent="0.25">
      <c r="B61" s="299"/>
      <c r="C61" s="300"/>
      <c r="D61" s="300"/>
      <c r="E61" s="300"/>
      <c r="F61" s="300"/>
      <c r="G61" s="300"/>
      <c r="H61" s="300"/>
      <c r="I61" s="300"/>
      <c r="J61" s="300"/>
      <c r="K61" s="300"/>
      <c r="L61" s="300"/>
      <c r="M61" s="300"/>
      <c r="N61" s="301"/>
      <c r="Q61" s="287"/>
      <c r="U61" s="91"/>
      <c r="V61" s="91"/>
      <c r="W61" s="226"/>
      <c r="X61" s="91"/>
      <c r="Y61" s="91"/>
    </row>
    <row r="62" spans="2:43" ht="15.75" customHeight="1" x14ac:dyDescent="0.25">
      <c r="B62" s="299"/>
      <c r="C62" s="300"/>
      <c r="D62" s="300"/>
      <c r="E62" s="300"/>
      <c r="F62" s="300"/>
      <c r="G62" s="300"/>
      <c r="H62" s="300"/>
      <c r="I62" s="300"/>
      <c r="J62" s="300"/>
      <c r="K62" s="300"/>
      <c r="L62" s="300"/>
      <c r="M62" s="300"/>
      <c r="N62" s="301"/>
      <c r="P62" s="305"/>
      <c r="R62" s="228"/>
      <c r="S62" s="228"/>
      <c r="T62" s="91"/>
      <c r="U62" s="91"/>
      <c r="V62" s="91"/>
      <c r="W62" s="226"/>
      <c r="X62" s="91"/>
      <c r="Y62" s="91"/>
    </row>
    <row r="63" spans="2:43" ht="15.75" customHeight="1" x14ac:dyDescent="0.25">
      <c r="B63" s="299"/>
      <c r="C63" s="300"/>
      <c r="D63" s="300"/>
      <c r="E63" s="300"/>
      <c r="F63" s="300"/>
      <c r="G63" s="300"/>
      <c r="H63" s="300"/>
      <c r="I63" s="300"/>
      <c r="J63" s="300"/>
      <c r="K63" s="300"/>
      <c r="L63" s="300"/>
      <c r="M63" s="300"/>
      <c r="N63" s="301"/>
      <c r="P63" s="306"/>
      <c r="Q63" s="287"/>
      <c r="R63" s="228"/>
      <c r="S63" s="228"/>
      <c r="T63" s="91"/>
      <c r="U63" s="91"/>
      <c r="V63" s="91"/>
      <c r="W63" s="226"/>
      <c r="X63" s="91"/>
      <c r="Y63" s="91"/>
    </row>
    <row r="64" spans="2:43" ht="15.75" customHeight="1" x14ac:dyDescent="0.25">
      <c r="B64" s="299"/>
      <c r="C64" s="300"/>
      <c r="D64" s="300"/>
      <c r="E64" s="300"/>
      <c r="F64" s="300"/>
      <c r="G64" s="300"/>
      <c r="H64" s="300"/>
      <c r="I64" s="300"/>
      <c r="J64" s="300"/>
      <c r="K64" s="300"/>
      <c r="L64" s="300"/>
      <c r="M64" s="300"/>
      <c r="N64" s="301"/>
      <c r="Q64" s="287"/>
      <c r="R64" s="226"/>
      <c r="U64" s="91"/>
      <c r="V64" s="91"/>
      <c r="W64" s="226"/>
      <c r="X64" s="91"/>
      <c r="Y64" s="91"/>
    </row>
    <row r="65" spans="2:33" ht="15.75" customHeight="1" x14ac:dyDescent="0.25">
      <c r="B65" s="299"/>
      <c r="C65" s="300"/>
      <c r="D65" s="300"/>
      <c r="E65" s="300"/>
      <c r="F65" s="300"/>
      <c r="G65" s="300"/>
      <c r="H65" s="300"/>
      <c r="I65" s="300"/>
      <c r="J65" s="300"/>
      <c r="K65" s="300"/>
      <c r="L65" s="300"/>
      <c r="M65" s="300"/>
      <c r="N65" s="301"/>
      <c r="P65" s="305"/>
      <c r="Q65" s="286"/>
      <c r="R65" s="227"/>
      <c r="U65" s="91"/>
      <c r="V65" s="91"/>
      <c r="W65" s="226"/>
      <c r="X65" s="91"/>
      <c r="Y65" s="91"/>
    </row>
    <row r="66" spans="2:33" ht="16.5" customHeight="1" x14ac:dyDescent="0.25">
      <c r="B66" s="299"/>
      <c r="C66" s="300"/>
      <c r="D66" s="300"/>
      <c r="E66" s="300"/>
      <c r="F66" s="300"/>
      <c r="G66" s="300"/>
      <c r="H66" s="300"/>
      <c r="I66" s="300"/>
      <c r="J66" s="300"/>
      <c r="K66" s="300"/>
      <c r="L66" s="300"/>
      <c r="M66" s="300"/>
      <c r="N66" s="301"/>
      <c r="P66" s="306"/>
      <c r="R66" s="150"/>
    </row>
    <row r="67" spans="2:33" ht="15.75" customHeight="1" x14ac:dyDescent="0.25">
      <c r="B67" s="299"/>
      <c r="C67" s="300"/>
      <c r="D67" s="300"/>
      <c r="E67" s="300"/>
      <c r="F67" s="300"/>
      <c r="G67" s="300"/>
      <c r="H67" s="300"/>
      <c r="I67" s="300"/>
      <c r="J67" s="300"/>
      <c r="K67" s="300"/>
      <c r="L67" s="300"/>
      <c r="M67" s="300"/>
      <c r="N67" s="301"/>
      <c r="P67" s="306"/>
      <c r="W67" s="226"/>
      <c r="X67" s="226"/>
    </row>
    <row r="68" spans="2:33" ht="16.5" customHeight="1" x14ac:dyDescent="0.25">
      <c r="B68" s="299"/>
      <c r="C68" s="300"/>
      <c r="D68" s="300"/>
      <c r="E68" s="300"/>
      <c r="F68" s="300"/>
      <c r="G68" s="300"/>
      <c r="H68" s="300"/>
      <c r="I68" s="300"/>
      <c r="J68" s="300"/>
      <c r="K68" s="300"/>
      <c r="L68" s="300"/>
      <c r="M68" s="300"/>
      <c r="N68" s="301"/>
      <c r="P68" s="306"/>
      <c r="T68" s="150"/>
      <c r="W68" s="226"/>
      <c r="X68" s="226"/>
      <c r="Y68" s="150"/>
      <c r="Z68" s="150"/>
      <c r="AA68" s="150"/>
      <c r="AB68" s="150"/>
      <c r="AC68" s="150"/>
      <c r="AD68" s="150"/>
      <c r="AE68" s="150"/>
      <c r="AF68" s="150"/>
      <c r="AG68" s="150"/>
    </row>
    <row r="69" spans="2:33" ht="17.25" customHeight="1" thickBot="1" x14ac:dyDescent="0.25">
      <c r="B69" s="75"/>
      <c r="C69" s="76"/>
      <c r="D69" s="76"/>
      <c r="E69" s="76"/>
      <c r="F69" s="76"/>
      <c r="G69" s="76"/>
      <c r="H69" s="76"/>
      <c r="I69" s="76"/>
      <c r="J69" s="76"/>
      <c r="K69" s="76"/>
      <c r="L69" s="76"/>
      <c r="M69" s="295" t="s">
        <v>88</v>
      </c>
      <c r="N69" s="294">
        <v>86.541844910984523</v>
      </c>
      <c r="P69" s="306"/>
      <c r="T69" s="229"/>
      <c r="W69" s="226"/>
      <c r="X69" s="226"/>
      <c r="Y69" s="150"/>
      <c r="Z69" s="150"/>
      <c r="AA69" s="150"/>
      <c r="AB69" s="150"/>
      <c r="AC69" s="150"/>
      <c r="AD69" s="150"/>
      <c r="AE69" s="150"/>
      <c r="AF69" s="150"/>
      <c r="AG69" s="150"/>
    </row>
    <row r="70" spans="2:33" ht="17.25" customHeight="1" thickBot="1" x14ac:dyDescent="0.3">
      <c r="B70" s="302" t="s">
        <v>89</v>
      </c>
      <c r="C70" s="303"/>
      <c r="D70" s="303"/>
      <c r="E70" s="303"/>
      <c r="F70" s="303"/>
      <c r="G70" s="303"/>
      <c r="H70" s="303"/>
      <c r="I70" s="303"/>
      <c r="J70" s="303"/>
      <c r="K70" s="303"/>
      <c r="L70" s="303"/>
      <c r="M70" s="303"/>
      <c r="N70" s="304"/>
      <c r="P70" s="306"/>
      <c r="T70" s="150"/>
      <c r="W70" s="226"/>
      <c r="X70" s="226"/>
      <c r="Y70" s="150"/>
      <c r="Z70" s="150"/>
      <c r="AA70" s="150"/>
      <c r="AB70" s="150"/>
      <c r="AC70" s="150"/>
      <c r="AD70" s="150"/>
      <c r="AE70" s="150"/>
      <c r="AF70" s="150"/>
      <c r="AG70" s="150"/>
    </row>
    <row r="71" spans="2:33" ht="16.5" customHeight="1" x14ac:dyDescent="0.2">
      <c r="B71" s="79"/>
      <c r="C71" s="80"/>
      <c r="D71" s="80"/>
      <c r="E71" s="80"/>
      <c r="F71" s="80"/>
      <c r="G71" s="80"/>
      <c r="H71" s="80"/>
      <c r="I71" s="80"/>
      <c r="J71" s="80"/>
      <c r="K71" s="80"/>
      <c r="L71" s="80"/>
      <c r="M71" s="80"/>
      <c r="N71" s="83"/>
      <c r="P71" s="306"/>
      <c r="T71" s="150"/>
      <c r="W71" s="226"/>
      <c r="X71" s="226"/>
      <c r="Y71" s="150"/>
      <c r="Z71" s="150"/>
      <c r="AA71" s="150"/>
      <c r="AB71" s="150"/>
      <c r="AC71" s="150"/>
      <c r="AD71" s="150"/>
      <c r="AE71" s="150"/>
      <c r="AF71" s="150"/>
      <c r="AG71" s="150"/>
    </row>
    <row r="72" spans="2:33" ht="16.5" customHeight="1" x14ac:dyDescent="0.2">
      <c r="B72" s="81"/>
      <c r="C72" s="89" t="s">
        <v>90</v>
      </c>
      <c r="D72" s="89"/>
      <c r="E72" s="89" t="s">
        <v>32</v>
      </c>
      <c r="F72" s="89"/>
      <c r="G72" s="89" t="s">
        <v>91</v>
      </c>
      <c r="H72" s="89"/>
      <c r="I72" s="89" t="s">
        <v>92</v>
      </c>
      <c r="J72" s="89"/>
      <c r="K72" s="89" t="s">
        <v>93</v>
      </c>
      <c r="L72" s="89"/>
      <c r="M72" s="89" t="s">
        <v>41</v>
      </c>
      <c r="N72" s="72"/>
      <c r="P72" s="306"/>
      <c r="T72" s="150"/>
      <c r="W72" s="226"/>
      <c r="X72" s="226"/>
      <c r="Y72" s="150"/>
      <c r="Z72" s="150"/>
      <c r="AA72" s="150"/>
      <c r="AB72" s="150"/>
      <c r="AC72" s="150"/>
      <c r="AD72" s="150"/>
      <c r="AE72" s="150"/>
      <c r="AF72" s="150"/>
      <c r="AG72" s="150"/>
    </row>
    <row r="73" spans="2:33" ht="16.5" customHeight="1" x14ac:dyDescent="0.2">
      <c r="B73" s="81"/>
      <c r="C73" s="249">
        <v>0</v>
      </c>
      <c r="D73" s="112"/>
      <c r="E73" s="249">
        <v>0</v>
      </c>
      <c r="F73" s="112"/>
      <c r="G73" s="274">
        <v>0</v>
      </c>
      <c r="H73" s="112"/>
      <c r="I73" s="110">
        <v>0</v>
      </c>
      <c r="J73" s="110"/>
      <c r="K73" s="113">
        <v>0</v>
      </c>
      <c r="L73" s="110"/>
      <c r="M73" s="110">
        <v>0</v>
      </c>
      <c r="N73" s="72"/>
      <c r="P73" s="306"/>
      <c r="T73" s="150"/>
      <c r="W73" s="226"/>
      <c r="X73" s="226"/>
      <c r="Y73" s="150"/>
      <c r="Z73" s="150"/>
      <c r="AA73" s="150"/>
      <c r="AB73" s="150"/>
      <c r="AC73" s="150"/>
      <c r="AD73" s="150"/>
      <c r="AE73" s="150"/>
      <c r="AF73" s="150"/>
      <c r="AG73" s="150"/>
    </row>
    <row r="74" spans="2:33" ht="17.25" customHeight="1" thickBot="1" x14ac:dyDescent="0.25">
      <c r="B74" s="255"/>
      <c r="C74" s="256"/>
      <c r="D74" s="256"/>
      <c r="E74" s="256"/>
      <c r="F74" s="256"/>
      <c r="G74" s="256"/>
      <c r="H74" s="256"/>
      <c r="I74" s="256"/>
      <c r="J74" s="256"/>
      <c r="K74" s="256"/>
      <c r="L74" s="256"/>
      <c r="M74" s="256"/>
      <c r="N74" s="257"/>
      <c r="P74" s="306"/>
      <c r="T74" s="230"/>
      <c r="W74" s="226"/>
      <c r="X74" s="226"/>
      <c r="Y74" s="150"/>
      <c r="Z74" s="150"/>
      <c r="AA74" s="150"/>
      <c r="AB74" s="150"/>
      <c r="AC74" s="150"/>
      <c r="AD74" s="150"/>
      <c r="AE74" s="150"/>
      <c r="AF74" s="150"/>
      <c r="AG74" s="150"/>
    </row>
    <row r="75" spans="2:33" ht="15" customHeight="1" x14ac:dyDescent="0.2">
      <c r="P75" s="306"/>
      <c r="T75" s="231"/>
      <c r="W75" s="226"/>
      <c r="X75" s="226"/>
    </row>
    <row r="76" spans="2:33" ht="15" customHeight="1" x14ac:dyDescent="0.2">
      <c r="P76" s="306"/>
      <c r="T76" s="231"/>
      <c r="W76" s="226"/>
      <c r="X76" s="226"/>
      <c r="Y76" s="45"/>
      <c r="Z76" s="45"/>
      <c r="AA76" s="45"/>
      <c r="AB76" s="45"/>
      <c r="AC76" s="45"/>
      <c r="AD76" s="45"/>
      <c r="AE76" s="45"/>
      <c r="AF76" s="45"/>
      <c r="AG76" s="45"/>
    </row>
    <row r="77" spans="2:33" ht="15" customHeight="1" x14ac:dyDescent="0.2">
      <c r="P77" s="306"/>
      <c r="T77" s="231"/>
      <c r="W77" s="226"/>
      <c r="X77" s="226"/>
      <c r="Y77" s="151"/>
      <c r="Z77" s="151"/>
      <c r="AA77" s="151"/>
      <c r="AB77" s="151"/>
      <c r="AC77" s="151"/>
      <c r="AD77" s="151"/>
      <c r="AE77" s="151"/>
      <c r="AF77" s="151"/>
      <c r="AG77" s="151"/>
    </row>
    <row r="78" spans="2:33" ht="15" customHeight="1" x14ac:dyDescent="0.2">
      <c r="P78" s="306"/>
      <c r="T78" s="231"/>
      <c r="W78" s="226"/>
      <c r="X78" s="226"/>
    </row>
    <row r="79" spans="2:33" ht="15" customHeight="1" x14ac:dyDescent="0.2">
      <c r="P79" s="306"/>
      <c r="T79" s="231"/>
      <c r="W79" s="226"/>
      <c r="X79" s="226"/>
    </row>
    <row r="80" spans="2:33" ht="15" customHeight="1" x14ac:dyDescent="0.2">
      <c r="P80" s="306"/>
      <c r="T80" s="231"/>
      <c r="W80" s="226"/>
      <c r="X80" s="226"/>
    </row>
    <row r="81" spans="16:24" ht="15" customHeight="1" x14ac:dyDescent="0.2">
      <c r="P81" s="306"/>
      <c r="T81" s="231"/>
      <c r="W81" s="226"/>
      <c r="X81" s="226"/>
    </row>
    <row r="82" spans="16:24" x14ac:dyDescent="0.2">
      <c r="P82" s="306"/>
    </row>
    <row r="83" spans="16:24" x14ac:dyDescent="0.2">
      <c r="P83" s="306"/>
    </row>
    <row r="84" spans="16:24" x14ac:dyDescent="0.2">
      <c r="P84" s="306"/>
    </row>
    <row r="85" spans="16:24" x14ac:dyDescent="0.2">
      <c r="P85" s="306"/>
    </row>
    <row r="86" spans="16:24" x14ac:dyDescent="0.2">
      <c r="P86" s="306"/>
    </row>
    <row r="87" spans="16:24" x14ac:dyDescent="0.2">
      <c r="P87" s="306"/>
    </row>
    <row r="88" spans="16:24" x14ac:dyDescent="0.2">
      <c r="P88" s="306"/>
    </row>
    <row r="89" spans="16:24" x14ac:dyDescent="0.2">
      <c r="P89" s="306"/>
    </row>
    <row r="90" spans="16:24" x14ac:dyDescent="0.2">
      <c r="P90" s="306"/>
    </row>
    <row r="91" spans="16:24" x14ac:dyDescent="0.2">
      <c r="P91" s="306"/>
    </row>
    <row r="92" spans="16:24" x14ac:dyDescent="0.2">
      <c r="P92" s="306"/>
    </row>
    <row r="93" spans="16:24" x14ac:dyDescent="0.2">
      <c r="P93" s="306"/>
    </row>
    <row r="94" spans="16:24" x14ac:dyDescent="0.2">
      <c r="P94" s="306"/>
    </row>
    <row r="95" spans="16:24" x14ac:dyDescent="0.2">
      <c r="P95" s="306"/>
    </row>
    <row r="96" spans="16:24" x14ac:dyDescent="0.2">
      <c r="P96" s="306"/>
    </row>
    <row r="97" spans="16:16" x14ac:dyDescent="0.2">
      <c r="P97" s="306"/>
    </row>
    <row r="98" spans="16:16" x14ac:dyDescent="0.2">
      <c r="P98" s="306"/>
    </row>
    <row r="99" spans="16:16" x14ac:dyDescent="0.2">
      <c r="P99" s="306"/>
    </row>
    <row r="100" spans="16:16" x14ac:dyDescent="0.2">
      <c r="P100" s="306"/>
    </row>
    <row r="101" spans="16:16" x14ac:dyDescent="0.2">
      <c r="P101" s="306"/>
    </row>
    <row r="102" spans="16:16" x14ac:dyDescent="0.2">
      <c r="P102" s="306"/>
    </row>
    <row r="103" spans="16:16" x14ac:dyDescent="0.2">
      <c r="P103" s="306"/>
    </row>
    <row r="104" spans="16:16" x14ac:dyDescent="0.2">
      <c r="P104" s="306"/>
    </row>
    <row r="105" spans="16:16" x14ac:dyDescent="0.2">
      <c r="P105" s="306"/>
    </row>
    <row r="106" spans="16:16" x14ac:dyDescent="0.2">
      <c r="P106" s="306"/>
    </row>
    <row r="107" spans="16:16" x14ac:dyDescent="0.2">
      <c r="P107" s="306"/>
    </row>
    <row r="108" spans="16:16" x14ac:dyDescent="0.2">
      <c r="P108" s="306"/>
    </row>
    <row r="109" spans="16:16" x14ac:dyDescent="0.2">
      <c r="P109" s="306"/>
    </row>
    <row r="110" spans="16:16" x14ac:dyDescent="0.2">
      <c r="P110" s="306"/>
    </row>
    <row r="111" spans="16:16" x14ac:dyDescent="0.2">
      <c r="P111" s="306"/>
    </row>
    <row r="112" spans="16:16" x14ac:dyDescent="0.2">
      <c r="P112" s="306"/>
    </row>
    <row r="113" spans="16:16" x14ac:dyDescent="0.2">
      <c r="P113" s="306"/>
    </row>
    <row r="114" spans="16:16" x14ac:dyDescent="0.2">
      <c r="P114" s="306"/>
    </row>
    <row r="115" spans="16:16" x14ac:dyDescent="0.2">
      <c r="P115" s="306"/>
    </row>
    <row r="116" spans="16:16" x14ac:dyDescent="0.2">
      <c r="P116" s="306"/>
    </row>
    <row r="117" spans="16:16" x14ac:dyDescent="0.2">
      <c r="P117" s="306"/>
    </row>
    <row r="118" spans="16:16" x14ac:dyDescent="0.2">
      <c r="P118" s="306"/>
    </row>
    <row r="119" spans="16:16" x14ac:dyDescent="0.2">
      <c r="P119" s="306"/>
    </row>
    <row r="120" spans="16:16" x14ac:dyDescent="0.2">
      <c r="P120" s="306"/>
    </row>
    <row r="121" spans="16:16" x14ac:dyDescent="0.2">
      <c r="P121" s="306"/>
    </row>
    <row r="122" spans="16:16" x14ac:dyDescent="0.2">
      <c r="P122" s="306"/>
    </row>
    <row r="123" spans="16:16" x14ac:dyDescent="0.2">
      <c r="P123" s="306"/>
    </row>
    <row r="124" spans="16:16" x14ac:dyDescent="0.2">
      <c r="P124" s="306"/>
    </row>
    <row r="125" spans="16:16" x14ac:dyDescent="0.2">
      <c r="P125" s="306"/>
    </row>
    <row r="126" spans="16:16" x14ac:dyDescent="0.2">
      <c r="P126" s="306"/>
    </row>
    <row r="127" spans="16:16" x14ac:dyDescent="0.2">
      <c r="P127" s="306"/>
    </row>
    <row r="128" spans="16:16" x14ac:dyDescent="0.2">
      <c r="P128" s="306"/>
    </row>
    <row r="129" spans="16:16" x14ac:dyDescent="0.2">
      <c r="P129" s="306"/>
    </row>
    <row r="130" spans="16:16" x14ac:dyDescent="0.2">
      <c r="P130" s="306"/>
    </row>
    <row r="131" spans="16:16" x14ac:dyDescent="0.2">
      <c r="P131" s="306"/>
    </row>
    <row r="132" spans="16:16" x14ac:dyDescent="0.2">
      <c r="P132" s="306"/>
    </row>
    <row r="133" spans="16:16" x14ac:dyDescent="0.2">
      <c r="P133" s="306"/>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61"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pageSetUpPr fitToPage="1"/>
  </sheetPr>
  <dimension ref="B1:AN132"/>
  <sheetViews>
    <sheetView view="pageBreakPreview" zoomScaleNormal="100" zoomScaleSheetLayoutView="100" workbookViewId="0">
      <selection activeCell="G13" sqref="G13"/>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150</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155</v>
      </c>
      <c r="H5" s="253" t="s">
        <v>156</v>
      </c>
      <c r="I5" s="253" t="s">
        <v>157</v>
      </c>
      <c r="J5" s="253" t="s">
        <v>158</v>
      </c>
      <c r="K5" s="253" t="s">
        <v>159</v>
      </c>
      <c r="L5" s="253" t="s">
        <v>160</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830.06</v>
      </c>
      <c r="E6" s="24">
        <v>847</v>
      </c>
      <c r="F6" s="217">
        <f>E6*(1+($D$29/100))</f>
        <v>863.94</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407.92255</v>
      </c>
      <c r="E7" s="24">
        <v>416.2475</v>
      </c>
      <c r="F7" s="217">
        <f>E7*(1+($D$29/100))</f>
        <v>424.57245</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2653.8363936000001</v>
      </c>
      <c r="E8" s="24">
        <v>2707.9963200000002</v>
      </c>
      <c r="F8" s="217">
        <f>E8*(1+($D$29/100))</f>
        <v>2762.1562464000003</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155</v>
      </c>
      <c r="H9" s="253" t="s">
        <v>156</v>
      </c>
      <c r="I9" s="253" t="s">
        <v>157</v>
      </c>
      <c r="J9" s="253" t="s">
        <v>158</v>
      </c>
      <c r="K9" s="253" t="s">
        <v>159</v>
      </c>
      <c r="L9" s="253" t="s">
        <v>160</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401.08312999999998</v>
      </c>
      <c r="E10" s="24">
        <v>409.26850000000002</v>
      </c>
      <c r="F10" s="217">
        <f>E10*(1+($D$29/100))</f>
        <v>417.45387000000005</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2669.7861092000003</v>
      </c>
      <c r="E11" s="24">
        <v>2724.2715400000002</v>
      </c>
      <c r="F11" s="217">
        <f>E11*(1+($D$29/100))</f>
        <v>2778.7569708000001</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155</v>
      </c>
      <c r="H12" s="253" t="s">
        <v>156</v>
      </c>
      <c r="I12" s="253" t="s">
        <v>157</v>
      </c>
      <c r="J12" s="253" t="s">
        <v>158</v>
      </c>
      <c r="K12" s="253" t="s">
        <v>159</v>
      </c>
      <c r="L12" s="253" t="s">
        <v>160</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394.73223999999999</v>
      </c>
      <c r="E13" s="24">
        <v>402.78800000000001</v>
      </c>
      <c r="F13" s="217">
        <f>E13*(1+($D$29/100))</f>
        <v>410.84376000000003</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2685.7358248</v>
      </c>
      <c r="E14" s="24">
        <v>2740.5467600000002</v>
      </c>
      <c r="F14" s="217">
        <f>E14*(1+($D$29/100))</f>
        <v>2795.3576952000003</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t="s">
        <v>155</v>
      </c>
      <c r="H15" s="253" t="s">
        <v>156</v>
      </c>
      <c r="I15" s="253" t="s">
        <v>157</v>
      </c>
      <c r="J15" s="253" t="s">
        <v>158</v>
      </c>
      <c r="K15" s="253" t="s">
        <v>159</v>
      </c>
      <c r="L15" s="253" t="s">
        <v>160</v>
      </c>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388.86987999999997</v>
      </c>
      <c r="E16" s="24">
        <v>396.80599999999998</v>
      </c>
      <c r="F16" s="217">
        <f>E16*(1+($D$29/100))</f>
        <v>404.74212</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2701.6855404000003</v>
      </c>
      <c r="E17" s="24">
        <v>2756.8219800000002</v>
      </c>
      <c r="F17" s="217">
        <f>E17*(1+($D$29/100))</f>
        <v>2811.9584196000001</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5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pageSetUpPr fitToPage="1"/>
  </sheetPr>
  <dimension ref="B1:AN132"/>
  <sheetViews>
    <sheetView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215</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216</v>
      </c>
      <c r="H5" s="253" t="s">
        <v>217</v>
      </c>
      <c r="I5" s="253" t="s">
        <v>218</v>
      </c>
      <c r="J5" s="253" t="s">
        <v>219</v>
      </c>
      <c r="K5" s="253" t="s">
        <v>220</v>
      </c>
      <c r="L5" s="253" t="s">
        <v>221</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366.32400000000001</v>
      </c>
      <c r="E7" s="24">
        <v>373.8</v>
      </c>
      <c r="F7" s="217">
        <f>E7*(1+($D$29/100))</f>
        <v>381.27600000000001</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2850.6975686000001</v>
      </c>
      <c r="E8" s="24">
        <v>2908.8750700000001</v>
      </c>
      <c r="F8" s="217">
        <f>E8*(1+($D$29/100))</f>
        <v>2967.0525714</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216</v>
      </c>
      <c r="H9" s="253" t="s">
        <v>217</v>
      </c>
      <c r="I9" s="253" t="s">
        <v>218</v>
      </c>
      <c r="J9" s="253" t="s">
        <v>219</v>
      </c>
      <c r="K9" s="253" t="s">
        <v>220</v>
      </c>
      <c r="L9" s="253" t="s">
        <v>221</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361.17900000000003</v>
      </c>
      <c r="E10" s="24">
        <v>368.55</v>
      </c>
      <c r="F10" s="217">
        <f>E10*(1+($D$29/100))</f>
        <v>375.92099999999999</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2867.4951606</v>
      </c>
      <c r="E11" s="24">
        <v>2926.0154699999998</v>
      </c>
      <c r="F11" s="217">
        <f>E11*(1+($D$29/100))</f>
        <v>2984.5357793999997</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216</v>
      </c>
      <c r="H12" s="253" t="s">
        <v>217</v>
      </c>
      <c r="I12" s="253" t="s">
        <v>218</v>
      </c>
      <c r="J12" s="253" t="s">
        <v>219</v>
      </c>
      <c r="K12" s="253" t="s">
        <v>220</v>
      </c>
      <c r="L12" s="253" t="s">
        <v>221</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357.06299999999999</v>
      </c>
      <c r="E13" s="24">
        <v>364.35</v>
      </c>
      <c r="F13" s="217">
        <f>E13*(1+($D$29/100))</f>
        <v>371.63700000000006</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2884.2927623999999</v>
      </c>
      <c r="E14" s="24">
        <v>2943.1558799999998</v>
      </c>
      <c r="F14" s="217">
        <f>E14*(1+($D$29/100))</f>
        <v>3002.0189975999997</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5">
    <tabColor rgb="FF00B050"/>
    <pageSetUpPr fitToPage="1"/>
  </sheetPr>
  <dimension ref="B1:AN132"/>
  <sheetViews>
    <sheetView topLeftCell="A16"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222</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223</v>
      </c>
      <c r="H5" s="253" t="s">
        <v>224</v>
      </c>
      <c r="I5" s="253" t="s">
        <v>225</v>
      </c>
      <c r="J5" s="253" t="s">
        <v>226</v>
      </c>
      <c r="K5" s="253" t="s">
        <v>227</v>
      </c>
      <c r="L5" s="253" t="s">
        <v>228</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368.42185660000001</v>
      </c>
      <c r="E7" s="24">
        <v>375.94067000000001</v>
      </c>
      <c r="F7" s="217">
        <f>E7*(1+($D$29/100))</f>
        <v>383.45948340000001</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3035.5091732000001</v>
      </c>
      <c r="E8" s="24">
        <v>3097.4583400000001</v>
      </c>
      <c r="F8" s="217">
        <f>E8*(1+($D$29/100))</f>
        <v>3159.4075068000002</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223</v>
      </c>
      <c r="H9" s="253" t="s">
        <v>224</v>
      </c>
      <c r="I9" s="253" t="s">
        <v>225</v>
      </c>
      <c r="J9" s="253" t="s">
        <v>226</v>
      </c>
      <c r="K9" s="253" t="s">
        <v>227</v>
      </c>
      <c r="L9" s="253" t="s">
        <v>228</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363.83806340000001</v>
      </c>
      <c r="E10" s="24">
        <v>371.26333</v>
      </c>
      <c r="F10" s="217">
        <f>E10*(1+($D$29/100))</f>
        <v>378.68859659999998</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3054.2158345999997</v>
      </c>
      <c r="E11" s="24">
        <v>3116.5467699999999</v>
      </c>
      <c r="F11" s="217">
        <f>E11*(1+($D$29/100))</f>
        <v>3178.8777054000002</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223</v>
      </c>
      <c r="H12" s="253" t="s">
        <v>224</v>
      </c>
      <c r="I12" s="253" t="s">
        <v>225</v>
      </c>
      <c r="J12" s="253" t="s">
        <v>226</v>
      </c>
      <c r="K12" s="253" t="s">
        <v>227</v>
      </c>
      <c r="L12" s="253" t="s">
        <v>228</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360.40022340000002</v>
      </c>
      <c r="E13" s="24">
        <v>367.75533000000001</v>
      </c>
      <c r="F13" s="217">
        <f>E13*(1+($D$29/100))</f>
        <v>375.11043660000001</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3072.9224862000001</v>
      </c>
      <c r="E14" s="24">
        <v>3135.63519</v>
      </c>
      <c r="F14" s="217">
        <f>E14*(1+($D$29/100))</f>
        <v>3198.3478937999998</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ilha5">
    <tabColor rgb="FF00B050"/>
    <pageSetUpPr fitToPage="1"/>
  </sheetPr>
  <dimension ref="B1:AN132"/>
  <sheetViews>
    <sheetView topLeftCell="A16"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229</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230</v>
      </c>
      <c r="H5" s="253" t="s">
        <v>231</v>
      </c>
      <c r="I5" s="253" t="s">
        <v>232</v>
      </c>
      <c r="J5" s="253" t="s">
        <v>233</v>
      </c>
      <c r="K5" s="253" t="s">
        <v>234</v>
      </c>
      <c r="L5" s="253" t="s">
        <v>235</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356.81816659999998</v>
      </c>
      <c r="E7" s="24">
        <v>364.10016999999999</v>
      </c>
      <c r="F7" s="217">
        <f>E7*(1+($D$29/100))</f>
        <v>371.3821734</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3225.3765684</v>
      </c>
      <c r="E8" s="24">
        <v>3291.2005800000002</v>
      </c>
      <c r="F8" s="217">
        <f>E8*(1+($D$29/100))</f>
        <v>3357.0245916000003</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230</v>
      </c>
      <c r="H9" s="253" t="s">
        <v>231</v>
      </c>
      <c r="I9" s="253" t="s">
        <v>232</v>
      </c>
      <c r="J9" s="253" t="s">
        <v>233</v>
      </c>
      <c r="K9" s="253" t="s">
        <v>234</v>
      </c>
      <c r="L9" s="253" t="s">
        <v>235</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353.78914339999994</v>
      </c>
      <c r="E10" s="24">
        <v>361.00932999999998</v>
      </c>
      <c r="F10" s="217">
        <f>E10*(1+($D$29/100))</f>
        <v>368.22951660000001</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3245.1550655999999</v>
      </c>
      <c r="E11" s="24">
        <v>3311.3827200000001</v>
      </c>
      <c r="F11" s="217">
        <f>E11*(1+($D$29/100))</f>
        <v>3377.6103744000002</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230</v>
      </c>
      <c r="H12" s="253" t="s">
        <v>231</v>
      </c>
      <c r="I12" s="253" t="s">
        <v>232</v>
      </c>
      <c r="J12" s="253" t="s">
        <v>233</v>
      </c>
      <c r="K12" s="253" t="s">
        <v>234</v>
      </c>
      <c r="L12" s="253" t="s">
        <v>235</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350.76013</v>
      </c>
      <c r="E13" s="24">
        <v>357.91849999999999</v>
      </c>
      <c r="F13" s="217">
        <f>E13*(1+($D$29/100))</f>
        <v>365.07686999999999</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3264.9335725999999</v>
      </c>
      <c r="E14" s="24">
        <v>3331.5648700000002</v>
      </c>
      <c r="F14" s="217">
        <f>E14*(1+($D$29/100))</f>
        <v>3398.1961674000004</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ilha5">
    <tabColor rgb="FF00B050"/>
    <pageSetUpPr fitToPage="1"/>
  </sheetPr>
  <dimension ref="B1:AN132"/>
  <sheetViews>
    <sheetView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236</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237</v>
      </c>
      <c r="H5" s="253" t="s">
        <v>238</v>
      </c>
      <c r="I5" s="253" t="s">
        <v>239</v>
      </c>
      <c r="J5" s="253" t="s">
        <v>240</v>
      </c>
      <c r="K5" s="253" t="s">
        <v>241</v>
      </c>
      <c r="L5" s="253" t="s">
        <v>242</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353.07390999999996</v>
      </c>
      <c r="E7" s="24">
        <v>360.27949999999998</v>
      </c>
      <c r="F7" s="217">
        <f>E7*(1+($D$29/100))</f>
        <v>367.48509000000001</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3418.6191522000004</v>
      </c>
      <c r="E8" s="24">
        <v>3488.3868900000002</v>
      </c>
      <c r="F8" s="217">
        <f>E8*(1+($D$29/100))</f>
        <v>3558.1546278000001</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237</v>
      </c>
      <c r="H9" s="253" t="s">
        <v>238</v>
      </c>
      <c r="I9" s="253" t="s">
        <v>239</v>
      </c>
      <c r="J9" s="253" t="s">
        <v>240</v>
      </c>
      <c r="K9" s="253" t="s">
        <v>241</v>
      </c>
      <c r="L9" s="253" t="s">
        <v>242</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351.1585</v>
      </c>
      <c r="E10" s="24">
        <v>358.32499999999999</v>
      </c>
      <c r="F10" s="217">
        <f>E10*(1+($D$29/100))</f>
        <v>365.49149999999997</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3439.4641637999998</v>
      </c>
      <c r="E11" s="24">
        <v>3509.6573100000001</v>
      </c>
      <c r="F11" s="217">
        <f>E11*(1+($D$29/100))</f>
        <v>3579.8504562000003</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237</v>
      </c>
      <c r="H12" s="253" t="s">
        <v>238</v>
      </c>
      <c r="I12" s="253" t="s">
        <v>239</v>
      </c>
      <c r="J12" s="253" t="s">
        <v>240</v>
      </c>
      <c r="K12" s="253" t="s">
        <v>241</v>
      </c>
      <c r="L12" s="253" t="s">
        <v>242</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349.24309</v>
      </c>
      <c r="E13" s="24">
        <v>356.37049999999999</v>
      </c>
      <c r="F13" s="217">
        <f>E13*(1+($D$29/100))</f>
        <v>363.49790999999999</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3460.3091852000002</v>
      </c>
      <c r="E14" s="24">
        <v>3530.9277400000001</v>
      </c>
      <c r="F14" s="217">
        <f>E14*(1+($D$29/100))</f>
        <v>3601.5462947999999</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ilha5">
    <tabColor rgb="FF00B050"/>
    <pageSetUpPr fitToPage="1"/>
  </sheetPr>
  <dimension ref="B1:AN132"/>
  <sheetViews>
    <sheetView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243</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244</v>
      </c>
      <c r="H5" s="253" t="s">
        <v>245</v>
      </c>
      <c r="I5" s="253" t="s">
        <v>246</v>
      </c>
      <c r="J5" s="253" t="s">
        <v>247</v>
      </c>
      <c r="K5" s="253" t="s">
        <v>248</v>
      </c>
      <c r="L5" s="253" t="s">
        <v>249</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359.89226000000002</v>
      </c>
      <c r="E7" s="24">
        <v>367.23700000000002</v>
      </c>
      <c r="F7" s="217">
        <f>E7*(1+($D$29/100))</f>
        <v>374.58174000000002</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3615.3802104000001</v>
      </c>
      <c r="E8" s="24">
        <v>3689.1634800000002</v>
      </c>
      <c r="F8" s="217">
        <f>E8*(1+($D$29/100))</f>
        <v>3762.9467496000002</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244</v>
      </c>
      <c r="H9" s="253" t="s">
        <v>245</v>
      </c>
      <c r="I9" s="253" t="s">
        <v>246</v>
      </c>
      <c r="J9" s="253" t="s">
        <v>247</v>
      </c>
      <c r="K9" s="253" t="s">
        <v>248</v>
      </c>
      <c r="L9" s="253" t="s">
        <v>249</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358.54181999999997</v>
      </c>
      <c r="E10" s="24">
        <v>365.85899999999998</v>
      </c>
      <c r="F10" s="217">
        <f>E10*(1+($D$29/100))</f>
        <v>373.17617999999999</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3637.4250555999997</v>
      </c>
      <c r="E11" s="24">
        <v>3711.6582199999998</v>
      </c>
      <c r="F11" s="217">
        <f>E11*(1+($D$29/100))</f>
        <v>3785.8913843999999</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244</v>
      </c>
      <c r="H12" s="253" t="s">
        <v>245</v>
      </c>
      <c r="I12" s="253" t="s">
        <v>246</v>
      </c>
      <c r="J12" s="253" t="s">
        <v>247</v>
      </c>
      <c r="K12" s="253" t="s">
        <v>248</v>
      </c>
      <c r="L12" s="253" t="s">
        <v>249</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357.19137999999998</v>
      </c>
      <c r="E13" s="24">
        <v>364.48099999999999</v>
      </c>
      <c r="F13" s="217">
        <f>E13*(1+($D$29/100))</f>
        <v>371.77062000000001</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3659.4699007999998</v>
      </c>
      <c r="E14" s="24">
        <v>3734.1529599999999</v>
      </c>
      <c r="F14" s="217">
        <f>E14*(1+($D$29/100))</f>
        <v>3808.8360192</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ilha5">
    <tabColor rgb="FF00B050"/>
    <pageSetUpPr fitToPage="1"/>
  </sheetPr>
  <dimension ref="B1:AN132"/>
  <sheetViews>
    <sheetView topLeftCell="A7"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250</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251</v>
      </c>
      <c r="H5" s="253" t="s">
        <v>252</v>
      </c>
      <c r="I5" s="253" t="s">
        <v>253</v>
      </c>
      <c r="J5" s="253" t="s">
        <v>254</v>
      </c>
      <c r="K5" s="253" t="s">
        <v>255</v>
      </c>
      <c r="L5" s="253" t="s">
        <v>256</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375.92015999999995</v>
      </c>
      <c r="E7" s="24">
        <v>383.59199999999998</v>
      </c>
      <c r="F7" s="217">
        <f>E7*(1+($D$29/100))</f>
        <v>391.26384000000002</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3815.9263617999995</v>
      </c>
      <c r="E8" s="24">
        <v>3893.8024099999998</v>
      </c>
      <c r="F8" s="217">
        <f>E8*(1+($D$29/100))</f>
        <v>3971.6784582</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251</v>
      </c>
      <c r="H9" s="253" t="s">
        <v>252</v>
      </c>
      <c r="I9" s="253" t="s">
        <v>253</v>
      </c>
      <c r="J9" s="253" t="s">
        <v>254</v>
      </c>
      <c r="K9" s="253" t="s">
        <v>255</v>
      </c>
      <c r="L9" s="253" t="s">
        <v>256</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375.92015999999995</v>
      </c>
      <c r="E10" s="24">
        <v>383.59199999999998</v>
      </c>
      <c r="F10" s="217">
        <f>E10*(1+($D$29/100))</f>
        <v>391.26384000000002</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3839.1710406000002</v>
      </c>
      <c r="E11" s="24">
        <v>3917.5214700000001</v>
      </c>
      <c r="F11" s="217">
        <f>E11*(1+($D$29/100))</f>
        <v>3995.8718994000001</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251</v>
      </c>
      <c r="H12" s="253" t="s">
        <v>252</v>
      </c>
      <c r="I12" s="253" t="s">
        <v>253</v>
      </c>
      <c r="J12" s="253" t="s">
        <v>254</v>
      </c>
      <c r="K12" s="253" t="s">
        <v>255</v>
      </c>
      <c r="L12" s="253" t="s">
        <v>256</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375.92015999999995</v>
      </c>
      <c r="E13" s="24">
        <v>383.59199999999998</v>
      </c>
      <c r="F13" s="217">
        <f>E13*(1+($D$29/100))</f>
        <v>391.26384000000002</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3862.4157095999999</v>
      </c>
      <c r="E14" s="24">
        <v>3941.2405199999998</v>
      </c>
      <c r="F14" s="217">
        <f>E14*(1+($D$29/100))</f>
        <v>4020.0653303999998</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c r="H15" s="253"/>
      <c r="I15" s="253"/>
      <c r="J15" s="253"/>
      <c r="K15" s="253"/>
      <c r="L15" s="253"/>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0</v>
      </c>
      <c r="E16" s="24"/>
      <c r="F16" s="217">
        <f>E16*(1+($D$29/100))</f>
        <v>0</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0</v>
      </c>
      <c r="E17" s="24"/>
      <c r="F17" s="217">
        <f>E17*(1+($D$29/100))</f>
        <v>0</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ilha5">
    <tabColor rgb="FF00B050"/>
    <pageSetUpPr fitToPage="1"/>
  </sheetPr>
  <dimension ref="B1:AN132"/>
  <sheetViews>
    <sheetView workbookViewId="0">
      <selection activeCell="Q17" sqref="Q17"/>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8" width="9.7109375" style="11" customWidth="1"/>
    <col min="19" max="19" width="9.140625" style="11" customWidth="1"/>
    <col min="20" max="20" width="17.42578125" style="91" customWidth="1"/>
    <col min="21" max="21" width="39.85546875" style="66" bestFit="1" customWidth="1"/>
    <col min="22" max="22" width="37.5703125" style="66" bestFit="1" customWidth="1"/>
    <col min="23" max="23" width="35.7109375" style="66" bestFit="1" customWidth="1"/>
    <col min="24" max="24" width="43.5703125" style="66" bestFit="1" customWidth="1"/>
    <col min="25" max="25" width="33.85546875" style="66" bestFit="1" customWidth="1"/>
    <col min="26" max="26" width="37.85546875" style="66" bestFit="1" customWidth="1"/>
    <col min="27" max="27" width="42.42578125" style="66" bestFit="1" customWidth="1"/>
    <col min="28" max="28" width="33.85546875" style="66" bestFit="1" customWidth="1"/>
    <col min="29" max="29" width="42.28515625" style="66" bestFit="1" customWidth="1"/>
    <col min="30" max="30" width="41.7109375" style="66" bestFit="1" customWidth="1"/>
    <col min="31" max="31" width="45.28515625" style="66" bestFit="1" customWidth="1"/>
    <col min="32" max="32" width="42.42578125" style="66" bestFit="1" customWidth="1"/>
    <col min="33" max="33" width="15.140625" style="66" bestFit="1" customWidth="1"/>
    <col min="34" max="34" width="24" style="66" bestFit="1" customWidth="1"/>
    <col min="35" max="35" width="23.28515625" style="66" customWidth="1"/>
    <col min="36" max="36" width="20.85546875" style="66" bestFit="1" customWidth="1"/>
    <col min="37" max="37" width="25.7109375" style="66" bestFit="1" customWidth="1"/>
    <col min="38" max="38" width="12.5703125" style="225" bestFit="1" customWidth="1"/>
    <col min="39" max="39" width="9.140625" style="225" customWidth="1"/>
    <col min="40" max="40" width="9.140625" style="66" customWidth="1"/>
    <col min="41" max="43" width="9.140625" style="11" customWidth="1"/>
    <col min="44" max="16384" width="9.140625" style="11"/>
  </cols>
  <sheetData>
    <row r="1" spans="2:40" ht="13.5" customHeight="1" thickBot="1" x14ac:dyDescent="0.25"/>
    <row r="2" spans="2:40" ht="15" customHeight="1" x14ac:dyDescent="0.2">
      <c r="B2" s="39"/>
      <c r="C2" s="40"/>
      <c r="D2" s="33" t="s">
        <v>145</v>
      </c>
      <c r="E2" s="32"/>
      <c r="F2" s="32"/>
      <c r="G2" s="32"/>
      <c r="H2" s="33" t="s">
        <v>146</v>
      </c>
      <c r="I2" s="33"/>
      <c r="J2" s="32"/>
      <c r="K2" s="33" t="s">
        <v>147</v>
      </c>
      <c r="L2" s="32"/>
      <c r="M2" s="33" t="s">
        <v>148</v>
      </c>
      <c r="N2" s="33"/>
      <c r="O2" s="32"/>
      <c r="P2" s="32"/>
      <c r="Q2" s="32" t="s">
        <v>149</v>
      </c>
      <c r="R2" s="31"/>
      <c r="T2" s="322"/>
      <c r="U2" s="91"/>
      <c r="V2" s="91"/>
      <c r="W2" s="91"/>
      <c r="X2" s="91"/>
      <c r="Y2" s="91"/>
      <c r="Z2" s="91"/>
      <c r="AA2" s="91"/>
      <c r="AB2" s="91"/>
      <c r="AC2" s="91"/>
    </row>
    <row r="3" spans="2:40" ht="17.25" customHeight="1" thickBot="1" x14ac:dyDescent="0.3">
      <c r="B3" s="41"/>
      <c r="C3" s="42"/>
      <c r="D3" s="342" t="s">
        <v>23</v>
      </c>
      <c r="E3" s="343"/>
      <c r="F3" s="343"/>
      <c r="G3" s="343"/>
      <c r="H3" s="342" t="s">
        <v>3</v>
      </c>
      <c r="I3" s="343"/>
      <c r="J3" s="343"/>
      <c r="K3" s="250" t="s">
        <v>25</v>
      </c>
      <c r="L3" s="251"/>
      <c r="M3" s="252" t="s">
        <v>24</v>
      </c>
      <c r="N3" s="30"/>
      <c r="O3" s="30"/>
      <c r="P3" s="29"/>
      <c r="Q3" s="341">
        <f ca="1">TODAY()</f>
        <v>44915</v>
      </c>
      <c r="R3" s="310"/>
      <c r="T3" s="323"/>
      <c r="U3" s="91"/>
      <c r="V3" s="91"/>
      <c r="W3" s="91"/>
      <c r="X3" s="91"/>
      <c r="Y3" s="91"/>
      <c r="Z3" s="91"/>
      <c r="AA3" s="226"/>
      <c r="AB3" s="91"/>
      <c r="AC3" s="91"/>
      <c r="AN3" s="150"/>
    </row>
    <row r="4" spans="2:40" ht="17.25" customHeight="1" thickBot="1" x14ac:dyDescent="0.3">
      <c r="B4" s="43"/>
      <c r="C4" s="44"/>
      <c r="D4" s="349" t="s">
        <v>257</v>
      </c>
      <c r="E4" s="312"/>
      <c r="F4" s="28"/>
      <c r="G4" s="28"/>
      <c r="H4" s="27"/>
      <c r="I4" s="27"/>
      <c r="J4" s="27"/>
      <c r="K4" s="27"/>
      <c r="L4" s="27"/>
      <c r="M4" s="27"/>
      <c r="N4" s="27"/>
      <c r="O4" s="26"/>
      <c r="P4" s="26"/>
      <c r="Q4" s="26"/>
      <c r="R4" s="25"/>
      <c r="T4" s="150"/>
      <c r="U4" s="91"/>
      <c r="V4" s="91"/>
      <c r="W4" s="91"/>
      <c r="X4" s="91"/>
      <c r="Y4" s="91"/>
      <c r="Z4" s="91"/>
      <c r="AA4" s="226"/>
      <c r="AB4" s="91"/>
      <c r="AC4" s="91"/>
      <c r="AN4" s="150"/>
    </row>
    <row r="5" spans="2:40" ht="24.95" customHeight="1" x14ac:dyDescent="0.2">
      <c r="B5" s="348" t="s">
        <v>151</v>
      </c>
      <c r="C5" s="23"/>
      <c r="D5" s="22" t="s">
        <v>152</v>
      </c>
      <c r="E5" s="22" t="s">
        <v>153</v>
      </c>
      <c r="F5" s="21" t="s">
        <v>154</v>
      </c>
      <c r="G5" s="253" t="s">
        <v>258</v>
      </c>
      <c r="H5" s="253" t="s">
        <v>259</v>
      </c>
      <c r="I5" s="253" t="s">
        <v>260</v>
      </c>
      <c r="J5" s="253" t="s">
        <v>261</v>
      </c>
      <c r="K5" s="253" t="s">
        <v>262</v>
      </c>
      <c r="L5" s="253" t="s">
        <v>263</v>
      </c>
      <c r="M5" s="253"/>
      <c r="N5" s="253"/>
      <c r="O5" s="253"/>
      <c r="P5" s="253"/>
      <c r="Q5" s="253"/>
      <c r="R5" s="253"/>
      <c r="T5" s="322"/>
      <c r="U5" s="226"/>
      <c r="V5" s="226"/>
      <c r="W5" s="226"/>
      <c r="X5" s="226"/>
      <c r="Y5" s="226"/>
      <c r="Z5" s="226"/>
      <c r="AA5" s="226"/>
      <c r="AB5" s="91"/>
      <c r="AC5" s="91"/>
      <c r="AN5" s="150"/>
    </row>
    <row r="6" spans="2:40" ht="24.95" customHeight="1" x14ac:dyDescent="0.2">
      <c r="B6" s="345"/>
      <c r="C6" s="20" t="str">
        <f>'BOBINAGEM C1'!C22</f>
        <v>Fibra V. interna</v>
      </c>
      <c r="D6" s="217">
        <f>E6*(1-($D$29/100))</f>
        <v>832.02</v>
      </c>
      <c r="E6" s="24">
        <v>849</v>
      </c>
      <c r="F6" s="217">
        <f>E6*(1+($D$29/100))</f>
        <v>865.98</v>
      </c>
      <c r="G6" s="34"/>
      <c r="H6" s="34"/>
      <c r="I6" s="34"/>
      <c r="J6" s="34"/>
      <c r="K6" s="34"/>
      <c r="L6" s="34"/>
      <c r="M6" s="34"/>
      <c r="N6" s="34"/>
      <c r="O6" s="34"/>
      <c r="P6" s="34"/>
      <c r="Q6" s="34"/>
      <c r="R6" s="34"/>
      <c r="T6" s="323"/>
      <c r="U6" s="150"/>
      <c r="V6" s="150"/>
      <c r="W6" s="91"/>
      <c r="X6" s="91"/>
      <c r="Y6" s="91"/>
      <c r="Z6" s="91"/>
      <c r="AA6" s="226"/>
      <c r="AB6" s="91"/>
      <c r="AC6" s="91"/>
      <c r="AN6" s="150"/>
    </row>
    <row r="7" spans="2:40" ht="24.95" customHeight="1" x14ac:dyDescent="0.2">
      <c r="B7" s="345"/>
      <c r="C7" s="20" t="str">
        <f>'BOBINAGEM C1'!C24</f>
        <v>Altura da camada</v>
      </c>
      <c r="D7" s="217">
        <f>E7*(1-($D$29/100))</f>
        <v>380.19198</v>
      </c>
      <c r="E7" s="24">
        <v>387.95100000000002</v>
      </c>
      <c r="F7" s="217">
        <f>E7*(1+($D$29/100))</f>
        <v>395.71002000000004</v>
      </c>
      <c r="G7" s="35"/>
      <c r="H7" s="35"/>
      <c r="I7" s="35"/>
      <c r="J7" s="35"/>
      <c r="K7" s="35"/>
      <c r="L7" s="35"/>
      <c r="M7" s="35"/>
      <c r="N7" s="35"/>
      <c r="O7" s="35"/>
      <c r="P7" s="35"/>
      <c r="Q7" s="35"/>
      <c r="R7" s="35"/>
      <c r="T7" s="150"/>
      <c r="U7" s="150"/>
      <c r="V7" s="150"/>
      <c r="W7" s="91"/>
      <c r="X7" s="91"/>
      <c r="Y7" s="91"/>
      <c r="Z7" s="91"/>
      <c r="AA7" s="226"/>
      <c r="AB7" s="91"/>
      <c r="AC7" s="91"/>
      <c r="AN7" s="150"/>
    </row>
    <row r="8" spans="2:40" ht="24.95" customHeight="1" thickBot="1" x14ac:dyDescent="0.25">
      <c r="B8" s="345"/>
      <c r="C8" s="18" t="str">
        <f>'BOBINAGEM C1'!C26</f>
        <v>Perimetro</v>
      </c>
      <c r="D8" s="217">
        <f>E8*(1-($D$29/100))</f>
        <v>4018.8721803999997</v>
      </c>
      <c r="E8" s="24">
        <v>4100.8899799999999</v>
      </c>
      <c r="F8" s="217">
        <f>E8*(1+($D$29/100))</f>
        <v>4182.9077796000001</v>
      </c>
      <c r="G8" s="36"/>
      <c r="H8" s="36"/>
      <c r="I8" s="36"/>
      <c r="J8" s="36"/>
      <c r="K8" s="36"/>
      <c r="L8" s="36"/>
      <c r="M8" s="36"/>
      <c r="N8" s="36"/>
      <c r="O8" s="36"/>
      <c r="P8" s="36"/>
      <c r="Q8" s="36"/>
      <c r="R8" s="36"/>
      <c r="T8" s="322"/>
      <c r="U8" s="226"/>
      <c r="V8" s="226"/>
      <c r="W8" s="226"/>
      <c r="X8" s="226"/>
      <c r="Y8" s="226"/>
      <c r="Z8" s="226"/>
      <c r="AA8" s="226"/>
      <c r="AB8" s="226"/>
      <c r="AC8" s="226"/>
      <c r="AD8" s="226"/>
      <c r="AE8" s="226"/>
      <c r="AF8" s="226"/>
      <c r="AG8" s="226"/>
      <c r="AH8" s="226"/>
      <c r="AI8" s="226"/>
      <c r="AJ8" s="226"/>
      <c r="AN8" s="150"/>
    </row>
    <row r="9" spans="2:40" ht="24.95" customHeight="1" x14ac:dyDescent="0.2">
      <c r="B9" s="344" t="s">
        <v>161</v>
      </c>
      <c r="C9" s="23"/>
      <c r="D9" s="22" t="s">
        <v>152</v>
      </c>
      <c r="E9" s="22" t="s">
        <v>153</v>
      </c>
      <c r="F9" s="21" t="s">
        <v>154</v>
      </c>
      <c r="G9" s="253" t="s">
        <v>258</v>
      </c>
      <c r="H9" s="253" t="s">
        <v>259</v>
      </c>
      <c r="I9" s="253" t="s">
        <v>260</v>
      </c>
      <c r="J9" s="253" t="s">
        <v>261</v>
      </c>
      <c r="K9" s="253" t="s">
        <v>262</v>
      </c>
      <c r="L9" s="253" t="s">
        <v>263</v>
      </c>
      <c r="M9" s="253"/>
      <c r="N9" s="253"/>
      <c r="O9" s="253"/>
      <c r="P9" s="253"/>
      <c r="Q9" s="253"/>
      <c r="R9" s="253"/>
      <c r="T9" s="323"/>
      <c r="U9" s="150"/>
      <c r="V9" s="227"/>
      <c r="W9" s="91"/>
      <c r="X9" s="91"/>
      <c r="Y9" s="91"/>
      <c r="Z9" s="91"/>
      <c r="AA9" s="226"/>
      <c r="AB9" s="91"/>
      <c r="AC9" s="91"/>
      <c r="AN9" s="150"/>
    </row>
    <row r="10" spans="2:40" ht="24.95" customHeight="1" x14ac:dyDescent="0.2">
      <c r="B10" s="345"/>
      <c r="C10" s="20" t="str">
        <f>C7</f>
        <v>Altura da camada</v>
      </c>
      <c r="D10" s="217">
        <f>E10*(1-($D$29/100))</f>
        <v>381.61592000000002</v>
      </c>
      <c r="E10" s="24">
        <v>389.404</v>
      </c>
      <c r="F10" s="217">
        <f>E10*(1+($D$29/100))</f>
        <v>397.19207999999998</v>
      </c>
      <c r="G10" s="35"/>
      <c r="H10" s="35"/>
      <c r="I10" s="35"/>
      <c r="J10" s="35"/>
      <c r="K10" s="35"/>
      <c r="L10" s="35"/>
      <c r="M10" s="35"/>
      <c r="N10" s="35"/>
      <c r="O10" s="35"/>
      <c r="P10" s="35"/>
      <c r="Q10" s="35"/>
      <c r="R10" s="35"/>
      <c r="U10" s="150"/>
      <c r="V10" s="227"/>
      <c r="W10" s="91"/>
      <c r="X10" s="91"/>
      <c r="Y10" s="91"/>
      <c r="Z10" s="91"/>
      <c r="AA10" s="226"/>
      <c r="AB10" s="91"/>
      <c r="AC10" s="91"/>
    </row>
    <row r="11" spans="2:40" ht="24.95" customHeight="1" thickBot="1" x14ac:dyDescent="0.25">
      <c r="B11" s="345"/>
      <c r="C11" s="18" t="str">
        <f>C8</f>
        <v>Perimetro</v>
      </c>
      <c r="D11" s="217">
        <f>E11*(1-($D$29/100))</f>
        <v>4042.1168493999994</v>
      </c>
      <c r="E11" s="24">
        <v>4124.6090299999996</v>
      </c>
      <c r="F11" s="217">
        <f>E11*(1+($D$29/100))</f>
        <v>4207.1012105999998</v>
      </c>
      <c r="G11" s="36"/>
      <c r="H11" s="36"/>
      <c r="I11" s="36"/>
      <c r="J11" s="36"/>
      <c r="K11" s="36"/>
      <c r="L11" s="36"/>
      <c r="M11" s="36"/>
      <c r="N11" s="36"/>
      <c r="O11" s="36"/>
      <c r="P11" s="36"/>
      <c r="Q11" s="36"/>
      <c r="R11" s="36"/>
      <c r="T11" s="322"/>
      <c r="U11" s="226"/>
      <c r="V11" s="226"/>
      <c r="W11" s="226"/>
      <c r="X11" s="226"/>
      <c r="Y11" s="226"/>
      <c r="Z11" s="226"/>
      <c r="AA11" s="226"/>
      <c r="AB11" s="45"/>
      <c r="AC11" s="45"/>
      <c r="AD11" s="45"/>
      <c r="AE11" s="45"/>
      <c r="AF11" s="45"/>
      <c r="AG11" s="45"/>
      <c r="AH11" s="45"/>
      <c r="AI11" s="45"/>
      <c r="AN11" s="45"/>
    </row>
    <row r="12" spans="2:40" ht="24.95" customHeight="1" x14ac:dyDescent="0.2">
      <c r="B12" s="344" t="s">
        <v>162</v>
      </c>
      <c r="C12" s="23"/>
      <c r="D12" s="22" t="s">
        <v>152</v>
      </c>
      <c r="E12" s="22" t="s">
        <v>153</v>
      </c>
      <c r="F12" s="21" t="s">
        <v>154</v>
      </c>
      <c r="G12" s="253" t="s">
        <v>258</v>
      </c>
      <c r="H12" s="253" t="s">
        <v>259</v>
      </c>
      <c r="I12" s="253" t="s">
        <v>260</v>
      </c>
      <c r="J12" s="253" t="s">
        <v>261</v>
      </c>
      <c r="K12" s="253" t="s">
        <v>262</v>
      </c>
      <c r="L12" s="253" t="s">
        <v>263</v>
      </c>
      <c r="M12" s="253"/>
      <c r="N12" s="253"/>
      <c r="O12" s="253"/>
      <c r="P12" s="253"/>
      <c r="Q12" s="253"/>
      <c r="R12" s="253"/>
      <c r="T12" s="323"/>
      <c r="U12" s="150"/>
      <c r="V12" s="227"/>
      <c r="W12" s="91"/>
      <c r="X12" s="91"/>
      <c r="AB12" s="151"/>
      <c r="AC12" s="151"/>
      <c r="AD12" s="151"/>
      <c r="AE12" s="151"/>
      <c r="AF12" s="151"/>
      <c r="AG12" s="151"/>
      <c r="AH12" s="151"/>
      <c r="AI12" s="151"/>
      <c r="AN12" s="151"/>
    </row>
    <row r="13" spans="2:40" ht="24.95" customHeight="1" x14ac:dyDescent="0.2">
      <c r="B13" s="345"/>
      <c r="C13" s="20" t="str">
        <f>C10</f>
        <v>Altura da camada</v>
      </c>
      <c r="D13" s="217">
        <f>E13*(1-($D$29/100))</f>
        <v>383.75182999999998</v>
      </c>
      <c r="E13" s="24">
        <v>391.58350000000002</v>
      </c>
      <c r="F13" s="217">
        <f>E13*(1+($D$29/100))</f>
        <v>399.41517000000005</v>
      </c>
      <c r="G13" s="35"/>
      <c r="H13" s="35"/>
      <c r="I13" s="35"/>
      <c r="J13" s="35"/>
      <c r="K13" s="35"/>
      <c r="L13" s="35"/>
      <c r="M13" s="35"/>
      <c r="N13" s="35"/>
      <c r="O13" s="35"/>
      <c r="P13" s="35"/>
      <c r="Q13" s="35"/>
      <c r="R13" s="35"/>
      <c r="U13" s="150"/>
      <c r="V13" s="227"/>
      <c r="W13" s="91"/>
      <c r="X13" s="91"/>
      <c r="Y13" s="91"/>
      <c r="Z13" s="91"/>
      <c r="AA13" s="226"/>
      <c r="AB13" s="91"/>
      <c r="AC13" s="91"/>
      <c r="AN13" s="151"/>
    </row>
    <row r="14" spans="2:40" ht="24.95" customHeight="1" thickBot="1" x14ac:dyDescent="0.25">
      <c r="B14" s="345"/>
      <c r="C14" s="18" t="str">
        <f>C11</f>
        <v>Perimetro</v>
      </c>
      <c r="D14" s="217">
        <f>E14*(1-($D$29/100))</f>
        <v>4065.3615184</v>
      </c>
      <c r="E14" s="24">
        <v>4148.3280800000002</v>
      </c>
      <c r="F14" s="217">
        <f>E14*(1+($D$29/100))</f>
        <v>4231.2946416000004</v>
      </c>
      <c r="G14" s="36"/>
      <c r="H14" s="36"/>
      <c r="I14" s="36"/>
      <c r="J14" s="36"/>
      <c r="K14" s="36"/>
      <c r="L14" s="36"/>
      <c r="M14" s="36"/>
      <c r="N14" s="36"/>
      <c r="O14" s="36"/>
      <c r="P14" s="36"/>
      <c r="Q14" s="36"/>
      <c r="R14" s="36"/>
      <c r="T14" s="322"/>
      <c r="U14" s="226"/>
      <c r="V14" s="226"/>
      <c r="W14" s="226"/>
      <c r="X14" s="226"/>
      <c r="Y14" s="226"/>
      <c r="Z14" s="226"/>
      <c r="AA14" s="226"/>
      <c r="AB14" s="226"/>
      <c r="AN14" s="151"/>
    </row>
    <row r="15" spans="2:40" ht="24.95" customHeight="1" x14ac:dyDescent="0.2">
      <c r="B15" s="344" t="s">
        <v>163</v>
      </c>
      <c r="C15" s="23"/>
      <c r="D15" s="22" t="s">
        <v>152</v>
      </c>
      <c r="E15" s="22" t="s">
        <v>153</v>
      </c>
      <c r="F15" s="21" t="s">
        <v>154</v>
      </c>
      <c r="G15" s="253" t="s">
        <v>258</v>
      </c>
      <c r="H15" s="253" t="s">
        <v>259</v>
      </c>
      <c r="I15" s="253" t="s">
        <v>260</v>
      </c>
      <c r="J15" s="253" t="s">
        <v>261</v>
      </c>
      <c r="K15" s="253" t="s">
        <v>262</v>
      </c>
      <c r="L15" s="253" t="s">
        <v>263</v>
      </c>
      <c r="M15" s="253"/>
      <c r="N15" s="253"/>
      <c r="O15" s="253"/>
      <c r="P15" s="253"/>
      <c r="Q15" s="253"/>
      <c r="R15" s="253"/>
      <c r="T15" s="323"/>
      <c r="U15" s="91"/>
      <c r="V15" s="91"/>
      <c r="W15" s="226"/>
      <c r="X15" s="91"/>
      <c r="Y15" s="91"/>
      <c r="AN15" s="151"/>
    </row>
    <row r="16" spans="2:40" ht="24.95" customHeight="1" x14ac:dyDescent="0.2">
      <c r="B16" s="345"/>
      <c r="C16" s="20" t="str">
        <f>C13</f>
        <v>Altura da camada</v>
      </c>
      <c r="D16" s="217">
        <f>E16*(1-($D$29/100))</f>
        <v>386.59971000000002</v>
      </c>
      <c r="E16" s="24">
        <v>394.48950000000002</v>
      </c>
      <c r="F16" s="217">
        <f>E16*(1+($D$29/100))</f>
        <v>402.37929000000003</v>
      </c>
      <c r="G16" s="35"/>
      <c r="H16" s="35"/>
      <c r="I16" s="35"/>
      <c r="J16" s="35"/>
      <c r="K16" s="35"/>
      <c r="L16" s="35"/>
      <c r="M16" s="35"/>
      <c r="N16" s="35"/>
      <c r="O16" s="35"/>
      <c r="P16" s="35"/>
      <c r="Q16" s="35"/>
      <c r="R16" s="35"/>
      <c r="U16" s="150"/>
      <c r="V16" s="227"/>
      <c r="W16" s="91"/>
      <c r="X16" s="91"/>
      <c r="Y16" s="91"/>
      <c r="Z16" s="91"/>
      <c r="AA16" s="226"/>
      <c r="AB16" s="91"/>
      <c r="AC16" s="91"/>
    </row>
    <row r="17" spans="2:29" ht="24.95" customHeight="1" thickBot="1" x14ac:dyDescent="0.25">
      <c r="B17" s="345"/>
      <c r="C17" s="18" t="str">
        <f>C14</f>
        <v>Perimetro</v>
      </c>
      <c r="D17" s="217">
        <f>E17*(1-($D$29/100))</f>
        <v>4088.6061971999998</v>
      </c>
      <c r="E17" s="24">
        <v>4172.0471399999997</v>
      </c>
      <c r="F17" s="217">
        <f>E17*(1+($D$29/100))</f>
        <v>4255.4880827999996</v>
      </c>
      <c r="G17" s="36"/>
      <c r="H17" s="36"/>
      <c r="I17" s="36"/>
      <c r="J17" s="36"/>
      <c r="K17" s="36"/>
      <c r="L17" s="36"/>
      <c r="M17" s="36"/>
      <c r="N17" s="36"/>
      <c r="O17" s="36"/>
      <c r="P17" s="36"/>
      <c r="Q17" s="36"/>
      <c r="R17" s="36"/>
      <c r="T17" s="322"/>
      <c r="U17" s="226"/>
      <c r="V17" s="226"/>
      <c r="W17" s="226"/>
      <c r="X17" s="91"/>
      <c r="Y17" s="91"/>
      <c r="Z17" s="91"/>
      <c r="AA17" s="226"/>
      <c r="AB17" s="91"/>
      <c r="AC17" s="91"/>
    </row>
    <row r="18" spans="2:29" ht="24.95" customHeight="1" x14ac:dyDescent="0.2">
      <c r="B18" s="344" t="s">
        <v>164</v>
      </c>
      <c r="C18" s="23"/>
      <c r="D18" s="22" t="s">
        <v>152</v>
      </c>
      <c r="E18" s="22" t="s">
        <v>153</v>
      </c>
      <c r="F18" s="21" t="s">
        <v>154</v>
      </c>
      <c r="G18" s="253"/>
      <c r="H18" s="253"/>
      <c r="I18" s="253"/>
      <c r="J18" s="253"/>
      <c r="K18" s="253"/>
      <c r="L18" s="253"/>
      <c r="M18" s="253"/>
      <c r="N18" s="253"/>
      <c r="O18" s="253"/>
      <c r="P18" s="253"/>
      <c r="Q18" s="253"/>
      <c r="R18" s="253"/>
      <c r="T18" s="323"/>
      <c r="U18" s="150"/>
      <c r="V18" s="227"/>
      <c r="W18" s="91"/>
      <c r="X18" s="91"/>
      <c r="Y18" s="91"/>
      <c r="Z18" s="91"/>
      <c r="AA18" s="226"/>
      <c r="AB18" s="91"/>
      <c r="AC18" s="91"/>
    </row>
    <row r="19" spans="2:29" ht="24.95" customHeight="1" x14ac:dyDescent="0.2">
      <c r="B19" s="345"/>
      <c r="C19" s="20" t="str">
        <f>C16</f>
        <v>Altura da camada</v>
      </c>
      <c r="D19" s="217">
        <f>E19*(1-($D$29/100))</f>
        <v>0</v>
      </c>
      <c r="E19" s="24"/>
      <c r="F19" s="217">
        <f>E19*(1+($D$29/100))</f>
        <v>0</v>
      </c>
      <c r="G19" s="35"/>
      <c r="H19" s="35"/>
      <c r="I19" s="35"/>
      <c r="J19" s="35"/>
      <c r="K19" s="35"/>
      <c r="L19" s="35"/>
      <c r="M19" s="35"/>
      <c r="N19" s="35"/>
      <c r="O19" s="35"/>
      <c r="P19" s="35"/>
      <c r="Q19" s="35"/>
      <c r="R19" s="35"/>
      <c r="U19" s="150"/>
      <c r="V19" s="227"/>
      <c r="W19" s="91"/>
      <c r="X19" s="91"/>
      <c r="Y19" s="91"/>
      <c r="Z19" s="91"/>
      <c r="AA19" s="226"/>
      <c r="AB19" s="91"/>
      <c r="AC19" s="91"/>
    </row>
    <row r="20" spans="2:29" ht="24.95" customHeight="1" thickBot="1" x14ac:dyDescent="0.25">
      <c r="B20" s="345"/>
      <c r="C20" s="18" t="str">
        <f>C17</f>
        <v>Perimetro</v>
      </c>
      <c r="D20" s="217">
        <f>E20*(1-($D$29/100))</f>
        <v>0</v>
      </c>
      <c r="E20" s="24"/>
      <c r="F20" s="217">
        <f>E20*(1+($D$29/100))</f>
        <v>0</v>
      </c>
      <c r="G20" s="36"/>
      <c r="H20" s="36"/>
      <c r="I20" s="36"/>
      <c r="J20" s="36"/>
      <c r="K20" s="36"/>
      <c r="L20" s="36"/>
      <c r="M20" s="36"/>
      <c r="N20" s="36"/>
      <c r="O20" s="36"/>
      <c r="P20" s="36"/>
      <c r="Q20" s="36"/>
      <c r="R20" s="36"/>
      <c r="T20" s="322"/>
      <c r="U20" s="226"/>
      <c r="V20" s="226"/>
      <c r="W20" s="226"/>
      <c r="X20" s="226"/>
      <c r="Y20" s="91"/>
      <c r="Z20" s="91"/>
      <c r="AA20" s="226"/>
      <c r="AB20" s="91"/>
      <c r="AC20" s="91"/>
    </row>
    <row r="21" spans="2:29" ht="24.95" customHeight="1" x14ac:dyDescent="0.2">
      <c r="B21" s="344" t="s">
        <v>165</v>
      </c>
      <c r="C21" s="23"/>
      <c r="D21" s="22" t="s">
        <v>152</v>
      </c>
      <c r="E21" s="22" t="s">
        <v>153</v>
      </c>
      <c r="F21" s="21" t="s">
        <v>154</v>
      </c>
      <c r="G21" s="253"/>
      <c r="H21" s="253"/>
      <c r="I21" s="253"/>
      <c r="J21" s="253"/>
      <c r="K21" s="253"/>
      <c r="L21" s="253"/>
      <c r="M21" s="253"/>
      <c r="N21" s="253"/>
      <c r="O21" s="253"/>
      <c r="P21" s="253"/>
      <c r="Q21" s="253"/>
      <c r="R21" s="253"/>
      <c r="T21" s="323"/>
      <c r="U21" s="150"/>
      <c r="V21" s="227"/>
      <c r="W21" s="91"/>
      <c r="X21" s="91"/>
      <c r="Y21" s="91"/>
      <c r="Z21" s="91"/>
      <c r="AA21" s="226"/>
      <c r="AB21" s="91"/>
      <c r="AC21" s="91"/>
    </row>
    <row r="22" spans="2:29" ht="24.95" customHeight="1" x14ac:dyDescent="0.2">
      <c r="B22" s="345"/>
      <c r="C22" s="20" t="str">
        <f>C19</f>
        <v>Altura da camada</v>
      </c>
      <c r="D22" s="217">
        <f>E22*(1-($D$29/100))</f>
        <v>0</v>
      </c>
      <c r="E22" s="24"/>
      <c r="F22" s="217">
        <f>E22*(1+($D$29/100))</f>
        <v>0</v>
      </c>
      <c r="G22" s="19"/>
      <c r="H22" s="19"/>
      <c r="I22" s="19"/>
      <c r="J22" s="19"/>
      <c r="K22" s="19"/>
      <c r="L22" s="19"/>
      <c r="M22" s="19"/>
      <c r="N22" s="19"/>
      <c r="O22" s="19"/>
      <c r="P22" s="19"/>
      <c r="Q22" s="19"/>
      <c r="R22" s="19"/>
      <c r="T22" s="323"/>
      <c r="U22" s="226"/>
      <c r="V22" s="226"/>
      <c r="W22" s="226"/>
      <c r="X22" s="226"/>
      <c r="Y22" s="91"/>
      <c r="Z22" s="91"/>
      <c r="AA22" s="226"/>
      <c r="AB22" s="91"/>
      <c r="AC22" s="91"/>
    </row>
    <row r="23" spans="2:29" ht="24.95" customHeight="1" thickBot="1" x14ac:dyDescent="0.25">
      <c r="B23" s="345"/>
      <c r="C23" s="18" t="str">
        <f>C20</f>
        <v>Perimetro</v>
      </c>
      <c r="D23" s="217">
        <f>E23*(1-($D$29/100))</f>
        <v>0</v>
      </c>
      <c r="E23" s="24"/>
      <c r="F23" s="217">
        <f>E23*(1+($D$29/100))</f>
        <v>0</v>
      </c>
      <c r="G23" s="17"/>
      <c r="H23" s="17"/>
      <c r="I23" s="17"/>
      <c r="J23" s="17"/>
      <c r="K23" s="17"/>
      <c r="L23" s="17"/>
      <c r="M23" s="17"/>
      <c r="N23" s="17"/>
      <c r="O23" s="17"/>
      <c r="P23" s="17"/>
      <c r="Q23" s="17"/>
      <c r="R23" s="17"/>
      <c r="T23" s="323"/>
      <c r="U23" s="150"/>
      <c r="V23" s="227"/>
      <c r="W23" s="91"/>
      <c r="X23" s="91"/>
      <c r="Y23" s="91"/>
      <c r="Z23" s="91"/>
      <c r="AA23" s="226"/>
      <c r="AB23" s="91"/>
      <c r="AC23" s="91"/>
    </row>
    <row r="24" spans="2:29" ht="24.95" customHeight="1" x14ac:dyDescent="0.2">
      <c r="B24" s="344" t="s">
        <v>166</v>
      </c>
      <c r="C24" s="23"/>
      <c r="D24" s="22" t="s">
        <v>152</v>
      </c>
      <c r="E24" s="22" t="s">
        <v>153</v>
      </c>
      <c r="F24" s="21" t="s">
        <v>154</v>
      </c>
      <c r="G24" s="253"/>
      <c r="H24" s="253"/>
      <c r="I24" s="253"/>
      <c r="J24" s="253"/>
      <c r="K24" s="253"/>
      <c r="L24" s="253"/>
      <c r="M24" s="253"/>
      <c r="N24" s="253"/>
      <c r="O24" s="253"/>
      <c r="P24" s="253"/>
      <c r="Q24" s="253"/>
      <c r="R24" s="253"/>
      <c r="U24" s="150"/>
      <c r="V24" s="227"/>
      <c r="W24" s="91"/>
      <c r="X24" s="91"/>
      <c r="Y24" s="91"/>
      <c r="Z24" s="91"/>
      <c r="AA24" s="226"/>
      <c r="AB24" s="91"/>
      <c r="AC24" s="91"/>
    </row>
    <row r="25" spans="2:29" ht="24.95" customHeight="1" x14ac:dyDescent="0.2">
      <c r="B25" s="345"/>
      <c r="C25" s="20" t="str">
        <f>C22</f>
        <v>Altura da camada</v>
      </c>
      <c r="D25" s="217">
        <f>E25*(1-($D$29/100))</f>
        <v>0</v>
      </c>
      <c r="E25" s="24"/>
      <c r="F25" s="217">
        <f>E25*(1+($D$29/100))</f>
        <v>0</v>
      </c>
      <c r="G25" s="19"/>
      <c r="H25" s="19"/>
      <c r="I25" s="19"/>
      <c r="J25" s="19"/>
      <c r="K25" s="19"/>
      <c r="L25" s="19"/>
      <c r="M25" s="19"/>
      <c r="N25" s="19"/>
      <c r="O25" s="19"/>
      <c r="P25" s="19"/>
      <c r="Q25" s="19"/>
      <c r="R25" s="19"/>
      <c r="T25" s="322"/>
      <c r="U25" s="226"/>
      <c r="V25" s="226"/>
      <c r="W25" s="226"/>
      <c r="X25" s="226"/>
      <c r="Y25" s="226"/>
      <c r="Z25" s="91"/>
      <c r="AA25" s="226"/>
      <c r="AB25" s="91"/>
      <c r="AC25" s="91"/>
    </row>
    <row r="26" spans="2:29" ht="24.95" customHeight="1" thickBot="1" x14ac:dyDescent="0.25">
      <c r="B26" s="345"/>
      <c r="C26" s="18" t="str">
        <f>C23</f>
        <v>Perimetro</v>
      </c>
      <c r="D26" s="217">
        <f>E26*(1-($D$29/100))</f>
        <v>0</v>
      </c>
      <c r="E26" s="24"/>
      <c r="F26" s="217">
        <f>E26*(1+($D$29/100))</f>
        <v>0</v>
      </c>
      <c r="G26" s="17"/>
      <c r="H26" s="17"/>
      <c r="I26" s="17"/>
      <c r="J26" s="17"/>
      <c r="K26" s="17"/>
      <c r="L26" s="17"/>
      <c r="M26" s="17"/>
      <c r="N26" s="17"/>
      <c r="O26" s="17"/>
      <c r="P26" s="17"/>
      <c r="Q26" s="17"/>
      <c r="R26" s="17"/>
      <c r="T26" s="323"/>
      <c r="U26" s="150"/>
      <c r="V26" s="227"/>
      <c r="W26" s="91"/>
      <c r="X26" s="91"/>
      <c r="Y26" s="91"/>
      <c r="Z26" s="91"/>
      <c r="AA26" s="226"/>
      <c r="AB26" s="91"/>
      <c r="AC26" s="91"/>
    </row>
    <row r="27" spans="2:29" ht="24.95" customHeight="1" thickBot="1" x14ac:dyDescent="0.3">
      <c r="B27" s="346" t="s">
        <v>270</v>
      </c>
      <c r="C27" s="303"/>
      <c r="D27" s="16">
        <f ca="1">TODAY()</f>
        <v>44915</v>
      </c>
      <c r="E27" s="347" t="s">
        <v>167</v>
      </c>
      <c r="F27" s="331"/>
      <c r="G27" s="15"/>
      <c r="H27" s="14"/>
      <c r="I27" s="14"/>
      <c r="J27" s="14"/>
      <c r="K27" s="14"/>
      <c r="L27" s="14"/>
      <c r="M27" s="13"/>
      <c r="N27" s="13"/>
      <c r="O27" s="13"/>
      <c r="P27" s="13"/>
      <c r="Q27" s="13"/>
      <c r="R27" s="12"/>
      <c r="U27" s="150"/>
      <c r="V27" s="227"/>
      <c r="W27" s="91"/>
      <c r="X27" s="91"/>
      <c r="Y27" s="91"/>
      <c r="Z27" s="91"/>
      <c r="AA27" s="226"/>
      <c r="AB27" s="91"/>
      <c r="AC27" s="91"/>
    </row>
    <row r="28" spans="2:29" ht="15.75" customHeight="1" thickBot="1" x14ac:dyDescent="0.25">
      <c r="T28" s="322"/>
      <c r="U28" s="226"/>
      <c r="V28" s="226"/>
      <c r="W28" s="226"/>
      <c r="X28" s="226"/>
      <c r="Y28" s="91"/>
      <c r="Z28" s="91"/>
      <c r="AA28" s="226"/>
      <c r="AB28" s="91"/>
      <c r="AC28" s="91"/>
    </row>
    <row r="29" spans="2:29" ht="17.25" customHeight="1" thickBot="1" x14ac:dyDescent="0.3">
      <c r="B29" s="340" t="s">
        <v>143</v>
      </c>
      <c r="C29" s="303"/>
      <c r="D29" s="223">
        <v>2</v>
      </c>
      <c r="E29" s="223" t="s">
        <v>144</v>
      </c>
      <c r="F29" s="224"/>
      <c r="T29" s="323"/>
      <c r="U29" s="150"/>
      <c r="V29" s="227"/>
      <c r="W29" s="91"/>
      <c r="X29" s="91"/>
      <c r="Y29" s="91"/>
      <c r="Z29" s="91"/>
      <c r="AA29" s="226"/>
      <c r="AB29" s="91"/>
      <c r="AC29" s="91"/>
    </row>
    <row r="30" spans="2:29" ht="16.5" customHeight="1" x14ac:dyDescent="0.2">
      <c r="U30" s="150"/>
      <c r="V30" s="227"/>
      <c r="W30" s="91"/>
      <c r="X30" s="91"/>
      <c r="Y30" s="91"/>
      <c r="Z30" s="91"/>
      <c r="AA30" s="226"/>
      <c r="AB30" s="91"/>
      <c r="AC30" s="91"/>
    </row>
    <row r="31" spans="2:29" ht="15" customHeight="1" x14ac:dyDescent="0.2">
      <c r="T31" s="322"/>
      <c r="U31" s="226"/>
      <c r="V31" s="226"/>
    </row>
    <row r="32" spans="2:29" ht="16.5" customHeight="1" x14ac:dyDescent="0.2">
      <c r="T32" s="323"/>
      <c r="U32" s="150"/>
      <c r="V32" s="227"/>
      <c r="W32" s="91"/>
      <c r="X32" s="91"/>
      <c r="Y32" s="91"/>
      <c r="Z32" s="91"/>
      <c r="AA32" s="226"/>
      <c r="AB32" s="91"/>
      <c r="AC32" s="91"/>
    </row>
    <row r="33" spans="20:32" ht="16.5" customHeight="1" x14ac:dyDescent="0.2">
      <c r="U33" s="150"/>
      <c r="V33" s="227"/>
      <c r="W33" s="91"/>
      <c r="X33" s="91"/>
      <c r="Y33" s="91"/>
      <c r="Z33" s="91"/>
      <c r="AA33" s="226"/>
      <c r="AB33" s="91"/>
      <c r="AC33" s="91"/>
    </row>
    <row r="34" spans="20:32" ht="15" customHeight="1" x14ac:dyDescent="0.2">
      <c r="T34" s="322"/>
      <c r="U34" s="226"/>
      <c r="V34" s="226"/>
      <c r="W34" s="226"/>
      <c r="X34" s="226"/>
      <c r="Y34" s="226"/>
      <c r="Z34" s="226"/>
      <c r="AA34" s="226"/>
      <c r="AB34" s="226"/>
      <c r="AC34" s="91"/>
    </row>
    <row r="35" spans="20:32" ht="16.5" customHeight="1" x14ac:dyDescent="0.2">
      <c r="T35" s="323"/>
      <c r="U35" s="150"/>
      <c r="V35" s="227"/>
      <c r="W35" s="91"/>
      <c r="X35" s="91"/>
      <c r="Y35" s="91"/>
      <c r="Z35" s="91"/>
      <c r="AA35" s="226"/>
      <c r="AB35" s="91"/>
      <c r="AC35" s="91"/>
    </row>
    <row r="36" spans="20:32" ht="15" customHeight="1" x14ac:dyDescent="0.2">
      <c r="T36" s="323"/>
      <c r="U36" s="226"/>
      <c r="V36" s="226"/>
      <c r="W36" s="226"/>
      <c r="X36" s="226"/>
      <c r="Y36" s="226"/>
      <c r="Z36" s="226"/>
      <c r="AA36" s="226"/>
      <c r="AB36" s="226"/>
      <c r="AC36" s="226"/>
      <c r="AD36" s="226"/>
      <c r="AE36" s="226"/>
      <c r="AF36" s="226"/>
    </row>
    <row r="37" spans="20:32" ht="16.5" customHeight="1" x14ac:dyDescent="0.2">
      <c r="T37" s="323"/>
      <c r="U37" s="150"/>
      <c r="V37" s="227"/>
      <c r="W37" s="91"/>
      <c r="X37" s="91"/>
      <c r="Y37" s="91"/>
      <c r="Z37" s="91"/>
      <c r="AA37" s="226"/>
      <c r="AB37" s="91"/>
      <c r="AC37" s="91"/>
    </row>
    <row r="38" spans="20:32" ht="16.5" customHeight="1" x14ac:dyDescent="0.2">
      <c r="U38" s="150"/>
      <c r="V38" s="227"/>
      <c r="W38" s="91"/>
      <c r="X38" s="91"/>
      <c r="Y38" s="91"/>
      <c r="Z38" s="91"/>
      <c r="AA38" s="226"/>
      <c r="AB38" s="91"/>
      <c r="AC38" s="91"/>
    </row>
    <row r="39" spans="20:32" ht="15" customHeight="1" x14ac:dyDescent="0.2">
      <c r="T39" s="322"/>
      <c r="U39" s="226"/>
      <c r="V39" s="226"/>
      <c r="W39" s="91"/>
      <c r="X39" s="91"/>
      <c r="Y39" s="91"/>
      <c r="Z39" s="91"/>
      <c r="AA39" s="226"/>
      <c r="AB39" s="91"/>
      <c r="AC39" s="91"/>
    </row>
    <row r="40" spans="20:32" ht="16.5" customHeight="1" x14ac:dyDescent="0.2">
      <c r="T40" s="323"/>
      <c r="U40" s="150"/>
      <c r="V40" s="227"/>
      <c r="W40" s="91"/>
      <c r="X40" s="91"/>
      <c r="Y40" s="91"/>
      <c r="Z40" s="91"/>
      <c r="AA40" s="226"/>
      <c r="AB40" s="91"/>
      <c r="AC40" s="91"/>
    </row>
    <row r="41" spans="20:32" ht="16.5" customHeight="1" x14ac:dyDescent="0.2">
      <c r="U41" s="150"/>
      <c r="V41" s="227"/>
      <c r="W41" s="91"/>
      <c r="X41" s="91"/>
      <c r="Y41" s="91"/>
      <c r="Z41" s="91"/>
      <c r="AA41" s="226"/>
      <c r="AB41" s="91"/>
      <c r="AC41" s="91"/>
    </row>
    <row r="42" spans="20:32" ht="15" customHeight="1" x14ac:dyDescent="0.2">
      <c r="T42" s="322"/>
      <c r="U42" s="226"/>
      <c r="V42" s="226"/>
      <c r="W42" s="226"/>
      <c r="X42" s="226"/>
      <c r="Y42" s="226"/>
      <c r="Z42" s="226"/>
      <c r="AA42" s="226"/>
      <c r="AB42" s="91"/>
      <c r="AC42" s="91"/>
    </row>
    <row r="43" spans="20:32" ht="16.5" customHeight="1" x14ac:dyDescent="0.2">
      <c r="T43" s="323"/>
      <c r="U43" s="150"/>
      <c r="V43" s="227"/>
      <c r="W43" s="91"/>
      <c r="X43" s="91"/>
      <c r="Y43" s="91"/>
      <c r="Z43" s="91"/>
      <c r="AA43" s="226"/>
      <c r="AB43" s="91"/>
      <c r="AC43" s="91"/>
    </row>
    <row r="44" spans="20:32" ht="15" customHeight="1" x14ac:dyDescent="0.2">
      <c r="X44" s="91"/>
      <c r="Y44" s="91"/>
      <c r="Z44" s="91"/>
      <c r="AA44" s="226"/>
      <c r="AB44" s="91"/>
      <c r="AC44" s="91"/>
    </row>
    <row r="45" spans="20:32" ht="15" customHeight="1" x14ac:dyDescent="0.2">
      <c r="T45" s="322"/>
      <c r="U45" s="226"/>
      <c r="V45" s="226"/>
      <c r="W45" s="226"/>
      <c r="X45" s="91"/>
      <c r="Y45" s="91"/>
      <c r="Z45" s="91"/>
      <c r="AA45" s="226"/>
      <c r="AB45" s="91"/>
      <c r="AC45" s="91"/>
    </row>
    <row r="46" spans="20:32" ht="16.5" customHeight="1" x14ac:dyDescent="0.2">
      <c r="T46" s="323"/>
      <c r="U46" s="150"/>
      <c r="V46" s="227"/>
      <c r="W46" s="91"/>
      <c r="X46" s="91"/>
      <c r="Y46" s="91"/>
      <c r="Z46" s="91"/>
      <c r="AA46" s="226"/>
      <c r="AB46" s="91"/>
      <c r="AC46" s="91"/>
    </row>
    <row r="47" spans="20:32" ht="16.5" customHeight="1" x14ac:dyDescent="0.2">
      <c r="U47" s="150"/>
      <c r="V47" s="227"/>
      <c r="W47" s="91"/>
      <c r="X47" s="91"/>
      <c r="Y47" s="91"/>
      <c r="Z47" s="91"/>
      <c r="AA47" s="226"/>
      <c r="AB47" s="91"/>
      <c r="AC47" s="91"/>
    </row>
    <row r="48" spans="20:32" ht="15" customHeight="1" x14ac:dyDescent="0.2">
      <c r="T48" s="322"/>
      <c r="U48" s="228"/>
      <c r="V48" s="228"/>
      <c r="W48" s="228"/>
      <c r="X48" s="91"/>
      <c r="Y48" s="91"/>
      <c r="Z48" s="91"/>
      <c r="AA48" s="226"/>
      <c r="AB48" s="91"/>
      <c r="AC48" s="91"/>
    </row>
    <row r="49" spans="20:29" ht="15" customHeight="1" x14ac:dyDescent="0.2">
      <c r="T49" s="323"/>
      <c r="U49" s="228"/>
      <c r="V49" s="228"/>
      <c r="W49" s="228"/>
      <c r="X49" s="91"/>
      <c r="Y49" s="91"/>
      <c r="Z49" s="91"/>
      <c r="AA49" s="226"/>
      <c r="AB49" s="91"/>
      <c r="AC49" s="91"/>
    </row>
    <row r="50" spans="20:29" ht="15" customHeight="1" x14ac:dyDescent="0.2">
      <c r="T50" s="323"/>
      <c r="U50" s="228"/>
      <c r="V50" s="91"/>
      <c r="W50" s="228"/>
      <c r="X50" s="91"/>
      <c r="Y50" s="91"/>
      <c r="Z50" s="91"/>
      <c r="AA50" s="226"/>
      <c r="AB50" s="91"/>
      <c r="AC50" s="91"/>
    </row>
    <row r="51" spans="20:29" ht="15" customHeight="1" x14ac:dyDescent="0.2">
      <c r="T51" s="323"/>
      <c r="U51" s="228"/>
      <c r="V51" s="228"/>
      <c r="W51" s="228"/>
      <c r="X51" s="91"/>
      <c r="Y51" s="91"/>
      <c r="Z51" s="91"/>
      <c r="AA51" s="226"/>
      <c r="AB51" s="91"/>
      <c r="AC51" s="91"/>
    </row>
    <row r="52" spans="20:29" ht="15" customHeight="1" x14ac:dyDescent="0.2">
      <c r="T52" s="323"/>
      <c r="U52" s="91"/>
      <c r="V52" s="91"/>
      <c r="W52" s="91"/>
      <c r="X52" s="91"/>
      <c r="Y52" s="91"/>
      <c r="Z52" s="91"/>
      <c r="AA52" s="226"/>
      <c r="AB52" s="91"/>
      <c r="AC52" s="91"/>
    </row>
    <row r="53" spans="20:29" ht="15" customHeight="1" x14ac:dyDescent="0.2">
      <c r="T53" s="323"/>
      <c r="U53" s="228"/>
      <c r="V53" s="228"/>
      <c r="W53" s="228"/>
      <c r="X53" s="91"/>
      <c r="Y53" s="91"/>
      <c r="Z53" s="91"/>
      <c r="AA53" s="226"/>
      <c r="AB53" s="91"/>
      <c r="AC53" s="91"/>
    </row>
    <row r="54" spans="20:29" ht="15" customHeight="1" x14ac:dyDescent="0.2">
      <c r="U54" s="228"/>
      <c r="V54" s="228"/>
      <c r="W54" s="228"/>
      <c r="X54" s="91"/>
      <c r="Y54" s="91"/>
      <c r="Z54" s="91"/>
      <c r="AA54" s="226"/>
      <c r="AB54" s="91"/>
      <c r="AC54" s="91"/>
    </row>
    <row r="55" spans="20:29" ht="15" customHeight="1" x14ac:dyDescent="0.2">
      <c r="T55" s="322"/>
      <c r="U55" s="91"/>
      <c r="V55" s="228"/>
      <c r="W55" s="92"/>
      <c r="X55" s="87"/>
      <c r="Y55" s="87"/>
      <c r="Z55" s="87"/>
      <c r="AA55" s="226"/>
      <c r="AB55" s="91"/>
      <c r="AC55" s="91"/>
    </row>
    <row r="56" spans="20:29" ht="15" customHeight="1" x14ac:dyDescent="0.2">
      <c r="T56" s="323"/>
      <c r="U56" s="228"/>
      <c r="V56" s="228"/>
      <c r="W56" s="228"/>
      <c r="X56" s="91"/>
      <c r="Y56" s="91"/>
      <c r="Z56" s="91"/>
      <c r="AA56" s="226"/>
      <c r="AB56" s="91"/>
      <c r="AC56" s="91"/>
    </row>
    <row r="57" spans="20:29" ht="15" customHeight="1" x14ac:dyDescent="0.2">
      <c r="U57" s="228"/>
      <c r="V57" s="228"/>
      <c r="W57" s="228"/>
      <c r="X57" s="91"/>
      <c r="Y57" s="91"/>
      <c r="Z57" s="91"/>
      <c r="AA57" s="226"/>
      <c r="AB57" s="91"/>
      <c r="AC57" s="91"/>
    </row>
    <row r="58" spans="20:29" ht="15" customHeight="1" x14ac:dyDescent="0.2">
      <c r="T58" s="322"/>
      <c r="U58" s="226"/>
      <c r="V58" s="228"/>
      <c r="W58" s="228"/>
      <c r="X58" s="91"/>
      <c r="Y58" s="91"/>
      <c r="Z58" s="91"/>
      <c r="AA58" s="226"/>
      <c r="AB58" s="91"/>
      <c r="AC58" s="91"/>
    </row>
    <row r="59" spans="20:29" ht="15" customHeight="1" x14ac:dyDescent="0.2">
      <c r="T59" s="323"/>
      <c r="U59" s="228"/>
      <c r="V59" s="228"/>
      <c r="W59" s="228"/>
      <c r="X59" s="91"/>
      <c r="Y59" s="91"/>
      <c r="Z59" s="91"/>
      <c r="AA59" s="226"/>
      <c r="AB59" s="91"/>
      <c r="AC59" s="91"/>
    </row>
    <row r="60" spans="20:29" ht="15" customHeight="1" x14ac:dyDescent="0.2">
      <c r="U60" s="228"/>
      <c r="V60" s="228"/>
      <c r="W60" s="228"/>
      <c r="X60" s="91"/>
      <c r="Y60" s="91"/>
      <c r="Z60" s="91"/>
      <c r="AA60" s="226"/>
      <c r="AB60" s="91"/>
      <c r="AC60" s="91"/>
    </row>
    <row r="61" spans="20:29" ht="15" customHeight="1" x14ac:dyDescent="0.2">
      <c r="T61" s="322"/>
      <c r="Y61" s="91"/>
      <c r="Z61" s="91"/>
      <c r="AA61" s="226"/>
      <c r="AB61" s="91"/>
      <c r="AC61" s="91"/>
    </row>
    <row r="62" spans="20:29" ht="15" customHeight="1" x14ac:dyDescent="0.2">
      <c r="T62" s="323"/>
      <c r="U62" s="228"/>
      <c r="V62" s="228"/>
      <c r="W62" s="228"/>
      <c r="X62" s="91"/>
      <c r="Y62" s="91"/>
      <c r="Z62" s="91"/>
      <c r="AA62" s="226"/>
      <c r="AB62" s="91"/>
      <c r="AC62" s="91"/>
    </row>
    <row r="63" spans="20:29" ht="15" customHeight="1" x14ac:dyDescent="0.2">
      <c r="U63" s="228"/>
      <c r="V63" s="228"/>
      <c r="W63" s="228"/>
      <c r="X63" s="91"/>
      <c r="Y63" s="91"/>
      <c r="Z63" s="91"/>
      <c r="AA63" s="226"/>
      <c r="AB63" s="91"/>
      <c r="AC63" s="91"/>
    </row>
    <row r="64" spans="20:29" ht="15" customHeight="1" x14ac:dyDescent="0.2">
      <c r="T64" s="322"/>
      <c r="U64" s="226"/>
      <c r="V64" s="226"/>
      <c r="Y64" s="91"/>
      <c r="Z64" s="91"/>
      <c r="AA64" s="226"/>
      <c r="AB64" s="91"/>
      <c r="AC64" s="91"/>
    </row>
    <row r="65" spans="20:37" ht="16.5" customHeight="1" x14ac:dyDescent="0.2">
      <c r="T65" s="323"/>
      <c r="U65" s="150"/>
      <c r="V65" s="227"/>
      <c r="Y65" s="91"/>
      <c r="Z65" s="91"/>
      <c r="AA65" s="226"/>
      <c r="AB65" s="91"/>
      <c r="AC65" s="91"/>
    </row>
    <row r="66" spans="20:37" ht="16.5" customHeight="1" x14ac:dyDescent="0.2">
      <c r="T66" s="323"/>
      <c r="U66" s="150"/>
      <c r="V66" s="150"/>
    </row>
    <row r="67" spans="20:37" ht="15" customHeight="1" x14ac:dyDescent="0.2">
      <c r="T67" s="323"/>
      <c r="AA67" s="226"/>
      <c r="AB67" s="226"/>
    </row>
    <row r="68" spans="20:37" ht="16.5" customHeight="1" x14ac:dyDescent="0.2">
      <c r="T68" s="323"/>
      <c r="X68" s="150"/>
      <c r="AA68" s="226"/>
      <c r="AB68" s="226"/>
      <c r="AC68" s="150"/>
      <c r="AD68" s="150"/>
      <c r="AE68" s="150"/>
      <c r="AF68" s="150"/>
      <c r="AG68" s="150"/>
      <c r="AH68" s="150"/>
      <c r="AI68" s="150"/>
      <c r="AJ68" s="150"/>
      <c r="AK68" s="150"/>
    </row>
    <row r="69" spans="20:37" ht="16.5" customHeight="1" x14ac:dyDescent="0.2">
      <c r="T69" s="323"/>
      <c r="X69" s="229"/>
      <c r="AA69" s="226"/>
      <c r="AB69" s="226"/>
      <c r="AC69" s="150"/>
      <c r="AD69" s="150"/>
      <c r="AE69" s="150"/>
      <c r="AF69" s="150"/>
      <c r="AG69" s="150"/>
      <c r="AH69" s="150"/>
      <c r="AI69" s="150"/>
      <c r="AJ69" s="150"/>
      <c r="AK69" s="150"/>
    </row>
    <row r="70" spans="20:37" ht="16.5" customHeight="1" x14ac:dyDescent="0.2">
      <c r="T70" s="323"/>
      <c r="X70" s="150"/>
      <c r="AA70" s="226"/>
      <c r="AB70" s="226"/>
      <c r="AC70" s="150"/>
      <c r="AD70" s="150"/>
      <c r="AE70" s="150"/>
      <c r="AF70" s="150"/>
      <c r="AG70" s="150"/>
      <c r="AH70" s="150"/>
      <c r="AI70" s="150"/>
      <c r="AJ70" s="150"/>
      <c r="AK70" s="150"/>
    </row>
    <row r="71" spans="20:37" ht="16.5" customHeight="1" x14ac:dyDescent="0.2">
      <c r="T71" s="323"/>
      <c r="X71" s="150"/>
      <c r="AA71" s="226"/>
      <c r="AB71" s="226"/>
      <c r="AC71" s="150"/>
      <c r="AD71" s="150"/>
      <c r="AE71" s="150"/>
      <c r="AF71" s="150"/>
      <c r="AG71" s="150"/>
      <c r="AH71" s="150"/>
      <c r="AI71" s="150"/>
      <c r="AJ71" s="150"/>
      <c r="AK71" s="150"/>
    </row>
    <row r="72" spans="20:37" ht="16.5" customHeight="1" x14ac:dyDescent="0.2">
      <c r="T72" s="323"/>
      <c r="X72" s="150"/>
      <c r="AA72" s="226"/>
      <c r="AB72" s="226"/>
      <c r="AC72" s="150"/>
      <c r="AD72" s="150"/>
      <c r="AE72" s="150"/>
      <c r="AF72" s="150"/>
      <c r="AG72" s="150"/>
      <c r="AH72" s="150"/>
      <c r="AI72" s="150"/>
      <c r="AJ72" s="150"/>
      <c r="AK72" s="150"/>
    </row>
    <row r="73" spans="20:37" ht="16.5" customHeight="1" x14ac:dyDescent="0.2">
      <c r="T73" s="323"/>
      <c r="X73" s="150"/>
      <c r="AA73" s="226"/>
      <c r="AB73" s="226"/>
      <c r="AC73" s="150"/>
      <c r="AD73" s="150"/>
      <c r="AE73" s="150"/>
      <c r="AF73" s="150"/>
      <c r="AG73" s="150"/>
      <c r="AH73" s="150"/>
      <c r="AI73" s="150"/>
      <c r="AJ73" s="150"/>
      <c r="AK73" s="150"/>
    </row>
    <row r="74" spans="20:37" ht="16.5" customHeight="1" x14ac:dyDescent="0.2">
      <c r="T74" s="323"/>
      <c r="X74" s="230"/>
      <c r="AA74" s="226"/>
      <c r="AB74" s="226"/>
      <c r="AC74" s="150"/>
      <c r="AD74" s="150"/>
      <c r="AE74" s="150"/>
      <c r="AF74" s="150"/>
      <c r="AG74" s="150"/>
      <c r="AH74" s="150"/>
      <c r="AI74" s="150"/>
      <c r="AJ74" s="150"/>
      <c r="AK74" s="150"/>
    </row>
    <row r="75" spans="20:37" ht="15" customHeight="1" x14ac:dyDescent="0.2">
      <c r="T75" s="323"/>
      <c r="X75" s="231"/>
      <c r="AA75" s="226"/>
      <c r="AB75" s="226"/>
    </row>
    <row r="76" spans="20:37" ht="15" customHeight="1" x14ac:dyDescent="0.2">
      <c r="T76" s="323"/>
      <c r="X76" s="231"/>
      <c r="AA76" s="226"/>
      <c r="AB76" s="226"/>
      <c r="AC76" s="45"/>
      <c r="AD76" s="45"/>
      <c r="AE76" s="45"/>
      <c r="AF76" s="45"/>
      <c r="AG76" s="45"/>
      <c r="AH76" s="45"/>
      <c r="AI76" s="45"/>
      <c r="AJ76" s="45"/>
      <c r="AK76" s="45"/>
    </row>
    <row r="77" spans="20:37" ht="15" customHeight="1" x14ac:dyDescent="0.2">
      <c r="T77" s="323"/>
      <c r="X77" s="231"/>
      <c r="AA77" s="226"/>
      <c r="AB77" s="226"/>
      <c r="AC77" s="151"/>
      <c r="AD77" s="151"/>
      <c r="AE77" s="151"/>
      <c r="AF77" s="151"/>
      <c r="AG77" s="151"/>
      <c r="AH77" s="151"/>
      <c r="AI77" s="151"/>
      <c r="AJ77" s="151"/>
      <c r="AK77" s="151"/>
    </row>
    <row r="78" spans="20:37" ht="15" customHeight="1" x14ac:dyDescent="0.2">
      <c r="T78" s="323"/>
      <c r="X78" s="231"/>
      <c r="AA78" s="226"/>
      <c r="AB78" s="226"/>
    </row>
    <row r="79" spans="20:37" ht="15" customHeight="1" x14ac:dyDescent="0.2">
      <c r="T79" s="323"/>
      <c r="X79" s="231"/>
      <c r="AA79" s="226"/>
      <c r="AB79" s="226"/>
    </row>
    <row r="80" spans="20:37" ht="15" customHeight="1" x14ac:dyDescent="0.2">
      <c r="T80" s="323"/>
      <c r="X80" s="231"/>
      <c r="AA80" s="226"/>
      <c r="AB80" s="226"/>
    </row>
    <row r="81" spans="20:28" ht="15" customHeight="1" x14ac:dyDescent="0.2">
      <c r="T81" s="323"/>
      <c r="X81" s="231"/>
      <c r="AA81" s="226"/>
      <c r="AB81" s="226"/>
    </row>
    <row r="82" spans="20:28" x14ac:dyDescent="0.2">
      <c r="T82" s="323"/>
    </row>
    <row r="83" spans="20:28" x14ac:dyDescent="0.2">
      <c r="T83" s="323"/>
    </row>
    <row r="84" spans="20:28" x14ac:dyDescent="0.2">
      <c r="T84" s="323"/>
    </row>
    <row r="85" spans="20:28" x14ac:dyDescent="0.2">
      <c r="T85" s="323"/>
    </row>
    <row r="86" spans="20:28" x14ac:dyDescent="0.2">
      <c r="T86" s="323"/>
    </row>
    <row r="87" spans="20:28" x14ac:dyDescent="0.2">
      <c r="T87" s="323"/>
    </row>
    <row r="88" spans="20:28" x14ac:dyDescent="0.2">
      <c r="T88" s="323"/>
    </row>
    <row r="89" spans="20:28" x14ac:dyDescent="0.2">
      <c r="T89" s="323"/>
    </row>
    <row r="90" spans="20:28" x14ac:dyDescent="0.2">
      <c r="T90" s="323"/>
    </row>
    <row r="91" spans="20:28" x14ac:dyDescent="0.2">
      <c r="T91" s="323"/>
    </row>
    <row r="92" spans="20:28" x14ac:dyDescent="0.2">
      <c r="T92" s="323"/>
    </row>
    <row r="93" spans="20:28" x14ac:dyDescent="0.2">
      <c r="T93" s="323"/>
    </row>
    <row r="94" spans="20:28" x14ac:dyDescent="0.2">
      <c r="T94" s="323"/>
    </row>
    <row r="95" spans="20:28" x14ac:dyDescent="0.2">
      <c r="T95" s="323"/>
    </row>
    <row r="96" spans="20:28" x14ac:dyDescent="0.2">
      <c r="T96" s="323"/>
    </row>
    <row r="97" spans="20:20" x14ac:dyDescent="0.2">
      <c r="T97" s="323"/>
    </row>
    <row r="98" spans="20:20" x14ac:dyDescent="0.2">
      <c r="T98" s="323"/>
    </row>
    <row r="99" spans="20:20" x14ac:dyDescent="0.2">
      <c r="T99" s="323"/>
    </row>
    <row r="100" spans="20:20" x14ac:dyDescent="0.2">
      <c r="T100" s="323"/>
    </row>
    <row r="101" spans="20:20" x14ac:dyDescent="0.2">
      <c r="T101" s="323"/>
    </row>
    <row r="102" spans="20:20" x14ac:dyDescent="0.2">
      <c r="T102" s="323"/>
    </row>
    <row r="103" spans="20:20" x14ac:dyDescent="0.2">
      <c r="T103" s="323"/>
    </row>
    <row r="104" spans="20:20" x14ac:dyDescent="0.2">
      <c r="T104" s="323"/>
    </row>
    <row r="105" spans="20:20" x14ac:dyDescent="0.2">
      <c r="T105" s="323"/>
    </row>
    <row r="106" spans="20:20" x14ac:dyDescent="0.2">
      <c r="T106" s="323"/>
    </row>
    <row r="107" spans="20:20" x14ac:dyDescent="0.2">
      <c r="T107" s="323"/>
    </row>
    <row r="108" spans="20:20" x14ac:dyDescent="0.2">
      <c r="T108" s="323"/>
    </row>
    <row r="109" spans="20:20" x14ac:dyDescent="0.2">
      <c r="T109" s="323"/>
    </row>
    <row r="110" spans="20:20" x14ac:dyDescent="0.2">
      <c r="T110" s="323"/>
    </row>
    <row r="111" spans="20:20" x14ac:dyDescent="0.2">
      <c r="T111" s="323"/>
    </row>
    <row r="112" spans="20:20" x14ac:dyDescent="0.2">
      <c r="T112" s="323"/>
    </row>
    <row r="113" spans="20:20" x14ac:dyDescent="0.2">
      <c r="T113" s="323"/>
    </row>
    <row r="114" spans="20:20" x14ac:dyDescent="0.2">
      <c r="T114" s="323"/>
    </row>
    <row r="115" spans="20:20" x14ac:dyDescent="0.2">
      <c r="T115" s="323"/>
    </row>
    <row r="116" spans="20:20" x14ac:dyDescent="0.2">
      <c r="T116" s="323"/>
    </row>
    <row r="117" spans="20:20" x14ac:dyDescent="0.2">
      <c r="T117" s="323"/>
    </row>
    <row r="118" spans="20:20" x14ac:dyDescent="0.2">
      <c r="T118" s="323"/>
    </row>
    <row r="119" spans="20:20" x14ac:dyDescent="0.2">
      <c r="T119" s="323"/>
    </row>
    <row r="120" spans="20:20" x14ac:dyDescent="0.2">
      <c r="T120" s="323"/>
    </row>
    <row r="121" spans="20:20" x14ac:dyDescent="0.2">
      <c r="T121" s="323"/>
    </row>
    <row r="122" spans="20:20" x14ac:dyDescent="0.2">
      <c r="T122" s="323"/>
    </row>
    <row r="123" spans="20:20" x14ac:dyDescent="0.2">
      <c r="T123" s="323"/>
    </row>
    <row r="124" spans="20:20" x14ac:dyDescent="0.2">
      <c r="T124" s="323"/>
    </row>
    <row r="125" spans="20:20" x14ac:dyDescent="0.2">
      <c r="T125" s="323"/>
    </row>
    <row r="126" spans="20:20" x14ac:dyDescent="0.2">
      <c r="T126" s="323"/>
    </row>
    <row r="127" spans="20:20" x14ac:dyDescent="0.2">
      <c r="T127" s="323"/>
    </row>
    <row r="128" spans="20:20" x14ac:dyDescent="0.2">
      <c r="T128" s="323"/>
    </row>
    <row r="129" spans="20:20" x14ac:dyDescent="0.2">
      <c r="T129" s="323"/>
    </row>
    <row r="130" spans="20:20" x14ac:dyDescent="0.2">
      <c r="T130" s="323"/>
    </row>
    <row r="131" spans="20:20" x14ac:dyDescent="0.2">
      <c r="T131" s="323"/>
    </row>
    <row r="132" spans="20:20" x14ac:dyDescent="0.2">
      <c r="T132" s="32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pageSetUpPr fitToPage="1"/>
  </sheetPr>
  <dimension ref="A1:AK149"/>
  <sheetViews>
    <sheetView showGridLines="0" view="pageBreakPreview" zoomScaleNormal="100" zoomScaleSheetLayoutView="100"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96</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30</v>
      </c>
      <c r="K7" s="232">
        <v>32.309394147669998</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105</v>
      </c>
      <c r="E12" s="214" t="s">
        <v>106</v>
      </c>
      <c r="G12" s="93" t="s">
        <v>14</v>
      </c>
      <c r="I12" s="73" t="s">
        <v>107</v>
      </c>
      <c r="K12" s="93" t="s">
        <v>108</v>
      </c>
      <c r="M12" s="161">
        <v>49.976250000000022</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109</v>
      </c>
      <c r="K14" s="66" t="s">
        <v>110</v>
      </c>
      <c r="M14" s="48" t="s">
        <v>111</v>
      </c>
      <c r="N14" s="154"/>
      <c r="P14" s="322"/>
      <c r="Q14" s="226"/>
      <c r="R14" s="226"/>
      <c r="S14" s="226"/>
      <c r="T14" s="226"/>
      <c r="U14" s="226"/>
      <c r="V14" s="226"/>
      <c r="W14" s="226"/>
      <c r="X14" s="226"/>
      <c r="AJ14" s="151"/>
    </row>
    <row r="15" spans="1:37" ht="15" customHeight="1" x14ac:dyDescent="0.2">
      <c r="B15" s="205"/>
      <c r="C15" s="161">
        <v>817</v>
      </c>
      <c r="K15" s="161" t="s">
        <v>106</v>
      </c>
      <c r="M15" s="161" t="s">
        <v>112</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119</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0</v>
      </c>
      <c r="J21" s="235">
        <v>139</v>
      </c>
      <c r="K21" s="236">
        <v>1</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2489.6807620433751</v>
      </c>
      <c r="F22" s="159">
        <f>($C$15/2)*PI()*2</f>
        <v>2566.6811979828608</v>
      </c>
      <c r="G22" s="198">
        <f>F22*1.03</f>
        <v>2643.6816339223465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1</v>
      </c>
      <c r="M23" s="245">
        <v>0</v>
      </c>
      <c r="N23" s="247">
        <v>1</v>
      </c>
      <c r="P23" s="323"/>
      <c r="Q23" s="150"/>
      <c r="R23" s="227"/>
      <c r="S23" s="91"/>
      <c r="T23" s="91"/>
      <c r="U23" s="91"/>
      <c r="V23" s="91"/>
      <c r="W23" s="226"/>
      <c r="X23" s="91"/>
      <c r="Y23" s="91"/>
    </row>
    <row r="24" spans="1:25" ht="20.25" customHeight="1" x14ac:dyDescent="0.2">
      <c r="A24" s="3"/>
      <c r="B24" s="211"/>
      <c r="C24" s="91" t="s">
        <v>127</v>
      </c>
      <c r="D24" s="91"/>
      <c r="E24" s="218">
        <f>F24*(1-($C$131/100))</f>
        <v>407.92255</v>
      </c>
      <c r="F24" s="239">
        <v>416.2475</v>
      </c>
      <c r="G24" s="219">
        <f>F24*(1+($C$131/100))</f>
        <v>424.57245</v>
      </c>
      <c r="H24" s="208"/>
      <c r="I24" s="234"/>
      <c r="J24" s="235"/>
      <c r="K24" s="236"/>
      <c r="L24" s="246">
        <v>1</v>
      </c>
      <c r="M24" s="245">
        <v>1</v>
      </c>
      <c r="N24" s="247">
        <v>2</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1</v>
      </c>
      <c r="M25" s="245">
        <v>2</v>
      </c>
      <c r="N25" s="247">
        <v>0</v>
      </c>
      <c r="P25" s="322"/>
      <c r="Q25" s="226"/>
      <c r="R25" s="226"/>
      <c r="S25" s="226"/>
      <c r="T25" s="226"/>
      <c r="U25" s="226"/>
      <c r="V25" s="91"/>
      <c r="W25" s="226"/>
      <c r="X25" s="91"/>
      <c r="Y25" s="91"/>
    </row>
    <row r="26" spans="1:25" ht="20.25" customHeight="1" x14ac:dyDescent="0.2">
      <c r="A26" s="3"/>
      <c r="B26" s="211"/>
      <c r="C26" s="91" t="s">
        <v>128</v>
      </c>
      <c r="D26" s="91"/>
      <c r="E26" s="218">
        <f>F26*(1-($C$131/100))</f>
        <v>2653.8363936000001</v>
      </c>
      <c r="F26" s="239">
        <v>2707.9963200000002</v>
      </c>
      <c r="G26" s="219">
        <f>F26*(1+($C$131/100))</f>
        <v>2762.1562464000003</v>
      </c>
      <c r="H26" s="241"/>
      <c r="I26" s="234"/>
      <c r="J26" s="235"/>
      <c r="K26" s="236"/>
      <c r="L26" s="246">
        <v>1</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0</v>
      </c>
      <c r="M27" s="245">
        <v>4</v>
      </c>
      <c r="N27" s="247">
        <v>0</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0</v>
      </c>
      <c r="M28" s="245">
        <v>5</v>
      </c>
      <c r="N28" s="247">
        <v>1</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130</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1</v>
      </c>
      <c r="J32" s="235">
        <v>136</v>
      </c>
      <c r="K32" s="234">
        <v>5</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401.08312999999998</v>
      </c>
      <c r="F35" s="239">
        <v>409.26850000000002</v>
      </c>
      <c r="G35" s="219">
        <f>F35*(1+($C$131/100))</f>
        <v>417.45387000000005</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2669.7861092000003</v>
      </c>
      <c r="F37" s="239">
        <v>2724.2715400000002</v>
      </c>
      <c r="G37" s="219">
        <f>F37*(1+($C$131/100))</f>
        <v>2778.7569708000001</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132</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2</v>
      </c>
      <c r="J43" s="235">
        <v>134</v>
      </c>
      <c r="K43" s="234">
        <v>0</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394.73223999999999</v>
      </c>
      <c r="F46" s="239">
        <v>402.78800000000001</v>
      </c>
      <c r="G46" s="219">
        <f>F46*(1+($C$131/100))</f>
        <v>410.84376000000003</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2685.7358248</v>
      </c>
      <c r="F48" s="239">
        <v>2740.5467600000002</v>
      </c>
      <c r="G48" s="219">
        <f>F48*(1+($C$131/100))</f>
        <v>2795.3576952000003</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t="s">
        <v>134</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v>1</v>
      </c>
      <c r="I54" s="234">
        <v>3</v>
      </c>
      <c r="J54" s="235">
        <v>132</v>
      </c>
      <c r="K54" s="234">
        <v>1</v>
      </c>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388.86987999999997</v>
      </c>
      <c r="F57" s="239">
        <v>396.80599999999998</v>
      </c>
      <c r="G57" s="219">
        <f>F57*(1+($C$131/100))</f>
        <v>404.74212</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2701.6855404000003</v>
      </c>
      <c r="F59" s="239">
        <v>2756.8219800000002</v>
      </c>
      <c r="G59" s="219">
        <f>F59*(1+($C$131/100))</f>
        <v>2811.9584196000001</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168</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30</v>
      </c>
      <c r="K7" s="232">
        <v>24.818526137629991</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169</v>
      </c>
      <c r="E12" s="214" t="s">
        <v>170</v>
      </c>
      <c r="G12" s="93" t="s">
        <v>14</v>
      </c>
      <c r="I12" s="73" t="s">
        <v>107</v>
      </c>
      <c r="K12" s="93" t="s">
        <v>171</v>
      </c>
      <c r="M12" s="161">
        <v>53.465750000000007</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170</v>
      </c>
      <c r="M15" s="161" t="s">
        <v>173</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174</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4</v>
      </c>
      <c r="J21" s="235">
        <v>118</v>
      </c>
      <c r="K21" s="236">
        <v>2</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1</v>
      </c>
      <c r="M23" s="245">
        <v>0</v>
      </c>
      <c r="N23" s="247">
        <v>0</v>
      </c>
      <c r="P23" s="323"/>
      <c r="Q23" s="150"/>
      <c r="R23" s="227"/>
      <c r="S23" s="91"/>
      <c r="T23" s="91"/>
      <c r="U23" s="91"/>
      <c r="V23" s="91"/>
      <c r="W23" s="226"/>
      <c r="X23" s="91"/>
      <c r="Y23" s="91"/>
    </row>
    <row r="24" spans="1:25" ht="20.25" customHeight="1" x14ac:dyDescent="0.2">
      <c r="A24" s="3"/>
      <c r="B24" s="211"/>
      <c r="C24" s="91" t="s">
        <v>127</v>
      </c>
      <c r="D24" s="91"/>
      <c r="E24" s="218">
        <f>F24*(1-($C$131/100))</f>
        <v>366.32400000000001</v>
      </c>
      <c r="F24" s="239">
        <v>373.8</v>
      </c>
      <c r="G24" s="219">
        <f>F24*(1+($C$131/100))</f>
        <v>381.27600000000001</v>
      </c>
      <c r="H24" s="208"/>
      <c r="I24" s="234"/>
      <c r="J24" s="235"/>
      <c r="K24" s="236"/>
      <c r="L24" s="246">
        <v>0</v>
      </c>
      <c r="M24" s="245">
        <v>1</v>
      </c>
      <c r="N24" s="247">
        <v>0</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0</v>
      </c>
      <c r="M25" s="245">
        <v>2</v>
      </c>
      <c r="N25" s="247">
        <v>1</v>
      </c>
      <c r="P25" s="322"/>
      <c r="Q25" s="226"/>
      <c r="R25" s="226"/>
      <c r="S25" s="226"/>
      <c r="T25" s="226"/>
      <c r="U25" s="226"/>
      <c r="V25" s="91"/>
      <c r="W25" s="226"/>
      <c r="X25" s="91"/>
      <c r="Y25" s="91"/>
    </row>
    <row r="26" spans="1:25" ht="20.25" customHeight="1" x14ac:dyDescent="0.2">
      <c r="A26" s="3"/>
      <c r="B26" s="211"/>
      <c r="C26" s="91" t="s">
        <v>128</v>
      </c>
      <c r="D26" s="91"/>
      <c r="E26" s="218">
        <f>F26*(1-($C$131/100))</f>
        <v>2850.6975686000001</v>
      </c>
      <c r="F26" s="239">
        <v>2908.8750700000001</v>
      </c>
      <c r="G26" s="219">
        <f>F26*(1+($C$131/100))</f>
        <v>2967.0525714</v>
      </c>
      <c r="H26" s="241"/>
      <c r="I26" s="234"/>
      <c r="J26" s="235"/>
      <c r="K26" s="236"/>
      <c r="L26" s="246">
        <v>0</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1</v>
      </c>
      <c r="M27" s="245">
        <v>4</v>
      </c>
      <c r="N27" s="247">
        <v>1</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1</v>
      </c>
      <c r="M28" s="245">
        <v>5</v>
      </c>
      <c r="N28" s="247">
        <v>1</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175</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5</v>
      </c>
      <c r="J32" s="235">
        <v>117</v>
      </c>
      <c r="K32" s="234">
        <v>5</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361.17900000000003</v>
      </c>
      <c r="F35" s="239">
        <v>368.55</v>
      </c>
      <c r="G35" s="219">
        <f>F35*(1+($C$131/100))</f>
        <v>375.92099999999999</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2867.4951606</v>
      </c>
      <c r="F37" s="239">
        <v>2926.0154699999998</v>
      </c>
      <c r="G37" s="219">
        <f>F37*(1+($C$131/100))</f>
        <v>2984.5357793999997</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176</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0</v>
      </c>
      <c r="J43" s="235">
        <v>115</v>
      </c>
      <c r="K43" s="234">
        <v>4</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357.06299999999999</v>
      </c>
      <c r="F46" s="239">
        <v>364.35</v>
      </c>
      <c r="G46" s="219">
        <f>F46*(1+($C$131/100))</f>
        <v>371.63700000000006</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2884.2927623999999</v>
      </c>
      <c r="F48" s="239">
        <v>2943.1558799999998</v>
      </c>
      <c r="G48" s="219">
        <f>F48*(1+($C$131/100))</f>
        <v>3002.0189975999997</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177</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36</v>
      </c>
      <c r="K7" s="232">
        <v>29.652349101834989</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178</v>
      </c>
      <c r="E12" s="214" t="s">
        <v>179</v>
      </c>
      <c r="G12" s="93" t="s">
        <v>14</v>
      </c>
      <c r="I12" s="73" t="s">
        <v>107</v>
      </c>
      <c r="K12" s="93" t="s">
        <v>171</v>
      </c>
      <c r="M12" s="161">
        <v>56.706000000000017</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179</v>
      </c>
      <c r="M15" s="161" t="s">
        <v>180</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181</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1</v>
      </c>
      <c r="J21" s="235">
        <v>107</v>
      </c>
      <c r="K21" s="236">
        <v>2</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0</v>
      </c>
      <c r="M23" s="245">
        <v>0</v>
      </c>
      <c r="N23" s="247">
        <v>1</v>
      </c>
      <c r="P23" s="323"/>
      <c r="Q23" s="150"/>
      <c r="R23" s="227"/>
      <c r="S23" s="91"/>
      <c r="T23" s="91"/>
      <c r="U23" s="91"/>
      <c r="V23" s="91"/>
      <c r="W23" s="226"/>
      <c r="X23" s="91"/>
      <c r="Y23" s="91"/>
    </row>
    <row r="24" spans="1:25" ht="20.25" customHeight="1" x14ac:dyDescent="0.2">
      <c r="A24" s="3"/>
      <c r="B24" s="211"/>
      <c r="C24" s="91" t="s">
        <v>127</v>
      </c>
      <c r="D24" s="91"/>
      <c r="E24" s="218">
        <f>F24*(1-($C$131/100))</f>
        <v>368.42185660000001</v>
      </c>
      <c r="F24" s="239">
        <v>375.94067000000001</v>
      </c>
      <c r="G24" s="219">
        <f>F24*(1+($C$131/100))</f>
        <v>383.45948340000001</v>
      </c>
      <c r="H24" s="208"/>
      <c r="I24" s="234"/>
      <c r="J24" s="235"/>
      <c r="K24" s="236"/>
      <c r="L24" s="246">
        <v>1</v>
      </c>
      <c r="M24" s="245">
        <v>1</v>
      </c>
      <c r="N24" s="247">
        <v>1</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1</v>
      </c>
      <c r="M25" s="245">
        <v>2</v>
      </c>
      <c r="N25" s="247">
        <v>1</v>
      </c>
      <c r="P25" s="322"/>
      <c r="Q25" s="226"/>
      <c r="R25" s="226"/>
      <c r="S25" s="226"/>
      <c r="T25" s="226"/>
      <c r="U25" s="226"/>
      <c r="V25" s="91"/>
      <c r="W25" s="226"/>
      <c r="X25" s="91"/>
      <c r="Y25" s="91"/>
    </row>
    <row r="26" spans="1:25" ht="20.25" customHeight="1" x14ac:dyDescent="0.2">
      <c r="A26" s="3"/>
      <c r="B26" s="211"/>
      <c r="C26" s="91" t="s">
        <v>128</v>
      </c>
      <c r="D26" s="91"/>
      <c r="E26" s="218">
        <f>F26*(1-($C$131/100))</f>
        <v>3035.5091732000001</v>
      </c>
      <c r="F26" s="239">
        <v>3097.4583400000001</v>
      </c>
      <c r="G26" s="219">
        <f>F26*(1+($C$131/100))</f>
        <v>3159.4075068000002</v>
      </c>
      <c r="H26" s="241"/>
      <c r="I26" s="234"/>
      <c r="J26" s="235"/>
      <c r="K26" s="236"/>
      <c r="L26" s="246">
        <v>1</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0</v>
      </c>
      <c r="M27" s="245">
        <v>4</v>
      </c>
      <c r="N27" s="247">
        <v>0</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0</v>
      </c>
      <c r="M28" s="245">
        <v>5</v>
      </c>
      <c r="N28" s="247">
        <v>0</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182</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2</v>
      </c>
      <c r="J32" s="235">
        <v>105</v>
      </c>
      <c r="K32" s="234">
        <v>0</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363.83806340000001</v>
      </c>
      <c r="F35" s="239">
        <v>371.26333</v>
      </c>
      <c r="G35" s="219">
        <f>F35*(1+($C$131/100))</f>
        <v>378.68859659999998</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3054.2158345999997</v>
      </c>
      <c r="F37" s="239">
        <v>3116.5467699999999</v>
      </c>
      <c r="G37" s="219">
        <f>F37*(1+($C$131/100))</f>
        <v>3178.8777054000002</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183</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3</v>
      </c>
      <c r="J43" s="235">
        <v>104</v>
      </c>
      <c r="K43" s="234">
        <v>1</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360.40022340000002</v>
      </c>
      <c r="F46" s="239">
        <v>367.75533000000001</v>
      </c>
      <c r="G46" s="219">
        <f>F46*(1+($C$131/100))</f>
        <v>375.11043660000001</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3072.9224862000001</v>
      </c>
      <c r="F48" s="239">
        <v>3135.63519</v>
      </c>
      <c r="G48" s="219">
        <f>F48*(1+($C$131/100))</f>
        <v>3198.3478937999998</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184</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36</v>
      </c>
      <c r="K7" s="232">
        <v>32.359915164405002</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185</v>
      </c>
      <c r="E12" s="214" t="s">
        <v>186</v>
      </c>
      <c r="G12" s="93" t="s">
        <v>14</v>
      </c>
      <c r="I12" s="73" t="s">
        <v>107</v>
      </c>
      <c r="K12" s="93" t="s">
        <v>171</v>
      </c>
      <c r="M12" s="161">
        <v>59.697000000000031</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186</v>
      </c>
      <c r="M15" s="161" t="s">
        <v>187</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188</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4</v>
      </c>
      <c r="J21" s="235">
        <v>98</v>
      </c>
      <c r="K21" s="236">
        <v>5</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1</v>
      </c>
      <c r="M23" s="245">
        <v>0</v>
      </c>
      <c r="N23" s="247">
        <v>1</v>
      </c>
      <c r="P23" s="323"/>
      <c r="Q23" s="150"/>
      <c r="R23" s="227"/>
      <c r="S23" s="91"/>
      <c r="T23" s="91"/>
      <c r="U23" s="91"/>
      <c r="V23" s="91"/>
      <c r="W23" s="226"/>
      <c r="X23" s="91"/>
      <c r="Y23" s="91"/>
    </row>
    <row r="24" spans="1:25" ht="20.25" customHeight="1" x14ac:dyDescent="0.2">
      <c r="A24" s="3"/>
      <c r="B24" s="211"/>
      <c r="C24" s="91" t="s">
        <v>127</v>
      </c>
      <c r="D24" s="91"/>
      <c r="E24" s="218">
        <f>F24*(1-($C$131/100))</f>
        <v>356.81816659999998</v>
      </c>
      <c r="F24" s="239">
        <v>364.10016999999999</v>
      </c>
      <c r="G24" s="219">
        <f>F24*(1+($C$131/100))</f>
        <v>371.3821734</v>
      </c>
      <c r="H24" s="208"/>
      <c r="I24" s="234"/>
      <c r="J24" s="235"/>
      <c r="K24" s="236"/>
      <c r="L24" s="246">
        <v>0</v>
      </c>
      <c r="M24" s="245">
        <v>1</v>
      </c>
      <c r="N24" s="247">
        <v>0</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0</v>
      </c>
      <c r="M25" s="245">
        <v>2</v>
      </c>
      <c r="N25" s="247">
        <v>0</v>
      </c>
      <c r="P25" s="322"/>
      <c r="Q25" s="226"/>
      <c r="R25" s="226"/>
      <c r="S25" s="226"/>
      <c r="T25" s="226"/>
      <c r="U25" s="226"/>
      <c r="V25" s="91"/>
      <c r="W25" s="226"/>
      <c r="X25" s="91"/>
      <c r="Y25" s="91"/>
    </row>
    <row r="26" spans="1:25" ht="20.25" customHeight="1" x14ac:dyDescent="0.2">
      <c r="A26" s="3"/>
      <c r="B26" s="211"/>
      <c r="C26" s="91" t="s">
        <v>128</v>
      </c>
      <c r="D26" s="91"/>
      <c r="E26" s="218">
        <f>F26*(1-($C$131/100))</f>
        <v>3225.3765684</v>
      </c>
      <c r="F26" s="239">
        <v>3291.2005800000002</v>
      </c>
      <c r="G26" s="219">
        <f>F26*(1+($C$131/100))</f>
        <v>3357.0245916000003</v>
      </c>
      <c r="H26" s="241"/>
      <c r="I26" s="234"/>
      <c r="J26" s="235"/>
      <c r="K26" s="236"/>
      <c r="L26" s="246">
        <v>0</v>
      </c>
      <c r="M26" s="245">
        <v>3</v>
      </c>
      <c r="N26" s="247">
        <v>1</v>
      </c>
      <c r="P26" s="323"/>
      <c r="Q26" s="150"/>
      <c r="R26" s="227"/>
      <c r="S26" s="91"/>
      <c r="T26" s="91"/>
      <c r="U26" s="91"/>
      <c r="V26" s="91"/>
      <c r="W26" s="226"/>
      <c r="X26" s="91"/>
      <c r="Y26" s="91"/>
    </row>
    <row r="27" spans="1:25" ht="20.25" customHeight="1" x14ac:dyDescent="0.2">
      <c r="A27" s="3"/>
      <c r="B27" s="211"/>
      <c r="H27" s="241"/>
      <c r="I27" s="234"/>
      <c r="J27" s="235"/>
      <c r="K27" s="236"/>
      <c r="L27" s="246">
        <v>1</v>
      </c>
      <c r="M27" s="245">
        <v>4</v>
      </c>
      <c r="N27" s="247">
        <v>0</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1</v>
      </c>
      <c r="M28" s="245">
        <v>5</v>
      </c>
      <c r="N28" s="247">
        <v>1</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189</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5</v>
      </c>
      <c r="J32" s="235">
        <v>97</v>
      </c>
      <c r="K32" s="234">
        <v>0</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353.78914339999994</v>
      </c>
      <c r="F35" s="239">
        <v>361.00932999999998</v>
      </c>
      <c r="G35" s="219">
        <f>F35*(1+($C$131/100))</f>
        <v>368.22951660000001</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3245.1550655999999</v>
      </c>
      <c r="F37" s="239">
        <v>3311.3827200000001</v>
      </c>
      <c r="G37" s="219">
        <f>F37*(1+($C$131/100))</f>
        <v>3377.6103744000002</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190</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0</v>
      </c>
      <c r="J43" s="235">
        <v>96</v>
      </c>
      <c r="K43" s="234">
        <v>3</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350.76013</v>
      </c>
      <c r="F46" s="239">
        <v>357.91849999999999</v>
      </c>
      <c r="G46" s="219">
        <f>F46*(1+($C$131/100))</f>
        <v>365.07686999999999</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3264.9335725999999</v>
      </c>
      <c r="F48" s="239">
        <v>3331.5648700000002</v>
      </c>
      <c r="G48" s="219">
        <f>F48*(1+($C$131/100))</f>
        <v>3398.1961674000004</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191</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36</v>
      </c>
      <c r="K7" s="232">
        <v>35.877770304675003</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192</v>
      </c>
      <c r="E12" s="214" t="s">
        <v>193</v>
      </c>
      <c r="G12" s="93" t="s">
        <v>14</v>
      </c>
      <c r="I12" s="73" t="s">
        <v>107</v>
      </c>
      <c r="K12" s="93" t="s">
        <v>171</v>
      </c>
      <c r="M12" s="161">
        <v>71.200000000000017</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193</v>
      </c>
      <c r="M15" s="161" t="s">
        <v>194</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195</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1</v>
      </c>
      <c r="J21" s="235">
        <v>92</v>
      </c>
      <c r="K21" s="236">
        <v>2</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0</v>
      </c>
      <c r="M23" s="245">
        <v>0</v>
      </c>
      <c r="N23" s="247">
        <v>1</v>
      </c>
      <c r="P23" s="323"/>
      <c r="Q23" s="150"/>
      <c r="R23" s="227"/>
      <c r="S23" s="91"/>
      <c r="T23" s="91"/>
      <c r="U23" s="91"/>
      <c r="V23" s="91"/>
      <c r="W23" s="226"/>
      <c r="X23" s="91"/>
      <c r="Y23" s="91"/>
    </row>
    <row r="24" spans="1:25" ht="20.25" customHeight="1" x14ac:dyDescent="0.2">
      <c r="A24" s="3"/>
      <c r="B24" s="211"/>
      <c r="C24" s="91" t="s">
        <v>127</v>
      </c>
      <c r="D24" s="91"/>
      <c r="E24" s="218">
        <f>F24*(1-($C$131/100))</f>
        <v>353.07390999999996</v>
      </c>
      <c r="F24" s="239">
        <v>360.27949999999998</v>
      </c>
      <c r="G24" s="219">
        <f>F24*(1+($C$131/100))</f>
        <v>367.48509000000001</v>
      </c>
      <c r="H24" s="208"/>
      <c r="I24" s="234"/>
      <c r="J24" s="235"/>
      <c r="K24" s="236"/>
      <c r="L24" s="246">
        <v>1</v>
      </c>
      <c r="M24" s="245">
        <v>1</v>
      </c>
      <c r="N24" s="247">
        <v>0</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1</v>
      </c>
      <c r="M25" s="245">
        <v>2</v>
      </c>
      <c r="N25" s="247">
        <v>1</v>
      </c>
      <c r="P25" s="322"/>
      <c r="Q25" s="226"/>
      <c r="R25" s="226"/>
      <c r="S25" s="226"/>
      <c r="T25" s="226"/>
      <c r="U25" s="226"/>
      <c r="V25" s="91"/>
      <c r="W25" s="226"/>
      <c r="X25" s="91"/>
      <c r="Y25" s="91"/>
    </row>
    <row r="26" spans="1:25" ht="20.25" customHeight="1" x14ac:dyDescent="0.2">
      <c r="A26" s="3"/>
      <c r="B26" s="211"/>
      <c r="C26" s="91" t="s">
        <v>128</v>
      </c>
      <c r="D26" s="91"/>
      <c r="E26" s="218">
        <f>F26*(1-($C$131/100))</f>
        <v>3418.6191522000004</v>
      </c>
      <c r="F26" s="239">
        <v>3488.3868900000002</v>
      </c>
      <c r="G26" s="219">
        <f>F26*(1+($C$131/100))</f>
        <v>3558.1546278000001</v>
      </c>
      <c r="H26" s="241"/>
      <c r="I26" s="234"/>
      <c r="J26" s="235"/>
      <c r="K26" s="236"/>
      <c r="L26" s="246">
        <v>1</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0</v>
      </c>
      <c r="M27" s="245">
        <v>4</v>
      </c>
      <c r="N27" s="247">
        <v>1</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0</v>
      </c>
      <c r="M28" s="245">
        <v>5</v>
      </c>
      <c r="N28" s="247">
        <v>0</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196</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2</v>
      </c>
      <c r="J32" s="235">
        <v>91</v>
      </c>
      <c r="K32" s="234">
        <v>0</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351.1585</v>
      </c>
      <c r="F35" s="239">
        <v>358.32499999999999</v>
      </c>
      <c r="G35" s="219">
        <f>F35*(1+($C$131/100))</f>
        <v>365.49149999999997</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3439.4641637999998</v>
      </c>
      <c r="F37" s="239">
        <v>3509.6573100000001</v>
      </c>
      <c r="G37" s="219">
        <f>F37*(1+($C$131/100))</f>
        <v>3579.8504562000003</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197</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3</v>
      </c>
      <c r="J43" s="235">
        <v>91</v>
      </c>
      <c r="K43" s="234">
        <v>4</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349.24309</v>
      </c>
      <c r="F46" s="239">
        <v>356.37049999999999</v>
      </c>
      <c r="G46" s="219">
        <f>F46*(1+($C$131/100))</f>
        <v>363.49790999999999</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3460.3091852000002</v>
      </c>
      <c r="F48" s="239">
        <v>3530.9277400000001</v>
      </c>
      <c r="G48" s="219">
        <f>F48*(1+($C$131/100))</f>
        <v>3601.5462947999999</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198</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42</v>
      </c>
      <c r="K7" s="232">
        <v>40.970933089619997</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199</v>
      </c>
      <c r="E12" s="214" t="s">
        <v>200</v>
      </c>
      <c r="G12" s="93" t="s">
        <v>14</v>
      </c>
      <c r="I12" s="73" t="s">
        <v>107</v>
      </c>
      <c r="K12" s="93" t="s">
        <v>171</v>
      </c>
      <c r="M12" s="161">
        <v>73.825000000000017</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200</v>
      </c>
      <c r="M15" s="161" t="s">
        <v>201</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202</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4</v>
      </c>
      <c r="J21" s="235">
        <v>88</v>
      </c>
      <c r="K21" s="236">
        <v>2</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1</v>
      </c>
      <c r="M23" s="245">
        <v>0</v>
      </c>
      <c r="N23" s="247">
        <v>0</v>
      </c>
      <c r="P23" s="323"/>
      <c r="Q23" s="150"/>
      <c r="R23" s="227"/>
      <c r="S23" s="91"/>
      <c r="T23" s="91"/>
      <c r="U23" s="91"/>
      <c r="V23" s="91"/>
      <c r="W23" s="226"/>
      <c r="X23" s="91"/>
      <c r="Y23" s="91"/>
    </row>
    <row r="24" spans="1:25" ht="20.25" customHeight="1" x14ac:dyDescent="0.2">
      <c r="A24" s="3"/>
      <c r="B24" s="211"/>
      <c r="C24" s="91" t="s">
        <v>127</v>
      </c>
      <c r="D24" s="91"/>
      <c r="E24" s="218">
        <f>F24*(1-($C$131/100))</f>
        <v>359.89226000000002</v>
      </c>
      <c r="F24" s="239">
        <v>367.23700000000002</v>
      </c>
      <c r="G24" s="219">
        <f>F24*(1+($C$131/100))</f>
        <v>374.58174000000002</v>
      </c>
      <c r="H24" s="208"/>
      <c r="I24" s="234"/>
      <c r="J24" s="235"/>
      <c r="K24" s="236"/>
      <c r="L24" s="246">
        <v>0</v>
      </c>
      <c r="M24" s="245">
        <v>1</v>
      </c>
      <c r="N24" s="247">
        <v>1</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0</v>
      </c>
      <c r="M25" s="245">
        <v>2</v>
      </c>
      <c r="N25" s="247">
        <v>2</v>
      </c>
      <c r="P25" s="322"/>
      <c r="Q25" s="226"/>
      <c r="R25" s="226"/>
      <c r="S25" s="226"/>
      <c r="T25" s="226"/>
      <c r="U25" s="226"/>
      <c r="V25" s="91"/>
      <c r="W25" s="226"/>
      <c r="X25" s="91"/>
      <c r="Y25" s="91"/>
    </row>
    <row r="26" spans="1:25" ht="20.25" customHeight="1" x14ac:dyDescent="0.2">
      <c r="A26" s="3"/>
      <c r="B26" s="211"/>
      <c r="C26" s="91" t="s">
        <v>128</v>
      </c>
      <c r="D26" s="91"/>
      <c r="E26" s="218">
        <f>F26*(1-($C$131/100))</f>
        <v>3615.3802104000001</v>
      </c>
      <c r="F26" s="239">
        <v>3689.1634800000002</v>
      </c>
      <c r="G26" s="219">
        <f>F26*(1+($C$131/100))</f>
        <v>3762.9467496000002</v>
      </c>
      <c r="H26" s="241"/>
      <c r="I26" s="234"/>
      <c r="J26" s="235"/>
      <c r="K26" s="236"/>
      <c r="L26" s="246">
        <v>0</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1</v>
      </c>
      <c r="M27" s="245">
        <v>4</v>
      </c>
      <c r="N27" s="247">
        <v>0</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1</v>
      </c>
      <c r="M28" s="245">
        <v>5</v>
      </c>
      <c r="N28" s="247">
        <v>0</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203</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5</v>
      </c>
      <c r="J32" s="235">
        <v>88</v>
      </c>
      <c r="K32" s="234">
        <v>2</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358.54181999999997</v>
      </c>
      <c r="F35" s="239">
        <v>365.85899999999998</v>
      </c>
      <c r="G35" s="219">
        <f>F35*(1+($C$131/100))</f>
        <v>373.17617999999999</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3637.4250555999997</v>
      </c>
      <c r="F37" s="239">
        <v>3711.6582199999998</v>
      </c>
      <c r="G37" s="219">
        <f>F37*(1+($C$131/100))</f>
        <v>3785.8913843999999</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204</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0</v>
      </c>
      <c r="J43" s="235">
        <v>88</v>
      </c>
      <c r="K43" s="234">
        <v>1</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357.19137999999998</v>
      </c>
      <c r="F46" s="239">
        <v>364.48099999999999</v>
      </c>
      <c r="G46" s="219">
        <f>F46*(1+($C$131/100))</f>
        <v>371.77062000000001</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3659.4699007999998</v>
      </c>
      <c r="F48" s="239">
        <v>3734.1529599999999</v>
      </c>
      <c r="G48" s="219">
        <f>F48*(1+($C$131/100))</f>
        <v>3808.8360192</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205</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42</v>
      </c>
      <c r="K7" s="232">
        <v>47.807892000000002</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25</v>
      </c>
      <c r="E12" s="214" t="s">
        <v>206</v>
      </c>
      <c r="G12" s="93" t="s">
        <v>14</v>
      </c>
      <c r="I12" s="73" t="s">
        <v>107</v>
      </c>
      <c r="K12" s="93" t="s">
        <v>171</v>
      </c>
      <c r="M12" s="161">
        <v>75.925000000000011</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206</v>
      </c>
      <c r="M15" s="161" t="s">
        <v>207</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208</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1</v>
      </c>
      <c r="J21" s="235">
        <v>88</v>
      </c>
      <c r="K21" s="236">
        <v>1</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0</v>
      </c>
      <c r="M23" s="245">
        <v>0</v>
      </c>
      <c r="N23" s="247">
        <v>0</v>
      </c>
      <c r="P23" s="323"/>
      <c r="Q23" s="150"/>
      <c r="R23" s="227"/>
      <c r="S23" s="91"/>
      <c r="T23" s="91"/>
      <c r="U23" s="91"/>
      <c r="V23" s="91"/>
      <c r="W23" s="226"/>
      <c r="X23" s="91"/>
      <c r="Y23" s="91"/>
    </row>
    <row r="24" spans="1:25" ht="20.25" customHeight="1" x14ac:dyDescent="0.2">
      <c r="A24" s="3"/>
      <c r="B24" s="211"/>
      <c r="C24" s="91" t="s">
        <v>127</v>
      </c>
      <c r="D24" s="91"/>
      <c r="E24" s="218">
        <f>F24*(1-($C$131/100))</f>
        <v>375.92015999999995</v>
      </c>
      <c r="F24" s="239">
        <v>383.59199999999998</v>
      </c>
      <c r="G24" s="219">
        <f>F24*(1+($C$131/100))</f>
        <v>391.26384000000002</v>
      </c>
      <c r="H24" s="208"/>
      <c r="I24" s="234"/>
      <c r="J24" s="235"/>
      <c r="K24" s="236"/>
      <c r="L24" s="246">
        <v>1</v>
      </c>
      <c r="M24" s="245">
        <v>1</v>
      </c>
      <c r="N24" s="247">
        <v>1</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1</v>
      </c>
      <c r="M25" s="245">
        <v>2</v>
      </c>
      <c r="N25" s="247">
        <v>1</v>
      </c>
      <c r="P25" s="322"/>
      <c r="Q25" s="226"/>
      <c r="R25" s="226"/>
      <c r="S25" s="226"/>
      <c r="T25" s="226"/>
      <c r="U25" s="226"/>
      <c r="V25" s="91"/>
      <c r="W25" s="226"/>
      <c r="X25" s="91"/>
      <c r="Y25" s="91"/>
    </row>
    <row r="26" spans="1:25" ht="20.25" customHeight="1" x14ac:dyDescent="0.2">
      <c r="A26" s="3"/>
      <c r="B26" s="211"/>
      <c r="C26" s="91" t="s">
        <v>128</v>
      </c>
      <c r="D26" s="91"/>
      <c r="E26" s="218">
        <f>F26*(1-($C$131/100))</f>
        <v>3815.9263617999995</v>
      </c>
      <c r="F26" s="239">
        <v>3893.8024099999998</v>
      </c>
      <c r="G26" s="219">
        <f>F26*(1+($C$131/100))</f>
        <v>3971.6784582</v>
      </c>
      <c r="H26" s="241"/>
      <c r="I26" s="234"/>
      <c r="J26" s="235"/>
      <c r="K26" s="236"/>
      <c r="L26" s="246">
        <v>1</v>
      </c>
      <c r="M26" s="245">
        <v>3</v>
      </c>
      <c r="N26" s="247">
        <v>1</v>
      </c>
      <c r="P26" s="323"/>
      <c r="Q26" s="150"/>
      <c r="R26" s="227"/>
      <c r="S26" s="91"/>
      <c r="T26" s="91"/>
      <c r="U26" s="91"/>
      <c r="V26" s="91"/>
      <c r="W26" s="226"/>
      <c r="X26" s="91"/>
      <c r="Y26" s="91"/>
    </row>
    <row r="27" spans="1:25" ht="20.25" customHeight="1" x14ac:dyDescent="0.2">
      <c r="A27" s="3"/>
      <c r="B27" s="211"/>
      <c r="H27" s="241"/>
      <c r="I27" s="234"/>
      <c r="J27" s="235"/>
      <c r="K27" s="236"/>
      <c r="L27" s="246">
        <v>0</v>
      </c>
      <c r="M27" s="245">
        <v>4</v>
      </c>
      <c r="N27" s="247">
        <v>0</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0</v>
      </c>
      <c r="M28" s="245">
        <v>5</v>
      </c>
      <c r="N28" s="247">
        <v>0</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208</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2</v>
      </c>
      <c r="J32" s="235">
        <v>88</v>
      </c>
      <c r="K32" s="234">
        <v>2</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375.92015999999995</v>
      </c>
      <c r="F35" s="239">
        <v>383.59199999999998</v>
      </c>
      <c r="G35" s="219">
        <f>F35*(1+($C$131/100))</f>
        <v>391.26384000000002</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3839.1710406000002</v>
      </c>
      <c r="F37" s="239">
        <v>3917.5214700000001</v>
      </c>
      <c r="G37" s="219">
        <f>F37*(1+($C$131/100))</f>
        <v>3995.8718994000001</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208</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3</v>
      </c>
      <c r="J43" s="235">
        <v>88</v>
      </c>
      <c r="K43" s="234">
        <v>3</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375.92015999999995</v>
      </c>
      <c r="F46" s="239">
        <v>383.59199999999998</v>
      </c>
      <c r="G46" s="219">
        <f>F46*(1+($C$131/100))</f>
        <v>391.26384000000002</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3862.4157095999999</v>
      </c>
      <c r="F48" s="239">
        <v>3941.2405199999998</v>
      </c>
      <c r="G48" s="219">
        <f>F48*(1+($C$131/100))</f>
        <v>4020.0653303999998</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f>R108</f>
        <v>0</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c r="I54" s="234"/>
      <c r="J54" s="235"/>
      <c r="K54" s="234"/>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0</v>
      </c>
      <c r="F57" s="239"/>
      <c r="G57" s="219">
        <f>F57*(1+($C$131/100))</f>
        <v>0</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0</v>
      </c>
      <c r="F59" s="239"/>
      <c r="G59" s="219">
        <f>F59*(1+($C$131/100))</f>
        <v>0</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ransitionEvaluation="1" codeName="Planilha4">
    <tabColor rgb="FF006092"/>
    <pageSetUpPr fitToPage="1"/>
  </sheetPr>
  <dimension ref="A1:AK149"/>
  <sheetViews>
    <sheetView workbookViewId="0">
      <selection activeCell="K39" sqref="K39"/>
    </sheetView>
  </sheetViews>
  <sheetFormatPr defaultColWidth="12.5703125" defaultRowHeight="12.75" x14ac:dyDescent="0.2"/>
  <cols>
    <col min="1" max="1" width="12.5703125" style="66" customWidth="1"/>
    <col min="2" max="2" width="12.7109375" style="66" customWidth="1"/>
    <col min="3" max="3" width="9.5703125" style="66" customWidth="1"/>
    <col min="4" max="4" width="10.140625" style="66" customWidth="1"/>
    <col min="5" max="5" width="10.5703125" style="66" customWidth="1"/>
    <col min="6" max="6" width="9.7109375" style="66" bestFit="1" customWidth="1"/>
    <col min="7" max="7" width="10" style="48" bestFit="1" customWidth="1"/>
    <col min="8" max="8" width="10" style="48" customWidth="1"/>
    <col min="9" max="9" width="10.42578125" style="48" bestFit="1" customWidth="1"/>
    <col min="10" max="10" width="10.28515625" style="48" bestFit="1" customWidth="1"/>
    <col min="11" max="11" width="11.140625" style="48" customWidth="1"/>
    <col min="12" max="14" width="15.7109375" style="48" customWidth="1"/>
    <col min="15" max="15" width="12.5703125" style="48" customWidth="1"/>
    <col min="16" max="16" width="17.42578125" style="91" customWidth="1"/>
    <col min="17" max="17" width="39.85546875" style="66" bestFit="1" customWidth="1"/>
    <col min="18" max="18" width="37.5703125" style="66" bestFit="1" customWidth="1"/>
    <col min="19" max="19" width="35.7109375" style="66" bestFit="1" customWidth="1"/>
    <col min="20" max="20" width="43.5703125" style="66" bestFit="1" customWidth="1"/>
    <col min="21" max="21" width="33.85546875" style="66" bestFit="1" customWidth="1"/>
    <col min="22" max="22" width="37.85546875" style="66" bestFit="1" customWidth="1"/>
    <col min="23" max="23" width="42.42578125" style="66" bestFit="1" customWidth="1"/>
    <col min="24" max="24" width="33.85546875" style="66" bestFit="1" customWidth="1"/>
    <col min="25" max="25" width="42.28515625" style="66" bestFit="1" customWidth="1"/>
    <col min="26" max="26" width="41.7109375" style="66" bestFit="1" customWidth="1"/>
    <col min="27" max="27" width="45.28515625" style="66" bestFit="1" customWidth="1"/>
    <col min="28" max="28" width="42.42578125" style="66" bestFit="1" customWidth="1"/>
    <col min="29" max="29" width="15.140625" style="66" bestFit="1" customWidth="1"/>
    <col min="30" max="30" width="24" style="66" bestFit="1" customWidth="1"/>
    <col min="31" max="31" width="23.28515625" style="66" customWidth="1"/>
    <col min="32" max="32" width="20.85546875" style="66" bestFit="1" customWidth="1"/>
    <col min="33" max="33" width="25.7109375" style="66" bestFit="1" customWidth="1"/>
    <col min="34" max="34" width="12.5703125" style="225" bestFit="1" customWidth="1"/>
    <col min="35" max="35" width="12.5703125" style="225" customWidth="1"/>
    <col min="36" max="37" width="12.5703125" style="66" customWidth="1"/>
    <col min="38" max="38" width="12.5703125" style="3" customWidth="1"/>
    <col min="39" max="16384" width="12.5703125" style="3"/>
  </cols>
  <sheetData>
    <row r="1" spans="1:37" ht="13.5" customHeight="1" thickBot="1" x14ac:dyDescent="0.25"/>
    <row r="2" spans="1:37" ht="15" x14ac:dyDescent="0.25">
      <c r="B2" s="163"/>
      <c r="C2" s="209"/>
      <c r="D2" s="338" t="s">
        <v>94</v>
      </c>
      <c r="E2" s="314"/>
      <c r="F2" s="314"/>
      <c r="G2" s="314"/>
      <c r="H2" s="308"/>
      <c r="I2" s="317" t="s">
        <v>1</v>
      </c>
      <c r="J2" s="314"/>
      <c r="K2" s="314"/>
      <c r="L2" s="308"/>
      <c r="M2" s="130" t="s">
        <v>2</v>
      </c>
      <c r="N2" s="254" t="s">
        <v>3</v>
      </c>
      <c r="P2" s="322"/>
      <c r="Q2" s="91"/>
      <c r="R2" s="91"/>
      <c r="S2" s="91"/>
      <c r="T2" s="91"/>
      <c r="U2" s="91"/>
      <c r="V2" s="91"/>
      <c r="W2" s="91"/>
      <c r="X2" s="91"/>
      <c r="Y2" s="91"/>
    </row>
    <row r="3" spans="1:37" s="10" customFormat="1" ht="16.5" customHeight="1" x14ac:dyDescent="0.25">
      <c r="A3" s="66"/>
      <c r="B3" s="164"/>
      <c r="C3" s="173"/>
      <c r="D3" s="337" t="s">
        <v>5</v>
      </c>
      <c r="E3" s="335"/>
      <c r="F3" s="335"/>
      <c r="G3" s="335"/>
      <c r="H3" s="301"/>
      <c r="I3" s="339">
        <f ca="1">TODAY()</f>
        <v>44915</v>
      </c>
      <c r="J3" s="335"/>
      <c r="K3" s="335"/>
      <c r="L3" s="301"/>
      <c r="M3" s="177" t="s">
        <v>95</v>
      </c>
      <c r="N3" s="289" t="str">
        <f>'OF RFE'!M3</f>
        <v>RT39010209</v>
      </c>
      <c r="P3" s="335"/>
      <c r="Q3" s="91"/>
      <c r="R3" s="91"/>
      <c r="S3" s="91"/>
      <c r="T3" s="91"/>
      <c r="U3" s="91"/>
      <c r="V3" s="91"/>
      <c r="W3" s="226"/>
      <c r="X3" s="91"/>
      <c r="Y3" s="91"/>
      <c r="Z3" s="66"/>
      <c r="AA3" s="66"/>
      <c r="AB3" s="66"/>
      <c r="AC3" s="66"/>
      <c r="AD3" s="66"/>
      <c r="AE3" s="66"/>
      <c r="AF3" s="66"/>
      <c r="AG3" s="66"/>
      <c r="AH3" s="225"/>
      <c r="AI3" s="225"/>
      <c r="AJ3" s="150"/>
      <c r="AK3" s="150"/>
    </row>
    <row r="4" spans="1:37" s="10" customFormat="1" ht="17.25" customHeight="1" thickBot="1" x14ac:dyDescent="0.3">
      <c r="A4" s="66"/>
      <c r="B4" s="174"/>
      <c r="C4" s="176"/>
      <c r="D4" s="337" t="s">
        <v>209</v>
      </c>
      <c r="E4" s="335"/>
      <c r="F4" s="335"/>
      <c r="G4" s="335"/>
      <c r="H4" s="301"/>
      <c r="I4" s="178"/>
      <c r="J4" s="175"/>
      <c r="K4" s="175"/>
      <c r="L4" s="179"/>
      <c r="M4" s="178" t="s">
        <v>8</v>
      </c>
      <c r="N4" s="272" t="s">
        <v>9</v>
      </c>
      <c r="P4" s="150"/>
      <c r="Q4" s="91"/>
      <c r="R4" s="91"/>
      <c r="S4" s="91"/>
      <c r="T4" s="91"/>
      <c r="U4" s="91"/>
      <c r="V4" s="91"/>
      <c r="W4" s="226"/>
      <c r="X4" s="91"/>
      <c r="Y4" s="91"/>
      <c r="Z4" s="66"/>
      <c r="AA4" s="66"/>
      <c r="AB4" s="66"/>
      <c r="AC4" s="66"/>
      <c r="AD4" s="66"/>
      <c r="AE4" s="66"/>
      <c r="AF4" s="66"/>
      <c r="AG4" s="66"/>
      <c r="AH4" s="225"/>
      <c r="AI4" s="225"/>
      <c r="AJ4" s="150"/>
      <c r="AK4" s="150"/>
    </row>
    <row r="5" spans="1:37" s="10" customFormat="1" ht="16.5" customHeight="1" thickBot="1" x14ac:dyDescent="0.25">
      <c r="A5" s="66"/>
      <c r="B5" s="180"/>
      <c r="C5" s="181"/>
      <c r="D5" s="182"/>
      <c r="E5" s="182"/>
      <c r="F5" s="182"/>
      <c r="G5" s="182"/>
      <c r="H5" s="182"/>
      <c r="I5" s="182"/>
      <c r="J5" s="182"/>
      <c r="K5" s="182"/>
      <c r="L5" s="183"/>
      <c r="M5" s="182"/>
      <c r="N5" s="184"/>
      <c r="P5" s="322"/>
      <c r="Q5" s="226"/>
      <c r="R5" s="226"/>
      <c r="S5" s="226"/>
      <c r="T5" s="226"/>
      <c r="U5" s="226"/>
      <c r="V5" s="226"/>
      <c r="W5" s="226"/>
      <c r="X5" s="91"/>
      <c r="Y5" s="91"/>
      <c r="Z5" s="66"/>
      <c r="AA5" s="66"/>
      <c r="AB5" s="66"/>
      <c r="AC5" s="66"/>
      <c r="AD5" s="66"/>
      <c r="AE5" s="66"/>
      <c r="AF5" s="66"/>
      <c r="AG5" s="66"/>
      <c r="AH5" s="225"/>
      <c r="AI5" s="225"/>
      <c r="AJ5" s="150"/>
      <c r="AK5" s="150"/>
    </row>
    <row r="6" spans="1:37" s="10" customFormat="1" ht="16.5" customHeight="1" x14ac:dyDescent="0.2">
      <c r="A6" s="66"/>
      <c r="B6" s="165"/>
      <c r="C6" s="180" t="s">
        <v>17</v>
      </c>
      <c r="D6" s="275"/>
      <c r="E6" s="182" t="s">
        <v>19</v>
      </c>
      <c r="F6" s="276"/>
      <c r="G6" s="277" t="s">
        <v>20</v>
      </c>
      <c r="H6" s="78"/>
      <c r="I6" s="87" t="s">
        <v>97</v>
      </c>
      <c r="K6" s="87" t="s">
        <v>98</v>
      </c>
      <c r="M6" s="87" t="s">
        <v>272</v>
      </c>
      <c r="N6" s="200"/>
      <c r="P6" s="335"/>
      <c r="Q6" s="150"/>
      <c r="R6" s="150"/>
      <c r="S6" s="91"/>
      <c r="T6" s="91"/>
      <c r="U6" s="91"/>
      <c r="V6" s="91"/>
      <c r="W6" s="226"/>
      <c r="X6" s="91"/>
      <c r="Y6" s="91"/>
      <c r="Z6" s="66"/>
      <c r="AA6" s="66"/>
      <c r="AB6" s="66"/>
      <c r="AC6" s="66"/>
      <c r="AD6" s="66"/>
      <c r="AE6" s="66"/>
      <c r="AF6" s="66"/>
      <c r="AG6" s="66"/>
      <c r="AH6" s="225"/>
      <c r="AI6" s="225"/>
      <c r="AJ6" s="150"/>
      <c r="AK6" s="150"/>
    </row>
    <row r="7" spans="1:37" s="10" customFormat="1" ht="17.25" customHeight="1" thickBot="1" x14ac:dyDescent="0.25">
      <c r="A7" s="66"/>
      <c r="B7" s="74"/>
      <c r="C7" s="278" t="s">
        <v>23</v>
      </c>
      <c r="D7" s="279"/>
      <c r="E7" s="280" t="s">
        <v>24</v>
      </c>
      <c r="F7" s="281"/>
      <c r="G7" s="282" t="s">
        <v>25</v>
      </c>
      <c r="H7" s="77"/>
      <c r="I7" s="141">
        <v>0</v>
      </c>
      <c r="K7" s="232">
        <v>68.596988891699993</v>
      </c>
      <c r="M7" s="141" t="s">
        <v>271</v>
      </c>
      <c r="N7" s="200"/>
      <c r="P7" s="150"/>
      <c r="Q7" s="150"/>
      <c r="R7" s="150"/>
      <c r="S7" s="91"/>
      <c r="T7" s="91"/>
      <c r="U7" s="91"/>
      <c r="V7" s="91"/>
      <c r="W7" s="226"/>
      <c r="X7" s="91"/>
      <c r="Y7" s="91"/>
      <c r="Z7" s="66"/>
      <c r="AA7" s="66"/>
      <c r="AB7" s="66"/>
      <c r="AC7" s="66"/>
      <c r="AD7" s="66"/>
      <c r="AE7" s="66"/>
      <c r="AF7" s="66"/>
      <c r="AG7" s="66"/>
      <c r="AH7" s="225"/>
      <c r="AI7" s="225"/>
      <c r="AJ7" s="150"/>
      <c r="AK7" s="150"/>
    </row>
    <row r="8" spans="1:37" s="10" customFormat="1" ht="17.25" customHeight="1" thickBot="1" x14ac:dyDescent="0.25">
      <c r="A8" s="66"/>
      <c r="B8" s="201"/>
      <c r="C8" s="98"/>
      <c r="D8" s="98"/>
      <c r="E8" s="98"/>
      <c r="F8" s="98"/>
      <c r="G8" s="140"/>
      <c r="H8" s="98"/>
      <c r="I8" s="98"/>
      <c r="J8" s="98"/>
      <c r="K8" s="98"/>
      <c r="L8" s="98"/>
      <c r="M8" s="98"/>
      <c r="N8" s="99"/>
      <c r="P8" s="322"/>
      <c r="Q8" s="226"/>
      <c r="R8" s="226"/>
      <c r="S8" s="226"/>
      <c r="T8" s="226"/>
      <c r="U8" s="226"/>
      <c r="V8" s="226"/>
      <c r="W8" s="226"/>
      <c r="X8" s="226"/>
      <c r="Y8" s="226"/>
      <c r="Z8" s="226"/>
      <c r="AA8" s="226"/>
      <c r="AB8" s="226"/>
      <c r="AC8" s="226"/>
      <c r="AD8" s="226"/>
      <c r="AE8" s="226"/>
      <c r="AF8" s="226"/>
      <c r="AG8" s="66"/>
      <c r="AH8" s="225"/>
      <c r="AI8" s="225"/>
      <c r="AJ8" s="150"/>
      <c r="AK8" s="150"/>
    </row>
    <row r="9" spans="1:37" s="10" customFormat="1" ht="17.25" customHeight="1" thickBot="1" x14ac:dyDescent="0.3">
      <c r="A9" s="150"/>
      <c r="B9" s="317" t="s">
        <v>28</v>
      </c>
      <c r="C9" s="314"/>
      <c r="D9" s="314"/>
      <c r="E9" s="314"/>
      <c r="F9" s="314"/>
      <c r="G9" s="314"/>
      <c r="H9" s="314"/>
      <c r="I9" s="314"/>
      <c r="J9" s="314"/>
      <c r="K9" s="314"/>
      <c r="L9" s="314"/>
      <c r="M9" s="314"/>
      <c r="N9" s="308"/>
      <c r="P9" s="335"/>
      <c r="Q9" s="150"/>
      <c r="R9" s="227"/>
      <c r="S9" s="91"/>
      <c r="T9" s="91"/>
      <c r="U9" s="91"/>
      <c r="V9" s="91"/>
      <c r="W9" s="226"/>
      <c r="X9" s="91"/>
      <c r="Y9" s="91"/>
      <c r="Z9" s="66"/>
      <c r="AA9" s="66"/>
      <c r="AB9" s="66"/>
      <c r="AC9" s="66"/>
      <c r="AD9" s="66"/>
      <c r="AE9" s="66"/>
      <c r="AF9" s="66"/>
      <c r="AG9" s="66"/>
      <c r="AH9" s="225"/>
      <c r="AI9" s="225"/>
      <c r="AJ9" s="150"/>
      <c r="AK9" s="150"/>
    </row>
    <row r="10" spans="1:37" ht="16.5" customHeight="1" x14ac:dyDescent="0.2">
      <c r="B10" s="196"/>
      <c r="C10" s="47"/>
      <c r="D10" s="47"/>
      <c r="E10" s="47"/>
      <c r="F10" s="47"/>
      <c r="G10" s="47"/>
      <c r="H10" s="47"/>
      <c r="I10" s="47"/>
      <c r="J10" s="47"/>
      <c r="K10" s="47"/>
      <c r="L10" s="47"/>
      <c r="M10" s="47"/>
      <c r="N10" s="197"/>
      <c r="Q10" s="150"/>
      <c r="R10" s="227"/>
      <c r="S10" s="91"/>
      <c r="T10" s="91"/>
      <c r="U10" s="91"/>
      <c r="V10" s="91"/>
      <c r="W10" s="226"/>
      <c r="X10" s="91"/>
      <c r="Y10" s="91"/>
    </row>
    <row r="11" spans="1:37" s="4" customFormat="1" ht="16.5" customHeight="1" x14ac:dyDescent="0.2">
      <c r="A11" s="45"/>
      <c r="B11" s="153"/>
      <c r="C11" s="88" t="s">
        <v>99</v>
      </c>
      <c r="E11" s="88" t="s">
        <v>100</v>
      </c>
      <c r="G11" s="48" t="s">
        <v>101</v>
      </c>
      <c r="I11" s="88" t="s">
        <v>102</v>
      </c>
      <c r="K11" s="88" t="s">
        <v>103</v>
      </c>
      <c r="M11" s="88" t="s">
        <v>104</v>
      </c>
      <c r="N11" s="202"/>
      <c r="P11" s="322"/>
      <c r="Q11" s="226"/>
      <c r="R11" s="226"/>
      <c r="S11" s="226"/>
      <c r="T11" s="226"/>
      <c r="U11" s="226"/>
      <c r="V11" s="226"/>
      <c r="W11" s="226"/>
      <c r="X11" s="45"/>
      <c r="Y11" s="45"/>
      <c r="Z11" s="45"/>
      <c r="AA11" s="45"/>
      <c r="AB11" s="45"/>
      <c r="AC11" s="45"/>
      <c r="AD11" s="45"/>
      <c r="AE11" s="45"/>
      <c r="AF11" s="66"/>
      <c r="AG11" s="66"/>
      <c r="AH11" s="225"/>
      <c r="AI11" s="225"/>
      <c r="AJ11" s="45"/>
      <c r="AK11" s="45"/>
    </row>
    <row r="12" spans="1:37" s="9" customFormat="1" ht="16.5" customHeight="1" x14ac:dyDescent="0.2">
      <c r="A12" s="151"/>
      <c r="B12" s="153"/>
      <c r="C12" s="93" t="s">
        <v>25</v>
      </c>
      <c r="E12" s="214" t="s">
        <v>206</v>
      </c>
      <c r="G12" s="93" t="s">
        <v>14</v>
      </c>
      <c r="I12" s="73" t="s">
        <v>107</v>
      </c>
      <c r="K12" s="93" t="s">
        <v>210</v>
      </c>
      <c r="M12" s="161">
        <v>70.129665000000017</v>
      </c>
      <c r="N12" s="203"/>
      <c r="P12" s="336"/>
      <c r="Q12" s="150"/>
      <c r="R12" s="227"/>
      <c r="S12" s="91"/>
      <c r="T12" s="91"/>
      <c r="U12" s="66"/>
      <c r="V12" s="66"/>
      <c r="W12" s="66"/>
      <c r="X12" s="151"/>
      <c r="Y12" s="151"/>
      <c r="Z12" s="151"/>
      <c r="AA12" s="151"/>
      <c r="AB12" s="151"/>
      <c r="AC12" s="151"/>
      <c r="AD12" s="151"/>
      <c r="AE12" s="151"/>
      <c r="AF12" s="66"/>
      <c r="AG12" s="66"/>
      <c r="AH12" s="225"/>
      <c r="AI12" s="225"/>
      <c r="AJ12" s="151"/>
      <c r="AK12" s="151"/>
    </row>
    <row r="13" spans="1:37" ht="16.5" customHeight="1" x14ac:dyDescent="0.2">
      <c r="B13" s="153"/>
      <c r="C13" s="48"/>
      <c r="D13" s="48"/>
      <c r="E13" s="48"/>
      <c r="F13" s="48"/>
      <c r="N13" s="154"/>
      <c r="Q13" s="150"/>
      <c r="R13" s="227"/>
      <c r="S13" s="91"/>
      <c r="T13" s="91"/>
      <c r="U13" s="91"/>
      <c r="V13" s="91"/>
      <c r="W13" s="226"/>
      <c r="X13" s="91"/>
      <c r="Y13" s="91"/>
      <c r="AJ13" s="151"/>
    </row>
    <row r="14" spans="1:37" ht="15" customHeight="1" x14ac:dyDescent="0.2">
      <c r="B14" s="204"/>
      <c r="C14" s="88" t="s">
        <v>172</v>
      </c>
      <c r="K14" s="66" t="s">
        <v>110</v>
      </c>
      <c r="M14" s="48" t="s">
        <v>111</v>
      </c>
      <c r="N14" s="154"/>
      <c r="P14" s="322"/>
      <c r="Q14" s="226"/>
      <c r="R14" s="226"/>
      <c r="S14" s="226"/>
      <c r="T14" s="226"/>
      <c r="U14" s="226"/>
      <c r="V14" s="226"/>
      <c r="W14" s="226"/>
      <c r="X14" s="226"/>
      <c r="AJ14" s="151"/>
    </row>
    <row r="15" spans="1:37" ht="15" customHeight="1" x14ac:dyDescent="0.2">
      <c r="B15" s="205"/>
      <c r="C15" s="161">
        <v>851</v>
      </c>
      <c r="K15" s="161" t="s">
        <v>206</v>
      </c>
      <c r="M15" s="161" t="s">
        <v>207</v>
      </c>
      <c r="N15" s="154"/>
      <c r="P15" s="323"/>
      <c r="Q15" s="91"/>
      <c r="R15" s="91"/>
      <c r="S15" s="226"/>
      <c r="T15" s="91"/>
      <c r="U15" s="91"/>
      <c r="AJ15" s="151"/>
    </row>
    <row r="16" spans="1:37" ht="17.25" customHeight="1" thickBot="1" x14ac:dyDescent="0.25">
      <c r="B16" s="171"/>
      <c r="C16" s="156"/>
      <c r="D16" s="156"/>
      <c r="E16" s="156"/>
      <c r="F16" s="156"/>
      <c r="G16" s="156"/>
      <c r="H16" s="156"/>
      <c r="I16" s="156"/>
      <c r="J16" s="156"/>
      <c r="K16" s="156"/>
      <c r="L16" s="156"/>
      <c r="M16" s="156"/>
      <c r="N16" s="157"/>
      <c r="Q16" s="150"/>
      <c r="R16" s="227"/>
      <c r="S16" s="91"/>
      <c r="T16" s="91"/>
      <c r="U16" s="91"/>
      <c r="V16" s="91"/>
      <c r="W16" s="226"/>
      <c r="X16" s="91"/>
      <c r="Y16" s="91"/>
    </row>
    <row r="17" spans="1:25" ht="15.75" customHeight="1" thickBot="1" x14ac:dyDescent="0.3">
      <c r="B17" s="333" t="s">
        <v>113</v>
      </c>
      <c r="C17" s="312"/>
      <c r="D17" s="312"/>
      <c r="E17" s="312"/>
      <c r="F17" s="312"/>
      <c r="G17" s="312"/>
      <c r="H17" s="312"/>
      <c r="I17" s="312"/>
      <c r="J17" s="312"/>
      <c r="K17" s="312"/>
      <c r="L17" s="312"/>
      <c r="M17" s="312"/>
      <c r="N17" s="310"/>
      <c r="P17" s="322"/>
      <c r="Q17" s="226"/>
      <c r="R17" s="226"/>
      <c r="S17" s="226"/>
      <c r="T17" s="91"/>
      <c r="U17" s="91"/>
      <c r="V17" s="91"/>
      <c r="W17" s="226"/>
      <c r="X17" s="91"/>
      <c r="Y17" s="91"/>
    </row>
    <row r="18" spans="1:25" ht="17.25" customHeight="1" thickBot="1" x14ac:dyDescent="0.3">
      <c r="A18" s="3"/>
      <c r="B18" s="334" t="s">
        <v>114</v>
      </c>
      <c r="C18" s="303"/>
      <c r="D18" s="303"/>
      <c r="E18" s="303"/>
      <c r="F18" s="303"/>
      <c r="G18" s="303"/>
      <c r="H18" s="303"/>
      <c r="I18" s="303"/>
      <c r="J18" s="303"/>
      <c r="K18" s="304"/>
      <c r="L18" s="302" t="s">
        <v>115</v>
      </c>
      <c r="M18" s="314"/>
      <c r="N18" s="308"/>
      <c r="P18" s="323"/>
      <c r="Q18" s="150"/>
      <c r="R18" s="227"/>
      <c r="S18" s="91"/>
      <c r="T18" s="91"/>
      <c r="U18" s="91"/>
      <c r="V18" s="91"/>
      <c r="W18" s="226"/>
      <c r="X18" s="91"/>
      <c r="Y18" s="91"/>
    </row>
    <row r="19" spans="1:25" ht="17.25" customHeight="1" thickBot="1" x14ac:dyDescent="0.3">
      <c r="A19" s="3"/>
      <c r="B19" s="334" t="s">
        <v>116</v>
      </c>
      <c r="C19" s="303"/>
      <c r="D19" s="303"/>
      <c r="E19" s="303"/>
      <c r="F19" s="303"/>
      <c r="G19" s="304"/>
      <c r="H19" s="329" t="s">
        <v>93</v>
      </c>
      <c r="I19" s="330"/>
      <c r="J19" s="330"/>
      <c r="K19" s="331"/>
      <c r="L19" s="309"/>
      <c r="M19" s="312"/>
      <c r="N19" s="310"/>
      <c r="Q19" s="150"/>
      <c r="R19" s="227"/>
      <c r="S19" s="91"/>
      <c r="T19" s="91"/>
      <c r="U19" s="91"/>
      <c r="V19" s="91"/>
      <c r="W19" s="226"/>
      <c r="X19" s="91"/>
      <c r="Y19" s="91"/>
    </row>
    <row r="20" spans="1:25" ht="15.75" customHeight="1" thickBot="1" x14ac:dyDescent="0.3">
      <c r="A20" s="3"/>
      <c r="B20" s="211"/>
      <c r="C20" s="48"/>
      <c r="D20" s="48"/>
      <c r="E20" s="48"/>
      <c r="F20" s="48"/>
      <c r="G20" s="154"/>
      <c r="H20" s="210" t="s">
        <v>117</v>
      </c>
      <c r="I20" s="206" t="s">
        <v>118</v>
      </c>
      <c r="J20" s="233" t="s">
        <v>211</v>
      </c>
      <c r="K20" s="207" t="s">
        <v>120</v>
      </c>
      <c r="L20" s="334" t="s">
        <v>121</v>
      </c>
      <c r="M20" s="303"/>
      <c r="N20" s="304"/>
      <c r="P20" s="322"/>
      <c r="Q20" s="226"/>
      <c r="R20" s="226"/>
      <c r="S20" s="226"/>
      <c r="T20" s="226"/>
      <c r="U20" s="91"/>
      <c r="V20" s="91"/>
      <c r="W20" s="226"/>
      <c r="X20" s="91"/>
      <c r="Y20" s="91"/>
    </row>
    <row r="21" spans="1:25" ht="16.5" customHeight="1" x14ac:dyDescent="0.2">
      <c r="A21" s="3"/>
      <c r="B21" s="211"/>
      <c r="C21" s="48"/>
      <c r="D21" s="48"/>
      <c r="E21" s="48" t="s">
        <v>122</v>
      </c>
      <c r="F21" s="48" t="s">
        <v>123</v>
      </c>
      <c r="G21" s="154" t="s">
        <v>124</v>
      </c>
      <c r="H21" s="208">
        <v>1</v>
      </c>
      <c r="I21" s="234">
        <v>4</v>
      </c>
      <c r="J21" s="235">
        <v>89</v>
      </c>
      <c r="K21" s="236">
        <v>4</v>
      </c>
      <c r="L21" s="185"/>
      <c r="M21" s="186"/>
      <c r="N21" s="187"/>
      <c r="P21" s="323"/>
      <c r="Q21" s="150"/>
      <c r="R21" s="227"/>
      <c r="S21" s="91"/>
      <c r="T21" s="91"/>
      <c r="U21" s="91"/>
      <c r="V21" s="91"/>
      <c r="W21" s="226"/>
      <c r="X21" s="91"/>
      <c r="Y21" s="91"/>
    </row>
    <row r="22" spans="1:25" ht="15" customHeight="1" x14ac:dyDescent="0.2">
      <c r="A22" s="3"/>
      <c r="B22" s="211"/>
      <c r="C22" s="91" t="s">
        <v>125</v>
      </c>
      <c r="D22" s="91"/>
      <c r="E22" s="158">
        <f>F22*0.97</f>
        <v>2593.2904877587666</v>
      </c>
      <c r="F22" s="159">
        <f>($C$15/2)*PI()*2</f>
        <v>2673.4953482049141</v>
      </c>
      <c r="G22" s="198">
        <f>F22*1.03</f>
        <v>2753.7002086510615</v>
      </c>
      <c r="H22" s="208"/>
      <c r="I22" s="234"/>
      <c r="J22" s="235"/>
      <c r="K22" s="236"/>
      <c r="L22" s="188" t="s">
        <v>118</v>
      </c>
      <c r="M22" s="152" t="s">
        <v>126</v>
      </c>
      <c r="N22" s="168" t="s">
        <v>120</v>
      </c>
      <c r="P22" s="323"/>
      <c r="Q22" s="226"/>
      <c r="R22" s="226"/>
      <c r="S22" s="226"/>
      <c r="T22" s="226"/>
      <c r="U22" s="91"/>
      <c r="V22" s="91"/>
      <c r="W22" s="226"/>
      <c r="X22" s="91"/>
      <c r="Y22" s="91"/>
    </row>
    <row r="23" spans="1:25" ht="20.25" customHeight="1" x14ac:dyDescent="0.2">
      <c r="A23" s="3"/>
      <c r="B23" s="211"/>
      <c r="C23" s="48"/>
      <c r="D23" s="48"/>
      <c r="E23" s="48"/>
      <c r="F23" s="48"/>
      <c r="G23" s="154"/>
      <c r="H23" s="208"/>
      <c r="I23" s="234"/>
      <c r="J23" s="235"/>
      <c r="K23" s="236"/>
      <c r="L23" s="246">
        <v>1</v>
      </c>
      <c r="M23" s="245">
        <v>0</v>
      </c>
      <c r="N23" s="247">
        <v>1</v>
      </c>
      <c r="P23" s="323"/>
      <c r="Q23" s="150"/>
      <c r="R23" s="227"/>
      <c r="S23" s="91"/>
      <c r="T23" s="91"/>
      <c r="U23" s="91"/>
      <c r="V23" s="91"/>
      <c r="W23" s="226"/>
      <c r="X23" s="91"/>
      <c r="Y23" s="91"/>
    </row>
    <row r="24" spans="1:25" ht="20.25" customHeight="1" x14ac:dyDescent="0.2">
      <c r="A24" s="3"/>
      <c r="B24" s="211"/>
      <c r="C24" s="91" t="s">
        <v>127</v>
      </c>
      <c r="D24" s="91"/>
      <c r="E24" s="218">
        <f>F24*(1-($C$131/100))</f>
        <v>380.19198</v>
      </c>
      <c r="F24" s="239">
        <v>387.95100000000002</v>
      </c>
      <c r="G24" s="219">
        <f>F24*(1+($C$131/100))</f>
        <v>395.71002000000004</v>
      </c>
      <c r="H24" s="208"/>
      <c r="I24" s="234"/>
      <c r="J24" s="235"/>
      <c r="K24" s="236"/>
      <c r="L24" s="246">
        <v>1</v>
      </c>
      <c r="M24" s="245">
        <v>1</v>
      </c>
      <c r="N24" s="247">
        <v>0</v>
      </c>
      <c r="Q24" s="150"/>
      <c r="R24" s="227"/>
      <c r="S24" s="91"/>
      <c r="T24" s="91"/>
      <c r="U24" s="91"/>
      <c r="V24" s="91"/>
      <c r="W24" s="226"/>
      <c r="X24" s="91"/>
      <c r="Y24" s="91"/>
    </row>
    <row r="25" spans="1:25" ht="20.25" customHeight="1" x14ac:dyDescent="0.2">
      <c r="A25" s="3"/>
      <c r="B25" s="211"/>
      <c r="C25" s="48"/>
      <c r="D25" s="48"/>
      <c r="E25" s="48"/>
      <c r="F25" s="91"/>
      <c r="G25" s="154"/>
      <c r="H25" s="208"/>
      <c r="I25" s="234"/>
      <c r="J25" s="235"/>
      <c r="K25" s="236"/>
      <c r="L25" s="246">
        <v>0</v>
      </c>
      <c r="M25" s="245">
        <v>2</v>
      </c>
      <c r="N25" s="247">
        <v>0</v>
      </c>
      <c r="P25" s="322"/>
      <c r="Q25" s="226"/>
      <c r="R25" s="226"/>
      <c r="S25" s="226"/>
      <c r="T25" s="226"/>
      <c r="U25" s="226"/>
      <c r="V25" s="91"/>
      <c r="W25" s="226"/>
      <c r="X25" s="91"/>
      <c r="Y25" s="91"/>
    </row>
    <row r="26" spans="1:25" ht="20.25" customHeight="1" x14ac:dyDescent="0.2">
      <c r="A26" s="3"/>
      <c r="B26" s="211"/>
      <c r="C26" s="91" t="s">
        <v>128</v>
      </c>
      <c r="D26" s="91"/>
      <c r="E26" s="218">
        <f>F26*(1-($C$131/100))</f>
        <v>4018.8721803999997</v>
      </c>
      <c r="F26" s="239">
        <v>4100.8899799999999</v>
      </c>
      <c r="G26" s="219">
        <f>F26*(1+($C$131/100))</f>
        <v>4182.9077796000001</v>
      </c>
      <c r="H26" s="241"/>
      <c r="I26" s="234"/>
      <c r="J26" s="235"/>
      <c r="K26" s="236"/>
      <c r="L26" s="246">
        <v>0</v>
      </c>
      <c r="M26" s="245">
        <v>3</v>
      </c>
      <c r="N26" s="247">
        <v>0</v>
      </c>
      <c r="P26" s="323"/>
      <c r="Q26" s="150"/>
      <c r="R26" s="227"/>
      <c r="S26" s="91"/>
      <c r="T26" s="91"/>
      <c r="U26" s="91"/>
      <c r="V26" s="91"/>
      <c r="W26" s="226"/>
      <c r="X26" s="91"/>
      <c r="Y26" s="91"/>
    </row>
    <row r="27" spans="1:25" ht="20.25" customHeight="1" x14ac:dyDescent="0.2">
      <c r="A27" s="3"/>
      <c r="B27" s="211"/>
      <c r="H27" s="241"/>
      <c r="I27" s="234"/>
      <c r="J27" s="235"/>
      <c r="K27" s="236"/>
      <c r="L27" s="246">
        <v>1</v>
      </c>
      <c r="M27" s="245">
        <v>4</v>
      </c>
      <c r="N27" s="247">
        <v>3</v>
      </c>
      <c r="Q27" s="150"/>
      <c r="R27" s="227"/>
      <c r="S27" s="91"/>
      <c r="T27" s="91"/>
      <c r="U27" s="91"/>
      <c r="V27" s="91"/>
      <c r="W27" s="226"/>
      <c r="X27" s="91"/>
      <c r="Y27" s="91"/>
    </row>
    <row r="28" spans="1:25" ht="21" customHeight="1" thickBot="1" x14ac:dyDescent="0.25">
      <c r="A28" s="3"/>
      <c r="B28" s="212"/>
      <c r="C28" s="156"/>
      <c r="D28" s="156"/>
      <c r="E28" s="172"/>
      <c r="F28" s="172"/>
      <c r="G28" s="199"/>
      <c r="H28" s="208"/>
      <c r="I28" s="234"/>
      <c r="J28" s="235"/>
      <c r="K28" s="236"/>
      <c r="L28" s="246">
        <v>1</v>
      </c>
      <c r="M28" s="245">
        <v>5</v>
      </c>
      <c r="N28" s="247">
        <v>0</v>
      </c>
      <c r="P28" s="322"/>
      <c r="Q28" s="226"/>
      <c r="R28" s="226"/>
      <c r="S28" s="226"/>
      <c r="T28" s="226"/>
      <c r="U28" s="91"/>
      <c r="V28" s="91"/>
      <c r="W28" s="226"/>
      <c r="X28" s="91"/>
      <c r="Y28" s="91"/>
    </row>
    <row r="29" spans="1:25" ht="15.75" customHeight="1" thickBot="1" x14ac:dyDescent="0.3">
      <c r="A29" s="3"/>
      <c r="B29" s="334" t="s">
        <v>129</v>
      </c>
      <c r="C29" s="303"/>
      <c r="D29" s="303"/>
      <c r="E29" s="303"/>
      <c r="F29" s="303"/>
      <c r="G29" s="303"/>
      <c r="H29" s="303"/>
      <c r="I29" s="303"/>
      <c r="J29" s="303"/>
      <c r="K29" s="304"/>
      <c r="L29" s="246"/>
      <c r="M29" s="245"/>
      <c r="N29" s="247"/>
      <c r="P29" s="323"/>
      <c r="Q29" s="150"/>
      <c r="R29" s="227"/>
      <c r="S29" s="91"/>
      <c r="T29" s="91"/>
      <c r="U29" s="91"/>
      <c r="V29" s="91"/>
      <c r="W29" s="226"/>
      <c r="X29" s="91"/>
      <c r="Y29" s="91"/>
    </row>
    <row r="30" spans="1:25" ht="15.75" customHeight="1" thickBot="1" x14ac:dyDescent="0.3">
      <c r="A30" s="3"/>
      <c r="B30" s="334" t="s">
        <v>116</v>
      </c>
      <c r="C30" s="303"/>
      <c r="D30" s="303"/>
      <c r="E30" s="303"/>
      <c r="F30" s="303"/>
      <c r="G30" s="304"/>
      <c r="H30" s="329" t="s">
        <v>93</v>
      </c>
      <c r="I30" s="330"/>
      <c r="J30" s="330"/>
      <c r="K30" s="331"/>
      <c r="L30" s="246"/>
      <c r="M30" s="245"/>
      <c r="N30" s="247"/>
      <c r="Q30" s="150"/>
      <c r="R30" s="227"/>
      <c r="S30" s="91"/>
      <c r="T30" s="91"/>
      <c r="U30" s="91"/>
      <c r="V30" s="91"/>
      <c r="W30" s="226"/>
      <c r="X30" s="91"/>
      <c r="Y30" s="91"/>
    </row>
    <row r="31" spans="1:25" ht="21" customHeight="1" thickBot="1" x14ac:dyDescent="0.25">
      <c r="A31" s="3"/>
      <c r="B31" s="213"/>
      <c r="C31" s="47"/>
      <c r="D31" s="47"/>
      <c r="E31" s="47"/>
      <c r="F31" s="47"/>
      <c r="G31" s="197"/>
      <c r="H31" s="210" t="s">
        <v>117</v>
      </c>
      <c r="I31" s="206" t="s">
        <v>118</v>
      </c>
      <c r="J31" s="233" t="s">
        <v>212</v>
      </c>
      <c r="K31" s="207" t="s">
        <v>120</v>
      </c>
      <c r="L31" s="246"/>
      <c r="M31" s="245"/>
      <c r="N31" s="247"/>
      <c r="P31" s="322"/>
      <c r="Q31" s="226"/>
      <c r="R31" s="226"/>
    </row>
    <row r="32" spans="1:25" ht="20.25" customHeight="1" x14ac:dyDescent="0.2">
      <c r="A32" s="3"/>
      <c r="B32" s="211"/>
      <c r="C32" s="48"/>
      <c r="D32" s="48"/>
      <c r="E32" s="48" t="s">
        <v>122</v>
      </c>
      <c r="F32" s="48" t="s">
        <v>123</v>
      </c>
      <c r="G32" s="154" t="s">
        <v>124</v>
      </c>
      <c r="H32" s="208">
        <v>1</v>
      </c>
      <c r="I32" s="234">
        <v>5</v>
      </c>
      <c r="J32" s="235">
        <v>89</v>
      </c>
      <c r="K32" s="234">
        <v>0</v>
      </c>
      <c r="L32" s="246"/>
      <c r="M32" s="245"/>
      <c r="N32" s="247"/>
      <c r="P32" s="323"/>
      <c r="Q32" s="150"/>
      <c r="R32" s="227"/>
      <c r="S32" s="91"/>
      <c r="T32" s="91"/>
      <c r="U32" s="91"/>
      <c r="V32" s="91"/>
      <c r="W32" s="226"/>
      <c r="X32" s="91"/>
      <c r="Y32" s="91"/>
    </row>
    <row r="33" spans="1:28" ht="20.25" customHeight="1" x14ac:dyDescent="0.2">
      <c r="A33" s="3"/>
      <c r="B33" s="211"/>
      <c r="C33" s="91"/>
      <c r="D33" s="91"/>
      <c r="E33" s="158"/>
      <c r="F33" s="159"/>
      <c r="G33" s="198"/>
      <c r="H33" s="208"/>
      <c r="I33" s="234"/>
      <c r="J33" s="235"/>
      <c r="K33" s="234"/>
      <c r="L33" s="246"/>
      <c r="M33" s="245"/>
      <c r="N33" s="247"/>
      <c r="Q33" s="150"/>
      <c r="R33" s="227"/>
      <c r="S33" s="91"/>
      <c r="T33" s="91"/>
      <c r="U33" s="91"/>
      <c r="V33" s="91"/>
      <c r="W33" s="226"/>
      <c r="X33" s="91"/>
      <c r="Y33" s="91"/>
    </row>
    <row r="34" spans="1:28" ht="20.25" customHeight="1" x14ac:dyDescent="0.2">
      <c r="A34" s="3"/>
      <c r="B34" s="211"/>
      <c r="C34" s="48"/>
      <c r="D34" s="48"/>
      <c r="E34" s="48"/>
      <c r="F34" s="48"/>
      <c r="G34" s="154"/>
      <c r="H34" s="208"/>
      <c r="I34" s="234"/>
      <c r="J34" s="235"/>
      <c r="K34" s="234"/>
      <c r="L34" s="246"/>
      <c r="M34" s="245"/>
      <c r="N34" s="247"/>
      <c r="P34" s="322"/>
      <c r="Q34" s="226"/>
      <c r="R34" s="226"/>
      <c r="S34" s="226"/>
      <c r="T34" s="226"/>
      <c r="U34" s="226"/>
      <c r="V34" s="226"/>
      <c r="W34" s="226"/>
      <c r="X34" s="226"/>
      <c r="Y34" s="91"/>
    </row>
    <row r="35" spans="1:28" ht="16.5" customHeight="1" x14ac:dyDescent="0.2">
      <c r="A35" s="3"/>
      <c r="B35" s="211"/>
      <c r="C35" s="91" t="str">
        <f>C24</f>
        <v>Altura da camada</v>
      </c>
      <c r="D35" s="91"/>
      <c r="E35" s="218">
        <f>F35*(1-($C$131/100))</f>
        <v>381.61592000000002</v>
      </c>
      <c r="F35" s="239">
        <v>389.404</v>
      </c>
      <c r="G35" s="219">
        <f>F35*(1+($C$131/100))</f>
        <v>397.19207999999998</v>
      </c>
      <c r="H35" s="208"/>
      <c r="I35" s="234"/>
      <c r="J35" s="235"/>
      <c r="K35" s="234"/>
      <c r="L35" s="215"/>
      <c r="M35" s="152"/>
      <c r="N35" s="216"/>
      <c r="P35" s="323"/>
      <c r="Q35" s="150"/>
      <c r="R35" s="227"/>
      <c r="S35" s="91"/>
      <c r="T35" s="91"/>
      <c r="U35" s="91"/>
      <c r="V35" s="91"/>
      <c r="W35" s="226"/>
      <c r="X35" s="91"/>
      <c r="Y35" s="91"/>
    </row>
    <row r="36" spans="1:28" ht="15" customHeight="1" x14ac:dyDescent="0.2">
      <c r="A36" s="3"/>
      <c r="B36" s="211"/>
      <c r="C36" s="48"/>
      <c r="D36" s="48"/>
      <c r="E36" s="48"/>
      <c r="F36" s="91"/>
      <c r="G36" s="154"/>
      <c r="H36" s="208"/>
      <c r="I36" s="234"/>
      <c r="J36" s="235"/>
      <c r="K36" s="234"/>
      <c r="L36" s="189"/>
      <c r="M36" s="139"/>
      <c r="N36" s="166"/>
      <c r="P36" s="323"/>
      <c r="Q36" s="226"/>
      <c r="R36" s="226"/>
      <c r="S36" s="226"/>
      <c r="T36" s="226"/>
      <c r="U36" s="226"/>
      <c r="V36" s="226"/>
      <c r="W36" s="226"/>
      <c r="X36" s="226"/>
      <c r="Y36" s="226"/>
      <c r="Z36" s="226"/>
      <c r="AA36" s="226"/>
      <c r="AB36" s="226"/>
    </row>
    <row r="37" spans="1:28" ht="16.5" customHeight="1" x14ac:dyDescent="0.2">
      <c r="A37" s="3"/>
      <c r="B37" s="211"/>
      <c r="C37" s="91" t="str">
        <f>C26</f>
        <v>Perimetro</v>
      </c>
      <c r="D37" s="91"/>
      <c r="E37" s="218">
        <f>F37*(1-($C$131/100))</f>
        <v>4042.1168493999994</v>
      </c>
      <c r="F37" s="239">
        <v>4124.6090299999996</v>
      </c>
      <c r="G37" s="219">
        <f>F37*(1+($C$131/100))</f>
        <v>4207.1012105999998</v>
      </c>
      <c r="H37" s="208"/>
      <c r="I37" s="234"/>
      <c r="J37" s="235"/>
      <c r="K37" s="234"/>
      <c r="L37" s="167"/>
      <c r="M37" s="139"/>
      <c r="N37" s="155"/>
      <c r="P37" s="323"/>
      <c r="Q37" s="150"/>
      <c r="R37" s="227"/>
      <c r="S37" s="91"/>
      <c r="T37" s="91"/>
      <c r="U37" s="91"/>
      <c r="V37" s="91"/>
      <c r="W37" s="226"/>
      <c r="X37" s="91"/>
      <c r="Y37" s="91"/>
    </row>
    <row r="38" spans="1:28" ht="17.25" customHeight="1" thickBot="1" x14ac:dyDescent="0.25">
      <c r="A38" s="3"/>
      <c r="B38" s="211"/>
      <c r="H38" s="241"/>
      <c r="I38" s="234"/>
      <c r="J38" s="235"/>
      <c r="K38" s="234"/>
      <c r="L38" s="190"/>
      <c r="M38" s="140"/>
      <c r="N38" s="191"/>
      <c r="Q38" s="150"/>
      <c r="R38" s="227"/>
      <c r="S38" s="91"/>
      <c r="T38" s="91"/>
      <c r="U38" s="91"/>
      <c r="V38" s="91"/>
      <c r="W38" s="226"/>
      <c r="X38" s="91"/>
      <c r="Y38" s="91"/>
    </row>
    <row r="39" spans="1:28" ht="15.75" customHeight="1" thickBot="1" x14ac:dyDescent="0.25">
      <c r="A39" s="3"/>
      <c r="B39" s="212"/>
      <c r="C39" s="156"/>
      <c r="D39" s="156"/>
      <c r="E39" s="172"/>
      <c r="F39" s="172"/>
      <c r="G39" s="199"/>
      <c r="H39" s="208"/>
      <c r="I39" s="234"/>
      <c r="J39" s="235"/>
      <c r="K39" s="234"/>
      <c r="L39" s="192"/>
      <c r="M39" s="193"/>
      <c r="N39" s="194"/>
      <c r="P39" s="322"/>
      <c r="Q39" s="226"/>
      <c r="R39" s="226"/>
      <c r="S39" s="91"/>
      <c r="T39" s="91"/>
      <c r="U39" s="91"/>
      <c r="V39" s="91"/>
      <c r="W39" s="226"/>
      <c r="X39" s="91"/>
      <c r="Y39" s="91"/>
    </row>
    <row r="40" spans="1:28" ht="15.75" customHeight="1" thickBot="1" x14ac:dyDescent="0.3">
      <c r="A40" s="3"/>
      <c r="B40" s="334" t="s">
        <v>131</v>
      </c>
      <c r="C40" s="303"/>
      <c r="D40" s="303"/>
      <c r="E40" s="303"/>
      <c r="F40" s="303"/>
      <c r="G40" s="303"/>
      <c r="H40" s="303"/>
      <c r="I40" s="303"/>
      <c r="J40" s="303"/>
      <c r="K40" s="304"/>
      <c r="L40" s="74" t="s">
        <v>8</v>
      </c>
      <c r="M40" s="160"/>
      <c r="N40" s="169"/>
      <c r="P40" s="323"/>
      <c r="Q40" s="150"/>
      <c r="R40" s="227"/>
      <c r="S40" s="91"/>
      <c r="T40" s="91"/>
      <c r="U40" s="91"/>
      <c r="V40" s="91"/>
      <c r="W40" s="226"/>
      <c r="X40" s="91"/>
      <c r="Y40" s="91"/>
    </row>
    <row r="41" spans="1:28" ht="15.75" customHeight="1" thickBot="1" x14ac:dyDescent="0.3">
      <c r="A41" s="3"/>
      <c r="B41" s="334" t="s">
        <v>116</v>
      </c>
      <c r="C41" s="303"/>
      <c r="D41" s="303"/>
      <c r="E41" s="303"/>
      <c r="F41" s="303"/>
      <c r="G41" s="304"/>
      <c r="H41" s="329" t="s">
        <v>93</v>
      </c>
      <c r="I41" s="330"/>
      <c r="J41" s="330"/>
      <c r="K41" s="331"/>
      <c r="L41" s="167"/>
      <c r="M41" s="91"/>
      <c r="N41" s="155"/>
      <c r="Q41" s="150"/>
      <c r="R41" s="227"/>
      <c r="S41" s="91"/>
      <c r="T41" s="91"/>
      <c r="U41" s="91"/>
      <c r="V41" s="91"/>
      <c r="W41" s="226"/>
      <c r="X41" s="91"/>
      <c r="Y41" s="91"/>
    </row>
    <row r="42" spans="1:28" ht="15.75" customHeight="1" thickBot="1" x14ac:dyDescent="0.3">
      <c r="A42" s="3"/>
      <c r="B42" s="213"/>
      <c r="C42" s="47"/>
      <c r="D42" s="47"/>
      <c r="E42" s="47"/>
      <c r="F42" s="47"/>
      <c r="G42" s="197"/>
      <c r="H42" s="210" t="s">
        <v>117</v>
      </c>
      <c r="I42" s="206" t="s">
        <v>118</v>
      </c>
      <c r="J42" s="233" t="s">
        <v>213</v>
      </c>
      <c r="K42" s="207" t="s">
        <v>120</v>
      </c>
      <c r="L42" s="334" t="s">
        <v>87</v>
      </c>
      <c r="M42" s="303"/>
      <c r="N42" s="304"/>
      <c r="P42" s="322"/>
      <c r="Q42" s="226"/>
      <c r="R42" s="226"/>
      <c r="S42" s="226"/>
      <c r="T42" s="226"/>
      <c r="U42" s="226"/>
      <c r="V42" s="226"/>
      <c r="W42" s="226"/>
      <c r="X42" s="91"/>
      <c r="Y42" s="91"/>
    </row>
    <row r="43" spans="1:28" ht="16.5" customHeight="1" x14ac:dyDescent="0.2">
      <c r="A43" s="3"/>
      <c r="B43" s="211"/>
      <c r="C43" s="48"/>
      <c r="D43" s="48"/>
      <c r="E43" s="48" t="s">
        <v>122</v>
      </c>
      <c r="F43" s="48" t="s">
        <v>123</v>
      </c>
      <c r="G43" s="154" t="s">
        <v>124</v>
      </c>
      <c r="H43" s="208">
        <v>1</v>
      </c>
      <c r="I43" s="234">
        <v>0</v>
      </c>
      <c r="J43" s="235">
        <v>89</v>
      </c>
      <c r="K43" s="234">
        <v>4</v>
      </c>
      <c r="L43" s="189"/>
      <c r="M43" s="139"/>
      <c r="N43" s="166"/>
      <c r="P43" s="323"/>
      <c r="Q43" s="150"/>
      <c r="R43" s="227"/>
      <c r="S43" s="91"/>
      <c r="T43" s="91"/>
      <c r="U43" s="91"/>
      <c r="V43" s="91"/>
      <c r="W43" s="226"/>
      <c r="X43" s="91"/>
      <c r="Y43" s="91"/>
    </row>
    <row r="44" spans="1:28" ht="15" customHeight="1" x14ac:dyDescent="0.2">
      <c r="A44" s="3"/>
      <c r="B44" s="211"/>
      <c r="C44" s="91"/>
      <c r="D44" s="91"/>
      <c r="E44" s="158"/>
      <c r="F44" s="159"/>
      <c r="G44" s="198"/>
      <c r="H44" s="208"/>
      <c r="I44" s="234"/>
      <c r="J44" s="235"/>
      <c r="K44" s="234"/>
      <c r="L44" s="195"/>
      <c r="M44" s="162"/>
      <c r="N44" s="170"/>
      <c r="T44" s="91"/>
      <c r="U44" s="91"/>
      <c r="V44" s="91"/>
      <c r="W44" s="226"/>
      <c r="X44" s="91"/>
      <c r="Y44" s="91"/>
    </row>
    <row r="45" spans="1:28" ht="15" customHeight="1" x14ac:dyDescent="0.2">
      <c r="A45" s="3"/>
      <c r="B45" s="211"/>
      <c r="C45" s="48"/>
      <c r="D45" s="48"/>
      <c r="E45" s="48"/>
      <c r="F45" s="48"/>
      <c r="G45" s="154"/>
      <c r="H45" s="208"/>
      <c r="I45" s="234"/>
      <c r="J45" s="235"/>
      <c r="K45" s="234"/>
      <c r="L45" s="189"/>
      <c r="M45" s="139"/>
      <c r="N45" s="166"/>
      <c r="P45" s="322"/>
      <c r="Q45" s="226"/>
      <c r="R45" s="226"/>
      <c r="S45" s="226"/>
      <c r="T45" s="91"/>
      <c r="U45" s="91"/>
      <c r="V45" s="91"/>
      <c r="W45" s="226"/>
      <c r="X45" s="91"/>
      <c r="Y45" s="91"/>
    </row>
    <row r="46" spans="1:28" ht="16.5" customHeight="1" x14ac:dyDescent="0.2">
      <c r="A46" s="3"/>
      <c r="B46" s="211"/>
      <c r="C46" s="91" t="str">
        <f>C35</f>
        <v>Altura da camada</v>
      </c>
      <c r="D46" s="91"/>
      <c r="E46" s="218">
        <f>F46*(1-($C$131/100))</f>
        <v>383.75182999999998</v>
      </c>
      <c r="F46" s="239">
        <v>391.58350000000002</v>
      </c>
      <c r="G46" s="219">
        <f>F46*(1+($C$131/100))</f>
        <v>399.41517000000005</v>
      </c>
      <c r="H46" s="208"/>
      <c r="I46" s="234"/>
      <c r="J46" s="235"/>
      <c r="K46" s="234"/>
      <c r="L46" s="195"/>
      <c r="M46" s="162"/>
      <c r="N46" s="170"/>
      <c r="P46" s="323"/>
      <c r="Q46" s="150"/>
      <c r="R46" s="227"/>
      <c r="S46" s="91"/>
      <c r="T46" s="91"/>
      <c r="U46" s="91"/>
      <c r="V46" s="91"/>
      <c r="W46" s="226"/>
      <c r="X46" s="91"/>
      <c r="Y46" s="91"/>
    </row>
    <row r="47" spans="1:28" ht="16.5" customHeight="1" x14ac:dyDescent="0.2">
      <c r="A47" s="3"/>
      <c r="B47" s="211"/>
      <c r="C47" s="48"/>
      <c r="D47" s="48"/>
      <c r="E47" s="48"/>
      <c r="F47" s="91"/>
      <c r="G47" s="154"/>
      <c r="H47" s="208"/>
      <c r="I47" s="234"/>
      <c r="J47" s="235"/>
      <c r="K47" s="234"/>
      <c r="L47" s="189"/>
      <c r="M47" s="139"/>
      <c r="N47" s="166"/>
      <c r="Q47" s="150"/>
      <c r="R47" s="227"/>
      <c r="S47" s="91"/>
      <c r="T47" s="91"/>
      <c r="U47" s="91"/>
      <c r="V47" s="91"/>
      <c r="W47" s="226"/>
      <c r="X47" s="91"/>
      <c r="Y47" s="91"/>
    </row>
    <row r="48" spans="1:28" ht="15" customHeight="1" x14ac:dyDescent="0.2">
      <c r="A48" s="3"/>
      <c r="B48" s="211"/>
      <c r="C48" s="91" t="str">
        <f>C37</f>
        <v>Perimetro</v>
      </c>
      <c r="D48" s="91"/>
      <c r="E48" s="218">
        <f>F48*(1-($C$131/100))</f>
        <v>4065.3615184</v>
      </c>
      <c r="F48" s="239">
        <v>4148.3280800000002</v>
      </c>
      <c r="G48" s="219">
        <f>F48*(1+($C$131/100))</f>
        <v>4231.2946416000004</v>
      </c>
      <c r="H48" s="208"/>
      <c r="I48" s="234"/>
      <c r="J48" s="235"/>
      <c r="K48" s="234"/>
      <c r="L48" s="195"/>
      <c r="M48" s="162"/>
      <c r="N48" s="170"/>
      <c r="P48" s="322"/>
      <c r="Q48" s="228"/>
      <c r="R48" s="228"/>
      <c r="S48" s="228"/>
      <c r="T48" s="91"/>
      <c r="U48" s="91"/>
      <c r="V48" s="91"/>
      <c r="W48" s="226"/>
      <c r="X48" s="91"/>
      <c r="Y48" s="91"/>
    </row>
    <row r="49" spans="1:25" ht="15" customHeight="1" x14ac:dyDescent="0.2">
      <c r="A49" s="3"/>
      <c r="B49" s="211"/>
      <c r="H49" s="241"/>
      <c r="I49" s="234"/>
      <c r="J49" s="235"/>
      <c r="K49" s="234"/>
      <c r="L49" s="189"/>
      <c r="M49" s="139"/>
      <c r="N49" s="166"/>
      <c r="P49" s="323"/>
      <c r="Q49" s="228"/>
      <c r="R49" s="228"/>
      <c r="S49" s="228"/>
      <c r="T49" s="91"/>
      <c r="U49" s="91"/>
      <c r="V49" s="91"/>
      <c r="W49" s="226"/>
      <c r="X49" s="91"/>
      <c r="Y49" s="91"/>
    </row>
    <row r="50" spans="1:25" ht="15.75" customHeight="1" thickBot="1" x14ac:dyDescent="0.25">
      <c r="A50" s="3"/>
      <c r="B50" s="212"/>
      <c r="C50" s="156"/>
      <c r="D50" s="156"/>
      <c r="E50" s="172"/>
      <c r="F50" s="172"/>
      <c r="G50" s="199"/>
      <c r="H50" s="208"/>
      <c r="I50" s="234"/>
      <c r="J50" s="235"/>
      <c r="K50" s="234"/>
      <c r="L50" s="195"/>
      <c r="M50" s="162"/>
      <c r="N50" s="170"/>
      <c r="P50" s="323"/>
      <c r="Q50" s="228"/>
      <c r="R50" s="91"/>
      <c r="S50" s="228"/>
      <c r="T50" s="91"/>
      <c r="U50" s="91"/>
      <c r="V50" s="91"/>
      <c r="W50" s="226"/>
      <c r="X50" s="91"/>
      <c r="Y50" s="91"/>
    </row>
    <row r="51" spans="1:25" ht="15.75" customHeight="1" thickBot="1" x14ac:dyDescent="0.3">
      <c r="A51" s="3"/>
      <c r="B51" s="334" t="s">
        <v>133</v>
      </c>
      <c r="C51" s="303"/>
      <c r="D51" s="303"/>
      <c r="E51" s="303"/>
      <c r="F51" s="303"/>
      <c r="G51" s="303"/>
      <c r="H51" s="303"/>
      <c r="I51" s="303"/>
      <c r="J51" s="303"/>
      <c r="K51" s="304"/>
      <c r="L51" s="189"/>
      <c r="M51" s="139"/>
      <c r="N51" s="166"/>
      <c r="P51" s="323"/>
      <c r="Q51" s="228"/>
      <c r="R51" s="228"/>
      <c r="S51" s="228"/>
      <c r="T51" s="91"/>
      <c r="U51" s="91"/>
      <c r="V51" s="91"/>
      <c r="W51" s="226"/>
      <c r="X51" s="91"/>
      <c r="Y51" s="91"/>
    </row>
    <row r="52" spans="1:25" ht="15.75" customHeight="1" thickBot="1" x14ac:dyDescent="0.3">
      <c r="A52" s="3"/>
      <c r="B52" s="334" t="s">
        <v>116</v>
      </c>
      <c r="C52" s="303"/>
      <c r="D52" s="303"/>
      <c r="E52" s="303"/>
      <c r="F52" s="303"/>
      <c r="G52" s="304"/>
      <c r="H52" s="329" t="s">
        <v>93</v>
      </c>
      <c r="I52" s="330"/>
      <c r="J52" s="330"/>
      <c r="K52" s="331"/>
      <c r="L52" s="195"/>
      <c r="M52" s="162"/>
      <c r="N52" s="170"/>
      <c r="P52" s="323"/>
      <c r="Q52" s="91"/>
      <c r="R52" s="91"/>
      <c r="S52" s="91"/>
      <c r="T52" s="91"/>
      <c r="U52" s="91"/>
      <c r="V52" s="91"/>
      <c r="W52" s="226"/>
      <c r="X52" s="91"/>
      <c r="Y52" s="91"/>
    </row>
    <row r="53" spans="1:25" ht="15.75" customHeight="1" thickBot="1" x14ac:dyDescent="0.25">
      <c r="A53" s="3"/>
      <c r="B53" s="213"/>
      <c r="C53" s="47"/>
      <c r="D53" s="47"/>
      <c r="E53" s="47"/>
      <c r="F53" s="47"/>
      <c r="G53" s="197"/>
      <c r="H53" s="210" t="s">
        <v>117</v>
      </c>
      <c r="I53" s="206" t="s">
        <v>118</v>
      </c>
      <c r="J53" s="233" t="s">
        <v>214</v>
      </c>
      <c r="K53" s="207" t="s">
        <v>120</v>
      </c>
      <c r="L53" s="189"/>
      <c r="M53" s="139"/>
      <c r="N53" s="166"/>
      <c r="P53" s="323"/>
      <c r="Q53" s="228"/>
      <c r="R53" s="228"/>
      <c r="S53" s="228"/>
      <c r="T53" s="91"/>
      <c r="U53" s="91"/>
      <c r="V53" s="91"/>
      <c r="W53" s="226"/>
      <c r="X53" s="91"/>
      <c r="Y53" s="91"/>
    </row>
    <row r="54" spans="1:25" ht="15" customHeight="1" x14ac:dyDescent="0.2">
      <c r="A54" s="3"/>
      <c r="B54" s="211"/>
      <c r="C54" s="48"/>
      <c r="D54" s="48"/>
      <c r="E54" s="48" t="s">
        <v>122</v>
      </c>
      <c r="F54" s="48" t="s">
        <v>123</v>
      </c>
      <c r="G54" s="154" t="s">
        <v>124</v>
      </c>
      <c r="H54" s="208">
        <v>1</v>
      </c>
      <c r="I54" s="234">
        <v>1</v>
      </c>
      <c r="J54" s="235">
        <v>90</v>
      </c>
      <c r="K54" s="234">
        <v>4</v>
      </c>
      <c r="L54" s="195"/>
      <c r="M54" s="162"/>
      <c r="N54" s="170"/>
      <c r="Q54" s="228"/>
      <c r="R54" s="228"/>
      <c r="S54" s="228"/>
      <c r="T54" s="91"/>
      <c r="U54" s="91"/>
      <c r="V54" s="91"/>
      <c r="W54" s="226"/>
      <c r="X54" s="91"/>
      <c r="Y54" s="91"/>
    </row>
    <row r="55" spans="1:25" ht="15" customHeight="1" x14ac:dyDescent="0.2">
      <c r="A55" s="3"/>
      <c r="B55" s="211"/>
      <c r="C55" s="91"/>
      <c r="D55" s="91"/>
      <c r="E55" s="158"/>
      <c r="F55" s="159"/>
      <c r="G55" s="198"/>
      <c r="H55" s="208"/>
      <c r="I55" s="234"/>
      <c r="J55" s="235"/>
      <c r="K55" s="234"/>
      <c r="L55" s="189"/>
      <c r="M55" s="139"/>
      <c r="N55" s="166"/>
      <c r="P55" s="322"/>
      <c r="Q55" s="91"/>
      <c r="R55" s="228"/>
      <c r="S55" s="92"/>
      <c r="T55" s="87"/>
      <c r="U55" s="87"/>
      <c r="V55" s="87"/>
      <c r="W55" s="226"/>
      <c r="X55" s="91"/>
      <c r="Y55" s="91"/>
    </row>
    <row r="56" spans="1:25" ht="15" customHeight="1" x14ac:dyDescent="0.2">
      <c r="A56" s="3"/>
      <c r="B56" s="211"/>
      <c r="C56" s="48"/>
      <c r="D56" s="48"/>
      <c r="E56" s="48"/>
      <c r="F56" s="48"/>
      <c r="G56" s="154"/>
      <c r="H56" s="208"/>
      <c r="I56" s="234"/>
      <c r="J56" s="235"/>
      <c r="K56" s="234"/>
      <c r="L56" s="195"/>
      <c r="M56" s="162"/>
      <c r="N56" s="170"/>
      <c r="P56" s="323"/>
      <c r="Q56" s="228"/>
      <c r="R56" s="228"/>
      <c r="S56" s="228"/>
      <c r="T56" s="91"/>
      <c r="U56" s="91"/>
      <c r="V56" s="91"/>
      <c r="W56" s="226"/>
      <c r="X56" s="91"/>
      <c r="Y56" s="91"/>
    </row>
    <row r="57" spans="1:25" ht="15" customHeight="1" x14ac:dyDescent="0.2">
      <c r="A57" s="3"/>
      <c r="B57" s="211"/>
      <c r="C57" s="91" t="str">
        <f>C46</f>
        <v>Altura da camada</v>
      </c>
      <c r="D57" s="91"/>
      <c r="E57" s="218">
        <f>F57*(1-($C$131/100))</f>
        <v>386.59971000000002</v>
      </c>
      <c r="F57" s="239">
        <v>394.48950000000002</v>
      </c>
      <c r="G57" s="219">
        <f>F57*(1+($C$131/100))</f>
        <v>402.37929000000003</v>
      </c>
      <c r="H57" s="208"/>
      <c r="I57" s="234"/>
      <c r="J57" s="235"/>
      <c r="K57" s="234"/>
      <c r="L57" s="189"/>
      <c r="M57" s="139"/>
      <c r="N57" s="166"/>
      <c r="Q57" s="228"/>
      <c r="R57" s="228"/>
      <c r="S57" s="228"/>
      <c r="T57" s="91"/>
      <c r="U57" s="91"/>
      <c r="V57" s="91"/>
      <c r="W57" s="226"/>
      <c r="X57" s="91"/>
      <c r="Y57" s="91"/>
    </row>
    <row r="58" spans="1:25" ht="15" customHeight="1" x14ac:dyDescent="0.2">
      <c r="A58" s="3"/>
      <c r="B58" s="211"/>
      <c r="C58" s="48"/>
      <c r="D58" s="48"/>
      <c r="E58" s="48"/>
      <c r="F58" s="91"/>
      <c r="G58" s="154"/>
      <c r="H58" s="208"/>
      <c r="I58" s="234"/>
      <c r="J58" s="235"/>
      <c r="K58" s="234"/>
      <c r="L58" s="195"/>
      <c r="M58" s="162"/>
      <c r="N58" s="170"/>
      <c r="P58" s="322"/>
      <c r="Q58" s="226"/>
      <c r="R58" s="228"/>
      <c r="S58" s="228"/>
      <c r="T58" s="91"/>
      <c r="U58" s="91"/>
      <c r="V58" s="91"/>
      <c r="W58" s="226"/>
      <c r="X58" s="91"/>
      <c r="Y58" s="91"/>
    </row>
    <row r="59" spans="1:25" ht="15" customHeight="1" x14ac:dyDescent="0.2">
      <c r="A59" s="3"/>
      <c r="B59" s="211"/>
      <c r="C59" s="91" t="str">
        <f>C48</f>
        <v>Perimetro</v>
      </c>
      <c r="D59" s="91"/>
      <c r="E59" s="218">
        <f>F59*(1-($C$131/100))</f>
        <v>4088.6061971999998</v>
      </c>
      <c r="F59" s="239">
        <v>4172.0471399999997</v>
      </c>
      <c r="G59" s="219">
        <f>F59*(1+($C$131/100))</f>
        <v>4255.4880827999996</v>
      </c>
      <c r="H59" s="208"/>
      <c r="I59" s="234"/>
      <c r="J59" s="235"/>
      <c r="K59" s="234"/>
      <c r="L59" s="189"/>
      <c r="M59" s="139"/>
      <c r="N59" s="166"/>
      <c r="P59" s="323"/>
      <c r="Q59" s="228"/>
      <c r="R59" s="228"/>
      <c r="S59" s="228"/>
      <c r="T59" s="91"/>
      <c r="U59" s="91"/>
      <c r="V59" s="91"/>
      <c r="W59" s="226"/>
      <c r="X59" s="91"/>
      <c r="Y59" s="91"/>
    </row>
    <row r="60" spans="1:25" ht="15" customHeight="1" x14ac:dyDescent="0.2">
      <c r="A60" s="3"/>
      <c r="B60" s="211"/>
      <c r="H60" s="241"/>
      <c r="I60" s="234"/>
      <c r="J60" s="235"/>
      <c r="K60" s="234"/>
      <c r="L60" s="195"/>
      <c r="M60" s="162"/>
      <c r="N60" s="170"/>
      <c r="Q60" s="228"/>
      <c r="R60" s="228"/>
      <c r="S60" s="228"/>
      <c r="T60" s="91"/>
      <c r="U60" s="91"/>
      <c r="V60" s="91"/>
      <c r="W60" s="226"/>
      <c r="X60" s="91"/>
      <c r="Y60" s="91"/>
    </row>
    <row r="61" spans="1:25" ht="15.75" customHeight="1" thickBot="1" x14ac:dyDescent="0.25">
      <c r="A61" s="3"/>
      <c r="B61" s="212"/>
      <c r="C61" s="156"/>
      <c r="D61" s="156"/>
      <c r="E61" s="172"/>
      <c r="F61" s="240"/>
      <c r="G61" s="199"/>
      <c r="H61" s="208"/>
      <c r="I61" s="234"/>
      <c r="J61" s="235"/>
      <c r="K61" s="234"/>
      <c r="L61" s="189"/>
      <c r="M61" s="139"/>
      <c r="N61" s="166"/>
      <c r="P61" s="322"/>
      <c r="U61" s="91"/>
      <c r="V61" s="91"/>
      <c r="W61" s="226"/>
      <c r="X61" s="91"/>
      <c r="Y61" s="91"/>
    </row>
    <row r="62" spans="1:25" ht="15.75" customHeight="1" thickBot="1" x14ac:dyDescent="0.3">
      <c r="A62" s="3"/>
      <c r="B62" s="334" t="s">
        <v>135</v>
      </c>
      <c r="C62" s="303"/>
      <c r="D62" s="303"/>
      <c r="E62" s="303"/>
      <c r="F62" s="303"/>
      <c r="G62" s="303"/>
      <c r="H62" s="303"/>
      <c r="I62" s="303"/>
      <c r="J62" s="303"/>
      <c r="K62" s="304"/>
      <c r="L62" s="189"/>
      <c r="M62" s="139"/>
      <c r="N62" s="166"/>
      <c r="P62" s="323"/>
      <c r="Q62" s="228"/>
      <c r="R62" s="228"/>
      <c r="S62" s="228"/>
      <c r="T62" s="91"/>
      <c r="U62" s="91"/>
      <c r="V62" s="91"/>
      <c r="W62" s="226"/>
      <c r="X62" s="91"/>
      <c r="Y62" s="91"/>
    </row>
    <row r="63" spans="1:25" ht="15.75" customHeight="1" thickBot="1" x14ac:dyDescent="0.3">
      <c r="A63" s="3"/>
      <c r="B63" s="334" t="s">
        <v>116</v>
      </c>
      <c r="C63" s="303"/>
      <c r="D63" s="303"/>
      <c r="E63" s="303"/>
      <c r="F63" s="303"/>
      <c r="G63" s="304"/>
      <c r="H63" s="332" t="s">
        <v>93</v>
      </c>
      <c r="I63" s="330"/>
      <c r="J63" s="330"/>
      <c r="K63" s="330"/>
      <c r="L63" s="324" t="s">
        <v>136</v>
      </c>
      <c r="M63" s="308"/>
      <c r="N63" s="326"/>
      <c r="Q63" s="228"/>
      <c r="R63" s="228"/>
      <c r="S63" s="228"/>
      <c r="T63" s="91"/>
      <c r="U63" s="91"/>
      <c r="V63" s="91"/>
      <c r="W63" s="226"/>
      <c r="X63" s="91"/>
      <c r="Y63" s="91"/>
    </row>
    <row r="64" spans="1:25" ht="15.75" customHeight="1" thickBot="1" x14ac:dyDescent="0.25">
      <c r="A64" s="3"/>
      <c r="B64" s="213"/>
      <c r="C64" s="47"/>
      <c r="D64" s="47"/>
      <c r="E64" s="47"/>
      <c r="F64" s="47"/>
      <c r="G64" s="197"/>
      <c r="H64" s="210" t="s">
        <v>117</v>
      </c>
      <c r="I64" s="206" t="s">
        <v>118</v>
      </c>
      <c r="J64" s="233">
        <f>R109</f>
        <v>0</v>
      </c>
      <c r="K64" s="206" t="s">
        <v>120</v>
      </c>
      <c r="L64" s="309"/>
      <c r="M64" s="310"/>
      <c r="N64" s="327"/>
      <c r="P64" s="322"/>
      <c r="Q64" s="226"/>
      <c r="R64" s="226"/>
      <c r="U64" s="91"/>
      <c r="V64" s="91"/>
      <c r="W64" s="226"/>
      <c r="X64" s="91"/>
      <c r="Y64" s="91"/>
    </row>
    <row r="65" spans="1:33" ht="17.25" customHeight="1" thickBot="1" x14ac:dyDescent="0.25">
      <c r="A65" s="3"/>
      <c r="B65" s="211"/>
      <c r="C65" s="48"/>
      <c r="D65" s="48"/>
      <c r="E65" s="48" t="s">
        <v>122</v>
      </c>
      <c r="F65" s="48" t="s">
        <v>123</v>
      </c>
      <c r="G65" s="154" t="s">
        <v>124</v>
      </c>
      <c r="H65" s="208"/>
      <c r="I65" s="234"/>
      <c r="J65" s="235"/>
      <c r="K65" s="234"/>
      <c r="L65" s="325" t="s">
        <v>137</v>
      </c>
      <c r="M65" s="308"/>
      <c r="N65" s="328"/>
      <c r="P65" s="323"/>
      <c r="Q65" s="150"/>
      <c r="R65" s="227"/>
      <c r="U65" s="91"/>
      <c r="V65" s="91"/>
      <c r="W65" s="226"/>
      <c r="X65" s="91"/>
      <c r="Y65" s="91"/>
    </row>
    <row r="66" spans="1:33" ht="17.25" customHeight="1" thickBot="1" x14ac:dyDescent="0.25">
      <c r="A66" s="3"/>
      <c r="B66" s="211"/>
      <c r="C66" s="91"/>
      <c r="D66" s="91"/>
      <c r="E66" s="158"/>
      <c r="F66" s="159"/>
      <c r="G66" s="198"/>
      <c r="H66" s="208"/>
      <c r="I66" s="234"/>
      <c r="J66" s="235"/>
      <c r="K66" s="234"/>
      <c r="L66" s="309"/>
      <c r="M66" s="310"/>
      <c r="N66" s="327"/>
      <c r="P66" s="323"/>
      <c r="Q66" s="150"/>
      <c r="R66" s="150"/>
    </row>
    <row r="67" spans="1:33" ht="15.75" customHeight="1" thickBot="1" x14ac:dyDescent="0.3">
      <c r="A67" s="3"/>
      <c r="B67" s="211"/>
      <c r="C67" s="48"/>
      <c r="D67" s="48"/>
      <c r="E67" s="48"/>
      <c r="F67" s="48"/>
      <c r="G67" s="154"/>
      <c r="H67" s="208"/>
      <c r="I67" s="234"/>
      <c r="J67" s="235"/>
      <c r="K67" s="234"/>
      <c r="L67" s="321" t="s">
        <v>138</v>
      </c>
      <c r="M67" s="312"/>
      <c r="N67" s="310"/>
      <c r="P67" s="323"/>
      <c r="W67" s="226"/>
      <c r="X67" s="226"/>
    </row>
    <row r="68" spans="1:33" ht="16.5" customHeight="1" x14ac:dyDescent="0.2">
      <c r="A68" s="3"/>
      <c r="B68" s="211"/>
      <c r="C68" s="91" t="str">
        <f>C57</f>
        <v>Altura da camada</v>
      </c>
      <c r="D68" s="91"/>
      <c r="E68" s="218">
        <f>F68*(1-($C$131/100))</f>
        <v>0</v>
      </c>
      <c r="F68" s="239"/>
      <c r="G68" s="219">
        <f>F68*(1+($C$131/100))</f>
        <v>0</v>
      </c>
      <c r="H68" s="208"/>
      <c r="I68" s="234"/>
      <c r="J68" s="235"/>
      <c r="K68" s="234"/>
      <c r="L68" s="185"/>
      <c r="M68" s="186"/>
      <c r="N68" s="187"/>
      <c r="P68" s="323"/>
      <c r="T68" s="150"/>
      <c r="W68" s="226"/>
      <c r="X68" s="226"/>
      <c r="Y68" s="150"/>
      <c r="Z68" s="150"/>
      <c r="AA68" s="150"/>
      <c r="AB68" s="150"/>
      <c r="AC68" s="150"/>
      <c r="AD68" s="150"/>
      <c r="AE68" s="150"/>
      <c r="AF68" s="150"/>
      <c r="AG68" s="150"/>
    </row>
    <row r="69" spans="1:33" ht="16.5" customHeight="1" x14ac:dyDescent="0.2">
      <c r="A69" s="3"/>
      <c r="B69" s="211"/>
      <c r="C69" s="48"/>
      <c r="D69" s="48"/>
      <c r="E69" s="48"/>
      <c r="F69" s="91"/>
      <c r="G69" s="154"/>
      <c r="H69" s="208"/>
      <c r="I69" s="234"/>
      <c r="J69" s="235"/>
      <c r="K69" s="234"/>
      <c r="L69" s="167"/>
      <c r="M69" s="91"/>
      <c r="N69" s="155"/>
      <c r="P69" s="323"/>
      <c r="T69" s="229"/>
      <c r="W69" s="226"/>
      <c r="X69" s="226"/>
      <c r="Y69" s="150"/>
      <c r="Z69" s="150"/>
      <c r="AA69" s="150"/>
      <c r="AB69" s="150"/>
      <c r="AC69" s="150"/>
      <c r="AD69" s="150"/>
      <c r="AE69" s="150"/>
      <c r="AF69" s="150"/>
      <c r="AG69" s="150"/>
    </row>
    <row r="70" spans="1:33" ht="16.5" customHeight="1" x14ac:dyDescent="0.2">
      <c r="A70" s="3"/>
      <c r="B70" s="211"/>
      <c r="C70" s="91" t="str">
        <f>C59</f>
        <v>Perimetro</v>
      </c>
      <c r="D70" s="91"/>
      <c r="E70" s="218">
        <f>F70*(1-($C$131/100))</f>
        <v>0</v>
      </c>
      <c r="F70" s="239"/>
      <c r="G70" s="219">
        <f>F70*(1+($C$131/100))</f>
        <v>0</v>
      </c>
      <c r="H70" s="208"/>
      <c r="I70" s="234"/>
      <c r="J70" s="235"/>
      <c r="K70" s="234"/>
      <c r="L70" s="167"/>
      <c r="M70" s="91"/>
      <c r="N70" s="155"/>
      <c r="P70" s="323"/>
      <c r="T70" s="150"/>
      <c r="W70" s="226"/>
      <c r="X70" s="226"/>
      <c r="Y70" s="150"/>
      <c r="Z70" s="150"/>
      <c r="AA70" s="150"/>
      <c r="AB70" s="150"/>
      <c r="AC70" s="150"/>
      <c r="AD70" s="150"/>
      <c r="AE70" s="150"/>
      <c r="AF70" s="150"/>
      <c r="AG70" s="150"/>
    </row>
    <row r="71" spans="1:33" ht="16.5" customHeight="1" x14ac:dyDescent="0.2">
      <c r="A71" s="3"/>
      <c r="B71" s="211"/>
      <c r="H71" s="241"/>
      <c r="I71" s="234"/>
      <c r="J71" s="235"/>
      <c r="K71" s="234"/>
      <c r="L71" s="167"/>
      <c r="M71" s="91"/>
      <c r="N71" s="155"/>
      <c r="P71" s="323"/>
      <c r="T71" s="150"/>
      <c r="W71" s="226"/>
      <c r="X71" s="226"/>
      <c r="Y71" s="150"/>
      <c r="Z71" s="150"/>
      <c r="AA71" s="150"/>
      <c r="AB71" s="150"/>
      <c r="AC71" s="150"/>
      <c r="AD71" s="150"/>
      <c r="AE71" s="150"/>
      <c r="AF71" s="150"/>
      <c r="AG71" s="150"/>
    </row>
    <row r="72" spans="1:33" ht="17.25" customHeight="1" thickBot="1" x14ac:dyDescent="0.25">
      <c r="A72" s="3"/>
      <c r="B72" s="212"/>
      <c r="C72" s="156"/>
      <c r="D72" s="156"/>
      <c r="E72" s="172"/>
      <c r="F72" s="172"/>
      <c r="G72" s="199"/>
      <c r="H72" s="208"/>
      <c r="I72" s="234"/>
      <c r="J72" s="235"/>
      <c r="K72" s="234"/>
      <c r="L72" s="167"/>
      <c r="M72" s="91"/>
      <c r="N72" s="155"/>
      <c r="P72" s="323"/>
      <c r="T72" s="150"/>
      <c r="W72" s="226"/>
      <c r="X72" s="226"/>
      <c r="Y72" s="150"/>
      <c r="Z72" s="150"/>
      <c r="AA72" s="150"/>
      <c r="AB72" s="150"/>
      <c r="AC72" s="150"/>
      <c r="AD72" s="150"/>
      <c r="AE72" s="150"/>
      <c r="AF72" s="150"/>
      <c r="AG72" s="150"/>
    </row>
    <row r="73" spans="1:33" ht="15.75" customHeight="1" thickBot="1" x14ac:dyDescent="0.3">
      <c r="A73" s="3"/>
      <c r="B73" s="334" t="s">
        <v>139</v>
      </c>
      <c r="C73" s="303"/>
      <c r="D73" s="303"/>
      <c r="E73" s="303"/>
      <c r="F73" s="303"/>
      <c r="G73" s="303"/>
      <c r="H73" s="303"/>
      <c r="I73" s="303"/>
      <c r="J73" s="303"/>
      <c r="K73" s="304"/>
      <c r="L73" s="167"/>
      <c r="M73" s="91"/>
      <c r="N73" s="155"/>
      <c r="P73" s="323"/>
      <c r="T73" s="150"/>
      <c r="W73" s="226"/>
      <c r="X73" s="226"/>
      <c r="Y73" s="150"/>
      <c r="Z73" s="150"/>
      <c r="AA73" s="150"/>
      <c r="AB73" s="150"/>
      <c r="AC73" s="150"/>
      <c r="AD73" s="150"/>
      <c r="AE73" s="150"/>
      <c r="AF73" s="150"/>
      <c r="AG73" s="150"/>
    </row>
    <row r="74" spans="1:33" ht="15.75" customHeight="1" thickBot="1" x14ac:dyDescent="0.3">
      <c r="A74" s="3"/>
      <c r="B74" s="334" t="s">
        <v>116</v>
      </c>
      <c r="C74" s="303"/>
      <c r="D74" s="303"/>
      <c r="E74" s="303"/>
      <c r="F74" s="303"/>
      <c r="G74" s="304"/>
      <c r="H74" s="329" t="s">
        <v>93</v>
      </c>
      <c r="I74" s="330"/>
      <c r="J74" s="330"/>
      <c r="K74" s="331"/>
      <c r="L74" s="74"/>
      <c r="M74" s="77"/>
      <c r="N74" s="169"/>
      <c r="P74" s="323"/>
      <c r="T74" s="230"/>
      <c r="W74" s="226"/>
      <c r="X74" s="226"/>
      <c r="Y74" s="150"/>
      <c r="Z74" s="150"/>
      <c r="AA74" s="150"/>
      <c r="AB74" s="150"/>
      <c r="AC74" s="150"/>
      <c r="AD74" s="150"/>
      <c r="AE74" s="150"/>
      <c r="AF74" s="150"/>
      <c r="AG74" s="150"/>
    </row>
    <row r="75" spans="1:33" ht="15.75" customHeight="1" thickBot="1" x14ac:dyDescent="0.25">
      <c r="A75" s="3"/>
      <c r="B75" s="213"/>
      <c r="C75" s="47"/>
      <c r="D75" s="47"/>
      <c r="E75" s="47"/>
      <c r="F75" s="47"/>
      <c r="G75" s="197"/>
      <c r="H75" s="210" t="s">
        <v>117</v>
      </c>
      <c r="I75" s="206" t="s">
        <v>118</v>
      </c>
      <c r="J75" s="233">
        <f>R110</f>
        <v>0</v>
      </c>
      <c r="K75" s="207" t="s">
        <v>120</v>
      </c>
      <c r="L75" s="74"/>
      <c r="M75" s="77"/>
      <c r="N75" s="169"/>
      <c r="P75" s="323"/>
      <c r="T75" s="231"/>
      <c r="W75" s="226"/>
      <c r="X75" s="226"/>
    </row>
    <row r="76" spans="1:33" ht="15" customHeight="1" x14ac:dyDescent="0.2">
      <c r="A76" s="3"/>
      <c r="B76" s="211"/>
      <c r="C76" s="48"/>
      <c r="D76" s="48"/>
      <c r="E76" s="48" t="s">
        <v>122</v>
      </c>
      <c r="F76" s="48" t="s">
        <v>123</v>
      </c>
      <c r="G76" s="154" t="s">
        <v>124</v>
      </c>
      <c r="H76" s="208"/>
      <c r="I76" s="234"/>
      <c r="J76" s="235"/>
      <c r="K76" s="234"/>
      <c r="L76" s="167"/>
      <c r="M76" s="91"/>
      <c r="N76" s="155"/>
      <c r="P76" s="323"/>
      <c r="T76" s="231"/>
      <c r="W76" s="226"/>
      <c r="X76" s="226"/>
      <c r="Y76" s="45"/>
      <c r="Z76" s="45"/>
      <c r="AA76" s="45"/>
      <c r="AB76" s="45"/>
      <c r="AC76" s="45"/>
      <c r="AD76" s="45"/>
      <c r="AE76" s="45"/>
      <c r="AF76" s="45"/>
      <c r="AG76" s="45"/>
    </row>
    <row r="77" spans="1:33" ht="15" customHeight="1" x14ac:dyDescent="0.2">
      <c r="A77" s="3"/>
      <c r="B77" s="211"/>
      <c r="C77" s="91"/>
      <c r="D77" s="91"/>
      <c r="E77" s="158"/>
      <c r="F77" s="159"/>
      <c r="G77" s="198"/>
      <c r="H77" s="208"/>
      <c r="I77" s="234"/>
      <c r="J77" s="235"/>
      <c r="K77" s="234"/>
      <c r="L77" s="167"/>
      <c r="M77" s="91"/>
      <c r="N77" s="155"/>
      <c r="P77" s="323"/>
      <c r="T77" s="231"/>
      <c r="W77" s="226"/>
      <c r="X77" s="226"/>
      <c r="Y77" s="151"/>
      <c r="Z77" s="151"/>
      <c r="AA77" s="151"/>
      <c r="AB77" s="151"/>
      <c r="AC77" s="151"/>
      <c r="AD77" s="151"/>
      <c r="AE77" s="151"/>
      <c r="AF77" s="151"/>
      <c r="AG77" s="151"/>
    </row>
    <row r="78" spans="1:33" ht="15" customHeight="1" x14ac:dyDescent="0.2">
      <c r="A78" s="3"/>
      <c r="B78" s="211"/>
      <c r="C78" s="48"/>
      <c r="D78" s="48"/>
      <c r="E78" s="48"/>
      <c r="F78" s="48"/>
      <c r="G78" s="154"/>
      <c r="H78" s="208"/>
      <c r="I78" s="234"/>
      <c r="J78" s="235"/>
      <c r="K78" s="234"/>
      <c r="L78" s="167"/>
      <c r="M78" s="91"/>
      <c r="N78" s="155"/>
      <c r="P78" s="323"/>
      <c r="T78" s="231"/>
      <c r="W78" s="226"/>
      <c r="X78" s="226"/>
    </row>
    <row r="79" spans="1:33" ht="15" customHeight="1" x14ac:dyDescent="0.2">
      <c r="A79" s="3"/>
      <c r="B79" s="211"/>
      <c r="C79" s="91" t="str">
        <f>C68</f>
        <v>Altura da camada</v>
      </c>
      <c r="D79" s="91"/>
      <c r="E79" s="218">
        <f>F79*(1-($C$131/100))</f>
        <v>0</v>
      </c>
      <c r="F79" s="239"/>
      <c r="G79" s="219">
        <f>F79*(1+($C$131/100))</f>
        <v>0</v>
      </c>
      <c r="H79" s="208"/>
      <c r="I79" s="234"/>
      <c r="J79" s="235"/>
      <c r="K79" s="234"/>
      <c r="L79" s="167"/>
      <c r="M79" s="91"/>
      <c r="N79" s="155"/>
      <c r="P79" s="323"/>
      <c r="T79" s="231"/>
      <c r="W79" s="226"/>
      <c r="X79" s="226"/>
    </row>
    <row r="80" spans="1:33" ht="15" customHeight="1" x14ac:dyDescent="0.2">
      <c r="A80" s="3"/>
      <c r="B80" s="211"/>
      <c r="C80" s="48"/>
      <c r="D80" s="48"/>
      <c r="E80" s="48"/>
      <c r="F80" s="91"/>
      <c r="G80" s="154"/>
      <c r="H80" s="208"/>
      <c r="I80" s="234"/>
      <c r="J80" s="235"/>
      <c r="K80" s="234"/>
      <c r="L80" s="167"/>
      <c r="M80" s="91"/>
      <c r="N80" s="155"/>
      <c r="P80" s="323"/>
      <c r="T80" s="231"/>
      <c r="W80" s="226"/>
      <c r="X80" s="226"/>
    </row>
    <row r="81" spans="1:24" ht="15" customHeight="1" x14ac:dyDescent="0.2">
      <c r="A81" s="3"/>
      <c r="B81" s="211"/>
      <c r="C81" s="91" t="str">
        <f>C70</f>
        <v>Perimetro</v>
      </c>
      <c r="D81" s="91"/>
      <c r="E81" s="218">
        <f>F81*(1-($C$131/100))</f>
        <v>0</v>
      </c>
      <c r="F81" s="239"/>
      <c r="G81" s="219">
        <f>F81*(1+($C$131/100))</f>
        <v>0</v>
      </c>
      <c r="H81" s="208"/>
      <c r="I81" s="234"/>
      <c r="J81" s="235"/>
      <c r="K81" s="234"/>
      <c r="L81" s="167"/>
      <c r="M81" s="91"/>
      <c r="N81" s="155"/>
      <c r="P81" s="323"/>
      <c r="T81" s="231"/>
      <c r="W81" s="226"/>
      <c r="X81" s="226"/>
    </row>
    <row r="82" spans="1:24" x14ac:dyDescent="0.2">
      <c r="A82" s="3"/>
      <c r="B82" s="211"/>
      <c r="H82" s="241"/>
      <c r="I82" s="234"/>
      <c r="J82" s="235"/>
      <c r="K82" s="234"/>
      <c r="L82" s="167"/>
      <c r="M82" s="91"/>
      <c r="N82" s="155"/>
      <c r="P82" s="323"/>
    </row>
    <row r="83" spans="1:24" ht="13.5" customHeight="1" thickBot="1" x14ac:dyDescent="0.25">
      <c r="A83" s="3"/>
      <c r="B83" s="212"/>
      <c r="C83" s="156"/>
      <c r="D83" s="156"/>
      <c r="E83" s="172"/>
      <c r="F83" s="172"/>
      <c r="G83" s="199"/>
      <c r="H83" s="208"/>
      <c r="I83" s="234"/>
      <c r="J83" s="235"/>
      <c r="K83" s="234"/>
      <c r="L83" s="153"/>
      <c r="N83" s="154"/>
      <c r="P83" s="323"/>
    </row>
    <row r="84" spans="1:24" ht="15.75" customHeight="1" thickBot="1" x14ac:dyDescent="0.3">
      <c r="A84" s="3"/>
      <c r="B84" s="334" t="s">
        <v>140</v>
      </c>
      <c r="C84" s="303"/>
      <c r="D84" s="303"/>
      <c r="E84" s="303"/>
      <c r="F84" s="303"/>
      <c r="G84" s="303"/>
      <c r="H84" s="303"/>
      <c r="I84" s="303"/>
      <c r="J84" s="303"/>
      <c r="K84" s="304"/>
      <c r="L84" s="153"/>
      <c r="N84" s="154"/>
      <c r="P84" s="323"/>
    </row>
    <row r="85" spans="1:24" ht="15.75" customHeight="1" thickBot="1" x14ac:dyDescent="0.3">
      <c r="A85" s="3"/>
      <c r="B85" s="334" t="s">
        <v>116</v>
      </c>
      <c r="C85" s="303"/>
      <c r="D85" s="303"/>
      <c r="E85" s="303"/>
      <c r="F85" s="303"/>
      <c r="G85" s="304"/>
      <c r="H85" s="329" t="s">
        <v>93</v>
      </c>
      <c r="I85" s="330"/>
      <c r="J85" s="330"/>
      <c r="K85" s="331"/>
      <c r="L85" s="153"/>
      <c r="N85" s="154"/>
      <c r="P85" s="323"/>
    </row>
    <row r="86" spans="1:24" ht="13.5" customHeight="1" thickBot="1" x14ac:dyDescent="0.25">
      <c r="A86" s="3"/>
      <c r="B86" s="213"/>
      <c r="C86" s="47"/>
      <c r="D86" s="47"/>
      <c r="E86" s="47"/>
      <c r="F86" s="47"/>
      <c r="G86" s="197"/>
      <c r="H86" s="210" t="s">
        <v>117</v>
      </c>
      <c r="I86" s="206" t="s">
        <v>118</v>
      </c>
      <c r="J86" s="233">
        <f>R111</f>
        <v>0</v>
      </c>
      <c r="K86" s="207" t="s">
        <v>120</v>
      </c>
      <c r="L86" s="153"/>
      <c r="N86" s="154"/>
      <c r="P86" s="323"/>
    </row>
    <row r="87" spans="1:24" x14ac:dyDescent="0.2">
      <c r="A87" s="3"/>
      <c r="B87" s="211"/>
      <c r="C87" s="48"/>
      <c r="D87" s="48"/>
      <c r="E87" s="48" t="s">
        <v>122</v>
      </c>
      <c r="F87" s="48" t="s">
        <v>123</v>
      </c>
      <c r="G87" s="48" t="s">
        <v>124</v>
      </c>
      <c r="H87" s="243"/>
      <c r="I87" s="234"/>
      <c r="J87" s="235"/>
      <c r="K87" s="234"/>
      <c r="L87" s="153"/>
      <c r="N87" s="154"/>
      <c r="P87" s="323"/>
    </row>
    <row r="88" spans="1:24" x14ac:dyDescent="0.2">
      <c r="A88" s="3"/>
      <c r="B88" s="211"/>
      <c r="C88" s="91"/>
      <c r="D88" s="91"/>
      <c r="E88" s="158"/>
      <c r="F88" s="159"/>
      <c r="G88" s="158"/>
      <c r="H88" s="241"/>
      <c r="I88" s="234"/>
      <c r="J88" s="235"/>
      <c r="K88" s="234"/>
      <c r="L88" s="153"/>
      <c r="N88" s="154"/>
      <c r="P88" s="323"/>
    </row>
    <row r="89" spans="1:24" x14ac:dyDescent="0.2">
      <c r="A89" s="3"/>
      <c r="B89" s="211"/>
      <c r="C89" s="48"/>
      <c r="D89" s="48"/>
      <c r="E89" s="48"/>
      <c r="F89" s="48"/>
      <c r="H89" s="241"/>
      <c r="I89" s="234"/>
      <c r="J89" s="235"/>
      <c r="K89" s="234"/>
      <c r="L89" s="153"/>
      <c r="N89" s="154"/>
      <c r="P89" s="323"/>
    </row>
    <row r="90" spans="1:24" x14ac:dyDescent="0.2">
      <c r="A90" s="3"/>
      <c r="B90" s="211"/>
      <c r="C90" s="91" t="str">
        <f>C79</f>
        <v>Altura da camada</v>
      </c>
      <c r="D90" s="91"/>
      <c r="E90" s="218">
        <f>F90*(1-($C$131/100))</f>
        <v>0</v>
      </c>
      <c r="F90" s="239"/>
      <c r="G90" s="218">
        <f>F90*(1+($C$131/100))</f>
        <v>0</v>
      </c>
      <c r="H90" s="241"/>
      <c r="I90" s="234"/>
      <c r="J90" s="235"/>
      <c r="K90" s="234"/>
      <c r="L90" s="153"/>
      <c r="N90" s="154"/>
      <c r="P90" s="323"/>
    </row>
    <row r="91" spans="1:24" x14ac:dyDescent="0.2">
      <c r="A91" s="3"/>
      <c r="B91" s="211"/>
      <c r="C91" s="48"/>
      <c r="D91" s="48"/>
      <c r="E91" s="48"/>
      <c r="F91" s="91"/>
      <c r="H91" s="241"/>
      <c r="I91" s="234"/>
      <c r="J91" s="235"/>
      <c r="K91" s="234"/>
      <c r="L91" s="153"/>
      <c r="N91" s="154"/>
      <c r="P91" s="323"/>
    </row>
    <row r="92" spans="1:24" x14ac:dyDescent="0.2">
      <c r="A92" s="3"/>
      <c r="B92" s="211"/>
      <c r="C92" s="91" t="str">
        <f>C81</f>
        <v>Perimetro</v>
      </c>
      <c r="D92" s="91"/>
      <c r="E92" s="218">
        <f>F92*(1-($C$131/100))</f>
        <v>0</v>
      </c>
      <c r="F92" s="239"/>
      <c r="G92" s="218">
        <f>F92*(1+($C$131/100))</f>
        <v>0</v>
      </c>
      <c r="H92" s="241"/>
      <c r="I92" s="234"/>
      <c r="J92" s="235"/>
      <c r="K92" s="234"/>
      <c r="L92" s="153"/>
      <c r="N92" s="154"/>
      <c r="P92" s="323"/>
    </row>
    <row r="93" spans="1:24" x14ac:dyDescent="0.2">
      <c r="A93" s="3"/>
      <c r="B93" s="211"/>
      <c r="H93" s="241"/>
      <c r="I93" s="234"/>
      <c r="J93" s="235"/>
      <c r="K93" s="234"/>
      <c r="L93" s="153"/>
      <c r="N93" s="154"/>
      <c r="P93" s="323"/>
    </row>
    <row r="94" spans="1:24" ht="13.5" customHeight="1" thickBot="1" x14ac:dyDescent="0.25">
      <c r="A94" s="3"/>
      <c r="B94" s="212"/>
      <c r="C94" s="156"/>
      <c r="D94" s="156"/>
      <c r="E94" s="172"/>
      <c r="F94" s="172"/>
      <c r="G94" s="242"/>
      <c r="H94" s="244"/>
      <c r="I94" s="237"/>
      <c r="J94" s="238"/>
      <c r="K94" s="237"/>
      <c r="L94" s="171"/>
      <c r="M94" s="156"/>
      <c r="N94" s="157"/>
      <c r="P94" s="323"/>
    </row>
    <row r="95" spans="1:24" ht="13.5" customHeight="1" thickBot="1" x14ac:dyDescent="0.25">
      <c r="P95" s="323"/>
    </row>
    <row r="96" spans="1:24" ht="19.5" customHeight="1" thickBot="1" x14ac:dyDescent="0.25">
      <c r="B96" s="8" t="s">
        <v>141</v>
      </c>
      <c r="C96" s="7" t="s">
        <v>142</v>
      </c>
      <c r="P96" s="323"/>
    </row>
    <row r="97" spans="2:16" ht="16.5" customHeight="1" thickBot="1" x14ac:dyDescent="0.25">
      <c r="B97" s="6">
        <v>6.5439999999999996</v>
      </c>
      <c r="C97" s="5">
        <v>2</v>
      </c>
      <c r="P97" s="323"/>
    </row>
    <row r="98" spans="2:16" ht="16.5" customHeight="1" thickBot="1" x14ac:dyDescent="0.25">
      <c r="B98" s="6">
        <v>6.1859999999999999</v>
      </c>
      <c r="C98" s="5">
        <v>2.5</v>
      </c>
      <c r="P98" s="323"/>
    </row>
    <row r="99" spans="2:16" ht="16.5" customHeight="1" thickBot="1" x14ac:dyDescent="0.25">
      <c r="B99" s="6">
        <v>5.827</v>
      </c>
      <c r="C99" s="5">
        <v>3</v>
      </c>
      <c r="P99" s="323"/>
    </row>
    <row r="100" spans="2:16" ht="16.5" customHeight="1" thickBot="1" x14ac:dyDescent="0.25">
      <c r="B100" s="6">
        <v>5.508</v>
      </c>
      <c r="C100" s="5">
        <v>3.5</v>
      </c>
      <c r="P100" s="323"/>
    </row>
    <row r="101" spans="2:16" ht="16.5" customHeight="1" thickBot="1" x14ac:dyDescent="0.25">
      <c r="B101" s="6">
        <v>5.1890000000000001</v>
      </c>
      <c r="C101" s="5">
        <v>4</v>
      </c>
      <c r="P101" s="323"/>
    </row>
    <row r="102" spans="2:16" ht="16.5" customHeight="1" thickBot="1" x14ac:dyDescent="0.25">
      <c r="B102" s="6">
        <v>4.9050000000000002</v>
      </c>
      <c r="C102" s="5">
        <v>4.5</v>
      </c>
      <c r="P102" s="323"/>
    </row>
    <row r="103" spans="2:16" ht="16.5" customHeight="1" thickBot="1" x14ac:dyDescent="0.25">
      <c r="B103" s="6">
        <v>4.62</v>
      </c>
      <c r="C103" s="5">
        <v>5</v>
      </c>
      <c r="P103" s="323"/>
    </row>
    <row r="104" spans="2:16" ht="16.5" customHeight="1" thickBot="1" x14ac:dyDescent="0.25">
      <c r="B104" s="6">
        <v>4.3680000000000003</v>
      </c>
      <c r="C104" s="5">
        <v>5.5</v>
      </c>
      <c r="P104" s="323"/>
    </row>
    <row r="105" spans="2:16" ht="16.5" customHeight="1" thickBot="1" x14ac:dyDescent="0.25">
      <c r="B105" s="6">
        <v>4.1150000000000002</v>
      </c>
      <c r="C105" s="5">
        <v>6</v>
      </c>
      <c r="P105" s="323"/>
    </row>
    <row r="106" spans="2:16" ht="16.5" customHeight="1" thickBot="1" x14ac:dyDescent="0.25">
      <c r="B106" s="6">
        <v>3.89</v>
      </c>
      <c r="C106" s="5">
        <v>6.5</v>
      </c>
      <c r="P106" s="323"/>
    </row>
    <row r="107" spans="2:16" ht="16.5" customHeight="1" thickBot="1" x14ac:dyDescent="0.25">
      <c r="B107" s="6">
        <v>3.665</v>
      </c>
      <c r="C107" s="5">
        <v>7</v>
      </c>
      <c r="P107" s="323"/>
    </row>
    <row r="108" spans="2:16" ht="16.5" customHeight="1" thickBot="1" x14ac:dyDescent="0.25">
      <c r="B108" s="6">
        <v>3.4649999999999999</v>
      </c>
      <c r="C108" s="5">
        <v>7.5</v>
      </c>
      <c r="P108" s="323"/>
    </row>
    <row r="109" spans="2:16" ht="16.5" customHeight="1" thickBot="1" x14ac:dyDescent="0.25">
      <c r="B109" s="6">
        <v>3.2639999999999998</v>
      </c>
      <c r="C109" s="5">
        <v>8</v>
      </c>
      <c r="P109" s="323"/>
    </row>
    <row r="110" spans="2:16" ht="16.5" customHeight="1" thickBot="1" x14ac:dyDescent="0.25">
      <c r="B110" s="6">
        <v>3.085</v>
      </c>
      <c r="C110" s="5">
        <v>8.5</v>
      </c>
      <c r="P110" s="323"/>
    </row>
    <row r="111" spans="2:16" ht="16.5" customHeight="1" thickBot="1" x14ac:dyDescent="0.25">
      <c r="B111" s="6">
        <v>2.9060000000000001</v>
      </c>
      <c r="C111" s="5">
        <v>9</v>
      </c>
      <c r="P111" s="323"/>
    </row>
    <row r="112" spans="2:16" ht="16.5" customHeight="1" thickBot="1" x14ac:dyDescent="0.25">
      <c r="B112" s="6">
        <v>2.7469999999999999</v>
      </c>
      <c r="C112" s="5">
        <v>9.5</v>
      </c>
      <c r="P112" s="323"/>
    </row>
    <row r="113" spans="2:16" ht="16.5" customHeight="1" thickBot="1" x14ac:dyDescent="0.25">
      <c r="B113" s="6">
        <v>2.5880000000000001</v>
      </c>
      <c r="C113" s="5">
        <v>10</v>
      </c>
      <c r="P113" s="323"/>
    </row>
    <row r="114" spans="2:16" ht="16.5" customHeight="1" thickBot="1" x14ac:dyDescent="0.25">
      <c r="B114" s="6">
        <v>2.4460000000000002</v>
      </c>
      <c r="C114" s="5">
        <v>10.5</v>
      </c>
      <c r="P114" s="323"/>
    </row>
    <row r="115" spans="2:16" ht="16.5" customHeight="1" thickBot="1" x14ac:dyDescent="0.25">
      <c r="B115" s="6">
        <v>2.3039999999999998</v>
      </c>
      <c r="C115" s="5">
        <v>11</v>
      </c>
      <c r="P115" s="323"/>
    </row>
    <row r="116" spans="2:16" ht="16.5" customHeight="1" thickBot="1" x14ac:dyDescent="0.25">
      <c r="B116" s="6">
        <v>2.1779999999999999</v>
      </c>
      <c r="C116" s="5">
        <v>11.5</v>
      </c>
      <c r="P116" s="323"/>
    </row>
    <row r="117" spans="2:16" ht="16.5" customHeight="1" thickBot="1" x14ac:dyDescent="0.25">
      <c r="B117" s="6">
        <v>2.052</v>
      </c>
      <c r="C117" s="5">
        <v>12</v>
      </c>
      <c r="P117" s="323"/>
    </row>
    <row r="118" spans="2:16" ht="16.5" customHeight="1" thickBot="1" x14ac:dyDescent="0.25">
      <c r="B118" s="6">
        <v>1.9410000000000001</v>
      </c>
      <c r="C118" s="5">
        <v>12.5</v>
      </c>
      <c r="P118" s="323"/>
    </row>
    <row r="119" spans="2:16" ht="16.5" customHeight="1" thickBot="1" x14ac:dyDescent="0.25">
      <c r="B119" s="6">
        <v>1.8280000000000001</v>
      </c>
      <c r="C119" s="5">
        <v>13</v>
      </c>
      <c r="P119" s="323"/>
    </row>
    <row r="120" spans="2:16" ht="16.5" customHeight="1" thickBot="1" x14ac:dyDescent="0.25">
      <c r="B120" s="6">
        <v>1.7290000000000001</v>
      </c>
      <c r="C120" s="5">
        <v>13.5</v>
      </c>
      <c r="P120" s="323"/>
    </row>
    <row r="121" spans="2:16" ht="16.5" customHeight="1" thickBot="1" x14ac:dyDescent="0.25">
      <c r="B121" s="6">
        <v>1.6279999999999999</v>
      </c>
      <c r="C121" s="5">
        <v>14</v>
      </c>
      <c r="P121" s="323"/>
    </row>
    <row r="122" spans="2:16" x14ac:dyDescent="0.2">
      <c r="P122" s="323"/>
    </row>
    <row r="123" spans="2:16" x14ac:dyDescent="0.2">
      <c r="P123" s="323"/>
    </row>
    <row r="124" spans="2:16" x14ac:dyDescent="0.2">
      <c r="P124" s="323"/>
    </row>
    <row r="125" spans="2:16" x14ac:dyDescent="0.2">
      <c r="P125" s="323"/>
    </row>
    <row r="126" spans="2:16" x14ac:dyDescent="0.2">
      <c r="P126" s="323"/>
    </row>
    <row r="127" spans="2:16" x14ac:dyDescent="0.2">
      <c r="P127" s="323"/>
    </row>
    <row r="128" spans="2:16" x14ac:dyDescent="0.2">
      <c r="P128" s="323"/>
    </row>
    <row r="129" spans="2:16" x14ac:dyDescent="0.2">
      <c r="G129" s="91"/>
      <c r="H129" s="91"/>
      <c r="I129" s="91"/>
      <c r="J129" s="91"/>
      <c r="K129" s="91"/>
      <c r="L129" s="91"/>
      <c r="M129" s="91"/>
      <c r="N129" s="91"/>
      <c r="P129" s="323"/>
    </row>
    <row r="130" spans="2:16" ht="13.5" customHeight="1" thickBot="1" x14ac:dyDescent="0.25">
      <c r="G130" s="91"/>
      <c r="H130" s="91"/>
      <c r="I130" s="91"/>
      <c r="J130" s="91"/>
      <c r="K130" s="91"/>
      <c r="L130" s="91"/>
      <c r="M130" s="91"/>
      <c r="N130" s="91"/>
      <c r="P130" s="323"/>
    </row>
    <row r="131" spans="2:16" ht="13.5" customHeight="1" thickBot="1" x14ac:dyDescent="0.25">
      <c r="B131" s="220" t="s">
        <v>143</v>
      </c>
      <c r="C131" s="221">
        <v>2</v>
      </c>
      <c r="D131" s="222" t="s">
        <v>144</v>
      </c>
      <c r="G131" s="91"/>
      <c r="H131" s="91"/>
      <c r="I131" s="91"/>
      <c r="J131" s="91"/>
      <c r="K131" s="91"/>
      <c r="L131" s="91"/>
      <c r="M131" s="91"/>
      <c r="N131" s="91"/>
      <c r="P131" s="323"/>
    </row>
    <row r="132" spans="2:16" x14ac:dyDescent="0.2">
      <c r="G132" s="91"/>
      <c r="H132" s="91"/>
      <c r="I132" s="91"/>
      <c r="J132" s="91"/>
      <c r="K132" s="91"/>
      <c r="L132" s="91"/>
      <c r="M132" s="91"/>
      <c r="N132" s="91"/>
      <c r="P132" s="323"/>
    </row>
    <row r="133" spans="2:16" x14ac:dyDescent="0.2">
      <c r="G133" s="91"/>
      <c r="H133" s="91"/>
      <c r="I133" s="91"/>
      <c r="J133" s="91"/>
      <c r="K133" s="91"/>
      <c r="L133" s="91"/>
      <c r="M133" s="91"/>
      <c r="N133" s="91"/>
    </row>
    <row r="134" spans="2:16" x14ac:dyDescent="0.2">
      <c r="G134" s="91"/>
      <c r="H134" s="91"/>
      <c r="I134" s="91"/>
      <c r="J134" s="91"/>
      <c r="K134" s="91"/>
      <c r="L134" s="91"/>
      <c r="M134" s="91"/>
      <c r="N134" s="91"/>
    </row>
    <row r="135" spans="2:16" x14ac:dyDescent="0.2">
      <c r="G135" s="91"/>
      <c r="H135" s="91"/>
      <c r="I135" s="91"/>
      <c r="J135" s="91"/>
      <c r="K135" s="91"/>
      <c r="L135" s="91"/>
      <c r="M135" s="91"/>
      <c r="N135" s="91"/>
    </row>
    <row r="136" spans="2:16" x14ac:dyDescent="0.2">
      <c r="G136" s="91"/>
      <c r="H136" s="91"/>
      <c r="I136" s="91"/>
      <c r="J136" s="91"/>
      <c r="K136" s="91"/>
      <c r="L136" s="91"/>
      <c r="M136" s="91"/>
      <c r="N136" s="91"/>
    </row>
    <row r="137" spans="2:16" x14ac:dyDescent="0.2">
      <c r="G137" s="91"/>
      <c r="H137" s="91"/>
      <c r="I137" s="91"/>
      <c r="J137" s="91"/>
      <c r="K137" s="91"/>
      <c r="L137" s="91"/>
      <c r="M137" s="91"/>
      <c r="N137" s="91"/>
    </row>
    <row r="138" spans="2:16" x14ac:dyDescent="0.2">
      <c r="G138" s="91"/>
      <c r="H138" s="91"/>
      <c r="I138" s="91"/>
      <c r="J138" s="91"/>
      <c r="K138" s="91"/>
      <c r="L138" s="91"/>
      <c r="M138" s="91"/>
      <c r="N138" s="91"/>
    </row>
    <row r="139" spans="2:16" x14ac:dyDescent="0.2">
      <c r="G139" s="91"/>
      <c r="H139" s="91"/>
      <c r="I139" s="91"/>
      <c r="J139" s="91"/>
      <c r="K139" s="91"/>
      <c r="L139" s="91"/>
      <c r="M139" s="91"/>
      <c r="N139" s="91"/>
    </row>
    <row r="140" spans="2:16" x14ac:dyDescent="0.2">
      <c r="G140" s="91"/>
      <c r="H140" s="91"/>
      <c r="I140" s="91"/>
      <c r="J140" s="91"/>
      <c r="K140" s="91"/>
      <c r="L140" s="91"/>
      <c r="M140" s="91"/>
      <c r="N140" s="91"/>
    </row>
    <row r="141" spans="2:16" x14ac:dyDescent="0.2">
      <c r="G141" s="91"/>
      <c r="H141" s="91"/>
      <c r="I141" s="91"/>
      <c r="J141" s="91"/>
      <c r="K141" s="91"/>
      <c r="L141" s="91"/>
      <c r="M141" s="91"/>
      <c r="N141" s="91"/>
    </row>
    <row r="142" spans="2:16" x14ac:dyDescent="0.2">
      <c r="G142" s="91"/>
      <c r="H142" s="91"/>
      <c r="I142" s="91"/>
      <c r="J142" s="91"/>
      <c r="K142" s="91"/>
      <c r="L142" s="91"/>
      <c r="M142" s="91"/>
      <c r="N142" s="91"/>
    </row>
    <row r="143" spans="2:16" x14ac:dyDescent="0.2">
      <c r="G143" s="91"/>
      <c r="H143" s="91"/>
      <c r="I143" s="91"/>
      <c r="J143" s="91"/>
      <c r="K143" s="91"/>
      <c r="L143" s="91"/>
      <c r="M143" s="91"/>
      <c r="N143" s="91"/>
    </row>
    <row r="144" spans="2:16" x14ac:dyDescent="0.2">
      <c r="G144" s="91"/>
      <c r="H144" s="91"/>
      <c r="I144" s="91"/>
      <c r="J144" s="91"/>
      <c r="K144" s="91"/>
      <c r="L144" s="91"/>
      <c r="M144" s="91"/>
      <c r="N144" s="91"/>
    </row>
    <row r="145" spans="7:14" x14ac:dyDescent="0.2">
      <c r="G145" s="91"/>
      <c r="H145" s="91"/>
      <c r="I145" s="91"/>
      <c r="J145" s="91"/>
      <c r="K145" s="91"/>
      <c r="L145" s="91"/>
      <c r="M145" s="91"/>
      <c r="N145" s="91"/>
    </row>
    <row r="146" spans="7:14" x14ac:dyDescent="0.2">
      <c r="G146" s="91"/>
      <c r="H146" s="91"/>
      <c r="I146" s="91"/>
      <c r="J146" s="91"/>
      <c r="K146" s="91"/>
      <c r="L146" s="91"/>
      <c r="M146" s="91"/>
      <c r="N146" s="91"/>
    </row>
    <row r="147" spans="7:14" x14ac:dyDescent="0.2">
      <c r="G147" s="91"/>
      <c r="H147" s="91"/>
      <c r="I147" s="91"/>
      <c r="J147" s="91"/>
      <c r="K147" s="91"/>
      <c r="L147" s="91"/>
      <c r="M147" s="91"/>
      <c r="N147" s="91"/>
    </row>
    <row r="148" spans="7:14" x14ac:dyDescent="0.2">
      <c r="G148" s="91"/>
      <c r="H148" s="91"/>
      <c r="I148" s="91"/>
      <c r="J148" s="91"/>
      <c r="K148" s="91"/>
      <c r="L148" s="91"/>
      <c r="M148" s="91"/>
      <c r="N148" s="91"/>
    </row>
    <row r="149" spans="7:14" x14ac:dyDescent="0.2">
      <c r="G149" s="91"/>
      <c r="H149" s="91"/>
      <c r="I149" s="91"/>
      <c r="J149" s="91"/>
      <c r="K149" s="91"/>
      <c r="L149" s="91"/>
      <c r="M149" s="91"/>
      <c r="N149" s="9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19</vt:i4>
      </vt:variant>
    </vt:vector>
  </HeadingPairs>
  <TitlesOfParts>
    <vt:vector size="36" baseType="lpstr">
      <vt:lpstr>OF RFE</vt:lpstr>
      <vt:lpstr>BOBINAGEM C1</vt:lpstr>
      <vt:lpstr>BOBINAGEM C2</vt:lpstr>
      <vt:lpstr>BOBINAGEM C3</vt:lpstr>
      <vt:lpstr>BOBINAGEM C4</vt:lpstr>
      <vt:lpstr>BOBINAGEM C5</vt:lpstr>
      <vt:lpstr>BOBINAGEM C6</vt:lpstr>
      <vt:lpstr>BOBINAGEM C7</vt:lpstr>
      <vt:lpstr>BOBINAGEM C8</vt:lpstr>
      <vt:lpstr>CONTROLE C1</vt:lpstr>
      <vt:lpstr>CONTROLE C2</vt:lpstr>
      <vt:lpstr>CONTROLE C3</vt:lpstr>
      <vt:lpstr>CONTROLE C4</vt:lpstr>
      <vt:lpstr>CONTROLE C5</vt:lpstr>
      <vt:lpstr>CONTROLE C6</vt:lpstr>
      <vt:lpstr>CONTROLE C7</vt:lpstr>
      <vt:lpstr>CONTROLE C8</vt:lpstr>
      <vt:lpstr>'BOBINAGEM C1'!Area_de_impressao</vt:lpstr>
      <vt:lpstr>'BOBINAGEM C2'!Area_de_impressao</vt:lpstr>
      <vt:lpstr>'BOBINAGEM C3'!Area_de_impressao</vt:lpstr>
      <vt:lpstr>'BOBINAGEM C4'!Area_de_impressao</vt:lpstr>
      <vt:lpstr>'BOBINAGEM C5'!Area_de_impressao</vt:lpstr>
      <vt:lpstr>'BOBINAGEM C6'!Area_de_impressao</vt:lpstr>
      <vt:lpstr>'BOBINAGEM C7'!Area_de_impressao</vt:lpstr>
      <vt:lpstr>'BOBINAGEM C8'!Area_de_impressao</vt:lpstr>
      <vt:lpstr>'CONTROLE C1'!Area_de_impressao</vt:lpstr>
      <vt:lpstr>'CONTROLE C2'!Area_de_impressao</vt:lpstr>
      <vt:lpstr>'CONTROLE C3'!Area_de_impressao</vt:lpstr>
      <vt:lpstr>'CONTROLE C4'!Area_de_impressao</vt:lpstr>
      <vt:lpstr>'CONTROLE C5'!Area_de_impressao</vt:lpstr>
      <vt:lpstr>'CONTROLE C6'!Area_de_impressao</vt:lpstr>
      <vt:lpstr>'CONTROLE C7'!Area_de_impressao</vt:lpstr>
      <vt:lpstr>'CONTROLE C8'!Area_de_impressao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2022-12-20T14:33:54Z</cp:lastPrinted>
  <dcterms:created xsi:type="dcterms:W3CDTF">2017-08-11T16:49:19Z</dcterms:created>
  <dcterms:modified xsi:type="dcterms:W3CDTF">2022-12-20T14:34:19Z</dcterms:modified>
</cp:coreProperties>
</file>