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681-ANGLO AMERICAN\Item 1\Documentos\"/>
    </mc:Choice>
  </mc:AlternateContent>
  <xr:revisionPtr revIDLastSave="0" documentId="13_ncr:1_{8B638421-F330-4FC8-B53A-008295CCFB81}"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4" i="5"/>
  <c r="D30" i="5"/>
  <c r="D21" i="5"/>
  <c r="F19" i="5"/>
  <c r="F18" i="5"/>
  <c r="F17" i="5"/>
  <c r="C16" i="5"/>
  <c r="C15" i="5"/>
  <c r="F14" i="5"/>
  <c r="B14" i="5"/>
  <c r="F13" i="5"/>
  <c r="B13" i="5"/>
  <c r="B12" i="5"/>
  <c r="B11" i="5"/>
  <c r="F10" i="5"/>
  <c r="B10" i="5"/>
  <c r="F9" i="5"/>
  <c r="B9" i="5"/>
  <c r="F8" i="5"/>
  <c r="B8" i="5"/>
  <c r="F7" i="5"/>
  <c r="B7" i="5"/>
  <c r="F6" i="5"/>
  <c r="C44" i="5" s="1"/>
  <c r="B6" i="5"/>
  <c r="B18" i="5" s="1"/>
  <c r="F5" i="5"/>
  <c r="B29" i="5" s="1"/>
  <c r="D5" i="5"/>
  <c r="B5" i="5"/>
  <c r="A4" i="5"/>
  <c r="A3" i="5"/>
  <c r="E2" i="5"/>
  <c r="B2" i="5"/>
  <c r="P1" i="5"/>
  <c r="B35" i="5" s="1"/>
  <c r="F22" i="2"/>
  <c r="D21" i="2"/>
  <c r="D20" i="2"/>
  <c r="D19" i="2"/>
  <c r="D18" i="2"/>
  <c r="D17" i="2"/>
  <c r="D16" i="2"/>
  <c r="D15" i="2"/>
  <c r="D14" i="2"/>
  <c r="D13" i="2"/>
  <c r="D10" i="2"/>
  <c r="D9" i="2"/>
  <c r="D22" i="2" s="1"/>
  <c r="H45" i="1" s="1"/>
  <c r="H46"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H44" i="1" s="1"/>
  <c r="AH4" i="1"/>
  <c r="AH3" i="1"/>
  <c r="AH2" i="1"/>
  <c r="B28" i="5" l="1"/>
  <c r="C42" i="5"/>
</calcChain>
</file>

<file path=xl/sharedStrings.xml><?xml version="1.0" encoding="utf-8"?>
<sst xmlns="http://schemas.openxmlformats.org/spreadsheetml/2006/main" count="401" uniqueCount="331">
  <si>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</si>
  <si>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</si>
  <si>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</si>
  <si>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</si>
  <si>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</si>
  <si>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</si>
  <si>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</si>
  <si>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</si>
  <si>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</si>
  <si>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</si>
  <si>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</si>
  <si>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</si>
  <si>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</si>
  <si>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</si>
  <si>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</si>
  <si>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</si>
  <si>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</si>
  <si>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RT21018042</t>
  </si>
  <si>
    <t>Fio alumínio isolado 10 AWG - 2M036-2T0</t>
  </si>
  <si>
    <t>[kg]</t>
  </si>
  <si>
    <t>FIO ALUMÍNIO ISOLADO 10 AWG - 4M036</t>
  </si>
  <si>
    <t>RT21018040</t>
  </si>
  <si>
    <t>Fio alumínio isolado 9 AWG - 2M036-2T0</t>
  </si>
  <si>
    <t>RT21018016</t>
  </si>
  <si>
    <t>FIO ALUMÍNIO ISOLADO 9,5 AWG - 4M036</t>
  </si>
  <si>
    <t>RT21018015</t>
  </si>
  <si>
    <t>FIO ALUMÍNIO ISOLADO 9 AWG - 4M036</t>
  </si>
  <si>
    <t>RT21018014</t>
  </si>
  <si>
    <t>FIO ALUMÍNIO ISOLADO 8,5 AWG - 4M036</t>
  </si>
  <si>
    <t>RT23017038</t>
  </si>
  <si>
    <t>Roving contínuo 4400TEX</t>
  </si>
  <si>
    <t>RT21018013</t>
  </si>
  <si>
    <t>FIO ALUMÍNIO ISOLADO 8 AWG - 4M036</t>
  </si>
  <si>
    <t>RT23017001</t>
  </si>
  <si>
    <t>Tecido WR-600/3 0,20m</t>
  </si>
  <si>
    <t>RT21018012</t>
  </si>
  <si>
    <t>FIO ALUMÍNIO ISOLADO 7,5 AWG - 4M036</t>
  </si>
  <si>
    <t>RT25010001</t>
  </si>
  <si>
    <t>Resina epoxi araldite MY750 BR</t>
  </si>
  <si>
    <t>RT21018011</t>
  </si>
  <si>
    <t>FIO ALUMÍNIO ISOLADO 7 AWG - 4M036</t>
  </si>
  <si>
    <t>RT25020002</t>
  </si>
  <si>
    <t>Acelerador DY 9577</t>
  </si>
  <si>
    <t>RT21018010</t>
  </si>
  <si>
    <t>FIO ALUMÍNIO ISOLADO 6,5 AWG - 4M036</t>
  </si>
  <si>
    <t>RT22013007</t>
  </si>
  <si>
    <t>Perfil de alumínio 7,5 x 23 mm - EE223</t>
  </si>
  <si>
    <t>RT21018009</t>
  </si>
  <si>
    <t>FIO ALUMÍNIO ISOLADO 6 AWG - 4M036</t>
  </si>
  <si>
    <t>RT24015001</t>
  </si>
  <si>
    <t>Fita adesiva poliester 19mm x 66m - BRA</t>
  </si>
  <si>
    <t>[un]</t>
  </si>
  <si>
    <t>RT21018008</t>
  </si>
  <si>
    <t>FIO ALUMÍNIO ISOLADO 5,5 AWG - 4M036</t>
  </si>
  <si>
    <t>RT23019005</t>
  </si>
  <si>
    <t>Fita adesiva poliester 50mm x 66m - BRA</t>
  </si>
  <si>
    <t>RT21018007</t>
  </si>
  <si>
    <t>FIO ALUMÍNIO ISOLADO 5 AWG - 4M036</t>
  </si>
  <si>
    <t>6200A</t>
  </si>
  <si>
    <t>Sumatane HB S/B comp. A</t>
  </si>
  <si>
    <t>[L]</t>
  </si>
  <si>
    <t>RT21018006</t>
  </si>
  <si>
    <t>FIO ALUMÍNIO ISOLADO 4,5 AWG - 4M036</t>
  </si>
  <si>
    <t>6200B</t>
  </si>
  <si>
    <t>Sumatane HB S/B comp. B</t>
  </si>
  <si>
    <t>RT21018005</t>
  </si>
  <si>
    <t>FIO ALUMÍNIO ISOLADO 4 AWG - 4M036</t>
  </si>
  <si>
    <t>6300A</t>
  </si>
  <si>
    <t>Sumaclad 940 verde comp. A</t>
  </si>
  <si>
    <t>RT21018004</t>
  </si>
  <si>
    <t>FIO ALUMÍNIO ISOLADO 3,5 AWG - 4M036</t>
  </si>
  <si>
    <t>6300B</t>
  </si>
  <si>
    <t>Sumaclad 940 verde comp. B</t>
  </si>
  <si>
    <t>RT21018003</t>
  </si>
  <si>
    <t>FIO ALUMÍNIO ISOLADO 3 AWG - 4M036</t>
  </si>
  <si>
    <t>7900</t>
  </si>
  <si>
    <t>Diluente p/ tinta de acabamento</t>
  </si>
  <si>
    <t>RT21018002</t>
  </si>
  <si>
    <t>FIO ALUMÍNIO ISOLADO 2,5 AWG - 4M036</t>
  </si>
  <si>
    <t>RT12011003</t>
  </si>
  <si>
    <t>Placa ident. inox 110x50x0,6mm</t>
  </si>
  <si>
    <t>RT21018001</t>
  </si>
  <si>
    <t>FIO ALUMÍNIO ISOLADO 2 AWG - 4M036</t>
  </si>
  <si>
    <t>RT23017043</t>
  </si>
  <si>
    <t>Tela FV com proteção UV</t>
  </si>
  <si>
    <t>[m^2]</t>
  </si>
  <si>
    <t>RT21018045</t>
  </si>
  <si>
    <t>FIO ALUMÍNIO ISOLADO 11,5 AWG - 2M036-2T0</t>
  </si>
  <si>
    <t>RT23017003</t>
  </si>
  <si>
    <t>Fita cadarço TEXFITA A5-20L</t>
  </si>
  <si>
    <t>[m]</t>
  </si>
  <si>
    <t>RT21018044</t>
  </si>
  <si>
    <t>FIO ALUMÍNIO ISOLADO 11 AWG - 2M036-2T025</t>
  </si>
  <si>
    <t>RT23017002</t>
  </si>
  <si>
    <t>Fita cadarço TEXFITA B2-35</t>
  </si>
  <si>
    <t>RT21018043</t>
  </si>
  <si>
    <t>FIO ALUMÍNIO ISOLADO 10,5 AWG - 2M036-2T0</t>
  </si>
  <si>
    <t>RT13023001</t>
  </si>
  <si>
    <t>Rebite de alumínio 3,2 x 16mm</t>
  </si>
  <si>
    <t>FIO ALUMÍNIO ISOLADO 10 AWG - 2M036-2T025</t>
  </si>
  <si>
    <t>RT23017040</t>
  </si>
  <si>
    <t>Espaçadores 19.05mm, comp: 729</t>
  </si>
  <si>
    <t>RT21018041</t>
  </si>
  <si>
    <t>FIO ALUMÍNIO ISOLADO 9,5 AWG - 2M036-2T02</t>
  </si>
  <si>
    <t xml:space="preserve">Cruzeta 1568 mm 6 Braços 76.2 mm x 12.7 mm </t>
  </si>
  <si>
    <t>[cj]</t>
  </si>
  <si>
    <t>FIO ALUMÍNIO ISOLADO 9 AWG - 2M036-2T025</t>
  </si>
  <si>
    <t>Pedestal</t>
  </si>
  <si>
    <t>RT21018039</t>
  </si>
  <si>
    <t>FIO ALUMÍNIO ISOLADO 8,5 AWG - 2M036-2T02</t>
  </si>
  <si>
    <t>Sapata</t>
  </si>
  <si>
    <t>RT21018038</t>
  </si>
  <si>
    <t>FIO ALUMÍNIO ISOLADO 8 AWG - 2M036-2T025</t>
  </si>
  <si>
    <t>RT42011XXX</t>
  </si>
  <si>
    <t>Embalagem L: 1610 x C: 1610 x A: 770</t>
  </si>
  <si>
    <t>RT21018037</t>
  </si>
  <si>
    <t>FIO ALUMÍNIO ISOLADO 7,5 AWG - 2M036-2T02</t>
  </si>
  <si>
    <t>MORT39011XXX</t>
  </si>
  <si>
    <t>MO Pintura: D 1568 mm x A 882 mm , Superfície: 8.59 m^2</t>
  </si>
  <si>
    <t>RT21018036</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</si>
  <si>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</si>
  <si>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</si>
  <si>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</si>
  <si>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</si>
  <si>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</si>
  <si>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</si>
  <si>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</si>
  <si>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</si>
  <si>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</si>
  <si>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</si>
  <si>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</si>
  <si>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</si>
  <si>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</si>
  <si>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</si>
  <si>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</si>
  <si>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</si>
  <si>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</si>
  <si>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</si>
  <si>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</si>
  <si>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</si>
  <si>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</si>
  <si>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</si>
  <si>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</si>
  <si>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</si>
  <si>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</si>
  <si>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</si>
  <si>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</si>
  <si>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</si>
  <si>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</si>
  <si>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</si>
  <si>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</si>
  <si>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</si>
  <si>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</si>
  <si>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</si>
  <si>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</si>
  <si>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</si>
  <si>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</si>
  <si>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</si>
  <si>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</si>
  <si>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</si>
  <si>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</si>
  <si>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</si>
  <si>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</si>
  <si>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</si>
  <si>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</si>
  <si>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</si>
  <si>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</si>
  <si>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</si>
  <si>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5368101RT</t>
  </si>
  <si>
    <t>Reator - RFH-1,505MH-900A</t>
  </si>
  <si>
    <t>RTPD5368101</t>
  </si>
  <si>
    <t>Placa de dados reator 110 x 50 x 1.2 mm</t>
  </si>
  <si>
    <t>RT39010XXX</t>
  </si>
  <si>
    <t>Reator pai - RFH-1,505MH-900A</t>
  </si>
  <si>
    <t>RTSA0XXX</t>
  </si>
  <si>
    <t>Reator - semi acabado RFH-1,505MH-900A</t>
  </si>
  <si>
    <t>MORT39010XXX</t>
  </si>
  <si>
    <t>MO Pintura: D 1568 mm x A 882 mm , Superfície: 0 m^2</t>
  </si>
  <si>
    <t>-</t>
  </si>
  <si>
    <t>RTSR0XXX</t>
  </si>
  <si>
    <t>Reator - seção reativa RFH-1,505MH-900A</t>
  </si>
  <si>
    <t>Espaçadores 19.05mm, comp: 805.8000000000001</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</si>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</sst>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7"/>
                <c:pt idx="0">
                  <c:v>Fio alumínio isolado 10 AWG - 2M036-2T0</c:v>
                </c:pt>
                <c:pt idx="1">
                  <c:v>Fio alumínio isolado 9 AWG - 2M036-2T0</c:v>
                </c:pt>
                <c:pt idx="2">
                  <c:v>Fio alumínio isolado 9 AWG - 2M036-2T0</c:v>
                </c:pt>
                <c:pt idx="3">
                  <c:v>Fio alumínio isolado 9 AWG - 2M036-2T0</c:v>
                </c:pt>
                <c:pt idx="4">
                  <c:v>Roving contínuo 4400TEX</c:v>
                </c:pt>
                <c:pt idx="5">
                  <c:v>Tecido WR-600/3 0,20m</c:v>
                </c:pt>
                <c:pt idx="6">
                  <c:v>Resina epoxi araldite MY750 BR</c:v>
                </c:pt>
                <c:pt idx="7">
                  <c:v>Acelerador DY 9577</c:v>
                </c:pt>
                <c:pt idx="8">
                  <c:v>Perfil de alumínio 7,5 x 23 mm - EE223</c:v>
                </c:pt>
                <c:pt idx="9">
                  <c:v>Fita adesiva poliester 19mm x 66m - BRA</c:v>
                </c:pt>
                <c:pt idx="10">
                  <c:v>Fita adesiva poliester 50mm x 66m - BRA</c:v>
                </c:pt>
                <c:pt idx="11">
                  <c:v>Sumatane HB S/B comp. A</c:v>
                </c:pt>
                <c:pt idx="12">
                  <c:v>Sumatane HB S/B comp. B</c:v>
                </c:pt>
                <c:pt idx="13">
                  <c:v>Sumaclad 940 verde comp. A</c:v>
                </c:pt>
                <c:pt idx="14">
                  <c:v>Sumaclad 940 verde comp. B</c:v>
                </c:pt>
                <c:pt idx="15">
                  <c:v>Diluente p/ tinta de acabamento</c:v>
                </c:pt>
                <c:pt idx="16">
                  <c:v>Placa ident. inox 110x50x0,6mm</c:v>
                </c:pt>
                <c:pt idx="17">
                  <c:v>Tela FV com proteção UV</c:v>
                </c:pt>
                <c:pt idx="18">
                  <c:v>Fita cadarço TEXFITA A5-20L</c:v>
                </c:pt>
                <c:pt idx="19">
                  <c:v>Fita cadarço TEXFITA B2-35</c:v>
                </c:pt>
                <c:pt idx="20">
                  <c:v>Rebite de alumínio 3,2 x 16mm</c:v>
                </c:pt>
                <c:pt idx="21">
                  <c:v>Espaçadores 19.05mm, comp: 729</c:v>
                </c:pt>
                <c:pt idx="22">
                  <c:v>Cruzeta 1568 mm 6 Braços 76.2 mm x 12.7 mm </c:v>
                </c:pt>
                <c:pt idx="23">
                  <c:v>Pedestal</c:v>
                </c:pt>
                <c:pt idx="24">
                  <c:v>Sapata</c:v>
                </c:pt>
                <c:pt idx="25">
                  <c:v>Embalagem L: 1610 x C: 1610 x A: 770</c:v>
                </c:pt>
                <c:pt idx="26">
                  <c:v>MO Pintura: D 1568 mm x A 882 mm , Superfície: 8.59 m^2</c:v>
                </c:pt>
              </c:strCache>
            </c:strRef>
          </c:cat>
          <c:val>
            <c:numRef>
              <c:f>'LISTA DE MATERIAIS'!$H$5:$H$42</c:f>
              <c:numCache>
                <c:formatCode>"R$"\ #,##0.00</c:formatCode>
                <c:ptCount val="38"/>
                <c:pt idx="0">
                  <c:v>3072.8608919577746</c:v>
                </c:pt>
                <c:pt idx="1">
                  <c:v>2565.2739684512903</c:v>
                </c:pt>
                <c:pt idx="2">
                  <c:v>2561.2847709355397</c:v>
                </c:pt>
                <c:pt idx="3">
                  <c:v>3552.591121798695</c:v>
                </c:pt>
                <c:pt idx="4">
                  <c:v>3092.3411179481755</c:v>
                </c:pt>
                <c:pt idx="5">
                  <c:v>54.605184402221454</c:v>
                </c:pt>
                <c:pt idx="6">
                  <c:v>3988.6624865705112</c:v>
                </c:pt>
                <c:pt idx="7">
                  <c:v>1446.9748927367989</c:v>
                </c:pt>
                <c:pt idx="8">
                  <c:v>145.45555959715045</c:v>
                </c:pt>
                <c:pt idx="9">
                  <c:v>25.130829930000001</c:v>
                </c:pt>
                <c:pt idx="10">
                  <c:v>476.61295835999999</c:v>
                </c:pt>
                <c:pt idx="11">
                  <c:v>76.282451259267859</c:v>
                </c:pt>
                <c:pt idx="12">
                  <c:v>29.856883338411187</c:v>
                </c:pt>
                <c:pt idx="13">
                  <c:v>23.044175686817585</c:v>
                </c:pt>
                <c:pt idx="14">
                  <c:v>12.307236436982185</c:v>
                </c:pt>
                <c:pt idx="15">
                  <c:v>5.8034981565979953</c:v>
                </c:pt>
                <c:pt idx="16">
                  <c:v>22.654022619999999</c:v>
                </c:pt>
                <c:pt idx="17">
                  <c:v>276.58073545746282</c:v>
                </c:pt>
                <c:pt idx="18">
                  <c:v>25.734461087104002</c:v>
                </c:pt>
                <c:pt idx="19">
                  <c:v>2351.9112436510691</c:v>
                </c:pt>
                <c:pt idx="20">
                  <c:v>7.1853319999999998E-2</c:v>
                </c:pt>
                <c:pt idx="21">
                  <c:v>2593.60396008</c:v>
                </c:pt>
                <c:pt idx="22">
                  <c:v>1811.2245343456009</c:v>
                </c:pt>
                <c:pt idx="23">
                  <c:v>0</c:v>
                </c:pt>
                <c:pt idx="24">
                  <c:v>0</c:v>
                </c:pt>
                <c:pt idx="25">
                  <c:v>0</c:v>
                </c:pt>
                <c:pt idx="26">
                  <c:v>472.22152008432505</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65B2-4CD1-9729-64CE8F6F6765}"/>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16" sqref="D16"/>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65.380018977824989</v>
      </c>
      <c r="F5" s="95" t="s">
        <v>19</v>
      </c>
      <c r="G5" s="154">
        <v>47</v>
      </c>
      <c r="H5" s="154">
        <f t="shared" ref="H5:H42" si="1">IF(E5=0,"",G5*E5)</f>
        <v>3072.8608919577746</v>
      </c>
      <c r="I5" s="65"/>
      <c r="S5" s="5"/>
      <c r="T5" s="5"/>
      <c r="U5" s="5"/>
      <c r="V5" s="5"/>
      <c r="W5" s="5"/>
      <c r="X5" s="5"/>
      <c r="Y5" s="5"/>
      <c r="AA5" s="105" t="s">
        <v>17</v>
      </c>
      <c r="AB5" s="163" t="s">
        <v>20</v>
      </c>
      <c r="AC5" s="171">
        <v>33.309606000000002</v>
      </c>
      <c r="AD5" s="177">
        <v>10</v>
      </c>
      <c r="AE5" s="167">
        <v>41.71</v>
      </c>
      <c r="AF5" s="168">
        <v>0.88</v>
      </c>
      <c r="AG5" s="168">
        <v>0.90749999999999997</v>
      </c>
      <c r="AH5" s="178">
        <f t="shared" si="0"/>
        <v>33.309605999999995</v>
      </c>
    </row>
    <row r="6" spans="2:42" ht="15" customHeight="1" x14ac:dyDescent="0.25">
      <c r="B6" s="64"/>
      <c r="C6" s="73" t="s">
        <v>21</v>
      </c>
      <c r="D6" s="73" t="s">
        <v>22</v>
      </c>
      <c r="E6" s="91">
        <v>59.657534150030003</v>
      </c>
      <c r="F6" s="95" t="s">
        <v>19</v>
      </c>
      <c r="G6" s="154">
        <v>43</v>
      </c>
      <c r="H6" s="154">
        <f t="shared" si="1"/>
        <v>2565.2739684512903</v>
      </c>
      <c r="I6" s="65"/>
      <c r="S6" s="3"/>
      <c r="T6" s="3"/>
      <c r="U6" s="3"/>
      <c r="V6" s="3"/>
      <c r="W6" s="3"/>
      <c r="X6" s="3"/>
      <c r="Y6" s="3"/>
      <c r="AA6" s="105" t="s">
        <v>23</v>
      </c>
      <c r="AB6" s="163" t="s">
        <v>24</v>
      </c>
      <c r="AC6" s="171">
        <v>32.143650000000001</v>
      </c>
      <c r="AD6" s="177">
        <v>9.5</v>
      </c>
      <c r="AE6" s="167">
        <v>40.25</v>
      </c>
      <c r="AF6" s="167">
        <v>0.88</v>
      </c>
      <c r="AG6" s="167">
        <v>0.90749999999999997</v>
      </c>
      <c r="AH6" s="178">
        <f t="shared" si="0"/>
        <v>32.143650000000001</v>
      </c>
    </row>
    <row r="7" spans="2:42" ht="15" customHeight="1" x14ac:dyDescent="0.25">
      <c r="B7" s="64"/>
      <c r="C7" s="73" t="s">
        <v>21</v>
      </c>
      <c r="D7" s="73" t="s">
        <v>22</v>
      </c>
      <c r="E7" s="91">
        <v>59.564762114779988</v>
      </c>
      <c r="F7" s="95" t="s">
        <v>19</v>
      </c>
      <c r="G7" s="154">
        <v>43</v>
      </c>
      <c r="H7" s="154">
        <f t="shared" si="1"/>
        <v>2561.2847709355397</v>
      </c>
      <c r="I7" s="65"/>
      <c r="S7" s="3"/>
      <c r="T7" s="3"/>
      <c r="U7" s="3"/>
      <c r="V7" s="3"/>
      <c r="W7" s="3"/>
      <c r="X7" s="3"/>
      <c r="Y7" s="3"/>
      <c r="AA7" s="105" t="s">
        <v>25</v>
      </c>
      <c r="AB7" s="163" t="s">
        <v>26</v>
      </c>
      <c r="AC7" s="171">
        <v>31.113455999999999</v>
      </c>
      <c r="AD7" s="177">
        <v>9</v>
      </c>
      <c r="AE7" s="167">
        <v>38.96</v>
      </c>
      <c r="AF7" s="167">
        <v>0.88</v>
      </c>
      <c r="AG7" s="167">
        <v>0.90749999999999997</v>
      </c>
      <c r="AH7" s="178">
        <f t="shared" si="0"/>
        <v>31.113456000000003</v>
      </c>
    </row>
    <row r="8" spans="2:42" ht="15" customHeight="1" x14ac:dyDescent="0.25">
      <c r="B8" s="64"/>
      <c r="C8" s="73" t="s">
        <v>21</v>
      </c>
      <c r="D8" s="73" t="s">
        <v>22</v>
      </c>
      <c r="E8" s="91">
        <v>82.618398181364995</v>
      </c>
      <c r="F8" s="95" t="s">
        <v>19</v>
      </c>
      <c r="G8" s="154">
        <v>43</v>
      </c>
      <c r="H8" s="154">
        <f t="shared" si="1"/>
        <v>3552.591121798695</v>
      </c>
      <c r="I8" s="65"/>
      <c r="S8" s="3"/>
      <c r="T8" s="3"/>
      <c r="U8" s="3"/>
      <c r="V8" s="3"/>
      <c r="W8" s="3"/>
      <c r="X8" s="3"/>
      <c r="Y8" s="3"/>
      <c r="AA8" s="105" t="s">
        <v>27</v>
      </c>
      <c r="AB8" s="163" t="s">
        <v>28</v>
      </c>
      <c r="AC8" s="171">
        <v>29.955486000000001</v>
      </c>
      <c r="AD8" s="177">
        <v>8.5</v>
      </c>
      <c r="AE8" s="167">
        <v>37.51</v>
      </c>
      <c r="AF8" s="167">
        <v>0.88</v>
      </c>
      <c r="AG8" s="167">
        <v>0.90749999999999997</v>
      </c>
      <c r="AH8" s="178">
        <f t="shared" si="0"/>
        <v>29.955486000000001</v>
      </c>
    </row>
    <row r="9" spans="2:42" ht="15" customHeight="1" x14ac:dyDescent="0.25">
      <c r="B9" s="64"/>
      <c r="C9" s="73" t="s">
        <v>29</v>
      </c>
      <c r="D9" s="73" t="s">
        <v>30</v>
      </c>
      <c r="E9" s="91">
        <v>236.39422098816561</v>
      </c>
      <c r="F9" s="95" t="s">
        <v>19</v>
      </c>
      <c r="G9" s="154">
        <v>13.08128898</v>
      </c>
      <c r="H9" s="154">
        <f t="shared" si="1"/>
        <v>3092.3411179481755</v>
      </c>
      <c r="I9" s="65"/>
      <c r="S9" s="3"/>
      <c r="T9" s="3"/>
      <c r="U9" s="3"/>
      <c r="V9" s="3"/>
      <c r="W9" s="3"/>
      <c r="X9" s="3"/>
      <c r="Y9" s="3"/>
      <c r="AA9" s="105" t="s">
        <v>31</v>
      </c>
      <c r="AB9" s="163" t="s">
        <v>32</v>
      </c>
      <c r="AC9" s="171">
        <v>29.045082000000001</v>
      </c>
      <c r="AD9" s="177">
        <v>8</v>
      </c>
      <c r="AE9" s="167">
        <v>36.369999999999997</v>
      </c>
      <c r="AF9" s="167">
        <v>0.88</v>
      </c>
      <c r="AG9" s="167">
        <v>0.90749999999999997</v>
      </c>
      <c r="AH9" s="178">
        <f t="shared" si="0"/>
        <v>29.045082000000001</v>
      </c>
    </row>
    <row r="10" spans="2:42" ht="15" customHeight="1" x14ac:dyDescent="0.25">
      <c r="B10" s="64"/>
      <c r="C10" s="73" t="s">
        <v>33</v>
      </c>
      <c r="D10" s="4" t="s">
        <v>34</v>
      </c>
      <c r="E10" s="91">
        <v>3.5459133148224828</v>
      </c>
      <c r="F10" s="95" t="s">
        <v>19</v>
      </c>
      <c r="G10" s="154">
        <v>15.39946963</v>
      </c>
      <c r="H10" s="154">
        <f t="shared" si="1"/>
        <v>54.605184402221454</v>
      </c>
      <c r="I10" s="65"/>
      <c r="S10" s="5"/>
      <c r="T10" s="5"/>
      <c r="U10" s="5"/>
      <c r="V10" s="5"/>
      <c r="W10" s="5"/>
      <c r="X10" s="5"/>
      <c r="Y10" s="5"/>
      <c r="AA10" s="105" t="s">
        <v>35</v>
      </c>
      <c r="AB10" s="163" t="s">
        <v>36</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37</v>
      </c>
      <c r="D11" s="4" t="s">
        <v>38</v>
      </c>
      <c r="E11" s="91">
        <v>79.180244319986059</v>
      </c>
      <c r="F11" s="95" t="s">
        <v>19</v>
      </c>
      <c r="G11" s="154">
        <v>50.37446551</v>
      </c>
      <c r="H11" s="154">
        <f t="shared" si="1"/>
        <v>3988.6624865705112</v>
      </c>
      <c r="I11" s="65"/>
      <c r="S11" s="3"/>
      <c r="T11" s="3"/>
      <c r="U11" s="3"/>
      <c r="V11" s="3"/>
      <c r="W11" s="3"/>
      <c r="X11" s="3"/>
      <c r="Y11" s="3"/>
      <c r="AA11" s="105" t="s">
        <v>39</v>
      </c>
      <c r="AB11" s="163" t="s">
        <v>40</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41</v>
      </c>
      <c r="D12" s="73" t="s">
        <v>42</v>
      </c>
      <c r="E12" s="91">
        <v>2.771308551199513</v>
      </c>
      <c r="F12" s="95" t="s">
        <v>19</v>
      </c>
      <c r="G12" s="154">
        <v>522.12695411000004</v>
      </c>
      <c r="H12" s="154">
        <f t="shared" si="1"/>
        <v>1446.9748927367989</v>
      </c>
      <c r="I12" s="65"/>
      <c r="S12" s="3"/>
      <c r="T12" s="3"/>
      <c r="U12" s="3"/>
      <c r="V12" s="3"/>
      <c r="W12" s="3"/>
      <c r="X12" s="3"/>
      <c r="Y12" s="3"/>
      <c r="AA12" s="105" t="s">
        <v>43</v>
      </c>
      <c r="AB12" s="163" t="s">
        <v>44</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45</v>
      </c>
      <c r="D13" s="97" t="s">
        <v>46</v>
      </c>
      <c r="E13" s="91">
        <v>4.8856689427679996</v>
      </c>
      <c r="F13" s="95" t="s">
        <v>19</v>
      </c>
      <c r="G13" s="154">
        <v>29.77188207</v>
      </c>
      <c r="H13" s="154">
        <f t="shared" si="1"/>
        <v>145.45555959715045</v>
      </c>
      <c r="I13" s="65"/>
      <c r="S13" s="3"/>
      <c r="T13" s="3"/>
      <c r="U13" s="3"/>
      <c r="V13" s="3"/>
      <c r="W13" s="3"/>
      <c r="X13" s="3"/>
      <c r="Y13" s="3"/>
      <c r="AA13" s="105" t="s">
        <v>47</v>
      </c>
      <c r="AB13" s="163" t="s">
        <v>48</v>
      </c>
      <c r="AC13" s="171">
        <v>26.617338</v>
      </c>
      <c r="AD13" s="177">
        <v>6</v>
      </c>
      <c r="AE13" s="167">
        <v>33.33</v>
      </c>
      <c r="AF13" s="167">
        <v>0.88</v>
      </c>
      <c r="AG13" s="167">
        <v>0.90749999999999997</v>
      </c>
      <c r="AH13" s="178">
        <f t="shared" si="0"/>
        <v>26.617337999999997</v>
      </c>
      <c r="AI13" s="116"/>
    </row>
    <row r="14" spans="2:42" ht="15" customHeight="1" x14ac:dyDescent="0.25">
      <c r="B14" s="64"/>
      <c r="C14" s="97" t="s">
        <v>49</v>
      </c>
      <c r="D14" s="97" t="s">
        <v>50</v>
      </c>
      <c r="E14" s="91">
        <v>1</v>
      </c>
      <c r="F14" s="95" t="s">
        <v>51</v>
      </c>
      <c r="G14" s="154">
        <v>25.130829930000001</v>
      </c>
      <c r="H14" s="154">
        <f t="shared" si="1"/>
        <v>25.130829930000001</v>
      </c>
      <c r="I14" s="65"/>
      <c r="S14" s="5"/>
      <c r="T14" s="5"/>
      <c r="U14" s="5"/>
      <c r="V14" s="5"/>
      <c r="W14" s="5"/>
      <c r="X14" s="5"/>
      <c r="Y14" s="5"/>
      <c r="AA14" s="105" t="s">
        <v>52</v>
      </c>
      <c r="AB14" s="163" t="s">
        <v>53</v>
      </c>
      <c r="AC14" s="171">
        <v>26.162136</v>
      </c>
      <c r="AD14" s="177">
        <v>5.5</v>
      </c>
      <c r="AE14" s="167">
        <v>32.76</v>
      </c>
      <c r="AF14" s="167">
        <v>0.88</v>
      </c>
      <c r="AG14" s="167">
        <v>0.90749999999999997</v>
      </c>
      <c r="AH14" s="178">
        <f t="shared" si="0"/>
        <v>26.162135999999997</v>
      </c>
      <c r="AI14" s="116"/>
    </row>
    <row r="15" spans="2:42" ht="15" customHeight="1" x14ac:dyDescent="0.25">
      <c r="B15" s="64"/>
      <c r="C15" s="73" t="s">
        <v>54</v>
      </c>
      <c r="D15" s="73" t="s">
        <v>55</v>
      </c>
      <c r="E15" s="91">
        <v>12</v>
      </c>
      <c r="F15" s="95" t="s">
        <v>51</v>
      </c>
      <c r="G15" s="154">
        <v>39.717746529999999</v>
      </c>
      <c r="H15" s="154">
        <f t="shared" si="1"/>
        <v>476.61295835999999</v>
      </c>
      <c r="I15" s="65"/>
      <c r="AA15" s="105" t="s">
        <v>56</v>
      </c>
      <c r="AB15" s="163" t="s">
        <v>57</v>
      </c>
      <c r="AC15" s="171">
        <v>26.03436</v>
      </c>
      <c r="AD15" s="177">
        <v>5</v>
      </c>
      <c r="AE15" s="167">
        <v>32.6</v>
      </c>
      <c r="AF15" s="167">
        <v>0.88</v>
      </c>
      <c r="AG15" s="167">
        <v>0.90749999999999997</v>
      </c>
      <c r="AH15" s="178">
        <f t="shared" si="0"/>
        <v>26.034360000000003</v>
      </c>
      <c r="AI15" s="116"/>
    </row>
    <row r="16" spans="2:42" ht="15" customHeight="1" x14ac:dyDescent="0.25">
      <c r="B16" s="64"/>
      <c r="C16" s="73" t="s">
        <v>58</v>
      </c>
      <c r="D16" s="73" t="s">
        <v>59</v>
      </c>
      <c r="E16" s="91">
        <v>1.384813841889516</v>
      </c>
      <c r="F16" s="95" t="s">
        <v>60</v>
      </c>
      <c r="G16" s="154">
        <v>55.084986120000003</v>
      </c>
      <c r="H16" s="154">
        <f t="shared" si="1"/>
        <v>76.282451259267859</v>
      </c>
      <c r="I16" s="65"/>
      <c r="AA16" s="105" t="s">
        <v>61</v>
      </c>
      <c r="AB16" s="163" t="s">
        <v>62</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63</v>
      </c>
      <c r="D17" s="73" t="s">
        <v>64</v>
      </c>
      <c r="E17" s="91">
        <v>0.2079432925520999</v>
      </c>
      <c r="F17" s="95" t="s">
        <v>60</v>
      </c>
      <c r="G17" s="154">
        <v>143.58185336</v>
      </c>
      <c r="H17" s="154">
        <f t="shared" si="1"/>
        <v>29.856883338411187</v>
      </c>
      <c r="I17" s="65"/>
      <c r="AA17" s="105" t="s">
        <v>65</v>
      </c>
      <c r="AB17" s="163" t="s">
        <v>66</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67</v>
      </c>
      <c r="D18" s="73" t="s">
        <v>68</v>
      </c>
      <c r="E18" s="91">
        <v>0.55392553675580647</v>
      </c>
      <c r="F18" s="95" t="s">
        <v>60</v>
      </c>
      <c r="G18" s="154">
        <v>41.60157667</v>
      </c>
      <c r="H18" s="154">
        <f t="shared" si="1"/>
        <v>23.044175686817585</v>
      </c>
      <c r="I18" s="65"/>
      <c r="S18" s="4"/>
      <c r="T18" s="4"/>
      <c r="U18" s="4"/>
      <c r="V18" s="4"/>
      <c r="W18" s="4"/>
      <c r="X18" s="4"/>
      <c r="Y18" s="4"/>
      <c r="AA18" s="105" t="s">
        <v>69</v>
      </c>
      <c r="AB18" s="163" t="s">
        <v>70</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71</v>
      </c>
      <c r="D19" s="73" t="s">
        <v>72</v>
      </c>
      <c r="E19" s="91">
        <v>0.55392553675580647</v>
      </c>
      <c r="F19" s="95" t="s">
        <v>60</v>
      </c>
      <c r="G19" s="154">
        <v>22.218214580000001</v>
      </c>
      <c r="H19" s="154">
        <f t="shared" si="1"/>
        <v>12.307236436982185</v>
      </c>
      <c r="I19" s="65"/>
      <c r="S19" s="4"/>
      <c r="T19" s="4"/>
      <c r="U19" s="4"/>
      <c r="V19" s="4"/>
      <c r="W19" s="4"/>
      <c r="X19" s="4"/>
      <c r="Y19" s="4"/>
      <c r="AA19" s="105" t="s">
        <v>73</v>
      </c>
      <c r="AB19" s="163" t="s">
        <v>74</v>
      </c>
      <c r="AC19" s="171">
        <v>22.664268</v>
      </c>
      <c r="AD19" s="177">
        <v>3</v>
      </c>
      <c r="AE19" s="167">
        <v>28.38</v>
      </c>
      <c r="AF19" s="167">
        <v>0.88</v>
      </c>
      <c r="AG19" s="167">
        <v>0.90749999999999997</v>
      </c>
      <c r="AH19" s="178">
        <f t="shared" si="0"/>
        <v>22.664268</v>
      </c>
      <c r="AI19" s="113"/>
    </row>
    <row r="20" spans="2:35" ht="15" customHeight="1" x14ac:dyDescent="0.25">
      <c r="B20" s="64"/>
      <c r="C20" s="73" t="s">
        <v>75</v>
      </c>
      <c r="D20" s="73" t="s">
        <v>76</v>
      </c>
      <c r="E20" s="91">
        <v>0.31855142688832322</v>
      </c>
      <c r="F20" s="95" t="s">
        <v>60</v>
      </c>
      <c r="G20" s="154">
        <v>18.218402640000001</v>
      </c>
      <c r="H20" s="154">
        <f t="shared" si="1"/>
        <v>5.8034981565979953</v>
      </c>
      <c r="I20" s="65"/>
      <c r="AA20" s="105" t="s">
        <v>77</v>
      </c>
      <c r="AB20" s="163" t="s">
        <v>78</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79</v>
      </c>
      <c r="D21" s="73" t="s">
        <v>80</v>
      </c>
      <c r="E21" s="91">
        <v>1</v>
      </c>
      <c r="F21" s="95" t="s">
        <v>51</v>
      </c>
      <c r="G21" s="154">
        <v>22.654022619999999</v>
      </c>
      <c r="H21" s="154">
        <f t="shared" si="1"/>
        <v>22.654022619999999</v>
      </c>
      <c r="I21" s="65"/>
      <c r="AA21" s="107" t="s">
        <v>81</v>
      </c>
      <c r="AB21" s="164" t="s">
        <v>82</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83</v>
      </c>
      <c r="D22" s="73" t="s">
        <v>84</v>
      </c>
      <c r="E22" s="91">
        <v>2.8626918749999999</v>
      </c>
      <c r="F22" s="95" t="s">
        <v>85</v>
      </c>
      <c r="G22" s="154">
        <v>96.615614789999995</v>
      </c>
      <c r="H22" s="154">
        <f t="shared" si="1"/>
        <v>276.58073545746282</v>
      </c>
      <c r="I22" s="65"/>
      <c r="AA22" s="103" t="s">
        <v>86</v>
      </c>
      <c r="AB22" s="165" t="s">
        <v>87</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88</v>
      </c>
      <c r="D23" s="73" t="s">
        <v>89</v>
      </c>
      <c r="E23" s="91">
        <v>52.549336533333339</v>
      </c>
      <c r="F23" s="95" t="s">
        <v>90</v>
      </c>
      <c r="G23" s="154">
        <v>0.48971999999999999</v>
      </c>
      <c r="H23" s="154">
        <f t="shared" si="1"/>
        <v>25.734461087104002</v>
      </c>
      <c r="I23" s="65"/>
      <c r="AA23" s="104" t="s">
        <v>91</v>
      </c>
      <c r="AB23" s="166" t="s">
        <v>92</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93</v>
      </c>
      <c r="D24" s="73" t="s">
        <v>94</v>
      </c>
      <c r="E24" s="91">
        <v>129.320632875</v>
      </c>
      <c r="F24" s="95" t="s">
        <v>90</v>
      </c>
      <c r="G24" s="154">
        <v>18.186666670000001</v>
      </c>
      <c r="H24" s="154">
        <f t="shared" si="1"/>
        <v>2351.9112436510691</v>
      </c>
      <c r="I24" s="65"/>
      <c r="AA24" s="104" t="s">
        <v>95</v>
      </c>
      <c r="AB24" s="166" t="s">
        <v>96</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97</v>
      </c>
      <c r="D25" s="73" t="s">
        <v>98</v>
      </c>
      <c r="E25" s="91">
        <v>2</v>
      </c>
      <c r="F25" s="95" t="s">
        <v>51</v>
      </c>
      <c r="G25" s="154">
        <v>3.5926659999999999E-2</v>
      </c>
      <c r="H25" s="154">
        <f t="shared" si="1"/>
        <v>7.1853319999999998E-2</v>
      </c>
      <c r="I25" s="65"/>
      <c r="AA25" s="104" t="s">
        <v>17</v>
      </c>
      <c r="AB25" s="166" t="s">
        <v>99</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100</v>
      </c>
      <c r="D26" s="73" t="s">
        <v>101</v>
      </c>
      <c r="E26" s="91">
        <v>168</v>
      </c>
      <c r="F26" s="95" t="s">
        <v>51</v>
      </c>
      <c r="G26" s="154">
        <v>15.438118810000001</v>
      </c>
      <c r="H26" s="154">
        <f t="shared" si="1"/>
        <v>2593.60396008</v>
      </c>
      <c r="I26" s="65"/>
      <c r="AA26" s="104" t="s">
        <v>102</v>
      </c>
      <c r="AB26" s="166" t="s">
        <v>103</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104</v>
      </c>
      <c r="E27" s="91">
        <v>1</v>
      </c>
      <c r="F27" s="95" t="s">
        <v>105</v>
      </c>
      <c r="G27" s="154">
        <v>1811.2245343456009</v>
      </c>
      <c r="H27" s="154">
        <f t="shared" si="1"/>
        <v>1811.2245343456009</v>
      </c>
      <c r="I27" s="65"/>
      <c r="AA27" s="104" t="s">
        <v>21</v>
      </c>
      <c r="AB27" s="166" t="s">
        <v>106</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107</v>
      </c>
      <c r="E28" s="91">
        <v>6</v>
      </c>
      <c r="F28" s="95" t="s">
        <v>51</v>
      </c>
      <c r="G28" s="154"/>
      <c r="H28" s="154">
        <f t="shared" si="1"/>
        <v>0</v>
      </c>
      <c r="I28" s="65"/>
      <c r="AA28" s="104" t="s">
        <v>108</v>
      </c>
      <c r="AB28" s="166" t="s">
        <v>109</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110</v>
      </c>
      <c r="E29" s="91">
        <v>6</v>
      </c>
      <c r="F29" s="95" t="s">
        <v>51</v>
      </c>
      <c r="G29" s="154"/>
      <c r="H29" s="154">
        <f t="shared" si="1"/>
        <v>0</v>
      </c>
      <c r="I29" s="65"/>
      <c r="AA29" s="104" t="s">
        <v>111</v>
      </c>
      <c r="AB29" s="166" t="s">
        <v>112</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113</v>
      </c>
      <c r="D30" s="73" t="s">
        <v>114</v>
      </c>
      <c r="E30" s="91">
        <v>1</v>
      </c>
      <c r="F30" s="95" t="s">
        <v>51</v>
      </c>
      <c r="G30" s="154"/>
      <c r="H30" s="154">
        <f t="shared" si="1"/>
        <v>0</v>
      </c>
      <c r="I30" s="65"/>
      <c r="AA30" s="104" t="s">
        <v>115</v>
      </c>
      <c r="AB30" s="166" t="s">
        <v>116</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117</v>
      </c>
      <c r="D31" s="73" t="s">
        <v>118</v>
      </c>
      <c r="E31" s="91">
        <v>8.5858458197150007</v>
      </c>
      <c r="F31" s="95" t="s">
        <v>85</v>
      </c>
      <c r="G31" s="154">
        <v>55</v>
      </c>
      <c r="H31" s="154">
        <f t="shared" si="1"/>
        <v>472.22152008432505</v>
      </c>
      <c r="I31" s="65"/>
      <c r="AA31" s="104" t="s">
        <v>119</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121</v>
      </c>
      <c r="AB32" s="166" t="s">
        <v>122</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123</v>
      </c>
      <c r="AB33" s="166" t="s">
        <v>124</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125</v>
      </c>
      <c r="AB34" s="166" t="s">
        <v>126</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127</v>
      </c>
      <c r="AB35" s="166" t="s">
        <v>128</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129</v>
      </c>
      <c r="AB36" s="166" t="s">
        <v>130</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131</v>
      </c>
      <c r="AB37" s="166" t="s">
        <v>132</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133</v>
      </c>
      <c r="AB38" s="166" t="s">
        <v>134</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135</v>
      </c>
      <c r="AB39" s="166" t="s">
        <v>136</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137</v>
      </c>
      <c r="AB40" s="163" t="s">
        <v>138</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139</v>
      </c>
      <c r="AB41" s="164" t="s">
        <v>140</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141</v>
      </c>
      <c r="H44" s="218">
        <f>SUM(H5:H43)</f>
        <v>28683.090358211801</v>
      </c>
      <c r="I44" s="219"/>
      <c r="AC44" s="4"/>
      <c r="AD44" s="4"/>
      <c r="AE44" s="72"/>
      <c r="AF44" s="100"/>
      <c r="AG44" s="120"/>
      <c r="AH44" s="100"/>
      <c r="AI44" s="113"/>
    </row>
    <row r="45" spans="2:35" x14ac:dyDescent="0.25">
      <c r="B45" s="150">
        <v>1</v>
      </c>
      <c r="E45" s="80"/>
      <c r="F45" s="71"/>
      <c r="G45" s="79" t="s">
        <v>142</v>
      </c>
      <c r="H45" s="220">
        <f>'ROTEIRO DE PRODUÇÃO'!D22*26.66</f>
        <v>2192.6767689104786</v>
      </c>
      <c r="I45" s="221"/>
      <c r="AC45" s="4"/>
      <c r="AD45" s="4"/>
      <c r="AE45" s="72"/>
      <c r="AF45" s="100"/>
      <c r="AG45" s="120"/>
      <c r="AH45" s="100"/>
      <c r="AI45" s="113"/>
    </row>
    <row r="46" spans="2:35" ht="15.75" customHeight="1" thickBot="1" x14ac:dyDescent="0.3">
      <c r="B46" s="151"/>
      <c r="C46" s="152"/>
      <c r="D46" s="152"/>
      <c r="E46" s="153"/>
      <c r="F46" s="152"/>
      <c r="G46" s="74" t="s">
        <v>143</v>
      </c>
      <c r="H46" s="222">
        <f>(H45+H44)</f>
        <v>30875.767127122279</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I12" sqref="I12"/>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144</v>
      </c>
      <c r="C2" s="223" t="s">
        <v>145</v>
      </c>
      <c r="D2" s="227" t="s">
        <v>146</v>
      </c>
      <c r="E2" s="159" t="s">
        <v>147</v>
      </c>
      <c r="F2" s="158" t="s">
        <v>148</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149</v>
      </c>
      <c r="D4" s="160">
        <v>2</v>
      </c>
      <c r="E4" s="158">
        <v>2.282771467182878E-7</v>
      </c>
      <c r="F4" s="158">
        <v>17729280</v>
      </c>
      <c r="G4">
        <v>738720</v>
      </c>
      <c r="I4" s="158"/>
      <c r="J4" s="158"/>
      <c r="K4" s="158"/>
    </row>
    <row r="5" spans="1:12" x14ac:dyDescent="0.25">
      <c r="A5" s="155"/>
      <c r="B5" s="156">
        <v>1</v>
      </c>
      <c r="C5" s="156" t="s">
        <v>150</v>
      </c>
      <c r="D5" s="160">
        <v>9</v>
      </c>
      <c r="E5" s="158">
        <v>1.027247160232295E-6</v>
      </c>
      <c r="F5" s="158"/>
      <c r="I5" s="158"/>
      <c r="J5" s="158"/>
      <c r="K5" s="158"/>
    </row>
    <row r="6" spans="1:12" x14ac:dyDescent="0.25">
      <c r="A6" s="155"/>
      <c r="B6" s="156">
        <v>2</v>
      </c>
      <c r="C6" s="156" t="s">
        <v>151</v>
      </c>
      <c r="D6" s="160">
        <f>$F$4*E6</f>
        <v>0.80943789035392089</v>
      </c>
      <c r="E6" s="158">
        <v>4.5655429343657548E-8</v>
      </c>
      <c r="F6" s="158"/>
      <c r="I6" s="158"/>
      <c r="J6" s="158"/>
      <c r="K6" s="158"/>
    </row>
    <row r="7" spans="1:12" x14ac:dyDescent="0.25">
      <c r="A7" s="155"/>
      <c r="B7" s="156">
        <v>3</v>
      </c>
      <c r="C7" s="156" t="s">
        <v>152</v>
      </c>
      <c r="D7" s="160">
        <f>$F$4*E7</f>
        <v>0.60707841776544058</v>
      </c>
      <c r="E7" s="158">
        <v>3.4241572007743157E-8</v>
      </c>
      <c r="F7" s="158"/>
      <c r="I7" s="158"/>
      <c r="J7" s="158"/>
      <c r="K7" s="158"/>
    </row>
    <row r="8" spans="1:12" x14ac:dyDescent="0.25">
      <c r="A8" s="155"/>
      <c r="B8" s="156">
        <v>4</v>
      </c>
      <c r="C8" s="156" t="s">
        <v>153</v>
      </c>
      <c r="D8" s="160">
        <f>$F$4*E8</f>
        <v>1.0117973629424011</v>
      </c>
      <c r="E8" s="158">
        <v>5.7069286679571938E-8</v>
      </c>
      <c r="F8" s="158"/>
      <c r="I8" s="158"/>
      <c r="J8" s="158"/>
      <c r="K8" s="158"/>
    </row>
    <row r="9" spans="1:12" x14ac:dyDescent="0.25">
      <c r="A9" s="155"/>
      <c r="B9" s="156">
        <v>5</v>
      </c>
      <c r="C9" s="156" t="s">
        <v>154</v>
      </c>
      <c r="D9" s="160">
        <f>$F$4*E9</f>
        <v>1.2141568355308812</v>
      </c>
      <c r="E9" s="158">
        <v>6.8483144015486315E-8</v>
      </c>
      <c r="F9" s="158"/>
      <c r="I9" s="158"/>
      <c r="J9" s="158"/>
      <c r="K9" s="158"/>
    </row>
    <row r="10" spans="1:12" x14ac:dyDescent="0.25">
      <c r="A10" s="155"/>
      <c r="B10" s="156">
        <v>6</v>
      </c>
      <c r="C10" s="156" t="s">
        <v>155</v>
      </c>
      <c r="D10" s="160">
        <f>$F$4*E10</f>
        <v>6.0707841776544065</v>
      </c>
      <c r="E10" s="158">
        <v>3.4241572007743157E-7</v>
      </c>
      <c r="F10" s="158"/>
      <c r="I10" s="158"/>
      <c r="J10" s="158"/>
      <c r="K10" s="158"/>
    </row>
    <row r="11" spans="1:12" x14ac:dyDescent="0.25">
      <c r="A11" s="155"/>
      <c r="B11" s="156">
        <v>7</v>
      </c>
      <c r="C11" s="156" t="s">
        <v>156</v>
      </c>
      <c r="D11" s="160">
        <v>25</v>
      </c>
      <c r="E11" s="158">
        <v>3.7665729208517481E-6</v>
      </c>
      <c r="F11" s="158"/>
      <c r="I11" s="158"/>
      <c r="J11" s="158"/>
      <c r="K11" s="158"/>
    </row>
    <row r="12" spans="1:12" x14ac:dyDescent="0.25">
      <c r="A12" s="155"/>
      <c r="B12" s="156">
        <v>8</v>
      </c>
      <c r="C12" s="156" t="s">
        <v>157</v>
      </c>
      <c r="D12" s="160">
        <v>8</v>
      </c>
      <c r="E12" s="158">
        <v>9.13108586873151E-7</v>
      </c>
      <c r="F12" s="158"/>
      <c r="I12" s="158"/>
      <c r="J12" s="158"/>
      <c r="K12" s="158"/>
    </row>
    <row r="13" spans="1:12" x14ac:dyDescent="0.25">
      <c r="A13" s="155"/>
      <c r="B13" s="156">
        <v>9</v>
      </c>
      <c r="C13" s="156" t="s">
        <v>158</v>
      </c>
      <c r="D13" s="160">
        <f t="shared" ref="D13:D21" si="0">$F$4*E13</f>
        <v>1.2141568355308812</v>
      </c>
      <c r="E13" s="158">
        <v>6.8483144015486315E-8</v>
      </c>
      <c r="F13" s="158"/>
      <c r="I13" s="158"/>
      <c r="J13" s="158"/>
      <c r="K13" s="158"/>
    </row>
    <row r="14" spans="1:12" x14ac:dyDescent="0.25">
      <c r="A14" s="155"/>
      <c r="B14" s="156">
        <v>10</v>
      </c>
      <c r="C14" s="156" t="s">
        <v>159</v>
      </c>
      <c r="D14" s="160">
        <f t="shared" si="0"/>
        <v>1.8212352532963223</v>
      </c>
      <c r="E14" s="158">
        <v>1.027247160232295E-7</v>
      </c>
      <c r="F14" s="158"/>
      <c r="I14" s="158"/>
      <c r="J14" s="158"/>
      <c r="K14" s="158"/>
    </row>
    <row r="15" spans="1:12" x14ac:dyDescent="0.25">
      <c r="A15" s="155"/>
      <c r="B15" s="156">
        <v>11</v>
      </c>
      <c r="C15" s="156" t="s">
        <v>160</v>
      </c>
      <c r="D15" s="160">
        <f t="shared" si="0"/>
        <v>1.2141568355308812</v>
      </c>
      <c r="E15" s="158">
        <v>6.8483144015486315E-8</v>
      </c>
      <c r="F15" s="158"/>
      <c r="I15" s="158"/>
      <c r="J15" s="158"/>
      <c r="K15" s="158"/>
    </row>
    <row r="16" spans="1:12" x14ac:dyDescent="0.25">
      <c r="A16" s="155"/>
      <c r="B16" s="156">
        <v>12</v>
      </c>
      <c r="C16" s="156" t="s">
        <v>161</v>
      </c>
      <c r="D16" s="160">
        <f t="shared" si="0"/>
        <v>8.0943789035392086</v>
      </c>
      <c r="E16" s="158">
        <v>4.565542934365755E-7</v>
      </c>
      <c r="F16" s="158"/>
      <c r="I16" s="158"/>
      <c r="J16" s="158"/>
      <c r="K16" s="158"/>
    </row>
    <row r="17" spans="1:12" x14ac:dyDescent="0.25">
      <c r="A17" s="155"/>
      <c r="B17" s="156">
        <v>13</v>
      </c>
      <c r="C17" s="156" t="s">
        <v>162</v>
      </c>
      <c r="D17" s="160">
        <f t="shared" si="0"/>
        <v>0.80943789035392089</v>
      </c>
      <c r="E17" s="158">
        <v>4.5655429343657548E-8</v>
      </c>
      <c r="F17" s="158"/>
      <c r="I17" s="158"/>
      <c r="J17" s="158"/>
      <c r="K17" s="158"/>
    </row>
    <row r="18" spans="1:12" x14ac:dyDescent="0.25">
      <c r="A18" s="155"/>
      <c r="B18" s="156">
        <v>14</v>
      </c>
      <c r="C18" s="156" t="s">
        <v>163</v>
      </c>
      <c r="D18" s="160">
        <f t="shared" si="0"/>
        <v>3.0353920888272032</v>
      </c>
      <c r="E18" s="158">
        <v>1.7120786003871579E-7</v>
      </c>
      <c r="F18" s="158"/>
      <c r="I18" s="158"/>
      <c r="J18" s="158"/>
      <c r="K18" s="158"/>
    </row>
    <row r="19" spans="1:12" x14ac:dyDescent="0.25">
      <c r="A19" s="155"/>
      <c r="B19" s="156">
        <v>15</v>
      </c>
      <c r="C19" s="156" t="s">
        <v>164</v>
      </c>
      <c r="D19" s="160">
        <f t="shared" si="0"/>
        <v>10.117973629424011</v>
      </c>
      <c r="E19" s="158">
        <v>5.7069286679571932E-7</v>
      </c>
      <c r="F19" s="158"/>
      <c r="I19" s="158"/>
      <c r="J19" s="158"/>
      <c r="K19" s="158"/>
    </row>
    <row r="20" spans="1:12" x14ac:dyDescent="0.25">
      <c r="A20" s="155"/>
      <c r="B20" s="156">
        <v>16</v>
      </c>
      <c r="C20" s="156" t="s">
        <v>165</v>
      </c>
      <c r="D20" s="160">
        <f t="shared" si="0"/>
        <v>0.80943789035392089</v>
      </c>
      <c r="E20" s="158">
        <v>4.5655429343657548E-8</v>
      </c>
      <c r="F20" s="158"/>
      <c r="I20" s="158"/>
      <c r="J20" s="158"/>
      <c r="K20" s="158"/>
    </row>
    <row r="21" spans="1:12" x14ac:dyDescent="0.25">
      <c r="A21" s="155"/>
      <c r="B21" s="156">
        <v>17</v>
      </c>
      <c r="C21" s="156" t="s">
        <v>166</v>
      </c>
      <c r="D21" s="160">
        <f t="shared" si="0"/>
        <v>1.4165163081193615</v>
      </c>
      <c r="E21" s="158">
        <v>7.9897001351400705E-8</v>
      </c>
      <c r="F21" s="158"/>
      <c r="I21" s="158"/>
      <c r="J21" s="158"/>
      <c r="K21" s="158"/>
    </row>
    <row r="22" spans="1:12" x14ac:dyDescent="0.25">
      <c r="A22" s="155"/>
      <c r="B22" s="225" t="s">
        <v>167</v>
      </c>
      <c r="C22" s="226"/>
      <c r="D22" s="161">
        <f>SUM(D4:D21)</f>
        <v>82.245940319222754</v>
      </c>
      <c r="E22" s="159"/>
      <c r="F22" s="158">
        <f>SUM(F4:F21)</f>
        <v>17729280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168</v>
      </c>
      <c r="C2" t="s">
        <v>169</v>
      </c>
    </row>
    <row r="3" spans="2:3" x14ac:dyDescent="0.25">
      <c r="B3" t="s">
        <v>170</v>
      </c>
      <c r="C3" t="s">
        <v>171</v>
      </c>
    </row>
    <row r="5" spans="2:3" x14ac:dyDescent="0.25">
      <c r="B5" t="s">
        <v>172</v>
      </c>
      <c r="C5" t="s">
        <v>173</v>
      </c>
    </row>
    <row r="6" spans="2:3" x14ac:dyDescent="0.25">
      <c r="B6" t="s">
        <v>113</v>
      </c>
      <c r="C6" t="s">
        <v>114</v>
      </c>
    </row>
    <row r="8" spans="2:3" x14ac:dyDescent="0.25">
      <c r="B8" t="s">
        <v>174</v>
      </c>
      <c r="C8" t="s">
        <v>175</v>
      </c>
    </row>
    <row r="9" spans="2:3" x14ac:dyDescent="0.25">
      <c r="B9" t="s">
        <v>58</v>
      </c>
      <c r="C9" t="s">
        <v>59</v>
      </c>
    </row>
    <row r="10" spans="2:3" x14ac:dyDescent="0.25">
      <c r="B10" t="s">
        <v>63</v>
      </c>
      <c r="C10" t="s">
        <v>64</v>
      </c>
    </row>
    <row r="11" spans="2:3" x14ac:dyDescent="0.25">
      <c r="B11" t="s">
        <v>67</v>
      </c>
      <c r="C11" t="s">
        <v>68</v>
      </c>
    </row>
    <row r="12" spans="2:3" x14ac:dyDescent="0.25">
      <c r="B12" t="s">
        <v>71</v>
      </c>
      <c r="C12" t="s">
        <v>72</v>
      </c>
    </row>
    <row r="13" spans="2:3" x14ac:dyDescent="0.25">
      <c r="B13" t="s">
        <v>75</v>
      </c>
      <c r="C13" t="s">
        <v>76</v>
      </c>
    </row>
    <row r="14" spans="2:3" x14ac:dyDescent="0.25">
      <c r="B14" t="s">
        <v>176</v>
      </c>
      <c r="C14" t="s">
        <v>177</v>
      </c>
    </row>
    <row r="15" spans="2:3" x14ac:dyDescent="0.25">
      <c r="B15" t="s">
        <v>178</v>
      </c>
      <c r="C15" t="s">
        <v>107</v>
      </c>
    </row>
    <row r="17" spans="2:3" x14ac:dyDescent="0.25">
      <c r="B17" t="s">
        <v>179</v>
      </c>
      <c r="C17" t="s">
        <v>180</v>
      </c>
    </row>
    <row r="18" spans="2:3" x14ac:dyDescent="0.25">
      <c r="B18" t="s">
        <v>45</v>
      </c>
      <c r="C18" t="s">
        <v>46</v>
      </c>
    </row>
    <row r="19" spans="2:3" x14ac:dyDescent="0.25">
      <c r="B19" t="s">
        <v>33</v>
      </c>
      <c r="C19" t="s">
        <v>34</v>
      </c>
    </row>
    <row r="20" spans="2:3" x14ac:dyDescent="0.25">
      <c r="B20" t="s">
        <v>93</v>
      </c>
      <c r="C20" t="s">
        <v>94</v>
      </c>
    </row>
    <row r="21" spans="2:3" x14ac:dyDescent="0.25">
      <c r="B21" t="s">
        <v>29</v>
      </c>
      <c r="C21" t="s">
        <v>30</v>
      </c>
    </row>
    <row r="22" spans="2:3" x14ac:dyDescent="0.25">
      <c r="B22" t="s">
        <v>100</v>
      </c>
      <c r="C22" t="s">
        <v>181</v>
      </c>
    </row>
    <row r="23" spans="2:3" x14ac:dyDescent="0.25">
      <c r="B23" t="s">
        <v>49</v>
      </c>
      <c r="C23" t="s">
        <v>50</v>
      </c>
    </row>
    <row r="24" spans="2:3" x14ac:dyDescent="0.25">
      <c r="B24" t="s">
        <v>182</v>
      </c>
      <c r="C24" t="s">
        <v>55</v>
      </c>
    </row>
    <row r="25" spans="2:3" x14ac:dyDescent="0.25">
      <c r="B25" t="s">
        <v>178</v>
      </c>
      <c r="C25" t="s">
        <v>110</v>
      </c>
    </row>
    <row r="26" spans="2:3" x14ac:dyDescent="0.25">
      <c r="B26" t="s">
        <v>37</v>
      </c>
      <c r="C26" t="s">
        <v>38</v>
      </c>
    </row>
    <row r="27" spans="2:3" x14ac:dyDescent="0.25">
      <c r="B27" t="s">
        <v>178</v>
      </c>
      <c r="C27" t="s">
        <v>183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184</v>
      </c>
      <c r="B1" s="184" t="s">
        <v>185</v>
      </c>
      <c r="C1" s="184" t="s">
        <v>186</v>
      </c>
      <c r="D1" s="184" t="s">
        <v>187</v>
      </c>
      <c r="E1" s="184" t="s">
        <v>188</v>
      </c>
      <c r="F1" s="184" t="s">
        <v>189</v>
      </c>
      <c r="G1" s="184" t="s">
        <v>190</v>
      </c>
      <c r="H1" s="184" t="s">
        <v>191</v>
      </c>
      <c r="I1" s="184" t="s">
        <v>192</v>
      </c>
      <c r="J1" s="184" t="s">
        <v>193</v>
      </c>
      <c r="K1" s="185" t="s">
        <v>194</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195</v>
      </c>
      <c r="B3" s="190">
        <v>25</v>
      </c>
      <c r="C3" s="191"/>
      <c r="D3" s="191"/>
      <c r="E3" s="191"/>
      <c r="F3" s="191"/>
      <c r="G3" s="191"/>
      <c r="H3" s="191"/>
      <c r="I3" s="191"/>
      <c r="J3" s="191"/>
      <c r="K3" s="192"/>
    </row>
    <row r="4" spans="1:11" x14ac:dyDescent="0.25">
      <c r="A4" s="186" t="s">
        <v>196</v>
      </c>
      <c r="B4" s="193">
        <v>254</v>
      </c>
      <c r="C4" s="194">
        <v>9000</v>
      </c>
      <c r="D4" s="194">
        <v>23000</v>
      </c>
      <c r="E4" s="194">
        <v>45000</v>
      </c>
      <c r="F4" s="194">
        <v>110</v>
      </c>
      <c r="G4" s="194">
        <v>305</v>
      </c>
      <c r="H4" s="194">
        <v>8.33</v>
      </c>
      <c r="I4" s="194">
        <v>203</v>
      </c>
      <c r="J4" s="194">
        <v>76</v>
      </c>
      <c r="K4" s="195">
        <v>12</v>
      </c>
    </row>
    <row r="5" spans="1:11" x14ac:dyDescent="0.25">
      <c r="A5" s="186" t="s">
        <v>197</v>
      </c>
      <c r="B5" s="193">
        <v>305</v>
      </c>
      <c r="C5" s="194">
        <v>9000</v>
      </c>
      <c r="D5" s="194">
        <v>23000</v>
      </c>
      <c r="E5" s="194">
        <v>45000</v>
      </c>
      <c r="F5" s="194">
        <v>150</v>
      </c>
      <c r="G5" s="194">
        <v>508</v>
      </c>
      <c r="H5" s="194">
        <v>12</v>
      </c>
      <c r="I5" s="194">
        <v>266</v>
      </c>
      <c r="J5" s="194">
        <v>76</v>
      </c>
      <c r="K5" s="195">
        <v>12</v>
      </c>
    </row>
    <row r="6" spans="1:11" x14ac:dyDescent="0.25">
      <c r="A6" s="186" t="s">
        <v>198</v>
      </c>
      <c r="B6" s="193">
        <v>381</v>
      </c>
      <c r="C6" s="194">
        <v>9000</v>
      </c>
      <c r="D6" s="194">
        <v>32000</v>
      </c>
      <c r="E6" s="194">
        <v>67000</v>
      </c>
      <c r="F6" s="194">
        <v>200</v>
      </c>
      <c r="G6" s="194">
        <v>711</v>
      </c>
      <c r="H6" s="194">
        <v>21</v>
      </c>
      <c r="I6" s="194">
        <v>330</v>
      </c>
      <c r="J6" s="194">
        <v>76</v>
      </c>
      <c r="K6" s="195">
        <v>12</v>
      </c>
    </row>
    <row r="7" spans="1:11" x14ac:dyDescent="0.25">
      <c r="A7" s="186" t="s">
        <v>199</v>
      </c>
      <c r="B7" s="193">
        <v>457</v>
      </c>
      <c r="C7" s="194">
        <v>9000</v>
      </c>
      <c r="D7" s="194">
        <v>36000</v>
      </c>
      <c r="E7" s="194">
        <v>67000</v>
      </c>
      <c r="F7" s="194">
        <v>250</v>
      </c>
      <c r="G7" s="194">
        <v>914</v>
      </c>
      <c r="H7" s="194">
        <v>28</v>
      </c>
      <c r="I7" s="194">
        <v>355</v>
      </c>
      <c r="J7" s="194">
        <v>76</v>
      </c>
      <c r="K7" s="195">
        <v>12</v>
      </c>
    </row>
    <row r="8" spans="1:11" x14ac:dyDescent="0.25">
      <c r="A8" s="186" t="s">
        <v>200</v>
      </c>
      <c r="B8" s="193">
        <v>203</v>
      </c>
      <c r="C8" s="194">
        <v>18000</v>
      </c>
      <c r="D8" s="194">
        <v>45000</v>
      </c>
      <c r="E8" s="194">
        <v>90000</v>
      </c>
      <c r="F8" s="194">
        <v>95</v>
      </c>
      <c r="G8" s="194">
        <v>203</v>
      </c>
      <c r="H8" s="194">
        <v>9</v>
      </c>
      <c r="I8" s="194">
        <v>229</v>
      </c>
      <c r="J8" s="194">
        <v>127</v>
      </c>
      <c r="K8" s="195">
        <v>16</v>
      </c>
    </row>
    <row r="9" spans="1:11" x14ac:dyDescent="0.25">
      <c r="A9" s="186" t="s">
        <v>201</v>
      </c>
      <c r="B9" s="193">
        <v>254</v>
      </c>
      <c r="C9" s="194">
        <v>18000</v>
      </c>
      <c r="D9" s="194">
        <v>45000</v>
      </c>
      <c r="E9" s="194">
        <v>90000</v>
      </c>
      <c r="F9" s="194">
        <v>110</v>
      </c>
      <c r="G9" s="194">
        <v>356</v>
      </c>
      <c r="H9" s="194">
        <v>14.5</v>
      </c>
      <c r="I9" s="194">
        <v>254</v>
      </c>
      <c r="J9" s="194">
        <v>127</v>
      </c>
      <c r="K9" s="195">
        <v>16</v>
      </c>
    </row>
    <row r="10" spans="1:11" x14ac:dyDescent="0.25">
      <c r="A10" s="186" t="s">
        <v>202</v>
      </c>
      <c r="B10" s="193">
        <v>305</v>
      </c>
      <c r="C10" s="194">
        <v>18000</v>
      </c>
      <c r="D10" s="194">
        <v>45000</v>
      </c>
      <c r="E10" s="194">
        <v>90000</v>
      </c>
      <c r="F10" s="194">
        <v>150</v>
      </c>
      <c r="G10" s="194">
        <v>457</v>
      </c>
      <c r="H10" s="194">
        <v>16.2</v>
      </c>
      <c r="I10" s="194">
        <v>305</v>
      </c>
      <c r="J10" s="194">
        <v>127</v>
      </c>
      <c r="K10" s="195">
        <v>16</v>
      </c>
    </row>
    <row r="11" spans="1:11" x14ac:dyDescent="0.25">
      <c r="A11" s="186" t="s">
        <v>203</v>
      </c>
      <c r="B11" s="193">
        <v>381</v>
      </c>
      <c r="C11" s="194">
        <v>18000</v>
      </c>
      <c r="D11" s="194">
        <v>63000</v>
      </c>
      <c r="E11" s="194">
        <v>134000</v>
      </c>
      <c r="F11" s="194">
        <v>200</v>
      </c>
      <c r="G11" s="194">
        <v>710</v>
      </c>
      <c r="H11" s="194">
        <v>33</v>
      </c>
      <c r="I11" s="194">
        <v>381</v>
      </c>
      <c r="J11" s="194">
        <v>127</v>
      </c>
      <c r="K11" s="195">
        <v>16</v>
      </c>
    </row>
    <row r="12" spans="1:11" x14ac:dyDescent="0.25">
      <c r="A12" s="186" t="s">
        <v>204</v>
      </c>
      <c r="B12" s="193">
        <v>190</v>
      </c>
      <c r="C12" s="194">
        <v>8900</v>
      </c>
      <c r="D12" s="194">
        <v>31100</v>
      </c>
      <c r="E12" s="194">
        <v>44500</v>
      </c>
      <c r="F12" s="194">
        <v>95</v>
      </c>
      <c r="G12" s="194">
        <v>267</v>
      </c>
      <c r="H12" s="194">
        <v>6</v>
      </c>
      <c r="I12" s="194">
        <v>180</v>
      </c>
      <c r="J12" s="194">
        <v>76</v>
      </c>
      <c r="K12" s="195">
        <v>12</v>
      </c>
    </row>
    <row r="13" spans="1:11" x14ac:dyDescent="0.25">
      <c r="A13" s="186" t="s">
        <v>205</v>
      </c>
      <c r="B13" s="193">
        <v>254</v>
      </c>
      <c r="C13" s="194">
        <v>8900</v>
      </c>
      <c r="D13" s="194">
        <v>37800</v>
      </c>
      <c r="E13" s="194">
        <v>44500</v>
      </c>
      <c r="F13" s="194">
        <v>110</v>
      </c>
      <c r="G13" s="194">
        <v>394</v>
      </c>
      <c r="H13" s="194">
        <v>7.5</v>
      </c>
      <c r="I13" s="194">
        <v>165</v>
      </c>
      <c r="J13" s="194">
        <v>76</v>
      </c>
      <c r="K13" s="195">
        <v>12</v>
      </c>
    </row>
    <row r="14" spans="1:11" x14ac:dyDescent="0.25">
      <c r="A14" s="186" t="s">
        <v>206</v>
      </c>
      <c r="B14" s="193">
        <v>355</v>
      </c>
      <c r="C14" s="194">
        <v>8900</v>
      </c>
      <c r="D14" s="194">
        <v>44500</v>
      </c>
      <c r="E14" s="194">
        <v>44500</v>
      </c>
      <c r="F14" s="194">
        <v>150</v>
      </c>
      <c r="G14" s="194">
        <v>610</v>
      </c>
      <c r="H14" s="194">
        <v>11</v>
      </c>
      <c r="I14" s="194">
        <v>165</v>
      </c>
      <c r="J14" s="194">
        <v>76</v>
      </c>
      <c r="K14" s="195">
        <v>12</v>
      </c>
    </row>
    <row r="15" spans="1:11" x14ac:dyDescent="0.25">
      <c r="A15" s="186" t="s">
        <v>207</v>
      </c>
      <c r="B15" s="193">
        <v>457</v>
      </c>
      <c r="C15" s="194">
        <v>8900</v>
      </c>
      <c r="D15" s="194">
        <v>53400</v>
      </c>
      <c r="E15" s="194">
        <v>66700</v>
      </c>
      <c r="F15" s="194">
        <v>200</v>
      </c>
      <c r="G15" s="194">
        <v>940</v>
      </c>
      <c r="H15" s="194">
        <v>18</v>
      </c>
      <c r="I15" s="194">
        <v>180</v>
      </c>
      <c r="J15" s="194">
        <v>76</v>
      </c>
      <c r="K15" s="195">
        <v>12</v>
      </c>
    </row>
    <row r="16" spans="1:11" x14ac:dyDescent="0.25">
      <c r="A16" s="186" t="s">
        <v>208</v>
      </c>
      <c r="B16" s="193">
        <v>559</v>
      </c>
      <c r="C16" s="194">
        <v>8900</v>
      </c>
      <c r="D16" s="194">
        <v>62300</v>
      </c>
      <c r="E16" s="194">
        <v>66700</v>
      </c>
      <c r="F16" s="194">
        <v>250</v>
      </c>
      <c r="G16" s="194">
        <v>1092</v>
      </c>
      <c r="H16" s="194">
        <v>21</v>
      </c>
      <c r="I16" s="194">
        <v>160</v>
      </c>
      <c r="J16" s="194">
        <v>76</v>
      </c>
      <c r="K16" s="195">
        <v>12</v>
      </c>
    </row>
    <row r="17" spans="1:11" x14ac:dyDescent="0.25">
      <c r="A17" s="186" t="s">
        <v>209</v>
      </c>
      <c r="B17" s="193">
        <v>762</v>
      </c>
      <c r="C17" s="194">
        <v>6700</v>
      </c>
      <c r="D17" s="194">
        <v>71200</v>
      </c>
      <c r="E17" s="194">
        <v>111000</v>
      </c>
      <c r="F17" s="194">
        <v>350</v>
      </c>
      <c r="G17" s="194">
        <v>1829</v>
      </c>
      <c r="H17" s="194">
        <v>39</v>
      </c>
      <c r="I17" s="194">
        <v>220</v>
      </c>
      <c r="J17" s="194">
        <v>76</v>
      </c>
      <c r="K17" s="195">
        <v>12</v>
      </c>
    </row>
    <row r="18" spans="1:11" x14ac:dyDescent="0.25">
      <c r="A18" s="186" t="s">
        <v>210</v>
      </c>
      <c r="B18" s="193">
        <v>254</v>
      </c>
      <c r="C18" s="194">
        <v>17800</v>
      </c>
      <c r="D18" s="194">
        <v>66700</v>
      </c>
      <c r="E18" s="194">
        <v>88900</v>
      </c>
      <c r="F18" s="194">
        <v>95</v>
      </c>
      <c r="G18" s="194">
        <v>267</v>
      </c>
      <c r="H18" s="194">
        <v>12</v>
      </c>
      <c r="I18" s="194">
        <v>190</v>
      </c>
      <c r="J18" s="194">
        <v>127</v>
      </c>
      <c r="K18" s="195">
        <v>16</v>
      </c>
    </row>
    <row r="19" spans="1:11" x14ac:dyDescent="0.25">
      <c r="A19" s="186" t="s">
        <v>211</v>
      </c>
      <c r="B19" s="193">
        <v>305</v>
      </c>
      <c r="C19" s="194">
        <v>17800</v>
      </c>
      <c r="D19" s="194">
        <v>88900</v>
      </c>
      <c r="E19" s="194">
        <v>88900</v>
      </c>
      <c r="F19" s="194">
        <v>110</v>
      </c>
      <c r="G19" s="194">
        <v>394</v>
      </c>
      <c r="H19" s="194">
        <v>15</v>
      </c>
      <c r="I19" s="194">
        <v>200</v>
      </c>
      <c r="J19" s="194">
        <v>127</v>
      </c>
      <c r="K19" s="195">
        <v>16</v>
      </c>
    </row>
    <row r="20" spans="1:11" x14ac:dyDescent="0.25">
      <c r="A20" s="186" t="s">
        <v>212</v>
      </c>
      <c r="B20" s="193">
        <v>381</v>
      </c>
      <c r="C20" s="194">
        <v>17800</v>
      </c>
      <c r="D20" s="194">
        <v>88900</v>
      </c>
      <c r="E20" s="194">
        <v>88900</v>
      </c>
      <c r="F20" s="194">
        <v>150</v>
      </c>
      <c r="G20" s="194">
        <v>610</v>
      </c>
      <c r="H20" s="194">
        <v>19</v>
      </c>
      <c r="I20" s="194">
        <v>176</v>
      </c>
      <c r="J20" s="194">
        <v>127</v>
      </c>
      <c r="K20" s="195">
        <v>16</v>
      </c>
    </row>
    <row r="21" spans="1:11" x14ac:dyDescent="0.25">
      <c r="A21" s="196" t="s">
        <v>213</v>
      </c>
      <c r="B21" s="197">
        <v>508</v>
      </c>
      <c r="C21" s="198">
        <v>17800</v>
      </c>
      <c r="D21" s="198">
        <v>111000</v>
      </c>
      <c r="E21" s="198">
        <v>133000</v>
      </c>
      <c r="F21" s="198">
        <v>200</v>
      </c>
      <c r="G21" s="198">
        <v>940</v>
      </c>
      <c r="H21" s="198">
        <v>30</v>
      </c>
      <c r="I21" s="198">
        <v>190</v>
      </c>
      <c r="J21" s="198">
        <v>127</v>
      </c>
      <c r="K21" s="199">
        <v>16</v>
      </c>
    </row>
    <row r="22" spans="1:11" x14ac:dyDescent="0.25">
      <c r="A22" s="196" t="s">
        <v>214</v>
      </c>
      <c r="B22" s="197">
        <v>610</v>
      </c>
      <c r="C22" s="198">
        <v>17800</v>
      </c>
      <c r="D22" s="198">
        <v>111000</v>
      </c>
      <c r="E22" s="198">
        <v>267000</v>
      </c>
      <c r="F22" s="198">
        <v>250</v>
      </c>
      <c r="G22" s="198">
        <v>1092</v>
      </c>
      <c r="H22" s="198">
        <v>32</v>
      </c>
      <c r="I22" s="198">
        <v>190</v>
      </c>
      <c r="J22" s="198">
        <v>127</v>
      </c>
      <c r="K22" s="199">
        <v>16</v>
      </c>
    </row>
    <row r="23" spans="1:11" x14ac:dyDescent="0.25">
      <c r="A23" s="196" t="s">
        <v>215</v>
      </c>
      <c r="B23" s="197">
        <v>762</v>
      </c>
      <c r="C23" s="198">
        <v>13300</v>
      </c>
      <c r="D23" s="198">
        <v>111000</v>
      </c>
      <c r="E23" s="198">
        <v>267000</v>
      </c>
      <c r="F23" s="198">
        <v>350</v>
      </c>
      <c r="G23" s="198">
        <v>1828</v>
      </c>
      <c r="H23" s="198">
        <v>46</v>
      </c>
      <c r="I23" s="198">
        <v>230</v>
      </c>
      <c r="J23" s="198">
        <v>127</v>
      </c>
      <c r="K23" s="199">
        <v>16</v>
      </c>
    </row>
    <row r="24" spans="1:11" x14ac:dyDescent="0.25">
      <c r="A24" s="196" t="s">
        <v>216</v>
      </c>
      <c r="B24" s="197">
        <v>1143</v>
      </c>
      <c r="C24" s="198">
        <v>7600</v>
      </c>
      <c r="D24" s="198">
        <v>88900</v>
      </c>
      <c r="E24" s="198">
        <v>267000</v>
      </c>
      <c r="F24" s="198">
        <v>550</v>
      </c>
      <c r="G24" s="198">
        <v>2515</v>
      </c>
      <c r="H24" s="198">
        <v>57</v>
      </c>
      <c r="I24" s="198">
        <v>220</v>
      </c>
      <c r="J24" s="198">
        <v>127</v>
      </c>
      <c r="K24" s="199">
        <v>16</v>
      </c>
    </row>
    <row r="25" spans="1:11" x14ac:dyDescent="0.25">
      <c r="A25" s="196" t="s">
        <v>217</v>
      </c>
      <c r="B25" s="198">
        <v>1143</v>
      </c>
      <c r="C25" s="198">
        <v>11600</v>
      </c>
      <c r="D25" s="198">
        <v>111000</v>
      </c>
      <c r="E25" s="198">
        <v>334000</v>
      </c>
      <c r="F25" s="198">
        <v>550</v>
      </c>
      <c r="G25" s="198">
        <v>2515</v>
      </c>
      <c r="H25" s="198">
        <v>75</v>
      </c>
      <c r="I25" s="198">
        <v>225</v>
      </c>
      <c r="J25" s="198">
        <v>127</v>
      </c>
      <c r="K25" s="199">
        <v>16</v>
      </c>
    </row>
    <row r="26" spans="1:11" x14ac:dyDescent="0.25">
      <c r="A26" s="196" t="s">
        <v>218</v>
      </c>
      <c r="B26" s="198">
        <v>1372</v>
      </c>
      <c r="C26" s="198">
        <v>6200</v>
      </c>
      <c r="D26" s="198">
        <v>88900</v>
      </c>
      <c r="E26" s="198">
        <v>267000</v>
      </c>
      <c r="F26" s="198">
        <v>650</v>
      </c>
      <c r="G26" s="198">
        <v>2946</v>
      </c>
      <c r="H26" s="198">
        <v>65</v>
      </c>
      <c r="I26" s="198">
        <v>200</v>
      </c>
      <c r="J26" s="198">
        <v>127</v>
      </c>
      <c r="K26" s="199">
        <v>16</v>
      </c>
    </row>
    <row r="27" spans="1:11" x14ac:dyDescent="0.25">
      <c r="A27" s="196" t="s">
        <v>219</v>
      </c>
      <c r="B27" s="198">
        <v>1372</v>
      </c>
      <c r="C27" s="198">
        <v>9800</v>
      </c>
      <c r="D27" s="198">
        <v>111000</v>
      </c>
      <c r="E27" s="198">
        <v>334000</v>
      </c>
      <c r="F27" s="198">
        <v>650</v>
      </c>
      <c r="G27" s="198">
        <v>2946</v>
      </c>
      <c r="H27" s="198">
        <v>85</v>
      </c>
      <c r="I27" s="198">
        <v>225</v>
      </c>
      <c r="J27" s="198">
        <v>127</v>
      </c>
      <c r="K27" s="199">
        <v>16</v>
      </c>
    </row>
    <row r="28" spans="1:11" x14ac:dyDescent="0.25">
      <c r="A28" s="196" t="s">
        <v>220</v>
      </c>
      <c r="B28" s="198">
        <v>1575</v>
      </c>
      <c r="C28" s="198">
        <v>5300</v>
      </c>
      <c r="D28" s="198">
        <v>88900</v>
      </c>
      <c r="E28" s="198">
        <v>267000</v>
      </c>
      <c r="F28" s="198">
        <v>750</v>
      </c>
      <c r="G28" s="198">
        <v>3353</v>
      </c>
      <c r="H28" s="198">
        <v>70</v>
      </c>
      <c r="I28" s="198">
        <v>200</v>
      </c>
      <c r="J28" s="198">
        <v>127</v>
      </c>
      <c r="K28" s="199">
        <v>16</v>
      </c>
    </row>
    <row r="29" spans="1:11" x14ac:dyDescent="0.25">
      <c r="A29" s="196" t="s">
        <v>221</v>
      </c>
      <c r="B29" s="198">
        <v>1575</v>
      </c>
      <c r="C29" s="198">
        <v>8200</v>
      </c>
      <c r="D29" s="198">
        <v>111000</v>
      </c>
      <c r="E29" s="198">
        <v>334000</v>
      </c>
      <c r="F29" s="198">
        <v>750</v>
      </c>
      <c r="G29" s="198">
        <v>3353</v>
      </c>
      <c r="H29" s="198">
        <v>92</v>
      </c>
      <c r="I29" s="198">
        <v>215</v>
      </c>
      <c r="J29" s="198">
        <v>127</v>
      </c>
      <c r="K29" s="199">
        <v>16</v>
      </c>
    </row>
    <row r="30" spans="1:11" x14ac:dyDescent="0.25">
      <c r="A30" s="196" t="s">
        <v>222</v>
      </c>
      <c r="B30" s="198">
        <v>2032</v>
      </c>
      <c r="C30" s="198">
        <v>4200</v>
      </c>
      <c r="D30" s="198">
        <v>88900</v>
      </c>
      <c r="E30" s="198">
        <v>267000</v>
      </c>
      <c r="F30" s="198">
        <v>900</v>
      </c>
      <c r="G30" s="198">
        <v>4191</v>
      </c>
      <c r="H30" s="198">
        <v>103</v>
      </c>
      <c r="I30" s="198">
        <v>200</v>
      </c>
      <c r="J30" s="198">
        <v>127</v>
      </c>
      <c r="K30" s="199">
        <v>16</v>
      </c>
    </row>
    <row r="31" spans="1:11" x14ac:dyDescent="0.25">
      <c r="A31" s="196" t="s">
        <v>223</v>
      </c>
      <c r="B31" s="198">
        <v>2032</v>
      </c>
      <c r="C31" s="198">
        <v>6450</v>
      </c>
      <c r="D31" s="198">
        <v>111000</v>
      </c>
      <c r="E31" s="198">
        <v>334000</v>
      </c>
      <c r="F31" s="198">
        <v>900</v>
      </c>
      <c r="G31" s="198">
        <v>4191</v>
      </c>
      <c r="H31" s="198">
        <v>115</v>
      </c>
      <c r="I31" s="198">
        <v>210</v>
      </c>
      <c r="J31" s="198">
        <v>127</v>
      </c>
      <c r="K31" s="199">
        <v>16</v>
      </c>
    </row>
    <row r="32" spans="1:11" x14ac:dyDescent="0.25">
      <c r="A32" s="196" t="s">
        <v>224</v>
      </c>
      <c r="B32" s="198">
        <v>2336</v>
      </c>
      <c r="C32" s="198">
        <v>3600</v>
      </c>
      <c r="D32" s="198">
        <v>88900</v>
      </c>
      <c r="E32" s="198">
        <v>267000</v>
      </c>
      <c r="F32" s="198">
        <v>1050</v>
      </c>
      <c r="G32" s="198">
        <v>5029</v>
      </c>
      <c r="H32" s="198">
        <v>118</v>
      </c>
      <c r="I32" s="198">
        <v>210</v>
      </c>
      <c r="J32" s="198">
        <v>127</v>
      </c>
      <c r="K32" s="199">
        <v>16</v>
      </c>
    </row>
    <row r="33" spans="1:11" x14ac:dyDescent="0.25">
      <c r="A33" s="196" t="s">
        <v>225</v>
      </c>
      <c r="B33" s="198">
        <v>2336</v>
      </c>
      <c r="C33" s="198">
        <v>5600</v>
      </c>
      <c r="D33" s="198">
        <v>111000</v>
      </c>
      <c r="E33" s="198">
        <v>334000</v>
      </c>
      <c r="F33" s="198">
        <v>1050</v>
      </c>
      <c r="G33" s="198">
        <v>5029</v>
      </c>
      <c r="H33" s="198">
        <v>135</v>
      </c>
      <c r="I33" s="198">
        <v>220</v>
      </c>
      <c r="J33" s="198">
        <v>127</v>
      </c>
      <c r="K33" s="199">
        <v>16</v>
      </c>
    </row>
    <row r="34" spans="1:11" x14ac:dyDescent="0.25">
      <c r="A34" s="186" t="s">
        <v>226</v>
      </c>
      <c r="B34" s="194">
        <v>2692</v>
      </c>
      <c r="C34" s="194">
        <v>4450</v>
      </c>
      <c r="D34" s="194">
        <v>111000</v>
      </c>
      <c r="E34" s="194">
        <v>334000</v>
      </c>
      <c r="F34" s="194">
        <v>1300</v>
      </c>
      <c r="G34" s="194">
        <v>5867</v>
      </c>
      <c r="H34" s="194">
        <v>150</v>
      </c>
      <c r="I34" s="194">
        <v>210</v>
      </c>
      <c r="J34" s="194">
        <v>127</v>
      </c>
      <c r="K34" s="195">
        <v>16</v>
      </c>
    </row>
    <row r="35" spans="1:11" x14ac:dyDescent="0.25">
      <c r="A35" s="186" t="s">
        <v>227</v>
      </c>
      <c r="B35" s="194">
        <v>3100</v>
      </c>
      <c r="C35" s="194">
        <v>4000</v>
      </c>
      <c r="D35" s="194">
        <v>111000</v>
      </c>
      <c r="E35" s="194">
        <v>334000</v>
      </c>
      <c r="F35" s="194">
        <v>1470</v>
      </c>
      <c r="G35" s="194">
        <v>6706</v>
      </c>
      <c r="H35" s="194">
        <v>170</v>
      </c>
      <c r="I35" s="194">
        <v>210</v>
      </c>
      <c r="J35" s="194">
        <v>127</v>
      </c>
      <c r="K35" s="195">
        <v>16</v>
      </c>
    </row>
    <row r="36" spans="1:11" x14ac:dyDescent="0.25">
      <c r="A36" s="186" t="s">
        <v>228</v>
      </c>
      <c r="B36" s="194">
        <v>2692</v>
      </c>
      <c r="C36" s="194">
        <v>6450</v>
      </c>
      <c r="D36" s="194">
        <v>88900</v>
      </c>
      <c r="E36" s="194">
        <v>267000</v>
      </c>
      <c r="F36" s="194">
        <v>1300</v>
      </c>
      <c r="G36" s="194">
        <v>5867</v>
      </c>
      <c r="H36" s="194">
        <v>165</v>
      </c>
      <c r="I36" s="194">
        <v>220</v>
      </c>
      <c r="J36" s="194">
        <v>127</v>
      </c>
      <c r="K36" s="195">
        <v>16</v>
      </c>
    </row>
    <row r="37" spans="1:11" x14ac:dyDescent="0.25">
      <c r="A37" s="186" t="s">
        <v>229</v>
      </c>
      <c r="B37" s="194">
        <v>3100</v>
      </c>
      <c r="C37" s="194">
        <v>5200</v>
      </c>
      <c r="D37" s="194">
        <v>88900</v>
      </c>
      <c r="E37" s="194">
        <v>267000</v>
      </c>
      <c r="F37" s="194">
        <v>1470</v>
      </c>
      <c r="G37" s="194">
        <v>6706</v>
      </c>
      <c r="H37" s="194">
        <v>180</v>
      </c>
      <c r="I37" s="194">
        <v>210</v>
      </c>
      <c r="J37" s="194">
        <v>127</v>
      </c>
      <c r="K37" s="195">
        <v>16</v>
      </c>
    </row>
    <row r="38" spans="1:11" x14ac:dyDescent="0.25">
      <c r="A38" s="186" t="s">
        <v>230</v>
      </c>
      <c r="B38" s="194">
        <v>95</v>
      </c>
      <c r="C38" s="194">
        <v>4905</v>
      </c>
      <c r="D38" s="194">
        <v>9810</v>
      </c>
      <c r="E38" s="194">
        <v>58860</v>
      </c>
      <c r="F38" s="194">
        <v>60</v>
      </c>
      <c r="G38" s="194">
        <v>120</v>
      </c>
      <c r="H38" s="194">
        <v>0.45</v>
      </c>
      <c r="I38" s="194">
        <v>59</v>
      </c>
      <c r="J38" s="194">
        <v>16</v>
      </c>
      <c r="K38" s="195">
        <v>10</v>
      </c>
    </row>
    <row r="39" spans="1:11" x14ac:dyDescent="0.25">
      <c r="A39" s="186" t="s">
        <v>231</v>
      </c>
      <c r="B39" s="194">
        <v>130</v>
      </c>
      <c r="C39" s="194">
        <v>4905</v>
      </c>
      <c r="D39" s="194">
        <v>11772</v>
      </c>
      <c r="E39" s="194">
        <v>58860</v>
      </c>
      <c r="F39" s="194">
        <v>60</v>
      </c>
      <c r="G39" s="194">
        <v>170</v>
      </c>
      <c r="H39" s="194">
        <v>0.65</v>
      </c>
      <c r="I39" s="194">
        <v>61</v>
      </c>
      <c r="J39" s="194">
        <v>16</v>
      </c>
      <c r="K39" s="195">
        <v>10</v>
      </c>
    </row>
    <row r="40" spans="1:11" x14ac:dyDescent="0.25">
      <c r="A40" s="186" t="s">
        <v>232</v>
      </c>
      <c r="B40" s="194">
        <v>150</v>
      </c>
      <c r="C40" s="194">
        <v>4905</v>
      </c>
      <c r="D40" s="194">
        <v>13734</v>
      </c>
      <c r="E40" s="194">
        <v>58860</v>
      </c>
      <c r="F40" s="194">
        <v>95</v>
      </c>
      <c r="G40" s="194">
        <v>210</v>
      </c>
      <c r="H40" s="194">
        <v>1</v>
      </c>
      <c r="I40" s="194">
        <v>75</v>
      </c>
      <c r="J40" s="194">
        <v>16</v>
      </c>
      <c r="K40" s="195">
        <v>10</v>
      </c>
    </row>
    <row r="41" spans="1:11" x14ac:dyDescent="0.25">
      <c r="A41" s="186" t="s">
        <v>233</v>
      </c>
      <c r="B41" s="194">
        <v>175</v>
      </c>
      <c r="C41" s="194">
        <v>4905</v>
      </c>
      <c r="D41" s="194">
        <v>13734</v>
      </c>
      <c r="E41" s="194">
        <v>58860</v>
      </c>
      <c r="F41" s="194">
        <v>110</v>
      </c>
      <c r="G41" s="194">
        <v>255</v>
      </c>
      <c r="H41" s="194">
        <v>1.1299999999999999</v>
      </c>
      <c r="I41" s="194">
        <v>75</v>
      </c>
      <c r="J41" s="194">
        <v>16</v>
      </c>
      <c r="K41" s="195">
        <v>10</v>
      </c>
    </row>
    <row r="42" spans="1:11" x14ac:dyDescent="0.25">
      <c r="A42" s="186" t="s">
        <v>234</v>
      </c>
      <c r="B42" s="194">
        <v>210</v>
      </c>
      <c r="C42" s="194">
        <v>4905</v>
      </c>
      <c r="D42" s="194">
        <v>13734</v>
      </c>
      <c r="E42" s="194">
        <v>58860</v>
      </c>
      <c r="F42" s="194">
        <v>125</v>
      </c>
      <c r="G42" s="194">
        <v>310</v>
      </c>
      <c r="H42" s="194">
        <v>1.37</v>
      </c>
      <c r="I42" s="194">
        <v>75</v>
      </c>
      <c r="J42" s="194">
        <v>16</v>
      </c>
      <c r="K42" s="195">
        <v>10</v>
      </c>
    </row>
    <row r="43" spans="1:11" x14ac:dyDescent="0.25">
      <c r="A43" s="186" t="s">
        <v>235</v>
      </c>
      <c r="B43" s="194">
        <v>130</v>
      </c>
      <c r="C43" s="194">
        <v>9810</v>
      </c>
      <c r="D43" s="194">
        <v>19620</v>
      </c>
      <c r="E43" s="194">
        <v>58860</v>
      </c>
      <c r="F43" s="194">
        <v>60</v>
      </c>
      <c r="G43" s="194">
        <v>190</v>
      </c>
      <c r="H43" s="194">
        <v>0.97</v>
      </c>
      <c r="I43" s="194">
        <v>77</v>
      </c>
      <c r="J43" s="194">
        <v>16</v>
      </c>
      <c r="K43" s="195">
        <v>10</v>
      </c>
    </row>
    <row r="44" spans="1:11" x14ac:dyDescent="0.25">
      <c r="A44" s="186" t="s">
        <v>236</v>
      </c>
      <c r="B44" s="194">
        <v>300</v>
      </c>
      <c r="C44" s="194">
        <v>4905</v>
      </c>
      <c r="D44" s="194">
        <v>19620</v>
      </c>
      <c r="E44" s="194">
        <v>58860</v>
      </c>
      <c r="F44" s="194">
        <v>170</v>
      </c>
      <c r="G44" s="194">
        <v>485</v>
      </c>
      <c r="H44" s="194">
        <v>2.21</v>
      </c>
      <c r="I44" s="194">
        <v>81</v>
      </c>
      <c r="J44" s="194">
        <v>16</v>
      </c>
      <c r="K44" s="195">
        <v>10</v>
      </c>
    </row>
    <row r="45" spans="1:11" x14ac:dyDescent="0.25">
      <c r="A45" s="186" t="s">
        <v>237</v>
      </c>
      <c r="B45" s="194">
        <v>130</v>
      </c>
      <c r="C45" s="194">
        <v>15696</v>
      </c>
      <c r="D45" s="194">
        <v>19620</v>
      </c>
      <c r="E45" s="194">
        <v>58860</v>
      </c>
      <c r="F45" s="194">
        <v>75</v>
      </c>
      <c r="G45" s="194">
        <v>195</v>
      </c>
      <c r="H45" s="194">
        <v>1.38</v>
      </c>
      <c r="I45" s="194">
        <v>91</v>
      </c>
      <c r="J45" s="194">
        <v>16</v>
      </c>
      <c r="K45" s="195">
        <v>16</v>
      </c>
    </row>
    <row r="46" spans="1:11" x14ac:dyDescent="0.25">
      <c r="A46" s="186" t="s">
        <v>238</v>
      </c>
      <c r="B46" s="194">
        <v>130</v>
      </c>
      <c r="C46" s="194">
        <v>4905</v>
      </c>
      <c r="D46" s="194">
        <v>11772</v>
      </c>
      <c r="E46" s="194">
        <v>58860</v>
      </c>
      <c r="F46" s="194">
        <v>75</v>
      </c>
      <c r="G46" s="194">
        <v>177</v>
      </c>
      <c r="H46" s="194">
        <v>0.84</v>
      </c>
      <c r="I46" s="194">
        <v>69</v>
      </c>
      <c r="J46" s="194">
        <v>16</v>
      </c>
      <c r="K46" s="195">
        <v>10</v>
      </c>
    </row>
    <row r="47" spans="1:11" x14ac:dyDescent="0.25">
      <c r="A47" s="186" t="s">
        <v>239</v>
      </c>
      <c r="B47" s="194">
        <v>150</v>
      </c>
      <c r="C47" s="194">
        <v>4905</v>
      </c>
      <c r="D47" s="194">
        <v>11772</v>
      </c>
      <c r="E47" s="194">
        <v>58860</v>
      </c>
      <c r="F47" s="194">
        <v>95</v>
      </c>
      <c r="G47" s="194">
        <v>195</v>
      </c>
      <c r="H47" s="194">
        <v>0.88</v>
      </c>
      <c r="I47" s="194">
        <v>69</v>
      </c>
      <c r="J47" s="194">
        <v>16</v>
      </c>
      <c r="K47" s="195">
        <v>10</v>
      </c>
    </row>
    <row r="48" spans="1:11" x14ac:dyDescent="0.25">
      <c r="A48" s="186" t="s">
        <v>240</v>
      </c>
      <c r="B48" s="194">
        <v>150</v>
      </c>
      <c r="C48" s="194">
        <v>4905</v>
      </c>
      <c r="D48" s="194">
        <v>11772</v>
      </c>
      <c r="E48" s="194">
        <v>58860</v>
      </c>
      <c r="F48" s="194">
        <v>95</v>
      </c>
      <c r="G48" s="194">
        <v>220</v>
      </c>
      <c r="H48" s="194">
        <v>0.73</v>
      </c>
      <c r="I48" s="194">
        <v>64</v>
      </c>
      <c r="J48" s="194">
        <v>16</v>
      </c>
      <c r="K48" s="195">
        <v>10</v>
      </c>
    </row>
    <row r="49" spans="1:11" x14ac:dyDescent="0.25">
      <c r="A49" s="200" t="s">
        <v>241</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242</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243</v>
      </c>
      <c r="B1" s="243"/>
      <c r="C1" s="243"/>
      <c r="D1" s="243"/>
      <c r="E1" s="243"/>
      <c r="F1" s="243"/>
      <c r="G1" s="226"/>
      <c r="P1" s="10">
        <f>IF(B19="empilhado",3,IF(B19="duplo",2,1))</f>
        <v>1</v>
      </c>
      <c r="R1" s="2" t="s">
        <v>244</v>
      </c>
      <c r="T1" s="2" t="s">
        <v>245</v>
      </c>
    </row>
    <row r="2" spans="1:20" ht="15" customHeight="1" x14ac:dyDescent="0.25">
      <c r="A2" s="13" t="s">
        <v>246</v>
      </c>
      <c r="B2" s="14" t="e">
        <f>#REF!</f>
        <v>#REF!</v>
      </c>
      <c r="D2" s="15" t="s">
        <v>247</v>
      </c>
      <c r="E2" s="244" t="e">
        <f>#REF!</f>
        <v>#REF!</v>
      </c>
      <c r="F2" s="243"/>
      <c r="G2" s="226"/>
      <c r="O2" s="45" t="s">
        <v>248</v>
      </c>
      <c r="P2" s="46">
        <v>1</v>
      </c>
      <c r="R2" s="2" t="s">
        <v>249</v>
      </c>
      <c r="T2" s="2" t="s">
        <v>250</v>
      </c>
    </row>
    <row r="3" spans="1:20" ht="15.75" customHeight="1" x14ac:dyDescent="0.25">
      <c r="A3" s="245" t="e">
        <f>#REF!</f>
        <v>#REF!</v>
      </c>
      <c r="B3" s="243"/>
      <c r="C3" s="243"/>
      <c r="D3" s="243"/>
      <c r="E3" s="243"/>
      <c r="F3" s="243"/>
      <c r="G3" s="226"/>
      <c r="P3" s="11"/>
      <c r="T3" s="2" t="s">
        <v>251</v>
      </c>
    </row>
    <row r="4" spans="1:20" ht="15" x14ac:dyDescent="0.25">
      <c r="A4" s="246" t="e">
        <f>(#REF!)&amp;" Reator(es), Tipo "&amp;(#REF!)</f>
        <v>#REF!</v>
      </c>
      <c r="B4" s="243"/>
      <c r="C4" s="243"/>
      <c r="D4" s="243"/>
      <c r="E4" s="243"/>
      <c r="F4" s="243"/>
      <c r="G4" s="226"/>
      <c r="P4" s="11"/>
    </row>
    <row r="5" spans="1:20" ht="12.95" customHeight="1" x14ac:dyDescent="0.2">
      <c r="A5" s="16" t="s">
        <v>252</v>
      </c>
      <c r="B5" s="17" t="e">
        <f>#REF!</f>
        <v>#REF!</v>
      </c>
      <c r="C5" s="18" t="s">
        <v>253</v>
      </c>
      <c r="D5" s="19" t="e">
        <f>IF(#REF!=#REF!,"(-0 / + 10%)",IF(#REF!=#REF!,"(-5 / +5%)",IF(#REF!=#REF!,"(-0 / +20%)","(-5 / + 5%)")))</f>
        <v>#REF!</v>
      </c>
      <c r="E5" s="18" t="s">
        <v>254</v>
      </c>
      <c r="F5" s="20" t="e">
        <f>#REF!</f>
        <v>#REF!</v>
      </c>
      <c r="G5" s="21" t="s">
        <v>255</v>
      </c>
      <c r="P5" s="11"/>
    </row>
    <row r="6" spans="1:20" ht="12.95" customHeight="1" x14ac:dyDescent="0.2">
      <c r="A6" s="22" t="s">
        <v>256</v>
      </c>
      <c r="B6" s="23" t="e">
        <f>#REF!</f>
        <v>#REF!</v>
      </c>
      <c r="C6" s="24" t="s">
        <v>257</v>
      </c>
      <c r="D6" s="25"/>
      <c r="E6" s="25" t="s">
        <v>258</v>
      </c>
      <c r="F6" s="29" t="e">
        <f>#REF!</f>
        <v>#REF!</v>
      </c>
      <c r="G6" s="27" t="s">
        <v>255</v>
      </c>
      <c r="P6" s="11"/>
    </row>
    <row r="7" spans="1:20" ht="12.95" customHeight="1" x14ac:dyDescent="0.2">
      <c r="A7" s="22" t="s">
        <v>259</v>
      </c>
      <c r="B7" s="28" t="e">
        <f>#REF!</f>
        <v>#REF!</v>
      </c>
      <c r="C7" s="25" t="s">
        <v>260</v>
      </c>
      <c r="D7" s="25"/>
      <c r="E7" s="25" t="s">
        <v>261</v>
      </c>
      <c r="F7" s="29" t="e">
        <f>#REF!</f>
        <v>#REF!</v>
      </c>
      <c r="G7" s="27" t="s">
        <v>255</v>
      </c>
      <c r="P7" s="12"/>
    </row>
    <row r="8" spans="1:20" ht="12.95" customHeight="1" x14ac:dyDescent="0.2">
      <c r="A8" s="22" t="s">
        <v>262</v>
      </c>
      <c r="B8" s="25" t="e">
        <f>#REF!</f>
        <v>#REF!</v>
      </c>
      <c r="C8" s="25" t="s">
        <v>263</v>
      </c>
      <c r="D8" s="25"/>
      <c r="E8" s="25" t="s">
        <v>264</v>
      </c>
      <c r="F8" s="29" t="e">
        <f>#REF!</f>
        <v>#REF!</v>
      </c>
      <c r="G8" s="27" t="s">
        <v>255</v>
      </c>
    </row>
    <row r="9" spans="1:20" ht="12.95" customHeight="1" x14ac:dyDescent="0.2">
      <c r="A9" s="22" t="s">
        <v>265</v>
      </c>
      <c r="B9" s="28" t="e">
        <f>#REF!</f>
        <v>#REF!</v>
      </c>
      <c r="C9" s="25" t="s">
        <v>266</v>
      </c>
      <c r="D9" s="25"/>
      <c r="E9" s="25" t="s">
        <v>267</v>
      </c>
      <c r="F9" s="26" t="e">
        <f>#REF!</f>
        <v>#REF!</v>
      </c>
      <c r="G9" s="27" t="s">
        <v>268</v>
      </c>
    </row>
    <row r="10" spans="1:20" ht="12.95" customHeight="1" x14ac:dyDescent="0.2">
      <c r="A10" s="22" t="s">
        <v>269</v>
      </c>
      <c r="B10" s="28" t="e">
        <f>#REF!</f>
        <v>#REF!</v>
      </c>
      <c r="C10" s="25" t="s">
        <v>266</v>
      </c>
      <c r="D10" s="25"/>
      <c r="E10" s="25" t="s">
        <v>270</v>
      </c>
      <c r="F10" s="26" t="e">
        <f>IF(P1=1,#REF!,IF(P1=2,(2*#REF!+#REF!*(#REF!+#REF!)),(3*#REF!+#REF!*(#REF!+2*#REF!))))</f>
        <v>#REF!</v>
      </c>
      <c r="G10" s="27" t="s">
        <v>268</v>
      </c>
    </row>
    <row r="11" spans="1:20" ht="12.95" customHeight="1" x14ac:dyDescent="0.2">
      <c r="A11" s="22" t="s">
        <v>271</v>
      </c>
      <c r="B11" s="28" t="e">
        <f>#REF!</f>
        <v>#REF!</v>
      </c>
      <c r="C11" s="25" t="s">
        <v>272</v>
      </c>
      <c r="D11" s="25"/>
      <c r="G11" s="30"/>
    </row>
    <row r="12" spans="1:20" ht="12.95" customHeight="1" x14ac:dyDescent="0.2">
      <c r="A12" s="22" t="s">
        <v>273</v>
      </c>
      <c r="B12" s="28" t="e">
        <f>#REF!&amp;" / "&amp;#REF!</f>
        <v>#REF!</v>
      </c>
      <c r="C12" s="25" t="s">
        <v>274</v>
      </c>
      <c r="D12" s="25"/>
      <c r="E12" s="25" t="s">
        <v>275</v>
      </c>
      <c r="F12" s="25">
        <v>1000</v>
      </c>
      <c r="G12" s="27" t="s">
        <v>276</v>
      </c>
    </row>
    <row r="13" spans="1:20" ht="12.95" customHeight="1" x14ac:dyDescent="0.2">
      <c r="A13" s="22" t="s">
        <v>277</v>
      </c>
      <c r="B13" s="31" t="e">
        <f>#REF!</f>
        <v>#REF!</v>
      </c>
      <c r="C13" s="25" t="s">
        <v>278</v>
      </c>
      <c r="D13" s="25"/>
      <c r="E13" s="25" t="s">
        <v>279</v>
      </c>
      <c r="F13" s="25" t="e">
        <f>#REF!</f>
        <v>#REF!</v>
      </c>
      <c r="G13" s="27" t="s">
        <v>280</v>
      </c>
    </row>
    <row r="14" spans="1:20" ht="12.95" customHeight="1" x14ac:dyDescent="0.2">
      <c r="A14" s="22" t="s">
        <v>281</v>
      </c>
      <c r="B14" s="31" t="e">
        <f>IF((#REF!*1.1*0.001)&lt;0.1,0.1,#REF!*1.1*0.001)*(IF(#REF!=2,1.13,1))</f>
        <v>#REF!</v>
      </c>
      <c r="C14" s="25" t="s">
        <v>282</v>
      </c>
      <c r="D14" s="25"/>
      <c r="E14" s="25" t="s">
        <v>283</v>
      </c>
      <c r="F14" s="25" t="e">
        <f>#REF!</f>
        <v>#REF!</v>
      </c>
      <c r="G14" s="27" t="s">
        <v>284</v>
      </c>
    </row>
    <row r="15" spans="1:20" ht="12.95" customHeight="1" x14ac:dyDescent="0.2">
      <c r="A15" s="22" t="s">
        <v>285</v>
      </c>
      <c r="B15" s="28" t="s">
        <v>286</v>
      </c>
      <c r="C15" s="32" t="e">
        <f>0.8*#REF!</f>
        <v>#REF!</v>
      </c>
      <c r="D15" s="25"/>
      <c r="G15" s="30"/>
    </row>
    <row r="16" spans="1:20" ht="12.95" customHeight="1" x14ac:dyDescent="0.2">
      <c r="A16" s="22" t="s">
        <v>287</v>
      </c>
      <c r="B16" s="28" t="s">
        <v>286</v>
      </c>
      <c r="C16" s="32" t="e">
        <f>#REF!*0.8</f>
        <v>#REF!</v>
      </c>
      <c r="D16" s="25"/>
      <c r="E16" s="25" t="s">
        <v>288</v>
      </c>
      <c r="F16" s="28" t="s">
        <v>289</v>
      </c>
      <c r="G16" s="30"/>
    </row>
    <row r="17" spans="1:7" ht="12.95" customHeight="1" x14ac:dyDescent="0.2">
      <c r="A17" s="33"/>
      <c r="C17" s="25"/>
      <c r="D17" s="25"/>
      <c r="E17" s="25" t="s">
        <v>290</v>
      </c>
      <c r="F17" s="28" t="e">
        <f>#REF!</f>
        <v>#REF!</v>
      </c>
      <c r="G17" s="30"/>
    </row>
    <row r="18" spans="1:7" ht="12.95" customHeight="1" x14ac:dyDescent="0.2">
      <c r="A18" s="22" t="s">
        <v>291</v>
      </c>
      <c r="B18" s="23" t="e">
        <f>(B6*B11^2)/1000</f>
        <v>#REF!</v>
      </c>
      <c r="C18" s="25" t="s">
        <v>292</v>
      </c>
      <c r="D18" s="25"/>
      <c r="E18" s="25" t="s">
        <v>293</v>
      </c>
      <c r="F18" s="28" t="e">
        <f>IF(#REF!=155,"F (155ºC)","B (130ºC)")</f>
        <v>#REF!</v>
      </c>
      <c r="G18" s="30"/>
    </row>
    <row r="19" spans="1:7" ht="12.95" customHeight="1" x14ac:dyDescent="0.25">
      <c r="A19" s="34" t="s">
        <v>294</v>
      </c>
      <c r="B19" s="236" t="s">
        <v>245</v>
      </c>
      <c r="C19" s="231"/>
      <c r="D19" s="35"/>
      <c r="E19" s="36" t="s">
        <v>295</v>
      </c>
      <c r="F19" s="9" t="e">
        <f>#REF!</f>
        <v>#REF!</v>
      </c>
      <c r="G19" s="37"/>
    </row>
    <row r="20" spans="1:7" ht="12.95" customHeight="1" x14ac:dyDescent="0.25">
      <c r="A20" s="38" t="s">
        <v>296</v>
      </c>
      <c r="D20" s="7"/>
      <c r="E20" s="237" t="s">
        <v>297</v>
      </c>
      <c r="F20" s="234"/>
      <c r="G20" s="238"/>
    </row>
    <row r="21" spans="1:7" ht="12.95" customHeight="1" x14ac:dyDescent="0.2">
      <c r="A21" s="22" t="s">
        <v>298</v>
      </c>
      <c r="D21" s="228" t="e">
        <f>TEXT(F5,"0")&amp;" mm"</f>
        <v>#REF!</v>
      </c>
      <c r="G21" s="30"/>
    </row>
    <row r="22" spans="1:7" ht="12.95" customHeight="1" x14ac:dyDescent="0.2">
      <c r="A22" s="22" t="s">
        <v>299</v>
      </c>
      <c r="D22" s="229"/>
      <c r="G22" s="30"/>
    </row>
    <row r="23" spans="1:7" ht="12.95" customHeight="1" x14ac:dyDescent="0.2">
      <c r="A23" s="239" t="s">
        <v>300</v>
      </c>
      <c r="B23" s="247"/>
      <c r="C23" s="247"/>
      <c r="D23" s="229"/>
      <c r="G23" s="30"/>
    </row>
    <row r="24" spans="1:7" ht="12.95" customHeight="1" x14ac:dyDescent="0.2">
      <c r="A24" s="241"/>
      <c r="B24" s="247"/>
      <c r="C24" s="247"/>
      <c r="D24" s="229"/>
      <c r="G24" s="30"/>
    </row>
    <row r="25" spans="1:7" ht="12.95" customHeight="1" x14ac:dyDescent="0.2">
      <c r="A25" s="239" t="s">
        <v>301</v>
      </c>
      <c r="B25" s="247"/>
      <c r="C25" s="247"/>
      <c r="D25" s="229"/>
      <c r="G25" s="30"/>
    </row>
    <row r="26" spans="1:7" ht="12.95" customHeight="1" x14ac:dyDescent="0.2">
      <c r="A26" s="241"/>
      <c r="B26" s="247"/>
      <c r="C26" s="247"/>
      <c r="D26" s="229"/>
      <c r="G26" s="30"/>
    </row>
    <row r="27" spans="1:7" ht="12.95" customHeight="1" x14ac:dyDescent="0.2">
      <c r="A27" s="22" t="s">
        <v>302</v>
      </c>
      <c r="D27" s="229"/>
      <c r="G27" s="30"/>
    </row>
    <row r="28" spans="1:7" ht="12.95" customHeight="1" x14ac:dyDescent="0.2">
      <c r="A28" s="39" t="s">
        <v>303</v>
      </c>
      <c r="B28" s="40" t="e">
        <f>F5*3+(2*#REF!+(IF(P2=1,2,1))*(#REF!+#REF!))*1000+IF(#REF!=2,0,(#REF!*1000))*5</f>
        <v>#REF!</v>
      </c>
      <c r="D28" s="229"/>
      <c r="G28" s="30"/>
    </row>
    <row r="29" spans="1:7" ht="12.95" customHeight="1" x14ac:dyDescent="0.2">
      <c r="A29" s="39" t="s">
        <v>304</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305</v>
      </c>
      <c r="D32" s="229"/>
      <c r="G32" s="30"/>
    </row>
    <row r="33" spans="1:7" ht="12.95" customHeight="1" x14ac:dyDescent="0.2">
      <c r="A33" s="22" t="s">
        <v>306</v>
      </c>
      <c r="B33" s="25" t="s">
        <v>307</v>
      </c>
      <c r="D33" s="229"/>
      <c r="G33" s="30"/>
    </row>
    <row r="34" spans="1:7" ht="12.95" customHeight="1" x14ac:dyDescent="0.2">
      <c r="A34" s="22" t="s">
        <v>308</v>
      </c>
      <c r="B34" s="25" t="e">
        <f>#REF!&amp;" X "&amp;#REF!</f>
        <v>#REF!</v>
      </c>
      <c r="D34" s="229"/>
      <c r="G34" s="30"/>
    </row>
    <row r="35" spans="1:7" ht="12.95" customHeight="1" x14ac:dyDescent="0.2">
      <c r="A35" s="22" t="s">
        <v>309</v>
      </c>
      <c r="B35" s="25" t="b">
        <f>IF(P1=3,(2*#REF!&amp;" X "&amp;#REF!),IF(P1=2,(#REF!&amp;" X "&amp;#REF!)))</f>
        <v>0</v>
      </c>
      <c r="D35" s="229"/>
      <c r="G35" s="30"/>
    </row>
    <row r="36" spans="1:7" ht="12.95" customHeight="1" x14ac:dyDescent="0.2">
      <c r="A36" s="61" t="s">
        <v>308</v>
      </c>
      <c r="B36" s="62" t="e">
        <f>#REF!&amp;" X "&amp;#REF!</f>
        <v>#REF!</v>
      </c>
      <c r="D36" s="229"/>
      <c r="G36" s="30"/>
    </row>
    <row r="37" spans="1:7" ht="12.95" customHeight="1" x14ac:dyDescent="0.25">
      <c r="A37" s="33"/>
      <c r="B37" s="35"/>
      <c r="C37" s="35"/>
      <c r="E37" s="230" t="s">
        <v>310</v>
      </c>
      <c r="F37" s="231"/>
      <c r="G37" s="232"/>
    </row>
    <row r="38" spans="1:7" ht="12.95" customHeight="1" x14ac:dyDescent="0.25">
      <c r="A38" s="233" t="s">
        <v>311</v>
      </c>
      <c r="B38" s="234"/>
      <c r="C38" s="51"/>
      <c r="D38" s="51"/>
      <c r="E38" s="49" t="s">
        <v>312</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313</v>
      </c>
      <c r="F40" s="25"/>
      <c r="G40" s="30"/>
    </row>
    <row r="41" spans="1:7" ht="12.95" customHeight="1" x14ac:dyDescent="0.2">
      <c r="A41" s="38" t="s">
        <v>314</v>
      </c>
      <c r="B41" s="54"/>
      <c r="E41" s="25" t="s">
        <v>315</v>
      </c>
      <c r="F41" s="25"/>
      <c r="G41" s="30"/>
    </row>
    <row r="42" spans="1:7" ht="12.95" customHeight="1" x14ac:dyDescent="0.2">
      <c r="A42" s="52" t="s">
        <v>316</v>
      </c>
      <c r="B42" s="53"/>
      <c r="C42" s="29" t="e">
        <f>F6/2</f>
        <v>#REF!</v>
      </c>
      <c r="D42" s="25" t="s">
        <v>255</v>
      </c>
      <c r="E42" s="25" t="s">
        <v>317</v>
      </c>
      <c r="F42" s="25"/>
      <c r="G42" s="30"/>
    </row>
    <row r="43" spans="1:7" ht="12.95" customHeight="1" x14ac:dyDescent="0.2">
      <c r="A43" s="38" t="s">
        <v>318</v>
      </c>
      <c r="B43" s="54"/>
      <c r="C43" s="55"/>
      <c r="E43" s="25" t="s">
        <v>319</v>
      </c>
      <c r="F43" s="25"/>
      <c r="G43" s="30"/>
    </row>
    <row r="44" spans="1:7" ht="12.95" customHeight="1" x14ac:dyDescent="0.2">
      <c r="A44" s="52" t="s">
        <v>316</v>
      </c>
      <c r="B44" s="53"/>
      <c r="C44" s="29" t="e">
        <f>F6*1.1</f>
        <v>#REF!</v>
      </c>
      <c r="D44" s="25" t="s">
        <v>255</v>
      </c>
      <c r="E44" s="25" t="s">
        <v>320</v>
      </c>
      <c r="G44" s="30"/>
    </row>
    <row r="45" spans="1:7" ht="12.95" customHeight="1" x14ac:dyDescent="0.2">
      <c r="A45" s="33"/>
      <c r="G45" s="30"/>
    </row>
    <row r="46" spans="1:7" ht="12.95" customHeight="1" x14ac:dyDescent="0.2">
      <c r="A46" s="42" t="s">
        <v>321</v>
      </c>
      <c r="B46" s="51"/>
      <c r="C46" s="51"/>
      <c r="D46" s="51"/>
      <c r="E46" s="51"/>
      <c r="F46" s="49"/>
      <c r="G46" s="50"/>
    </row>
    <row r="47" spans="1:7" ht="12.95" customHeight="1" x14ac:dyDescent="0.2">
      <c r="A47" s="22"/>
      <c r="F47" s="25"/>
      <c r="G47" s="27"/>
    </row>
    <row r="48" spans="1:7" ht="12.95" customHeight="1" x14ac:dyDescent="0.2">
      <c r="A48" s="43" t="s">
        <v>322</v>
      </c>
      <c r="B48" s="56" t="s">
        <v>249</v>
      </c>
      <c r="C48" s="25"/>
      <c r="F48" s="25"/>
      <c r="G48" s="27"/>
    </row>
    <row r="49" spans="1:18" ht="12.95" customHeight="1" x14ac:dyDescent="0.2">
      <c r="A49" s="43" t="s">
        <v>323</v>
      </c>
      <c r="B49" s="57" t="e">
        <f>#REF!&amp;" x "&amp;#REF!&amp;"  x "&amp;#REF!&amp;" cm"</f>
        <v>#REF!</v>
      </c>
      <c r="F49" s="25"/>
      <c r="G49" s="27"/>
    </row>
    <row r="50" spans="1:18" ht="12.95" customHeight="1" x14ac:dyDescent="0.2">
      <c r="A50" s="22" t="s">
        <v>324</v>
      </c>
      <c r="B50" s="25" t="s">
        <v>325</v>
      </c>
      <c r="F50" s="25"/>
      <c r="G50" s="27"/>
    </row>
    <row r="51" spans="1:18" ht="12.95" customHeight="1" x14ac:dyDescent="0.2">
      <c r="A51" s="22" t="s">
        <v>326</v>
      </c>
      <c r="B51" s="32" t="e">
        <f>#REF!</f>
        <v>#REF!</v>
      </c>
      <c r="F51" s="25"/>
      <c r="G51" s="27"/>
    </row>
    <row r="52" spans="1:18" ht="12.95" customHeight="1" x14ac:dyDescent="0.2">
      <c r="A52" s="22" t="s">
        <v>327</v>
      </c>
      <c r="B52" s="56" t="e">
        <f>#REF!</f>
        <v>#REF!</v>
      </c>
      <c r="D52" s="25"/>
      <c r="E52" s="25"/>
      <c r="F52" s="25"/>
      <c r="G52" s="27"/>
    </row>
    <row r="53" spans="1:18" ht="12.95" customHeight="1" x14ac:dyDescent="0.2">
      <c r="A53" s="22"/>
      <c r="B53" s="25"/>
      <c r="D53" s="58"/>
      <c r="E53" s="58"/>
      <c r="F53" s="58"/>
      <c r="G53" s="59"/>
    </row>
    <row r="54" spans="1:18" ht="12.95" customHeight="1" x14ac:dyDescent="0.25">
      <c r="A54" s="235" t="s">
        <v>328</v>
      </c>
      <c r="B54" s="231"/>
      <c r="C54" s="231"/>
      <c r="D54" s="231"/>
      <c r="E54" s="231"/>
      <c r="F54" s="36" t="s">
        <v>329</v>
      </c>
      <c r="G54" s="60">
        <f ca="1">TODAY()</f>
        <v>44917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330</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2022-12-22T17:58:01Z</dcterms:modified>
</cp:coreProperties>
</file>