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ABB\ABB48MH400A\Item 1\Documentos\"/>
    </mc:Choice>
  </mc:AlternateContent>
  <xr:revisionPtr revIDLastSave="0" documentId="13_ncr:1_{19DAC69D-BFA2-4D9F-9508-5C56112A5C7D}"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32" i="2" l="1"/>
  <c r="D30" i="2"/>
  <c r="C35" i="2" s="1"/>
  <c r="C35" i="3" s="1"/>
  <c r="K64" i="4"/>
  <c r="I57" i="4"/>
  <c r="I47" i="4"/>
  <c r="I46" i="4"/>
  <c r="I45" i="4"/>
  <c r="I35" i="4"/>
  <c r="C35" i="4"/>
  <c r="D34" i="4"/>
  <c r="C5" i="4"/>
  <c r="C3" i="4"/>
  <c r="K64" i="3"/>
  <c r="I57" i="3"/>
  <c r="I47" i="3"/>
  <c r="I46" i="3"/>
  <c r="I45" i="3"/>
  <c r="I35" i="3"/>
  <c r="D34" i="3"/>
  <c r="C5" i="3"/>
  <c r="C3" i="3"/>
  <c r="K64" i="2"/>
  <c r="D34" i="2"/>
  <c r="C5" i="2"/>
  <c r="C3" i="2"/>
  <c r="G54" i="1"/>
  <c r="B52" i="1"/>
  <c r="B51" i="1"/>
  <c r="B49" i="1"/>
  <c r="C44" i="1"/>
  <c r="C42" i="1"/>
  <c r="D40" i="1"/>
  <c r="C40" i="1"/>
  <c r="A40" i="1"/>
  <c r="B36" i="1"/>
  <c r="B35" i="1"/>
  <c r="B34" i="1"/>
  <c r="D30" i="1"/>
  <c r="B29" i="1"/>
  <c r="B28" i="1"/>
  <c r="D21" i="1"/>
  <c r="F19" i="1"/>
  <c r="F18" i="1"/>
  <c r="B18" i="1"/>
  <c r="F17" i="1"/>
  <c r="C16" i="1"/>
  <c r="C15" i="1"/>
  <c r="F14" i="1"/>
  <c r="B14" i="1"/>
  <c r="F13" i="1"/>
  <c r="B13" i="1"/>
  <c r="B12" i="1"/>
  <c r="B11" i="1"/>
  <c r="F10" i="1"/>
  <c r="B10" i="1"/>
  <c r="F9" i="1"/>
  <c r="B9" i="1"/>
  <c r="F8" i="1"/>
  <c r="B8" i="1"/>
  <c r="F7" i="1"/>
  <c r="B7" i="1"/>
  <c r="F6" i="1"/>
  <c r="B6" i="1"/>
  <c r="F5" i="1"/>
  <c r="D5" i="1"/>
  <c r="B5" i="1"/>
  <c r="A4" i="1"/>
  <c r="A3" i="1"/>
  <c r="E2" i="1"/>
  <c r="B2" i="1"/>
  <c r="P1" i="1"/>
</calcChain>
</file>

<file path=xl/sharedStrings.xml><?xml version="1.0" encoding="utf-8"?>
<sst xmlns="http://schemas.openxmlformats.org/spreadsheetml/2006/main" count="431" uniqueCount="185">
  <si>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</si>
  <si>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</si>
  <si>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</si>
  <si>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</si>
  <si>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</si>
  <si>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</si>
  <si>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</si>
  <si>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</si>
  <si>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</si>
  <si>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</si>
  <si>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</si>
  <si>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</si>
  <si>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</si>
  <si>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</si>
  <si>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</si>
  <si>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</si>
  <si>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</si>
  <si>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</si>
  <si>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</si>
  <si>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</si>
  <si>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</si>
  <si>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</si>
  <si>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</si>
  <si>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</si>
  <si>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</si>
  <si>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</si>
  <si>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</si>
  <si>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</si>
  <si>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</si>
  <si>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</si>
  <si>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</si>
  <si>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</si>
  <si>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</si>
  <si>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</si>
  <si>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</si>
  <si>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</si>
  <si>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</si>
  <si>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</si>
  <si>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</si>
  <si>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</si>
  <si>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</si>
  <si>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</si>
  <si>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</si>
  <si>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</si>
  <si>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</si>
  <si>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</si>
  <si>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</si>
  <si>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</si>
  <si>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</si>
  <si>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</si>
  <si>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</si>
  <si>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</si>
  <si>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</si>
  <si>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</si>
  <si>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</si>
  <si>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</si>
  <si>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</si>
  <si>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</si>
  <si>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</si>
  <si>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</si>
  <si>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</si>
  <si>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</si>
  <si>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</si>
  <si>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</si>
  <si>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</si>
  <si>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</si>
  <si>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</si>
  <si>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</si>
  <si>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</si>
  <si>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</si>
  <si>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</si>
  <si>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</si>
  <si>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</si>
  <si>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</si>
  <si>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</si>
  <si>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</si>
  <si>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</si>
  <si>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</si>
  <si>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</si>
  <si>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</si>
  <si>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</si>
  <si>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</si>
  <si>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</si>
  <si>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</si>
  <si>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</si>
  <si>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</si>
  <si>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</si>
  <si>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</si>
  <si>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None</t>
  </si>
  <si>
    <t>1</t>
  </si>
  <si>
    <t>ABB</t>
  </si>
  <si>
    <t xml:space="preserve">Características elétricas </t>
  </si>
  <si>
    <t>ABNT NBR 5356-06</t>
  </si>
  <si>
    <t>34.5</t>
  </si>
  <si>
    <t>60</t>
  </si>
  <si>
    <t>400</t>
  </si>
  <si>
    <t>Corrente de Curta curação</t>
  </si>
  <si>
    <t>1.9 / 1</t>
  </si>
  <si>
    <t>kA/s</t>
  </si>
  <si>
    <t>4.84</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</si>
  <si>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</si>
  <si>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</si>
  <si>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</si>
  <si>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</si>
  <si>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</si>
  <si>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</si>
  <si>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</si>
  <si>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</si>
  <si>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</si>
  <si>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</si>
  <si>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</si>
  <si>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</si>
  <si>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</si>
  <si>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</si>
  <si>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8 x TR210</t>
  </si>
  <si>
    <t>1792 x 1792 x 1028</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</si>
  <si>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</si>
  <si>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</si>
  <si>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</si>
  <si>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</si>
  <si>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</si>
  <si>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</si>
  <si>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</si>
  <si>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</si>
  <si>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</si>
  <si>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</si>
  <si>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</si>
  <si>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</si>
  <si>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</si>
  <si>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</si>
  <si>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</si>
  <si>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</si>
  <si>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</si>
  <si>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</si>
  <si>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</si>
  <si>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</si>
  <si>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</si>
  <si>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</si>
  <si>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</si>
  <si>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</si>
  <si>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</si>
  <si>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</si>
  <si>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</si>
  <si>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</si>
  <si>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</si>
  <si>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</si>
  <si>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</si>
  <si>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</si>
  <si>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</si>
  <si>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</si>
  <si>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</si>
  <si>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</si>
  <si>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</si>
  <si>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</si>
  <si>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</si>
  <si>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</si>
  <si>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</si>
  <si>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</si>
  <si>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</si>
  <si>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</si>
  <si>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</si>
  <si>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</si>
  <si>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</si>
  <si>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</si>
  <si>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</si>
  <si>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</si>
  <si>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</si>
  <si>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</si>
  <si>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</si>
  <si>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</si>
  <si>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</si>
  <si>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</si>
  <si>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</si>
  <si>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</si>
  <si>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</si>
  <si>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</si>
  <si>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</si>
  <si>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</si>
  <si>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</si>
  <si>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</si>
  <si>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</si>
  <si>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t>
  </si>
  <si>
    <t>RFH-48,33MH-400A</t>
  </si>
  <si>
    <t>Isolador entre fases (quantidade x tipo)</t>
  </si>
  <si>
    <t>8 x TR214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</si>
</sst>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6">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6" fontId="5" fillId="2" borderId="0" xfId="1" applyNumberFormat="1" applyFont="1" applyFill="1" applyAlignment="1">
      <alignment horizontal="right" vertical="center"/>
    </xf>
    <xf numFmtId="165" fontId="19" fillId="14" borderId="0" xfId="1" applyNumberFormat="1" applyFont="1" applyFill="1" applyAlignment="1">
      <alignment vertical="center"/>
    </xf>
    <xf numFmtId="0" fontId="19" fillId="11" borderId="22" xfId="1" applyFont="1" applyFill="1" applyBorder="1" applyAlignment="1">
      <alignment vertical="center"/>
    </xf>
    <xf numFmtId="0" fontId="19" fillId="15" borderId="23" xfId="1" applyFont="1" applyFill="1" applyBorder="1" applyAlignment="1">
      <alignment vertical="center"/>
    </xf>
    <xf numFmtId="0" fontId="19" fillId="15" borderId="24" xfId="1" applyFont="1" applyFill="1" applyBorder="1" applyAlignment="1">
      <alignment vertical="center"/>
    </xf>
    <xf numFmtId="0" fontId="2" fillId="15"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5"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5"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6" fillId="2" borderId="20" xfId="1" applyFont="1" applyFill="1" applyBorder="1" applyAlignment="1">
      <alignment vertical="center"/>
    </xf>
    <xf numFmtId="0" fontId="0" fillId="0" borderId="19"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5" borderId="23" xfId="1" applyFont="1" applyFill="1" applyBorder="1" applyAlignment="1">
      <alignment horizontal="left" vertical="center"/>
    </xf>
    <xf numFmtId="0" fontId="0" fillId="0" borderId="24" xfId="0" applyBorder="1"/>
    <xf numFmtId="0" fontId="19" fillId="15"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6" Type="http://schemas.microsoft.com/office/2007/relationships/hdphoto" Target="../media/hdphoto1.wdp"/><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5" Type="http://schemas.openxmlformats.org/officeDocument/2006/relationships/image" Target="../media/image17.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xdr:from>
      <xdr:col>2</xdr:col>
      <xdr:colOff>860168</xdr:colOff>
      <xdr:row>34</xdr:row>
      <xdr:rowOff>114299</xdr:rowOff>
    </xdr:from>
    <xdr:to>
      <xdr:col>3</xdr:col>
      <xdr:colOff>271096</xdr:colOff>
      <xdr:row>49</xdr:row>
      <xdr:rowOff>76199</xdr:rowOff>
    </xdr:to>
    <xdr:grpSp>
      <xdr:nvGrpSpPr>
        <xdr:cNvPr id="11" name="Agrupar 10">
          <a:extLst>
            <a:ext uri="{FF2B5EF4-FFF2-40B4-BE49-F238E27FC236}">
              <a16:creationId xmlns:a16="http://schemas.microsoft.com/office/drawing/2014/main" id="{8EF67B9F-02BE-7669-ECEE-9E7DF1C5AD71}"/>
            </a:ext>
          </a:extLst>
        </xdr:cNvPr>
        <xdr:cNvGrpSpPr/>
      </xdr:nvGrpSpPr>
      <xdr:grpSpPr>
        <a:xfrm>
          <a:off x="1849303" y="5734049"/>
          <a:ext cx="1271966" cy="2379785"/>
          <a:chOff x="12775511" y="1252180"/>
          <a:chExt cx="6350539" cy="15437339"/>
        </a:xfrm>
      </xdr:grpSpPr>
      <xdr:grpSp>
        <xdr:nvGrpSpPr>
          <xdr:cNvPr id="10" name="Agrupar 9">
            <a:extLst>
              <a:ext uri="{FF2B5EF4-FFF2-40B4-BE49-F238E27FC236}">
                <a16:creationId xmlns:a16="http://schemas.microsoft.com/office/drawing/2014/main" id="{754862C6-2AD9-43A0-5A19-CEABD0BC9984}"/>
              </a:ext>
            </a:extLst>
          </xdr:cNvPr>
          <xdr:cNvGrpSpPr/>
        </xdr:nvGrpSpPr>
        <xdr:grpSpPr>
          <a:xfrm>
            <a:off x="12775511" y="4684643"/>
            <a:ext cx="6336684" cy="12004876"/>
            <a:chOff x="8792329" y="1255643"/>
            <a:chExt cx="6336684" cy="12004876"/>
          </a:xfrm>
        </xdr:grpSpPr>
        <xdr:pic>
          <xdr:nvPicPr>
            <xdr:cNvPr id="6" name="Imagem 5">
              <a:extLst>
                <a:ext uri="{FF2B5EF4-FFF2-40B4-BE49-F238E27FC236}">
                  <a16:creationId xmlns:a16="http://schemas.microsoft.com/office/drawing/2014/main" id="{993BAFB0-C6E5-193C-7CFA-FD29CEC0524F}"/>
                </a:ext>
              </a:extLst>
            </xdr:cNvPr>
            <xdr:cNvPicPr>
              <a:picLocks noChangeAspect="1"/>
            </xdr:cNvPicPr>
          </xdr:nvPicPr>
          <xdr:blipFill>
            <a:blip xmlns:r="http://schemas.openxmlformats.org/officeDocument/2006/relationships" r:embed="rId14"/>
            <a:stretch>
              <a:fillRect/>
            </a:stretch>
          </xdr:blipFill>
          <xdr:spPr>
            <a:xfrm>
              <a:off x="8871427" y="4725604"/>
              <a:ext cx="6069414" cy="8534915"/>
            </a:xfrm>
            <a:prstGeom prst="rect">
              <a:avLst/>
            </a:prstGeom>
          </xdr:spPr>
        </xdr:pic>
        <xdr:pic>
          <xdr:nvPicPr>
            <xdr:cNvPr id="7" name="Imagem 6">
              <a:extLst>
                <a:ext uri="{FF2B5EF4-FFF2-40B4-BE49-F238E27FC236}">
                  <a16:creationId xmlns:a16="http://schemas.microsoft.com/office/drawing/2014/main" id="{D69225C3-B70D-F148-557F-161ED6174230}"/>
                </a:ext>
              </a:extLst>
            </xdr:cNvPr>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ackgroundRemoval t="796" b="99867" l="1955" r="95489"/>
                      </a14:imgEffect>
                    </a14:imgLayer>
                  </a14:imgProps>
                </a:ext>
              </a:extLst>
            </a:blip>
            <a:stretch>
              <a:fillRect/>
            </a:stretch>
          </xdr:blipFill>
          <xdr:spPr>
            <a:xfrm>
              <a:off x="8792329" y="1255643"/>
              <a:ext cx="6336684" cy="6771377"/>
            </a:xfrm>
            <a:prstGeom prst="rect">
              <a:avLst/>
            </a:prstGeom>
          </xdr:spPr>
        </xdr:pic>
      </xdr:grpSp>
      <xdr:pic>
        <xdr:nvPicPr>
          <xdr:cNvPr id="8" name="Imagem 7">
            <a:extLst>
              <a:ext uri="{FF2B5EF4-FFF2-40B4-BE49-F238E27FC236}">
                <a16:creationId xmlns:a16="http://schemas.microsoft.com/office/drawing/2014/main" id="{6B80F36A-99E2-40C8-A644-7AF8AA14D131}"/>
              </a:ext>
            </a:extLst>
          </xdr:cNvPr>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ackgroundRemoval t="796" b="99867" l="1955" r="95489"/>
                    </a14:imgEffect>
                  </a14:imgLayer>
                </a14:imgProps>
              </a:ext>
            </a:extLst>
          </a:blip>
          <a:stretch>
            <a:fillRect/>
          </a:stretch>
        </xdr:blipFill>
        <xdr:spPr>
          <a:xfrm>
            <a:off x="12789366" y="1252180"/>
            <a:ext cx="6336684" cy="677137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77" t="s">
        <v>0</v>
      </c>
      <c r="B1" s="178"/>
      <c r="C1" s="178"/>
      <c r="D1" s="178"/>
      <c r="E1" s="178"/>
      <c r="F1" s="178"/>
      <c r="G1" s="179"/>
      <c r="P1" s="6">
        <f>IF(B19="empilhado",3,IF(B19="duplo",2,1))</f>
        <v>1</v>
      </c>
      <c r="R1" s="2" t="s">
        <v>1</v>
      </c>
      <c r="T1" s="2" t="s">
        <v>2</v>
      </c>
    </row>
    <row r="2" spans="1:20" ht="15" customHeight="1" x14ac:dyDescent="0.25">
      <c r="A2" s="9" t="s">
        <v>3</v>
      </c>
      <c r="B2" s="10" t="e">
        <f>#REF!</f>
        <v>#REF!</v>
      </c>
      <c r="D2" s="11" t="s">
        <v>4</v>
      </c>
      <c r="E2" s="184" t="e">
        <f>#REF!</f>
        <v>#REF!</v>
      </c>
      <c r="F2" s="178"/>
      <c r="G2" s="179"/>
      <c r="O2" s="40" t="s">
        <v>5</v>
      </c>
      <c r="P2" s="41">
        <v>1</v>
      </c>
      <c r="R2" s="2" t="s">
        <v>6</v>
      </c>
      <c r="T2" s="2" t="s">
        <v>7</v>
      </c>
    </row>
    <row r="3" spans="1:20" ht="15.75" customHeight="1" x14ac:dyDescent="0.25">
      <c r="A3" s="180" t="e">
        <f>#REF!</f>
        <v>#REF!</v>
      </c>
      <c r="B3" s="178"/>
      <c r="C3" s="178"/>
      <c r="D3" s="178"/>
      <c r="E3" s="178"/>
      <c r="F3" s="178"/>
      <c r="G3" s="179"/>
      <c r="P3" s="7"/>
      <c r="T3" s="2" t="s">
        <v>8</v>
      </c>
    </row>
    <row r="4" spans="1:20" ht="15" x14ac:dyDescent="0.25">
      <c r="A4" s="181" t="e">
        <f>(#REF!)&amp;" Reator(es), Tipo "&amp;(#REF!)</f>
        <v>#REF!</v>
      </c>
      <c r="B4" s="178"/>
      <c r="C4" s="178"/>
      <c r="D4" s="178"/>
      <c r="E4" s="178"/>
      <c r="F4" s="178"/>
      <c r="G4" s="179"/>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0" t="s">
        <v>2</v>
      </c>
      <c r="C19" s="188"/>
      <c r="D19" s="31"/>
      <c r="E19" s="32" t="s">
        <v>52</v>
      </c>
      <c r="F19" s="5" t="e">
        <f>#REF!</f>
        <v>#REF!</v>
      </c>
      <c r="G19" s="33"/>
    </row>
    <row r="20" spans="1:7" ht="12.95" customHeight="1" x14ac:dyDescent="0.25">
      <c r="A20" s="34" t="s">
        <v>53</v>
      </c>
      <c r="D20" s="3"/>
      <c r="E20" s="182" t="s">
        <v>54</v>
      </c>
      <c r="F20" s="176"/>
      <c r="G20" s="183"/>
    </row>
    <row r="21" spans="1:7" ht="12.95" customHeight="1" x14ac:dyDescent="0.2">
      <c r="A21" s="18" t="s">
        <v>55</v>
      </c>
      <c r="D21" s="185" t="e">
        <f>TEXT(F5,"0")&amp;" mm"</f>
        <v>#REF!</v>
      </c>
      <c r="G21" s="26"/>
    </row>
    <row r="22" spans="1:7" ht="12.95" customHeight="1" x14ac:dyDescent="0.2">
      <c r="A22" s="18" t="s">
        <v>56</v>
      </c>
      <c r="D22" s="186"/>
      <c r="G22" s="26"/>
    </row>
    <row r="23" spans="1:7" ht="12.95" customHeight="1" x14ac:dyDescent="0.2">
      <c r="A23" s="191" t="s">
        <v>57</v>
      </c>
      <c r="B23" s="192"/>
      <c r="C23" s="192"/>
      <c r="D23" s="186"/>
      <c r="G23" s="26"/>
    </row>
    <row r="24" spans="1:7" ht="12.95" customHeight="1" x14ac:dyDescent="0.2">
      <c r="A24" s="193"/>
      <c r="B24" s="192"/>
      <c r="C24" s="192"/>
      <c r="D24" s="186"/>
      <c r="G24" s="26"/>
    </row>
    <row r="25" spans="1:7" ht="12.95" customHeight="1" x14ac:dyDescent="0.2">
      <c r="A25" s="191" t="s">
        <v>58</v>
      </c>
      <c r="B25" s="192"/>
      <c r="C25" s="192"/>
      <c r="D25" s="186"/>
      <c r="G25" s="26"/>
    </row>
    <row r="26" spans="1:7" ht="12.95" customHeight="1" x14ac:dyDescent="0.2">
      <c r="A26" s="193"/>
      <c r="B26" s="192"/>
      <c r="C26" s="192"/>
      <c r="D26" s="186"/>
      <c r="G26" s="26"/>
    </row>
    <row r="27" spans="1:7" ht="12.95" customHeight="1" x14ac:dyDescent="0.2">
      <c r="A27" s="18" t="s">
        <v>59</v>
      </c>
      <c r="D27" s="186"/>
      <c r="G27" s="26"/>
    </row>
    <row r="28" spans="1:7" ht="12.95" customHeight="1" x14ac:dyDescent="0.2">
      <c r="A28" s="35" t="s">
        <v>60</v>
      </c>
      <c r="B28" s="36" t="e">
        <f>F5*3+(2*#REF!+(IF(P2=1,2,1))*(#REF!+#REF!))*1000+IF(#REF!=2,0,(#REF!*1000))*5</f>
        <v>#REF!</v>
      </c>
      <c r="D28" s="186"/>
      <c r="G28" s="26"/>
    </row>
    <row r="29" spans="1:7" ht="12.95" customHeight="1" x14ac:dyDescent="0.2">
      <c r="A29" s="35" t="s">
        <v>61</v>
      </c>
      <c r="B29" s="36" t="e">
        <f>F5*2+(#REF!+#REF!+#REF!)*1000+IF(#REF!=2,0,(#REF!*1000))*3</f>
        <v>#REF!</v>
      </c>
      <c r="D29" s="4"/>
      <c r="G29" s="26"/>
    </row>
    <row r="30" spans="1:7" ht="12.95" customHeight="1" x14ac:dyDescent="0.2">
      <c r="A30" s="18"/>
      <c r="B30" s="21"/>
      <c r="D30" s="185" t="e">
        <f>TEXT(#REF!*1000+#REF!,"0")&amp;" mm"</f>
        <v>#REF!</v>
      </c>
      <c r="G30" s="26"/>
    </row>
    <row r="31" spans="1:7" ht="12.95" customHeight="1" x14ac:dyDescent="0.2">
      <c r="A31" s="29"/>
      <c r="D31" s="186"/>
      <c r="G31" s="26"/>
    </row>
    <row r="32" spans="1:7" ht="12.95" customHeight="1" x14ac:dyDescent="0.2">
      <c r="A32" s="34" t="s">
        <v>62</v>
      </c>
      <c r="D32" s="186"/>
      <c r="G32" s="26"/>
    </row>
    <row r="33" spans="1:7" ht="12.95" customHeight="1" x14ac:dyDescent="0.2">
      <c r="A33" s="18" t="s">
        <v>63</v>
      </c>
      <c r="B33" s="21" t="s">
        <v>64</v>
      </c>
      <c r="D33" s="186"/>
      <c r="G33" s="26"/>
    </row>
    <row r="34" spans="1:7" ht="12.95" customHeight="1" x14ac:dyDescent="0.2">
      <c r="A34" s="18" t="s">
        <v>65</v>
      </c>
      <c r="B34" s="21" t="e">
        <f>#REF!&amp;" X "&amp;#REF!</f>
        <v>#REF!</v>
      </c>
      <c r="D34" s="186"/>
      <c r="G34" s="26"/>
    </row>
    <row r="35" spans="1:7" ht="12.95" customHeight="1" x14ac:dyDescent="0.2">
      <c r="A35" s="18" t="s">
        <v>66</v>
      </c>
      <c r="B35" s="21" t="b">
        <f>IF(P1=3,(2*#REF!&amp;" X "&amp;#REF!),IF(P1=2,(#REF!&amp;" X "&amp;#REF!)))</f>
        <v>0</v>
      </c>
      <c r="D35" s="186"/>
      <c r="G35" s="26"/>
    </row>
    <row r="36" spans="1:7" ht="12.95" customHeight="1" x14ac:dyDescent="0.2">
      <c r="A36" s="54" t="s">
        <v>65</v>
      </c>
      <c r="B36" s="55" t="e">
        <f>#REF!&amp;" X "&amp;#REF!</f>
        <v>#REF!</v>
      </c>
      <c r="D36" s="186"/>
      <c r="G36" s="26"/>
    </row>
    <row r="37" spans="1:7" ht="12.95" customHeight="1" x14ac:dyDescent="0.25">
      <c r="A37" s="29"/>
      <c r="B37" s="31"/>
      <c r="C37" s="31"/>
      <c r="E37" s="187" t="s">
        <v>67</v>
      </c>
      <c r="F37" s="188"/>
      <c r="G37" s="189"/>
    </row>
    <row r="38" spans="1:7" ht="12.95" customHeight="1" x14ac:dyDescent="0.25">
      <c r="A38" s="175" t="s">
        <v>68</v>
      </c>
      <c r="B38" s="176"/>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4" t="s">
        <v>85</v>
      </c>
      <c r="B54" s="188"/>
      <c r="C54" s="188"/>
      <c r="D54" s="188"/>
      <c r="E54" s="188"/>
      <c r="F54" s="32" t="s">
        <v>86</v>
      </c>
      <c r="G54" s="53">
        <f ca="1">TODAY()</f>
        <v>44964</v>
      </c>
    </row>
    <row r="58" spans="1:18" ht="12.75" customHeight="1" x14ac:dyDescent="0.25">
      <c r="L58" s="177"/>
      <c r="M58" s="178"/>
      <c r="N58" s="178"/>
      <c r="O58" s="178"/>
      <c r="P58" s="178"/>
      <c r="Q58" s="178"/>
      <c r="R58" s="179"/>
    </row>
    <row r="59" spans="1:18" ht="12.75" customHeight="1" x14ac:dyDescent="0.25">
      <c r="L59" s="9"/>
      <c r="M59" s="10"/>
      <c r="N59" s="1"/>
      <c r="O59" s="11"/>
      <c r="P59" s="184"/>
      <c r="Q59" s="178"/>
      <c r="R59" s="179"/>
    </row>
    <row r="60" spans="1:18" ht="12.75" customHeight="1" x14ac:dyDescent="0.25">
      <c r="L60" s="180"/>
      <c r="M60" s="178"/>
      <c r="N60" s="178"/>
      <c r="O60" s="178"/>
      <c r="P60" s="178"/>
      <c r="Q60" s="178"/>
      <c r="R60" s="179"/>
    </row>
    <row r="61" spans="1:18" ht="15" customHeight="1" x14ac:dyDescent="0.25">
      <c r="L61" s="181"/>
      <c r="M61" s="178"/>
      <c r="N61" s="178"/>
      <c r="O61" s="178"/>
      <c r="P61" s="178"/>
      <c r="Q61" s="178"/>
      <c r="R61" s="179"/>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0"/>
      <c r="N76" s="188"/>
      <c r="O76" s="31"/>
      <c r="P76" s="32"/>
      <c r="Q76" s="5"/>
      <c r="R76" s="33"/>
    </row>
    <row r="77" spans="12:18" ht="15" x14ac:dyDescent="0.25">
      <c r="L77" s="34"/>
      <c r="M77" s="1"/>
      <c r="N77" s="1"/>
      <c r="O77" s="3"/>
      <c r="P77" s="182"/>
      <c r="Q77" s="176"/>
      <c r="R77" s="183"/>
    </row>
    <row r="78" spans="12:18" ht="12.75" customHeight="1" x14ac:dyDescent="0.2">
      <c r="L78" s="18"/>
      <c r="M78" s="1"/>
      <c r="N78" s="1"/>
      <c r="O78" s="185"/>
      <c r="P78" s="1"/>
      <c r="Q78" s="1"/>
      <c r="R78" s="26"/>
    </row>
    <row r="79" spans="12:18" x14ac:dyDescent="0.2">
      <c r="L79" s="18"/>
      <c r="M79" s="1"/>
      <c r="N79" s="1"/>
      <c r="O79" s="186"/>
      <c r="P79" s="1"/>
      <c r="Q79" s="1"/>
      <c r="R79" s="26"/>
    </row>
    <row r="80" spans="12:18" ht="12.75" customHeight="1" x14ac:dyDescent="0.2">
      <c r="L80" s="191"/>
      <c r="M80" s="195"/>
      <c r="N80" s="195"/>
      <c r="O80" s="186"/>
      <c r="P80" s="1"/>
      <c r="Q80" s="1"/>
      <c r="R80" s="26"/>
    </row>
    <row r="81" spans="12:18" ht="12.75" customHeight="1" x14ac:dyDescent="0.2">
      <c r="L81" s="193"/>
      <c r="M81" s="195"/>
      <c r="N81" s="195"/>
      <c r="O81" s="186"/>
      <c r="P81" s="1"/>
      <c r="Q81" s="1"/>
      <c r="R81" s="26"/>
    </row>
    <row r="82" spans="12:18" ht="12.75" customHeight="1" x14ac:dyDescent="0.2">
      <c r="L82" s="191"/>
      <c r="M82" s="195"/>
      <c r="N82" s="195"/>
      <c r="O82" s="186"/>
      <c r="P82" s="1"/>
      <c r="Q82" s="1"/>
      <c r="R82" s="26"/>
    </row>
    <row r="83" spans="12:18" ht="12.75" customHeight="1" x14ac:dyDescent="0.2">
      <c r="L83" s="193"/>
      <c r="M83" s="195"/>
      <c r="N83" s="195"/>
      <c r="O83" s="186"/>
      <c r="P83" s="1"/>
      <c r="Q83" s="1"/>
      <c r="R83" s="26"/>
    </row>
    <row r="84" spans="12:18" x14ac:dyDescent="0.2">
      <c r="L84" s="18"/>
      <c r="M84" s="1"/>
      <c r="N84" s="1"/>
      <c r="O84" s="186"/>
      <c r="P84" s="1"/>
      <c r="Q84" s="1"/>
      <c r="R84" s="26"/>
    </row>
    <row r="85" spans="12:18" x14ac:dyDescent="0.2">
      <c r="L85" s="35"/>
      <c r="M85" s="36"/>
      <c r="N85" s="1"/>
      <c r="O85" s="186"/>
      <c r="P85" s="1"/>
      <c r="Q85" s="1"/>
      <c r="R85" s="26"/>
    </row>
    <row r="86" spans="12:18" x14ac:dyDescent="0.2">
      <c r="L86" s="35"/>
      <c r="M86" s="36"/>
      <c r="N86" s="1"/>
      <c r="O86" s="4"/>
      <c r="P86" s="1"/>
      <c r="Q86" s="1"/>
      <c r="R86" s="26"/>
    </row>
    <row r="87" spans="12:18" ht="12.75" customHeight="1" x14ac:dyDescent="0.2">
      <c r="L87" s="18"/>
      <c r="M87" s="21"/>
      <c r="N87" s="1"/>
      <c r="O87" s="185"/>
      <c r="P87" s="1"/>
      <c r="Q87" s="1"/>
      <c r="R87" s="26"/>
    </row>
    <row r="88" spans="12:18" ht="12.75" customHeight="1" x14ac:dyDescent="0.2">
      <c r="L88" s="29"/>
      <c r="M88" s="1"/>
      <c r="N88" s="1"/>
      <c r="O88" s="186"/>
      <c r="P88" s="1"/>
      <c r="Q88" s="1"/>
      <c r="R88" s="26"/>
    </row>
    <row r="89" spans="12:18" ht="12.75" customHeight="1" x14ac:dyDescent="0.2">
      <c r="L89" s="34"/>
      <c r="M89" s="1"/>
      <c r="N89" s="1"/>
      <c r="O89" s="186"/>
      <c r="P89" s="1"/>
      <c r="Q89" s="1"/>
      <c r="R89" s="26"/>
    </row>
    <row r="90" spans="12:18" ht="12.75" customHeight="1" x14ac:dyDescent="0.2">
      <c r="L90" s="18"/>
      <c r="M90" s="21"/>
      <c r="N90" s="1"/>
      <c r="O90" s="186"/>
      <c r="P90" s="1"/>
      <c r="Q90" s="1"/>
      <c r="R90" s="26"/>
    </row>
    <row r="91" spans="12:18" ht="12.75" customHeight="1" x14ac:dyDescent="0.2">
      <c r="L91" s="18"/>
      <c r="M91" s="21"/>
      <c r="N91" s="1"/>
      <c r="O91" s="186"/>
      <c r="P91" s="1"/>
      <c r="Q91" s="1"/>
      <c r="R91" s="26"/>
    </row>
    <row r="92" spans="12:18" ht="12.75" customHeight="1" x14ac:dyDescent="0.2">
      <c r="L92" s="18"/>
      <c r="M92" s="21"/>
      <c r="N92" s="1"/>
      <c r="O92" s="186"/>
      <c r="P92" s="1"/>
      <c r="Q92" s="1"/>
      <c r="R92" s="26"/>
    </row>
    <row r="93" spans="12:18" ht="12.75" customHeight="1" x14ac:dyDescent="0.2">
      <c r="L93" s="54"/>
      <c r="M93" s="55"/>
      <c r="N93" s="1"/>
      <c r="O93" s="186"/>
      <c r="P93" s="1"/>
      <c r="Q93" s="1"/>
      <c r="R93" s="26"/>
    </row>
    <row r="94" spans="12:18" ht="15" x14ac:dyDescent="0.25">
      <c r="L94" s="29"/>
      <c r="M94" s="31"/>
      <c r="N94" s="31"/>
      <c r="O94" s="1"/>
      <c r="P94" s="187"/>
      <c r="Q94" s="188"/>
      <c r="R94" s="189"/>
    </row>
    <row r="95" spans="12:18" ht="15" x14ac:dyDescent="0.25">
      <c r="L95" s="175"/>
      <c r="M95" s="176"/>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4"/>
      <c r="M111" s="188"/>
      <c r="N111" s="188"/>
      <c r="O111" s="188"/>
      <c r="P111" s="188"/>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zoomScale="130" zoomScaleNormal="130" workbookViewId="0">
      <selection activeCell="N28" sqref="N28"/>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182</v>
      </c>
      <c r="N2" s="87" t="s">
        <v>89</v>
      </c>
      <c r="O2" s="87"/>
      <c r="P2" s="87"/>
      <c r="Q2" s="87"/>
      <c r="R2" s="87"/>
      <c r="S2" s="87"/>
      <c r="T2" s="79"/>
      <c r="U2" s="87"/>
      <c r="V2" s="87"/>
    </row>
    <row r="3" spans="2:29" ht="21" customHeight="1" x14ac:dyDescent="0.2">
      <c r="B3" s="69"/>
      <c r="C3" s="202" t="str">
        <f>"Proposta Técnica para Reator Núcleo de Ar"&amp;" "&amp;W2</f>
        <v xml:space="preserve">Proposta Técnica para Reator Núcleo de Ar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181</v>
      </c>
      <c r="E4" s="64"/>
      <c r="F4" s="72" t="s">
        <v>4</v>
      </c>
      <c r="G4" s="205" t="s">
        <v>90</v>
      </c>
      <c r="H4" s="192"/>
      <c r="I4" s="195"/>
      <c r="J4" s="70"/>
      <c r="K4" s="71"/>
      <c r="M4" s="203"/>
      <c r="N4" s="79"/>
      <c r="O4" s="79"/>
      <c r="P4" s="79"/>
      <c r="Q4" s="79"/>
      <c r="R4" s="79"/>
      <c r="S4" s="79"/>
      <c r="T4" s="79"/>
      <c r="U4" s="87"/>
      <c r="V4" s="87"/>
    </row>
    <row r="5" spans="2:29" ht="12.95" customHeight="1" x14ac:dyDescent="0.2">
      <c r="B5" s="69"/>
      <c r="C5" s="206" t="str">
        <f>N2&amp;" Reator(es), Tipo "&amp;(M2)</f>
        <v>1 Reator(es), Tipo RFH-48,33MH-400A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91</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48.33</v>
      </c>
      <c r="E9" s="113" t="s">
        <v>10</v>
      </c>
      <c r="G9" s="114" t="s">
        <v>52</v>
      </c>
      <c r="H9" s="85" t="s">
        <v>92</v>
      </c>
      <c r="I9" s="1"/>
      <c r="J9" s="115"/>
      <c r="K9" s="56"/>
      <c r="N9" s="88"/>
      <c r="O9" s="89"/>
      <c r="P9" s="87"/>
      <c r="Q9" s="87"/>
      <c r="R9" s="87"/>
      <c r="S9" s="87"/>
      <c r="T9" s="79"/>
      <c r="U9" s="87"/>
      <c r="V9" s="87"/>
    </row>
    <row r="10" spans="2:29" ht="12.95" customHeight="1" x14ac:dyDescent="0.2">
      <c r="B10" s="59"/>
      <c r="C10" s="112" t="s">
        <v>13</v>
      </c>
      <c r="D10" s="172">
        <v>18.219443399999999</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93</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170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94</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95</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96</v>
      </c>
      <c r="D16" s="100" t="s">
        <v>97</v>
      </c>
      <c r="E16" s="113" t="s">
        <v>98</v>
      </c>
      <c r="K16" s="56"/>
      <c r="M16" s="203"/>
      <c r="N16" s="79"/>
      <c r="O16" s="79"/>
      <c r="P16" s="79"/>
      <c r="Q16" s="87"/>
      <c r="R16" s="87"/>
      <c r="S16" s="87"/>
      <c r="T16" s="79"/>
      <c r="U16" s="87"/>
      <c r="V16" s="87"/>
    </row>
    <row r="17" spans="2:22" ht="12.95" customHeight="1" thickTop="1" thickBot="1" x14ac:dyDescent="0.25">
      <c r="B17" s="59"/>
      <c r="C17" s="112" t="s">
        <v>34</v>
      </c>
      <c r="D17" s="100" t="s">
        <v>99</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22.223749999999999</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121.36</v>
      </c>
      <c r="E19" s="124"/>
      <c r="F19" s="2"/>
      <c r="G19" s="125" t="s">
        <v>100</v>
      </c>
      <c r="I19" s="25">
        <v>2993.4749999999999</v>
      </c>
      <c r="J19" s="126" t="s">
        <v>12</v>
      </c>
      <c r="K19" s="60"/>
      <c r="M19" s="203"/>
      <c r="N19" s="79"/>
      <c r="O19" s="79"/>
      <c r="P19" s="79"/>
      <c r="Q19" s="79"/>
      <c r="R19" s="87"/>
      <c r="S19" s="87"/>
      <c r="T19" s="79"/>
      <c r="U19" s="87"/>
      <c r="V19" s="87"/>
    </row>
    <row r="20" spans="2:22" ht="12.95" customHeight="1" x14ac:dyDescent="0.2">
      <c r="B20" s="59"/>
      <c r="C20" s="127" t="s">
        <v>44</v>
      </c>
      <c r="D20" s="128" t="s">
        <v>101</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2915.110944</v>
      </c>
      <c r="E21" s="113" t="s">
        <v>49</v>
      </c>
      <c r="F21" s="2"/>
      <c r="G21" s="125" t="s">
        <v>102</v>
      </c>
      <c r="H21" s="46"/>
      <c r="I21" s="25">
        <v>896.25</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103</v>
      </c>
      <c r="E23" s="132" t="s">
        <v>104</v>
      </c>
      <c r="F23" s="2"/>
      <c r="G23" s="125" t="s">
        <v>105</v>
      </c>
      <c r="H23" s="46"/>
      <c r="I23" s="25">
        <v>1971.75</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106</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1028.8</v>
      </c>
      <c r="E28" s="137" t="s">
        <v>12</v>
      </c>
      <c r="F28" s="21"/>
      <c r="K28" s="56"/>
      <c r="M28" s="204"/>
      <c r="N28" s="88"/>
      <c r="O28" s="89"/>
      <c r="P28" s="87"/>
      <c r="Q28" s="87"/>
      <c r="R28" s="87"/>
      <c r="S28" s="87"/>
      <c r="T28" s="79"/>
      <c r="U28" s="87"/>
      <c r="V28" s="87"/>
    </row>
    <row r="29" spans="2:22" ht="12.95" customHeight="1" x14ac:dyDescent="0.2">
      <c r="B29" s="59"/>
      <c r="C29" s="112" t="s">
        <v>15</v>
      </c>
      <c r="D29" s="100">
        <v>1792.5</v>
      </c>
      <c r="E29" s="137" t="s">
        <v>12</v>
      </c>
      <c r="K29" s="56"/>
      <c r="N29" s="88"/>
      <c r="O29" s="89"/>
      <c r="P29" s="87"/>
      <c r="Q29" s="87"/>
      <c r="R29" s="87"/>
      <c r="S29" s="87"/>
      <c r="T29" s="79"/>
      <c r="U29" s="87"/>
      <c r="V29" s="87"/>
    </row>
    <row r="30" spans="2:22" ht="12.95" customHeight="1" x14ac:dyDescent="0.2">
      <c r="B30" s="59"/>
      <c r="C30" s="112" t="s">
        <v>107</v>
      </c>
      <c r="D30" s="100">
        <f>1985.8+D28*2+2*559+50</f>
        <v>5211.3999999999996</v>
      </c>
      <c r="E30" s="137" t="s">
        <v>12</v>
      </c>
      <c r="K30" s="56"/>
      <c r="M30" s="203"/>
      <c r="N30" s="79"/>
      <c r="O30" s="79"/>
    </row>
    <row r="31" spans="2:22" ht="12.95" customHeight="1" x14ac:dyDescent="0.2">
      <c r="B31" s="59"/>
      <c r="C31" s="112" t="s">
        <v>24</v>
      </c>
      <c r="D31" s="100">
        <v>1820.4894149479539</v>
      </c>
      <c r="E31" s="137" t="s">
        <v>25</v>
      </c>
      <c r="K31" s="56"/>
      <c r="M31" s="204"/>
      <c r="N31" s="88"/>
      <c r="O31" s="89"/>
      <c r="P31" s="87"/>
      <c r="Q31" s="87"/>
      <c r="R31" s="87"/>
      <c r="S31" s="87"/>
      <c r="T31" s="79"/>
      <c r="U31" s="87"/>
      <c r="V31" s="87"/>
    </row>
    <row r="32" spans="2:22" ht="12.95" customHeight="1" thickBot="1" x14ac:dyDescent="0.25">
      <c r="B32" s="61"/>
      <c r="C32" s="112" t="s">
        <v>27</v>
      </c>
      <c r="D32" s="100">
        <f>1964.48941494795+2*D31+16*21</f>
        <v>5941.468244843858</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108</v>
      </c>
      <c r="H33" s="209"/>
      <c r="I33" s="105"/>
      <c r="K33" s="56"/>
      <c r="M33" s="203"/>
      <c r="N33" s="79"/>
      <c r="O33" s="79"/>
      <c r="P33" s="79"/>
      <c r="Q33" s="79"/>
      <c r="R33" s="79"/>
      <c r="S33" s="79"/>
      <c r="T33" s="79"/>
      <c r="U33" s="79"/>
      <c r="V33" s="87"/>
    </row>
    <row r="34" spans="2:25" ht="12.95" customHeight="1" thickTop="1" thickBot="1" x14ac:dyDescent="0.25">
      <c r="B34" s="59"/>
      <c r="C34" s="76" t="s">
        <v>109</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TEXT(D30,"0")&amp;" mm"</f>
        <v>5211 mm</v>
      </c>
      <c r="D35" s="142"/>
      <c r="E35" s="143"/>
      <c r="G35" s="114" t="s">
        <v>47</v>
      </c>
      <c r="I35" s="84" t="s">
        <v>110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111</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112</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113</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114</v>
      </c>
      <c r="J44" s="115"/>
      <c r="K44" s="56"/>
      <c r="M44" s="203"/>
      <c r="N44" s="79"/>
      <c r="O44" s="79"/>
      <c r="P44" s="79"/>
      <c r="Q44" s="87"/>
      <c r="R44" s="87"/>
      <c r="S44" s="87"/>
      <c r="T44" s="79"/>
      <c r="U44" s="87"/>
      <c r="V44" s="87"/>
    </row>
    <row r="45" spans="2:25" ht="12.95" customHeight="1" x14ac:dyDescent="0.2">
      <c r="B45" s="61"/>
      <c r="C45" s="197"/>
      <c r="D45" s="58"/>
      <c r="E45" s="145"/>
      <c r="F45" s="2"/>
      <c r="G45" s="114" t="s">
        <v>183</v>
      </c>
      <c r="H45" s="57"/>
      <c r="I45" s="173" t="s">
        <v>184</v>
      </c>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t="s">
        <v>7</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115</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2035.980098422549</v>
      </c>
      <c r="K56" s="56"/>
      <c r="N56" s="92"/>
      <c r="O56" s="92"/>
      <c r="P56" s="92"/>
      <c r="Q56" s="87"/>
      <c r="R56" s="87"/>
      <c r="S56" s="87"/>
      <c r="T56" s="79"/>
      <c r="U56" s="87"/>
      <c r="V56" s="87"/>
    </row>
    <row r="57" spans="2:22" ht="12.75" customHeight="1" x14ac:dyDescent="0.2">
      <c r="B57" s="61"/>
      <c r="C57" s="201"/>
      <c r="D57" s="192"/>
      <c r="E57" s="200"/>
      <c r="G57" s="2"/>
      <c r="H57" s="158" t="s">
        <v>84</v>
      </c>
      <c r="I57" s="113">
        <v>1</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116</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117</v>
      </c>
      <c r="C65" s="192"/>
      <c r="D65" s="192"/>
      <c r="E65" s="212" t="s">
        <v>118</v>
      </c>
      <c r="F65" s="192"/>
      <c r="G65" s="192"/>
      <c r="H65" s="217" t="s">
        <v>119</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4" priority="39">
      <formula>#REF!=1</formula>
    </cfRule>
  </conditionalFormatting>
  <conditionalFormatting sqref="Q49:R49">
    <cfRule type="expression" dxfId="43" priority="38">
      <formula>#REF!=1</formula>
    </cfRule>
  </conditionalFormatting>
  <conditionalFormatting sqref="N51:Q51">
    <cfRule type="expression" dxfId="42" priority="37">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"Technical Offer for an Air Core Reactor"&amp;" "&amp;W2</f>
        <v xml:space="preserve">Technical Offer for an Air Core Reactor </v>
      </c>
      <c r="D3" s="192"/>
      <c r="E3" s="192"/>
      <c r="F3" s="192"/>
      <c r="G3" s="192"/>
      <c r="H3" s="192"/>
      <c r="I3" s="195"/>
      <c r="J3" s="70"/>
      <c r="K3" s="71"/>
      <c r="M3" s="88"/>
      <c r="N3" s="87"/>
      <c r="O3" s="87"/>
      <c r="P3" s="87"/>
      <c r="Q3" s="87"/>
      <c r="R3" s="87"/>
      <c r="S3" s="87"/>
      <c r="T3" s="79"/>
      <c r="U3" s="87"/>
      <c r="V3" s="87"/>
    </row>
    <row r="4" spans="2:29" ht="12.95" customHeight="1" x14ac:dyDescent="0.2">
      <c r="B4" s="69"/>
      <c r="C4" s="72" t="s">
        <v>120</v>
      </c>
      <c r="D4" s="101" t="s">
        <v>88</v>
      </c>
      <c r="E4" s="64"/>
      <c r="F4" s="72" t="s">
        <v>121</v>
      </c>
      <c r="G4" s="205" t="s">
        <v>90</v>
      </c>
      <c r="H4" s="192"/>
      <c r="I4" s="195"/>
      <c r="J4" s="70"/>
      <c r="K4" s="71"/>
      <c r="M4" s="203"/>
      <c r="N4" s="79"/>
      <c r="O4" s="79"/>
      <c r="P4" s="79"/>
      <c r="Q4" s="79"/>
      <c r="R4" s="79"/>
      <c r="S4" s="79"/>
      <c r="T4" s="79"/>
      <c r="U4" s="87"/>
      <c r="V4" s="87"/>
    </row>
    <row r="5" spans="2:29" ht="12.95" customHeight="1" x14ac:dyDescent="0.2">
      <c r="B5" s="69"/>
      <c r="C5" s="206" t="str">
        <f>(N2)&amp;" Air Coil (s)  Type "&amp;(M2)</f>
        <v>1 Air Coil (s)  Type None</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122</v>
      </c>
      <c r="G7" s="103" t="s">
        <v>123</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124</v>
      </c>
      <c r="D9" s="172">
        <v>48.33</v>
      </c>
      <c r="E9" s="113" t="s">
        <v>10</v>
      </c>
      <c r="G9" s="114" t="s">
        <v>125</v>
      </c>
      <c r="H9" s="85" t="s">
        <v>92</v>
      </c>
      <c r="I9" s="1"/>
      <c r="J9" s="115"/>
      <c r="K9" s="56"/>
      <c r="N9" s="88"/>
      <c r="O9" s="89"/>
      <c r="P9" s="87"/>
      <c r="Q9" s="87"/>
      <c r="R9" s="87"/>
      <c r="S9" s="87"/>
      <c r="T9" s="79"/>
      <c r="U9" s="87"/>
      <c r="V9" s="87"/>
    </row>
    <row r="10" spans="2:29" ht="12.95" customHeight="1" x14ac:dyDescent="0.2">
      <c r="B10" s="59"/>
      <c r="C10" s="112" t="s">
        <v>126</v>
      </c>
      <c r="D10" s="172">
        <v>18.219443399999999</v>
      </c>
      <c r="E10" s="116" t="s">
        <v>14</v>
      </c>
      <c r="G10" s="114" t="s">
        <v>127</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128</v>
      </c>
      <c r="D11" s="100" t="s">
        <v>93</v>
      </c>
      <c r="E11" s="113" t="s">
        <v>17</v>
      </c>
      <c r="G11" s="114" t="s">
        <v>129</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130</v>
      </c>
      <c r="D12" s="100">
        <v>200</v>
      </c>
      <c r="E12" s="113" t="s">
        <v>20</v>
      </c>
      <c r="G12" s="114" t="s">
        <v>131</v>
      </c>
      <c r="H12" s="21"/>
      <c r="I12" s="1"/>
      <c r="J12" s="115"/>
      <c r="K12" s="56"/>
      <c r="N12" s="88"/>
      <c r="O12" s="89"/>
      <c r="P12" s="87"/>
      <c r="Q12" s="87"/>
      <c r="R12" s="87"/>
      <c r="S12" s="87"/>
      <c r="T12" s="79"/>
      <c r="U12" s="87"/>
      <c r="V12" s="87"/>
    </row>
    <row r="13" spans="2:29" ht="12.95" customHeight="1" x14ac:dyDescent="0.2">
      <c r="B13" s="59"/>
      <c r="C13" s="112" t="s">
        <v>132</v>
      </c>
      <c r="D13" s="100" t="s">
        <v>94</v>
      </c>
      <c r="E13" s="113" t="s">
        <v>23</v>
      </c>
      <c r="F13" s="2"/>
      <c r="G13" s="114" t="s">
        <v>133</v>
      </c>
      <c r="H13" s="21"/>
      <c r="I13" s="1"/>
      <c r="J13" s="115"/>
      <c r="K13" s="56"/>
      <c r="M13" s="203"/>
      <c r="N13" s="79"/>
      <c r="O13" s="79"/>
      <c r="P13" s="79"/>
      <c r="Q13" s="79"/>
      <c r="R13" s="79"/>
      <c r="S13" s="79"/>
      <c r="T13" s="79"/>
      <c r="U13" s="79"/>
    </row>
    <row r="14" spans="2:29" ht="12.95" customHeight="1" x14ac:dyDescent="0.2">
      <c r="B14" s="59"/>
      <c r="C14" s="112" t="s">
        <v>134</v>
      </c>
      <c r="D14" s="100"/>
      <c r="E14" s="113" t="s">
        <v>23</v>
      </c>
      <c r="F14" s="2"/>
      <c r="G14" s="114" t="s">
        <v>135</v>
      </c>
      <c r="I14" s="1"/>
      <c r="J14" s="115"/>
      <c r="K14" s="56"/>
      <c r="M14" s="204"/>
      <c r="N14" s="87"/>
      <c r="O14" s="87"/>
      <c r="P14" s="79"/>
      <c r="Q14" s="87"/>
      <c r="R14" s="87"/>
    </row>
    <row r="15" spans="2:29" ht="12.95" customHeight="1" thickBot="1" x14ac:dyDescent="0.25">
      <c r="B15" s="59"/>
      <c r="C15" s="112" t="s">
        <v>136</v>
      </c>
      <c r="D15" s="100" t="s">
        <v>95</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137</v>
      </c>
      <c r="D16" s="100" t="s">
        <v>97</v>
      </c>
      <c r="E16" s="113" t="s">
        <v>98</v>
      </c>
      <c r="K16" s="56"/>
      <c r="M16" s="203"/>
      <c r="N16" s="79"/>
      <c r="O16" s="79"/>
      <c r="P16" s="79"/>
      <c r="Q16" s="87"/>
      <c r="R16" s="87"/>
      <c r="S16" s="87"/>
      <c r="T16" s="79"/>
      <c r="U16" s="87"/>
      <c r="V16" s="87"/>
    </row>
    <row r="17" spans="2:22" ht="12.95" customHeight="1" thickTop="1" thickBot="1" x14ac:dyDescent="0.25">
      <c r="B17" s="59"/>
      <c r="C17" s="112" t="s">
        <v>138</v>
      </c>
      <c r="D17" s="100" t="s">
        <v>99</v>
      </c>
      <c r="E17" s="113" t="s">
        <v>35</v>
      </c>
      <c r="F17" s="2"/>
      <c r="G17" s="103" t="s">
        <v>139</v>
      </c>
      <c r="H17" s="104"/>
      <c r="I17" s="120"/>
      <c r="J17" s="1"/>
      <c r="K17" s="56"/>
      <c r="M17" s="204"/>
      <c r="N17" s="88"/>
      <c r="O17" s="89"/>
      <c r="P17" s="87"/>
      <c r="Q17" s="87"/>
      <c r="R17" s="87"/>
      <c r="S17" s="87"/>
      <c r="T17" s="79"/>
      <c r="U17" s="87"/>
      <c r="V17" s="87"/>
    </row>
    <row r="18" spans="2:22" ht="12.95" customHeight="1" thickTop="1" x14ac:dyDescent="0.2">
      <c r="B18" s="59"/>
      <c r="C18" s="112" t="s">
        <v>140</v>
      </c>
      <c r="D18" s="100">
        <v>22.223749999999999</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141</v>
      </c>
      <c r="D19" s="100">
        <v>121.36</v>
      </c>
      <c r="E19" s="124"/>
      <c r="F19" s="2"/>
      <c r="G19" s="125" t="s">
        <v>142</v>
      </c>
      <c r="I19" s="25">
        <v>2993.4749999999999</v>
      </c>
      <c r="J19" s="126" t="s">
        <v>12</v>
      </c>
      <c r="K19" s="60"/>
      <c r="M19" s="203"/>
      <c r="N19" s="79"/>
      <c r="O19" s="79"/>
      <c r="P19" s="79"/>
      <c r="Q19" s="79"/>
      <c r="R19" s="87"/>
      <c r="S19" s="87"/>
      <c r="T19" s="79"/>
      <c r="U19" s="87"/>
      <c r="V19" s="87"/>
    </row>
    <row r="20" spans="2:22" ht="12.95" customHeight="1" x14ac:dyDescent="0.2">
      <c r="B20" s="59"/>
      <c r="C20" s="127" t="s">
        <v>143</v>
      </c>
      <c r="D20" s="128" t="s">
        <v>101</v>
      </c>
      <c r="E20" s="124"/>
      <c r="F20" s="2"/>
      <c r="G20" s="129" t="s">
        <v>144</v>
      </c>
      <c r="H20" s="47"/>
      <c r="I20" s="1"/>
      <c r="J20" s="130"/>
      <c r="K20" s="56"/>
      <c r="M20" s="204"/>
      <c r="N20" s="88"/>
      <c r="O20" s="89"/>
      <c r="P20" s="87"/>
      <c r="Q20" s="87"/>
      <c r="R20" s="87"/>
      <c r="S20" s="87"/>
      <c r="T20" s="79"/>
      <c r="U20" s="87"/>
      <c r="V20" s="87"/>
    </row>
    <row r="21" spans="2:22" ht="12.95" customHeight="1" x14ac:dyDescent="0.2">
      <c r="B21" s="59"/>
      <c r="C21" s="112" t="s">
        <v>145</v>
      </c>
      <c r="D21" s="100">
        <v>2915.110944</v>
      </c>
      <c r="E21" s="113" t="s">
        <v>49</v>
      </c>
      <c r="F21" s="2"/>
      <c r="G21" s="125" t="s">
        <v>146</v>
      </c>
      <c r="H21" s="46"/>
      <c r="I21" s="25">
        <v>896.25</v>
      </c>
      <c r="J21" s="126" t="s">
        <v>12</v>
      </c>
      <c r="K21" s="60"/>
      <c r="M21" s="204"/>
      <c r="N21" s="79"/>
      <c r="O21" s="79"/>
      <c r="P21" s="79"/>
      <c r="Q21" s="79"/>
      <c r="R21" s="87"/>
      <c r="S21" s="87"/>
      <c r="T21" s="79"/>
      <c r="U21" s="87"/>
      <c r="V21" s="87"/>
    </row>
    <row r="22" spans="2:22" ht="12.95" customHeight="1" x14ac:dyDescent="0.2">
      <c r="B22" s="59"/>
      <c r="C22" s="112" t="s">
        <v>147</v>
      </c>
      <c r="D22" s="100" t="s">
        <v>46</v>
      </c>
      <c r="E22" s="131"/>
      <c r="F22" s="2"/>
      <c r="G22" s="129" t="s">
        <v>148</v>
      </c>
      <c r="H22" s="47"/>
      <c r="I22" s="48"/>
      <c r="J22" s="130"/>
      <c r="K22" s="56"/>
      <c r="M22" s="204"/>
      <c r="N22" s="88"/>
      <c r="O22" s="89"/>
      <c r="P22" s="87"/>
      <c r="Q22" s="87"/>
      <c r="R22" s="87"/>
      <c r="S22" s="87"/>
      <c r="T22" s="79"/>
      <c r="U22" s="87"/>
      <c r="V22" s="87"/>
    </row>
    <row r="23" spans="2:22" ht="12.95" customHeight="1" x14ac:dyDescent="0.2">
      <c r="B23" s="59"/>
      <c r="C23" s="112" t="s">
        <v>149</v>
      </c>
      <c r="D23" s="100" t="s">
        <v>103</v>
      </c>
      <c r="E23" s="132" t="s">
        <v>104</v>
      </c>
      <c r="F23" s="2"/>
      <c r="G23" s="125" t="s">
        <v>150</v>
      </c>
      <c r="H23" s="46"/>
      <c r="I23" s="25">
        <v>1971.75</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106</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151</v>
      </c>
      <c r="D28" s="100">
        <v>1028.8</v>
      </c>
      <c r="E28" s="137" t="s">
        <v>12</v>
      </c>
      <c r="F28" s="21"/>
      <c r="K28" s="56"/>
      <c r="M28" s="204"/>
      <c r="N28" s="88"/>
      <c r="O28" s="89"/>
      <c r="P28" s="87"/>
      <c r="Q28" s="87"/>
      <c r="R28" s="87"/>
      <c r="S28" s="87"/>
      <c r="T28" s="79"/>
      <c r="U28" s="87"/>
      <c r="V28" s="87"/>
    </row>
    <row r="29" spans="2:22" ht="12.95" customHeight="1" x14ac:dyDescent="0.2">
      <c r="B29" s="59"/>
      <c r="C29" s="112" t="s">
        <v>152</v>
      </c>
      <c r="D29" s="100">
        <v>1792.5</v>
      </c>
      <c r="E29" s="137" t="s">
        <v>12</v>
      </c>
      <c r="K29" s="56"/>
      <c r="N29" s="88"/>
      <c r="O29" s="89"/>
      <c r="P29" s="87"/>
      <c r="Q29" s="87"/>
      <c r="R29" s="87"/>
      <c r="S29" s="87"/>
      <c r="T29" s="79"/>
      <c r="U29" s="87"/>
      <c r="V29" s="87"/>
    </row>
    <row r="30" spans="2:22" ht="12.95" customHeight="1" x14ac:dyDescent="0.2">
      <c r="B30" s="59"/>
      <c r="C30" s="112" t="s">
        <v>153</v>
      </c>
      <c r="D30" s="100">
        <v>1985.8</v>
      </c>
      <c r="E30" s="137" t="s">
        <v>12</v>
      </c>
      <c r="K30" s="56"/>
      <c r="M30" s="203"/>
      <c r="N30" s="79"/>
      <c r="O30" s="79"/>
    </row>
    <row r="31" spans="2:22" ht="12.95" customHeight="1" x14ac:dyDescent="0.2">
      <c r="B31" s="59"/>
      <c r="C31" s="112" t="s">
        <v>154</v>
      </c>
      <c r="D31" s="100">
        <v>1820.4894149479539</v>
      </c>
      <c r="E31" s="137" t="s">
        <v>25</v>
      </c>
      <c r="K31" s="56"/>
      <c r="M31" s="204"/>
      <c r="N31" s="88"/>
      <c r="O31" s="89"/>
      <c r="P31" s="87"/>
      <c r="Q31" s="87"/>
      <c r="R31" s="87"/>
      <c r="S31" s="87"/>
      <c r="T31" s="79"/>
      <c r="U31" s="87"/>
      <c r="V31" s="87"/>
    </row>
    <row r="32" spans="2:22" ht="12.95" customHeight="1" thickBot="1" x14ac:dyDescent="0.25">
      <c r="B32" s="61"/>
      <c r="C32" s="112" t="s">
        <v>155</v>
      </c>
      <c r="D32" s="100">
        <v>1964.4894149479539</v>
      </c>
      <c r="E32" s="137" t="s">
        <v>25</v>
      </c>
      <c r="K32" s="56"/>
      <c r="N32" s="88"/>
      <c r="O32" s="89"/>
      <c r="P32" s="87"/>
      <c r="Q32" s="87"/>
      <c r="R32" s="87"/>
      <c r="S32" s="87"/>
      <c r="T32" s="79"/>
      <c r="U32" s="87"/>
      <c r="V32" s="87"/>
    </row>
    <row r="33" spans="2:25" ht="12.95" customHeight="1" thickTop="1" thickBot="1" x14ac:dyDescent="0.3">
      <c r="B33" s="61"/>
      <c r="C33" s="138"/>
      <c r="D33" s="139"/>
      <c r="E33" s="140"/>
      <c r="G33" s="208" t="s">
        <v>156</v>
      </c>
      <c r="H33" s="209"/>
      <c r="I33" s="105"/>
      <c r="K33" s="56"/>
      <c r="M33" s="203"/>
      <c r="N33" s="79"/>
      <c r="O33" s="79"/>
      <c r="P33" s="79"/>
      <c r="Q33" s="79"/>
      <c r="R33" s="79"/>
      <c r="S33" s="79"/>
      <c r="T33" s="79"/>
      <c r="U33" s="79"/>
      <c r="V33" s="87"/>
    </row>
    <row r="34" spans="2:25" ht="12.95" customHeight="1" thickTop="1" thickBot="1" x14ac:dyDescent="0.25">
      <c r="B34" s="59"/>
      <c r="C34" s="76" t="s">
        <v>157</v>
      </c>
      <c r="D34" s="77" t="e">
        <f>'PROPOSTA (PT-BR)'!D34</f>
        <v>#REF!</v>
      </c>
      <c r="E34" s="78" t="s">
        <v>158</v>
      </c>
      <c r="G34" s="109"/>
      <c r="H34" s="110"/>
      <c r="I34" s="141"/>
      <c r="J34" s="111"/>
      <c r="K34" s="56"/>
      <c r="M34" s="204"/>
      <c r="N34" s="88"/>
      <c r="O34" s="89"/>
      <c r="P34" s="87"/>
      <c r="Q34" s="87"/>
      <c r="R34" s="87"/>
      <c r="S34" s="87"/>
      <c r="T34" s="79"/>
      <c r="U34" s="87"/>
      <c r="V34" s="87"/>
    </row>
    <row r="35" spans="2:25" ht="12.95" customHeight="1" thickTop="1" x14ac:dyDescent="0.2">
      <c r="B35" s="59"/>
      <c r="C35" s="196" t="str">
        <f>'PROPOSTA (PT-BR)'!C35</f>
        <v>5211 mm</v>
      </c>
      <c r="D35" s="142"/>
      <c r="E35" s="143"/>
      <c r="G35" s="114" t="s">
        <v>159</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160</v>
      </c>
      <c r="I36" s="22" t="s">
        <v>111</v>
      </c>
      <c r="J36" s="146" t="s">
        <v>33</v>
      </c>
      <c r="K36" s="56"/>
      <c r="M36" s="204"/>
      <c r="N36" s="88"/>
      <c r="O36" s="89"/>
      <c r="P36" s="87"/>
      <c r="Q36" s="87"/>
      <c r="R36" s="87"/>
      <c r="S36" s="87"/>
      <c r="T36" s="79"/>
      <c r="U36" s="87"/>
      <c r="V36" s="87"/>
    </row>
    <row r="37" spans="2:25" ht="12.95" customHeight="1" x14ac:dyDescent="0.2">
      <c r="B37" s="59"/>
      <c r="C37" s="197"/>
      <c r="D37" s="58"/>
      <c r="E37" s="145"/>
      <c r="G37" s="114" t="s">
        <v>161</v>
      </c>
      <c r="I37" s="84" t="s">
        <v>112</v>
      </c>
      <c r="J37" s="146" t="s">
        <v>37</v>
      </c>
      <c r="K37" s="56"/>
      <c r="N37" s="88"/>
      <c r="O37" s="89"/>
      <c r="P37" s="87"/>
      <c r="Q37" s="87"/>
      <c r="R37" s="87"/>
      <c r="S37" s="87"/>
      <c r="T37" s="79"/>
      <c r="U37" s="87"/>
      <c r="V37" s="87"/>
    </row>
    <row r="38" spans="2:25" ht="12.95" customHeight="1" x14ac:dyDescent="0.2">
      <c r="B38" s="59"/>
      <c r="C38" s="197"/>
      <c r="D38" s="58"/>
      <c r="E38" s="145"/>
      <c r="G38" s="114" t="s">
        <v>162</v>
      </c>
      <c r="I38" s="84" t="s">
        <v>113</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163</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164</v>
      </c>
      <c r="H43" s="57"/>
      <c r="I43" s="49" t="s">
        <v>64</v>
      </c>
      <c r="J43" s="115"/>
      <c r="K43" s="56"/>
      <c r="Q43" s="87"/>
      <c r="R43" s="87"/>
      <c r="S43" s="87"/>
      <c r="T43" s="79"/>
      <c r="U43" s="87"/>
      <c r="V43" s="87"/>
    </row>
    <row r="44" spans="2:25" ht="12.95" customHeight="1" x14ac:dyDescent="0.2">
      <c r="B44" s="61"/>
      <c r="C44" s="197"/>
      <c r="D44" s="58"/>
      <c r="E44" s="145"/>
      <c r="F44" s="2"/>
      <c r="G44" s="114"/>
      <c r="H44" s="57"/>
      <c r="I44" s="173" t="s">
        <v>114</v>
      </c>
      <c r="J44" s="115"/>
      <c r="K44" s="56"/>
      <c r="M44" s="203"/>
      <c r="N44" s="79"/>
      <c r="O44" s="79"/>
      <c r="P44" s="79"/>
      <c r="Q44" s="87"/>
      <c r="R44" s="87"/>
      <c r="S44" s="87"/>
      <c r="T44" s="79"/>
      <c r="U44" s="87"/>
      <c r="V44" s="87"/>
    </row>
    <row r="45" spans="2:25" ht="12.95" customHeight="1" x14ac:dyDescent="0.2">
      <c r="B45" s="61"/>
      <c r="C45" s="197"/>
      <c r="D45" s="58"/>
      <c r="E45" s="145"/>
      <c r="F45" s="2"/>
      <c r="G45" s="114"/>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165</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166</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167</v>
      </c>
      <c r="F53" s="2"/>
      <c r="G53" s="2"/>
      <c r="H53" s="158" t="s">
        <v>168</v>
      </c>
      <c r="I53" s="113" t="s">
        <v>169</v>
      </c>
      <c r="K53" s="56"/>
      <c r="N53" s="92"/>
      <c r="O53" s="92"/>
      <c r="P53" s="92"/>
      <c r="Q53" s="87"/>
      <c r="R53" s="87"/>
      <c r="S53" s="87"/>
      <c r="T53" s="79"/>
      <c r="U53" s="87"/>
      <c r="V53" s="87"/>
    </row>
    <row r="54" spans="2:22" ht="12.75" customHeight="1" thickTop="1" x14ac:dyDescent="0.2">
      <c r="B54" s="61"/>
      <c r="C54" s="159" t="s">
        <v>170</v>
      </c>
      <c r="D54" s="160"/>
      <c r="E54" s="161"/>
      <c r="F54" s="2"/>
      <c r="G54" s="2"/>
      <c r="H54" s="158" t="s">
        <v>171</v>
      </c>
      <c r="I54" s="124" t="s">
        <v>115</v>
      </c>
      <c r="K54" s="56"/>
      <c r="M54" s="203"/>
      <c r="N54" s="87"/>
      <c r="O54" s="92"/>
      <c r="P54" s="93"/>
      <c r="Q54" s="94"/>
      <c r="R54" s="94"/>
      <c r="S54" s="94"/>
      <c r="T54" s="79"/>
      <c r="U54" s="87"/>
      <c r="V54" s="87"/>
    </row>
    <row r="55" spans="2:22" ht="12.75" customHeight="1" x14ac:dyDescent="0.2">
      <c r="B55" s="61"/>
      <c r="C55" s="162" t="s">
        <v>172</v>
      </c>
      <c r="E55" s="163"/>
      <c r="F55" s="2"/>
      <c r="G55" s="2"/>
      <c r="H55" s="158" t="s">
        <v>173</v>
      </c>
      <c r="I55" s="113" t="s">
        <v>82</v>
      </c>
      <c r="K55" s="56"/>
      <c r="M55" s="204"/>
      <c r="N55" s="92"/>
      <c r="O55" s="92"/>
      <c r="P55" s="92"/>
      <c r="Q55" s="87"/>
      <c r="R55" s="87"/>
      <c r="S55" s="87"/>
      <c r="T55" s="79"/>
      <c r="U55" s="87"/>
      <c r="V55" s="87"/>
    </row>
    <row r="56" spans="2:22" ht="12.75" customHeight="1" x14ac:dyDescent="0.2">
      <c r="B56" s="61"/>
      <c r="C56" s="199" t="s">
        <v>174</v>
      </c>
      <c r="D56" s="192"/>
      <c r="E56" s="200"/>
      <c r="F56" s="2"/>
      <c r="G56" s="2"/>
      <c r="H56" s="158" t="s">
        <v>175</v>
      </c>
      <c r="I56" s="124">
        <v>2035.980098422549</v>
      </c>
      <c r="K56" s="56"/>
      <c r="N56" s="92"/>
      <c r="O56" s="92"/>
      <c r="P56" s="92"/>
      <c r="Q56" s="87"/>
      <c r="R56" s="87"/>
      <c r="S56" s="87"/>
      <c r="T56" s="79"/>
      <c r="U56" s="87"/>
      <c r="V56" s="87"/>
    </row>
    <row r="57" spans="2:22" ht="12.75" customHeight="1" x14ac:dyDescent="0.2">
      <c r="B57" s="61"/>
      <c r="C57" s="201"/>
      <c r="D57" s="192"/>
      <c r="E57" s="200"/>
      <c r="G57" s="2"/>
      <c r="H57" s="158" t="s">
        <v>176</v>
      </c>
      <c r="I57" s="113">
        <f>N55</f>
        <v>0</v>
      </c>
      <c r="K57" s="56"/>
      <c r="M57" s="203"/>
      <c r="N57" s="79"/>
      <c r="O57" s="92"/>
      <c r="P57" s="92"/>
      <c r="Q57" s="87"/>
      <c r="R57" s="87"/>
      <c r="S57" s="87"/>
      <c r="T57" s="79"/>
      <c r="U57" s="87"/>
      <c r="V57" s="87"/>
    </row>
    <row r="58" spans="2:22" ht="12.75" customHeight="1" thickBot="1" x14ac:dyDescent="0.25">
      <c r="B58" s="61"/>
      <c r="C58" s="199" t="s">
        <v>177</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116</v>
      </c>
      <c r="K63" s="169"/>
      <c r="M63" s="203"/>
      <c r="N63" s="79"/>
      <c r="O63" s="79"/>
      <c r="R63" s="87"/>
      <c r="S63" s="87"/>
      <c r="T63" s="79"/>
      <c r="U63" s="87"/>
      <c r="V63" s="87"/>
    </row>
    <row r="64" spans="2:22" ht="15" customHeight="1" x14ac:dyDescent="0.2">
      <c r="B64" s="74"/>
      <c r="C64" s="73"/>
      <c r="D64" s="73"/>
      <c r="E64" s="73"/>
      <c r="F64" s="73"/>
      <c r="G64" s="73"/>
      <c r="H64" s="73"/>
      <c r="I64" s="73"/>
      <c r="J64" s="63" t="s">
        <v>178</v>
      </c>
      <c r="K64" s="75">
        <f ca="1">TODAY()</f>
        <v>44964</v>
      </c>
      <c r="M64" s="204"/>
      <c r="N64" s="88"/>
      <c r="O64" s="89"/>
      <c r="R64" s="87"/>
      <c r="S64" s="87"/>
      <c r="T64" s="79"/>
      <c r="U64" s="87"/>
      <c r="V64" s="87"/>
    </row>
    <row r="65" spans="2:30" ht="15.75" customHeight="1" thickBot="1" x14ac:dyDescent="0.25">
      <c r="B65" s="214" t="s">
        <v>179</v>
      </c>
      <c r="C65" s="192"/>
      <c r="D65" s="192"/>
      <c r="E65" s="212" t="s">
        <v>118</v>
      </c>
      <c r="F65" s="192"/>
      <c r="G65" s="192"/>
      <c r="H65" s="217" t="s">
        <v>180</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75">
      <formula>#REF!=1</formula>
    </cfRule>
  </conditionalFormatting>
  <conditionalFormatting sqref="Q49:R49">
    <cfRule type="expression" dxfId="28" priority="74">
      <formula>#REF!=1</formula>
    </cfRule>
  </conditionalFormatting>
  <conditionalFormatting sqref="N51:Q51">
    <cfRule type="expression" dxfId="27" priority="73">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"Proposta Técnica para Reator Núcleo de Aire"&amp;" "&amp;W2</f>
        <v xml:space="preserve">Proposta Técnica para Reator Núcleo de Aire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88</v>
      </c>
      <c r="E4" s="64"/>
      <c r="F4" s="72" t="s">
        <v>4</v>
      </c>
      <c r="G4" s="205" t="s">
        <v>90</v>
      </c>
      <c r="H4" s="192"/>
      <c r="I4" s="195"/>
      <c r="J4" s="70"/>
      <c r="K4" s="71"/>
      <c r="M4" s="203"/>
      <c r="N4" s="79"/>
      <c r="O4" s="79"/>
      <c r="P4" s="79"/>
      <c r="Q4" s="79"/>
      <c r="R4" s="79"/>
      <c r="S4" s="79"/>
      <c r="T4" s="79"/>
      <c r="U4" s="87"/>
      <c r="V4" s="87"/>
    </row>
    <row r="5" spans="2:29" ht="12.95" customHeight="1" x14ac:dyDescent="0.2">
      <c r="B5" s="69"/>
      <c r="C5" s="206" t="str">
        <f>(N2)&amp;" Reator(es), Tipo "&amp;(M2)</f>
        <v>1 Reator(es), Tipo None</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91</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48.33</v>
      </c>
      <c r="E9" s="113" t="s">
        <v>10</v>
      </c>
      <c r="G9" s="114" t="s">
        <v>52</v>
      </c>
      <c r="H9" s="85" t="s">
        <v>92</v>
      </c>
      <c r="I9" s="1"/>
      <c r="J9" s="115"/>
      <c r="K9" s="56"/>
      <c r="N9" s="88"/>
      <c r="O9" s="89"/>
      <c r="P9" s="87"/>
      <c r="Q9" s="87"/>
      <c r="R9" s="87"/>
      <c r="S9" s="87"/>
      <c r="T9" s="79"/>
      <c r="U9" s="87"/>
      <c r="V9" s="87"/>
    </row>
    <row r="10" spans="2:29" ht="12.95" customHeight="1" x14ac:dyDescent="0.2">
      <c r="B10" s="59"/>
      <c r="C10" s="112" t="s">
        <v>13</v>
      </c>
      <c r="D10" s="172">
        <v>18.219443399999999</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93</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200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94</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95</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30</v>
      </c>
      <c r="D16" s="100" t="s">
        <v>97</v>
      </c>
      <c r="E16" s="113" t="s">
        <v>98</v>
      </c>
      <c r="K16" s="56"/>
      <c r="M16" s="203"/>
      <c r="N16" s="79"/>
      <c r="O16" s="79"/>
      <c r="P16" s="79"/>
      <c r="Q16" s="87"/>
      <c r="R16" s="87"/>
      <c r="S16" s="87"/>
      <c r="T16" s="79"/>
      <c r="U16" s="87"/>
      <c r="V16" s="87"/>
    </row>
    <row r="17" spans="2:22" ht="12.95" customHeight="1" thickTop="1" thickBot="1" x14ac:dyDescent="0.25">
      <c r="B17" s="59"/>
      <c r="C17" s="112" t="s">
        <v>34</v>
      </c>
      <c r="D17" s="100" t="s">
        <v>99</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22.223749999999999</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121.36</v>
      </c>
      <c r="E19" s="124"/>
      <c r="F19" s="2"/>
      <c r="G19" s="125" t="s">
        <v>100</v>
      </c>
      <c r="I19" s="25">
        <v>2993.4749999999999</v>
      </c>
      <c r="J19" s="126" t="s">
        <v>12</v>
      </c>
      <c r="K19" s="60"/>
      <c r="M19" s="203"/>
      <c r="N19" s="79"/>
      <c r="O19" s="79"/>
      <c r="P19" s="79"/>
      <c r="Q19" s="79"/>
      <c r="R19" s="87"/>
      <c r="S19" s="87"/>
      <c r="T19" s="79"/>
      <c r="U19" s="87"/>
      <c r="V19" s="87"/>
    </row>
    <row r="20" spans="2:22" ht="12.95" customHeight="1" x14ac:dyDescent="0.2">
      <c r="B20" s="59"/>
      <c r="C20" s="127" t="s">
        <v>44</v>
      </c>
      <c r="D20" s="128" t="s">
        <v>101</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2915.110944</v>
      </c>
      <c r="E21" s="113" t="s">
        <v>49</v>
      </c>
      <c r="F21" s="2"/>
      <c r="G21" s="125" t="s">
        <v>102</v>
      </c>
      <c r="H21" s="46"/>
      <c r="I21" s="25">
        <v>896.25</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103</v>
      </c>
      <c r="E23" s="132" t="s">
        <v>104</v>
      </c>
      <c r="F23" s="2"/>
      <c r="G23" s="125" t="s">
        <v>105</v>
      </c>
      <c r="H23" s="46"/>
      <c r="I23" s="25">
        <v>1971.75</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106</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1028.8</v>
      </c>
      <c r="E28" s="137" t="s">
        <v>12</v>
      </c>
      <c r="F28" s="21"/>
      <c r="K28" s="56"/>
      <c r="M28" s="204"/>
      <c r="N28" s="88"/>
      <c r="O28" s="89"/>
      <c r="P28" s="87"/>
      <c r="Q28" s="87"/>
      <c r="R28" s="87"/>
      <c r="S28" s="87"/>
      <c r="T28" s="79"/>
      <c r="U28" s="87"/>
      <c r="V28" s="87"/>
    </row>
    <row r="29" spans="2:22" ht="12.95" customHeight="1" x14ac:dyDescent="0.2">
      <c r="B29" s="59"/>
      <c r="C29" s="112" t="s">
        <v>15</v>
      </c>
      <c r="D29" s="100">
        <v>1792.5</v>
      </c>
      <c r="E29" s="137" t="s">
        <v>12</v>
      </c>
      <c r="K29" s="56"/>
      <c r="N29" s="88"/>
      <c r="O29" s="89"/>
      <c r="P29" s="87"/>
      <c r="Q29" s="87"/>
      <c r="R29" s="87"/>
      <c r="S29" s="87"/>
      <c r="T29" s="79"/>
      <c r="U29" s="87"/>
      <c r="V29" s="87"/>
    </row>
    <row r="30" spans="2:22" ht="12.95" customHeight="1" x14ac:dyDescent="0.2">
      <c r="B30" s="59"/>
      <c r="C30" s="112" t="s">
        <v>18</v>
      </c>
      <c r="D30" s="100">
        <v>1985.8</v>
      </c>
      <c r="E30" s="137" t="s">
        <v>12</v>
      </c>
      <c r="K30" s="56"/>
      <c r="M30" s="203"/>
      <c r="N30" s="79"/>
      <c r="O30" s="79"/>
    </row>
    <row r="31" spans="2:22" ht="12.95" customHeight="1" x14ac:dyDescent="0.2">
      <c r="B31" s="59"/>
      <c r="C31" s="112" t="s">
        <v>24</v>
      </c>
      <c r="D31" s="100">
        <v>1820.4894149479539</v>
      </c>
      <c r="E31" s="137" t="s">
        <v>25</v>
      </c>
      <c r="K31" s="56"/>
      <c r="M31" s="204"/>
      <c r="N31" s="88"/>
      <c r="O31" s="89"/>
      <c r="P31" s="87"/>
      <c r="Q31" s="87"/>
      <c r="R31" s="87"/>
      <c r="S31" s="87"/>
      <c r="T31" s="79"/>
      <c r="U31" s="87"/>
      <c r="V31" s="87"/>
    </row>
    <row r="32" spans="2:22" ht="12.95" customHeight="1" thickBot="1" x14ac:dyDescent="0.25">
      <c r="B32" s="61"/>
      <c r="C32" s="112" t="s">
        <v>27</v>
      </c>
      <c r="D32" s="100">
        <v>1964.4894149479539</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108</v>
      </c>
      <c r="H33" s="209"/>
      <c r="I33" s="105"/>
      <c r="K33" s="56"/>
      <c r="M33" s="203"/>
      <c r="N33" s="79"/>
      <c r="O33" s="79"/>
      <c r="P33" s="79"/>
      <c r="Q33" s="79"/>
      <c r="R33" s="79"/>
      <c r="S33" s="79"/>
      <c r="T33" s="79"/>
      <c r="U33" s="79"/>
      <c r="V33" s="87"/>
    </row>
    <row r="34" spans="2:25" ht="12.95" customHeight="1" thickTop="1" thickBot="1" x14ac:dyDescent="0.25">
      <c r="B34" s="59"/>
      <c r="C34" s="76" t="s">
        <v>109</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TEXT(D28,"0")&amp;" mm"</f>
        <v>1029 mm</v>
      </c>
      <c r="D35" s="142"/>
      <c r="E35" s="143"/>
      <c r="G35" s="114" t="s">
        <v>47</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111</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112</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113</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114</v>
      </c>
      <c r="J44" s="115"/>
      <c r="K44" s="56"/>
      <c r="M44" s="203"/>
      <c r="N44" s="79"/>
      <c r="O44" s="79"/>
      <c r="P44" s="79"/>
      <c r="Q44" s="87"/>
      <c r="R44" s="87"/>
      <c r="S44" s="87"/>
      <c r="T44" s="79"/>
      <c r="U44" s="87"/>
      <c r="V44" s="87"/>
    </row>
    <row r="45" spans="2:25" ht="12.95" customHeight="1" x14ac:dyDescent="0.2">
      <c r="B45" s="61"/>
      <c r="C45" s="197"/>
      <c r="D45" s="58"/>
      <c r="E45" s="145"/>
      <c r="F45" s="2"/>
      <c r="G45" s="114" t="s">
        <v>66</v>
      </c>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t="s">
        <v>65</v>
      </c>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115</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2035.980098422549</v>
      </c>
      <c r="K56" s="56"/>
      <c r="N56" s="92"/>
      <c r="O56" s="92"/>
      <c r="P56" s="92"/>
      <c r="Q56" s="87"/>
      <c r="R56" s="87"/>
      <c r="S56" s="87"/>
      <c r="T56" s="79"/>
      <c r="U56" s="87"/>
      <c r="V56" s="87"/>
    </row>
    <row r="57" spans="2:22" ht="12.75" customHeight="1" x14ac:dyDescent="0.2">
      <c r="B57" s="61"/>
      <c r="C57" s="201"/>
      <c r="D57" s="192"/>
      <c r="E57" s="200"/>
      <c r="G57" s="2"/>
      <c r="H57" s="158" t="s">
        <v>84</v>
      </c>
      <c r="I57" s="113">
        <f>N55</f>
        <v>0</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116</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117</v>
      </c>
      <c r="C65" s="192"/>
      <c r="D65" s="192"/>
      <c r="E65" s="212" t="s">
        <v>118</v>
      </c>
      <c r="F65" s="192"/>
      <c r="G65" s="192"/>
      <c r="H65" s="217" t="s">
        <v>119</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 ref="C56:E57"/>
    <mergeCell ref="C58:E59"/>
  </mergeCells>
  <conditionalFormatting sqref="T7:Z7">
    <cfRule type="expression" dxfId="14" priority="51">
      <formula>#REF!=1</formula>
    </cfRule>
  </conditionalFormatting>
  <conditionalFormatting sqref="Q49:R49">
    <cfRule type="expression" dxfId="13" priority="50">
      <formula>#REF!=1</formula>
    </cfRule>
  </conditionalFormatting>
  <conditionalFormatting sqref="N51:Q51">
    <cfRule type="expression" dxfId="12" priority="49">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2023-02-07T14:14:37Z</cp:lastPrinted>
  <dcterms:created xsi:type="dcterms:W3CDTF">2017-08-11T16:49:19Z</dcterms:created>
  <dcterms:modified xsi:type="dcterms:W3CDTF">2023-02-07T14:25:15Z</dcterms:modified>
</cp:coreProperties>
</file>