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CGN\CGN75MH452A\Item 1\Documentos\"/>
    </mc:Choice>
  </mc:AlternateContent>
  <xr:revisionPtr revIDLastSave="0" documentId="13_ncr:1_{8FED2236-9AF4-45F7-A99C-AD956D4C5F9A}"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H45" i="1" l="1"/>
  <c r="H46" i="1" s="1"/>
  <c r="J45" i="1" l="1"/>
  <c r="E18" i="1"/>
  <c r="H18" i="1" s="1"/>
  <c r="E17" i="1"/>
  <c r="E16" i="1"/>
  <c r="E15" i="1"/>
  <c r="G54" i="5"/>
  <c r="B52" i="5"/>
  <c r="B51" i="5"/>
  <c r="B49" i="5"/>
  <c r="D40" i="5"/>
  <c r="C40" i="5"/>
  <c r="A40" i="5"/>
  <c r="B36" i="5"/>
  <c r="B34" i="5"/>
  <c r="D30" i="5"/>
  <c r="D21" i="5"/>
  <c r="F19" i="5"/>
  <c r="F18" i="5"/>
  <c r="F17" i="5"/>
  <c r="C16" i="5"/>
  <c r="C15" i="5"/>
  <c r="F14" i="5"/>
  <c r="B14" i="5"/>
  <c r="F13" i="5"/>
  <c r="B13" i="5"/>
  <c r="B12" i="5"/>
  <c r="B11" i="5"/>
  <c r="B10" i="5"/>
  <c r="F9" i="5"/>
  <c r="B9" i="5"/>
  <c r="F8" i="5"/>
  <c r="B8" i="5"/>
  <c r="F7" i="5"/>
  <c r="B7" i="5"/>
  <c r="F6" i="5"/>
  <c r="C44" i="5" s="1"/>
  <c r="B6" i="5"/>
  <c r="B18" i="5" s="1"/>
  <c r="F5" i="5"/>
  <c r="B29" i="5" s="1"/>
  <c r="D5" i="5"/>
  <c r="B5" i="5"/>
  <c r="A4" i="5"/>
  <c r="A3" i="5"/>
  <c r="E2" i="5"/>
  <c r="B2" i="5"/>
  <c r="P1" i="5"/>
  <c r="F10" i="5" s="1"/>
  <c r="F22" i="2"/>
  <c r="D21" i="2"/>
  <c r="D20" i="2"/>
  <c r="D19" i="2"/>
  <c r="D18" i="2"/>
  <c r="D17" i="2"/>
  <c r="D16" i="2"/>
  <c r="D15" i="2"/>
  <c r="D14" i="2"/>
  <c r="D13" i="2"/>
  <c r="D11" i="2"/>
  <c r="D10" i="2"/>
  <c r="D9" i="2"/>
  <c r="D22" i="2"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J46" i="1" s="1"/>
  <c r="B28" i="5"/>
  <c r="B35" i="5"/>
  <c r="C42" i="5"/>
</calcChain>
</file>

<file path=xl/sharedStrings.xml><?xml version="1.0" encoding="utf-8"?>
<sst xmlns="http://schemas.openxmlformats.org/spreadsheetml/2006/main" count="395" uniqueCount="315">
  <si>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</si>
  <si>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</si>
  <si>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</si>
  <si>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</si>
  <si>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</si>
  <si>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</si>
  <si>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</si>
  <si>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</si>
  <si>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</si>
  <si>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</si>
  <si>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</si>
  <si>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</si>
  <si>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</si>
  <si>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</si>
  <si>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</si>
  <si>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</si>
  <si>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</si>
  <si>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RT21018039</t>
  </si>
  <si>
    <t>Fio alumínio isolado 8.5 AWG - 2M036-2T0</t>
  </si>
  <si>
    <t>[kg]</t>
  </si>
  <si>
    <t>RT21018042</t>
  </si>
  <si>
    <t>FIO ALUMÍNIO ISOLADO 10 AWG - 4M036</t>
  </si>
  <si>
    <t>RT21018037</t>
  </si>
  <si>
    <t>Fio alumínio isolado 7.5 AWG - 2M036-2T0</t>
  </si>
  <si>
    <t>RT21018016</t>
  </si>
  <si>
    <t>FIO ALUMÍNIO ISOLADO 9,5 AWG - 4M036</t>
  </si>
  <si>
    <t>RT21018036</t>
  </si>
  <si>
    <t>Fio alumínio isolado 7 AWG - 2M036-2T0</t>
  </si>
  <si>
    <t>RT21018015</t>
  </si>
  <si>
    <t>FIO ALUMÍNIO ISOLADO 9 AWG - 4M036</t>
  </si>
  <si>
    <t>RT21018034</t>
  </si>
  <si>
    <t>Fio alumínio isolado 6 AWG - 2M036-2T0</t>
  </si>
  <si>
    <t>RT21018014</t>
  </si>
  <si>
    <t>FIO ALUMÍNIO ISOLADO 8,5 AWG - 4M036</t>
  </si>
  <si>
    <t>RT21018033</t>
  </si>
  <si>
    <t>Fio alumínio isolado 5.5 AWG - 2M036-2T0</t>
  </si>
  <si>
    <t>RT21018013</t>
  </si>
  <si>
    <t>FIO ALUMÍNIO ISOLADO 8 AWG - 4M036</t>
  </si>
  <si>
    <t>RT21018032</t>
  </si>
  <si>
    <t>Fio alumínio isolado 5 AWG - 2M036-2T0</t>
  </si>
  <si>
    <t>RT21018012</t>
  </si>
  <si>
    <t>FIO ALUMÍNIO ISOLADO 7,5 AWG - 4M036</t>
  </si>
  <si>
    <t>RT21018031</t>
  </si>
  <si>
    <t>Fio alumínio isolado 4.5 AWG - 2M036-2T0</t>
  </si>
  <si>
    <t>RT21018011</t>
  </si>
  <si>
    <t>FIO ALUMÍNIO ISOLADO 7 AWG - 4M036</t>
  </si>
  <si>
    <t>RT21018030</t>
  </si>
  <si>
    <t>Fio alumínio isolado 4 AWG - 2M036-2T0</t>
  </si>
  <si>
    <t>RT21018010</t>
  </si>
  <si>
    <t>FIO ALUMÍNIO ISOLADO 6,5 AWG - 4M036</t>
  </si>
  <si>
    <t>RT21018009</t>
  </si>
  <si>
    <t>FIO ALUMÍNIO ISOLADO 6 AWG - 4M036</t>
  </si>
  <si>
    <t>RT21018008</t>
  </si>
  <si>
    <t>FIO ALUMÍNIO ISOLADO 5,5 AWG - 4M036</t>
  </si>
  <si>
    <t>RT23017038</t>
  </si>
  <si>
    <t>Roving contínuo 4400TEX</t>
  </si>
  <si>
    <t>RT21018007</t>
  </si>
  <si>
    <t>FIO ALUMÍNIO ISOLADO 5 AWG - 4M036</t>
  </si>
  <si>
    <t>RT23017001</t>
  </si>
  <si>
    <t>Tecido WR-600/3 0,20m</t>
  </si>
  <si>
    <t>RT21018006</t>
  </si>
  <si>
    <t>FIO ALUMÍNIO ISOLADO 4,5 AWG - 4M036</t>
  </si>
  <si>
    <t>RT25010001</t>
  </si>
  <si>
    <t>Resina epoxi araldite MY750 BR</t>
  </si>
  <si>
    <t>RT21018005</t>
  </si>
  <si>
    <t>FIO ALUMÍNIO ISOLADO 4 AWG - 4M036</t>
  </si>
  <si>
    <t>RT25020002</t>
  </si>
  <si>
    <t>Acelerador DY 9577</t>
  </si>
  <si>
    <t>RT21018004</t>
  </si>
  <si>
    <t>FIO ALUMÍNIO ISOLADO 3,5 AWG - 4M036</t>
  </si>
  <si>
    <t>RT22013007</t>
  </si>
  <si>
    <t>Perfil de alumínio 7,5 x 23 mm - EE223</t>
  </si>
  <si>
    <t>RT21018003</t>
  </si>
  <si>
    <t>FIO ALUMÍNIO ISOLADO 3 AWG - 4M036</t>
  </si>
  <si>
    <t>RT24015001</t>
  </si>
  <si>
    <t>Fita adesiva poliester 19mm x 66m - BRA</t>
  </si>
  <si>
    <t>[un]</t>
  </si>
  <si>
    <t>RT21018002</t>
  </si>
  <si>
    <t>FIO ALUMÍNIO ISOLADO 2,5 AWG - 4M036</t>
  </si>
  <si>
    <t>RT23019005</t>
  </si>
  <si>
    <t>Fita adesiva poliester 50mm x 66m - BRA</t>
  </si>
  <si>
    <t>RT21018001</t>
  </si>
  <si>
    <t>FIO ALUMÍNIO ISOLADO 2 AWG - 4M036</t>
  </si>
  <si>
    <t>6200A</t>
  </si>
  <si>
    <t>Sumatane HB S/B comp. A</t>
  </si>
  <si>
    <t>[L]</t>
  </si>
  <si>
    <t>RT21018045</t>
  </si>
  <si>
    <t>FIO ALUMÍNIO ISOLADO 11,5 AWG - 2M036-2T0</t>
  </si>
  <si>
    <t>6200B</t>
  </si>
  <si>
    <t>Sumatane HB S/B comp. B</t>
  </si>
  <si>
    <t>RT21018044</t>
  </si>
  <si>
    <t>FIO ALUMÍNIO ISOLADO 11 AWG - 2M036-2T025</t>
  </si>
  <si>
    <t>6300A</t>
  </si>
  <si>
    <t>Sumaclad 940 verde comp. A</t>
  </si>
  <si>
    <t>RT21018043</t>
  </si>
  <si>
    <t>FIO ALUMÍNIO ISOLADO 10,5 AWG - 2M036-2T0</t>
  </si>
  <si>
    <t>6300B</t>
  </si>
  <si>
    <t>Sumaclad 940 verde comp. B</t>
  </si>
  <si>
    <t>FIO ALUMÍNIO ISOLADO 10 AWG - 2M036-2T025</t>
  </si>
  <si>
    <t>7900</t>
  </si>
  <si>
    <t>Diluente p/ tinta de acabamento</t>
  </si>
  <si>
    <t>RT21018041</t>
  </si>
  <si>
    <t>FIO ALUMÍNIO ISOLADO 9,5 AWG - 2M036-2T02</t>
  </si>
  <si>
    <t>RT12011003</t>
  </si>
  <si>
    <t>Placa ident. inox 110x50x0,6mm</t>
  </si>
  <si>
    <t>RT21018040</t>
  </si>
  <si>
    <t>FIO ALUMÍNIO ISOLADO 9 AWG - 2M036-2T025</t>
  </si>
  <si>
    <t>RT23017043</t>
  </si>
  <si>
    <t>Tela FV com proteção UV</t>
  </si>
  <si>
    <t>[m^2]</t>
  </si>
  <si>
    <t>FIO ALUMÍNIO ISOLADO 8,5 AWG - 2M036-2T02</t>
  </si>
  <si>
    <t>RT23017003</t>
  </si>
  <si>
    <t>Fita cadarço TEXFITA A5-20L</t>
  </si>
  <si>
    <t>[m]</t>
  </si>
  <si>
    <t>RT21018038</t>
  </si>
  <si>
    <t>FIO ALUMÍNIO ISOLADO 8 AWG - 2M036-2T025</t>
  </si>
  <si>
    <t>RT23017002</t>
  </si>
  <si>
    <t>Fita cadarço TEXFITA B2-35</t>
  </si>
  <si>
    <t>FIO ALUMÍNIO ISOLADO 7,5 AWG - 2M036-2T02</t>
  </si>
  <si>
    <t>RT13023001</t>
  </si>
  <si>
    <t>Rebite de alumínio 3,2 x 16mm</t>
  </si>
  <si>
    <t>FIO ALUMÍNIO ISOLADO 7 AWG - 2M036-2T025</t>
  </si>
  <si>
    <t>RT23017040</t>
  </si>
  <si>
    <t>Espaçadores 19.05mm, comp: 1623</t>
  </si>
  <si>
    <t>RT21018035</t>
  </si>
  <si>
    <t>FIO ALUMÍNIO ISOLADO 6,5 AWG - 2M036-2T02</t>
  </si>
  <si>
    <t>RT310800XX</t>
  </si>
  <si>
    <t xml:space="preserve">Cruzeta 1766 mm 12 Braços 76.2 mm x 12.7 mm </t>
  </si>
  <si>
    <t>[cj]</t>
  </si>
  <si>
    <t>FIO ALUMÍNIO ISOLADO 6 AWG - 2M036-2T025</t>
  </si>
  <si>
    <t>RT24015048</t>
  </si>
  <si>
    <t>Pedestal AL 4" X 4" X 500 mm</t>
  </si>
  <si>
    <t>FIO ALUMÍNIO ISOLADO 5,5 AWG - 2M036-2T02</t>
  </si>
  <si>
    <t>RT24017001</t>
  </si>
  <si>
    <t>Sapata leve</t>
  </si>
  <si>
    <t>FIO ALUMÍNIO ISOLADO 5 AWG - 2M036-2T025</t>
  </si>
  <si>
    <t>RT42011XXX</t>
  </si>
  <si>
    <t>Embalagem L: 1810 x C: 1810 x A: 1670</t>
  </si>
  <si>
    <t>FIO ALUMÍNIO ISOLADO 4,5 AWG - 2M036-2T02</t>
  </si>
  <si>
    <t>MORT39011XXX</t>
  </si>
  <si>
    <t>MO Pintura: D 1766 mm x A 1775 mm , Superfície: 17.49 m^2</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</si>
  <si>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</si>
  <si>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</si>
  <si>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</si>
  <si>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</si>
  <si>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</si>
  <si>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</si>
  <si>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</si>
  <si>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</si>
  <si>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</si>
  <si>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</si>
  <si>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</si>
  <si>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</si>
  <si>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</si>
  <si>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</si>
  <si>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</si>
  <si>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</si>
  <si>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</si>
  <si>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</si>
  <si>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</si>
  <si>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</si>
  <si>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</si>
  <si>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</si>
  <si>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</si>
  <si>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</si>
  <si>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</si>
  <si>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</si>
  <si>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</si>
  <si>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</si>
  <si>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</si>
  <si>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</si>
  <si>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</si>
  <si>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</si>
  <si>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</si>
  <si>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</si>
  <si>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</si>
  <si>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</si>
  <si>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</si>
  <si>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</si>
  <si>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</si>
  <si>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</si>
  <si>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</si>
  <si>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</si>
  <si>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</si>
  <si>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</si>
  <si>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</si>
  <si>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1766 mm x A 1775 mm , Superfície: 0 m^2</t>
  </si>
  <si>
    <t>-</t>
  </si>
  <si>
    <t>Pedestal</t>
  </si>
  <si>
    <t>RTSR0XXX</t>
  </si>
  <si>
    <t>Reator - seção reativa None</t>
  </si>
  <si>
    <t>Espaçadores 19.05mm, comp: 1699.3</t>
  </si>
  <si>
    <t>RT23019005XXX</t>
  </si>
  <si>
    <t>Sapata</t>
  </si>
  <si>
    <t>Cruzeta</t>
  </si>
  <si>
    <t>TIPO</t>
  </si>
  <si>
    <t>ALTURA(mm)</t>
  </si>
  <si>
    <t>FLEXÃO (N)</t>
  </si>
  <si>
    <t>TRAÇÃO (N)</t>
  </si>
  <si>
    <t>COMP. (N)</t>
  </si>
  <si>
    <t>NBI (kV)</t>
  </si>
  <si>
    <t>ESCOA. (mm)</t>
  </si>
  <si>
    <t>PESO (kg)</t>
  </si>
  <si>
    <t>DIAM.SAIA (mm)</t>
  </si>
  <si>
    <t>DF</t>
  </si>
  <si>
    <t>ROSCA</t>
  </si>
  <si>
    <t>TR4</t>
  </si>
  <si>
    <t>TR7</t>
  </si>
  <si>
    <t>TR10</t>
  </si>
  <si>
    <t>TR44</t>
  </si>
  <si>
    <t>TR46</t>
  </si>
  <si>
    <t>TR49</t>
  </si>
  <si>
    <t>TR202</t>
  </si>
  <si>
    <t>TR205</t>
  </si>
  <si>
    <t>TR208</t>
  </si>
  <si>
    <t>TR210</t>
  </si>
  <si>
    <t>TR214</t>
  </si>
  <si>
    <t>TR216</t>
  </si>
  <si>
    <t>TR225</t>
  </si>
  <si>
    <t>TR227</t>
  </si>
  <si>
    <t>TR231</t>
  </si>
  <si>
    <t>TR267</t>
  </si>
  <si>
    <t>TR278</t>
  </si>
  <si>
    <t>TR286</t>
  </si>
  <si>
    <t>TR288</t>
  </si>
  <si>
    <t>TR304</t>
  </si>
  <si>
    <t>TR312</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</si>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</sst>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1">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37">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38"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39"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9" fillId="2" borderId="20" xfId="1" applyFont="1" applyFill="1" applyBorder="1" applyAlignment="1">
      <alignment vertical="center"/>
    </xf>
    <xf numFmtId="0" fontId="0" fillId="0" borderId="19" xfId="0" applyBorder="1"/>
    <xf numFmtId="0" fontId="4" fillId="2" borderId="30" xfId="1" applyFont="1" applyFill="1" applyBorder="1" applyAlignment="1">
      <alignment horizontal="center" vertical="center"/>
    </xf>
    <xf numFmtId="0" fontId="0" fillId="0" borderId="4" xfId="0" applyBorder="1"/>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9" fillId="2" borderId="18" xfId="1" applyFont="1" applyFill="1" applyBorder="1" applyAlignment="1">
      <alignment horizontal="center" vertical="center"/>
    </xf>
    <xf numFmtId="0" fontId="0" fillId="0" borderId="18" xfId="0" applyBorder="1"/>
    <xf numFmtId="0" fontId="5" fillId="2" borderId="15" xfId="1" applyFont="1" applyFill="1" applyBorder="1" applyAlignment="1">
      <alignment vertical="center" shrinkToFit="1"/>
    </xf>
    <xf numFmtId="0" fontId="5" fillId="2" borderId="17" xfId="1" applyFont="1" applyFill="1" applyBorder="1" applyAlignment="1">
      <alignment horizontal="right" vertical="center" textRotation="90"/>
    </xf>
    <xf numFmtId="0" fontId="0" fillId="0" borderId="17" xfId="0" applyBorder="1"/>
    <xf numFmtId="0" fontId="22" fillId="2" borderId="40" xfId="0" applyFont="1" applyFill="1" applyBorder="1" applyAlignment="1">
      <alignment horizontal="center" vertical="center"/>
    </xf>
    <xf numFmtId="0" fontId="0" fillId="0" borderId="2" xfId="0" applyBorder="1"/>
    <xf numFmtId="0" fontId="0" fillId="0" borderId="40" xfId="0" applyBorder="1"/>
    <xf numFmtId="0" fontId="9" fillId="2" borderId="2" xfId="1" applyFont="1" applyFill="1" applyBorder="1" applyAlignment="1">
      <alignment horizontal="center" vertical="center" shrinkToFit="1"/>
    </xf>
    <xf numFmtId="0" fontId="8" fillId="2" borderId="3" xfId="1" applyFont="1" applyFill="1" applyBorder="1" applyAlignment="1">
      <alignment vertical="center" wrapText="1"/>
    </xf>
    <xf numFmtId="0" fontId="3" fillId="2" borderId="0" xfId="1" applyFill="1" applyAlignment="1">
      <alignment vertical="center"/>
    </xf>
    <xf numFmtId="0" fontId="0" fillId="0" borderId="3" xfId="0" applyBorder="1"/>
    <xf numFmtId="0" fontId="25" fillId="2" borderId="1" xfId="0" applyFont="1" applyFill="1" applyBorder="1" applyAlignment="1">
      <alignment horizontal="center" wrapText="1"/>
    </xf>
    <xf numFmtId="0" fontId="3" fillId="2" borderId="0" xfId="1" applyFill="1"/>
    <xf numFmtId="165" fontId="0" fillId="2" borderId="0" xfId="0" applyNumberFormat="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33"/>
                <c:pt idx="0">
                  <c:v>Fio alumínio isolado 8.5 AWG - 2M036-2T0</c:v>
                </c:pt>
                <c:pt idx="1">
                  <c:v>Fio alumínio isolado 7.5 AWG - 2M036-2T0</c:v>
                </c:pt>
                <c:pt idx="2">
                  <c:v>Fio alumínio isolado 7 AWG - 2M036-2T0</c:v>
                </c:pt>
                <c:pt idx="3">
                  <c:v>Fio alumínio isolado 6 AWG - 2M036-2T0</c:v>
                </c:pt>
                <c:pt idx="4">
                  <c:v>Fio alumínio isolado 5.5 AWG - 2M036-2T0</c:v>
                </c:pt>
                <c:pt idx="5">
                  <c:v>Fio alumínio isolado 5 AWG - 2M036-2T0</c:v>
                </c:pt>
                <c:pt idx="6">
                  <c:v>Fio alumínio isolado 4.5 AWG - 2M036-2T0</c:v>
                </c:pt>
                <c:pt idx="7">
                  <c:v>Fio alumínio isolado 4 AWG - 2M036-2T0</c:v>
                </c:pt>
                <c:pt idx="8">
                  <c:v>Fio alumínio isolado 4 AWG - 2M036-2T0</c:v>
                </c:pt>
                <c:pt idx="9">
                  <c:v>Fio alumínio isolado 4 AWG - 2M036-2T0</c:v>
                </c:pt>
                <c:pt idx="10">
                  <c:v>Roving contínuo 4400TEX</c:v>
                </c:pt>
                <c:pt idx="11">
                  <c:v>Tecido WR-600/3 0,20m</c:v>
                </c:pt>
                <c:pt idx="12">
                  <c:v>Resina epoxi araldite MY750 BR</c:v>
                </c:pt>
                <c:pt idx="13">
                  <c:v>Acelerador DY 9577</c:v>
                </c:pt>
                <c:pt idx="14">
                  <c:v>Perfil de alumínio 7,5 x 23 mm - EE223</c:v>
                </c:pt>
                <c:pt idx="15">
                  <c:v>Fita adesiva poliester 19mm x 66m - BRA</c:v>
                </c:pt>
                <c:pt idx="16">
                  <c:v>Fita adesiva poliester 50mm x 66m - BRA</c:v>
                </c:pt>
                <c:pt idx="17">
                  <c:v>Sumatane HB S/B comp. A</c:v>
                </c:pt>
                <c:pt idx="18">
                  <c:v>Sumatane HB S/B comp. B</c:v>
                </c:pt>
                <c:pt idx="19">
                  <c:v>Sumaclad 940 verde comp. A</c:v>
                </c:pt>
                <c:pt idx="20">
                  <c:v>Sumaclad 940 verde comp. B</c:v>
                </c:pt>
                <c:pt idx="21">
                  <c:v>Diluente p/ tinta de acabamento</c:v>
                </c:pt>
                <c:pt idx="22">
                  <c:v>Placa ident. inox 110x50x0,6mm</c:v>
                </c:pt>
                <c:pt idx="23">
                  <c:v>Tela FV com proteção UV</c:v>
                </c:pt>
                <c:pt idx="24">
                  <c:v>Fita cadarço TEXFITA A5-20L</c:v>
                </c:pt>
                <c:pt idx="25">
                  <c:v>Fita cadarço TEXFITA B2-35</c:v>
                </c:pt>
                <c:pt idx="26">
                  <c:v>Rebite de alumínio 3,2 x 16mm</c:v>
                </c:pt>
                <c:pt idx="27">
                  <c:v>Espaçadores 19.05mm, comp: 1623</c:v>
                </c:pt>
                <c:pt idx="28">
                  <c:v>Cruzeta 1766 mm 12 Braços 76.2 mm x 12.7 mm </c:v>
                </c:pt>
                <c:pt idx="29">
                  <c:v>Pedestal AL 4" X 4" X 500 mm</c:v>
                </c:pt>
                <c:pt idx="30">
                  <c:v>Sapata leve</c:v>
                </c:pt>
                <c:pt idx="31">
                  <c:v>Embalagem L: 1810 x C: 1810 x A: 1670</c:v>
                </c:pt>
                <c:pt idx="32">
                  <c:v>MO Pintura: D 1766 mm x A 1775 mm , Superfície: 17.49 m^2</c:v>
                </c:pt>
              </c:strCache>
            </c:strRef>
          </c:cat>
          <c:val>
            <c:numRef>
              <c:f>'LISTA DE MATERIAIS'!$H$5:$H$42</c:f>
              <c:numCache>
                <c:formatCode>"R$"\ #,##0.00</c:formatCode>
                <c:ptCount val="38"/>
                <c:pt idx="0">
                  <c:v>6738.6426111667251</c:v>
                </c:pt>
                <c:pt idx="1">
                  <c:v>5549.2125783124202</c:v>
                </c:pt>
                <c:pt idx="2">
                  <c:v>5866.9129458077796</c:v>
                </c:pt>
                <c:pt idx="3">
                  <c:v>7030.7158010663052</c:v>
                </c:pt>
                <c:pt idx="4">
                  <c:v>7101.2928644806107</c:v>
                </c:pt>
                <c:pt idx="5">
                  <c:v>7635.5316880392002</c:v>
                </c:pt>
                <c:pt idx="6">
                  <c:v>8672.5321280734934</c:v>
                </c:pt>
                <c:pt idx="7">
                  <c:v>9949.707732460316</c:v>
                </c:pt>
                <c:pt idx="8">
                  <c:v>10177.023205424955</c:v>
                </c:pt>
                <c:pt idx="9">
                  <c:v>14236.364118315407</c:v>
                </c:pt>
                <c:pt idx="10">
                  <c:v>12451.711181702636</c:v>
                </c:pt>
                <c:pt idx="11">
                  <c:v>219.87483245419702</c:v>
                </c:pt>
                <c:pt idx="12">
                  <c:v>16060.865017706124</c:v>
                </c:pt>
                <c:pt idx="13">
                  <c:v>5826.4314201819634</c:v>
                </c:pt>
                <c:pt idx="14">
                  <c:v>264.66710695788589</c:v>
                </c:pt>
                <c:pt idx="15">
                  <c:v>25.130829930000001</c:v>
                </c:pt>
                <c:pt idx="16">
                  <c:v>3614.3149342299998</c:v>
                </c:pt>
                <c:pt idx="17">
                  <c:v>155.39935963198619</c:v>
                </c:pt>
                <c:pt idx="18">
                  <c:v>60.823170661185515</c:v>
                </c:pt>
                <c:pt idx="19">
                  <c:v>46.944612894087655</c:v>
                </c:pt>
                <c:pt idx="20">
                  <c:v>25.071777710002703</c:v>
                </c:pt>
                <c:pt idx="21">
                  <c:v>11.822639182051324</c:v>
                </c:pt>
                <c:pt idx="22">
                  <c:v>22.654022619999999</c:v>
                </c:pt>
                <c:pt idx="23">
                  <c:v>183.62836208698491</c:v>
                </c:pt>
                <c:pt idx="24">
                  <c:v>28.991883945024</c:v>
                </c:pt>
                <c:pt idx="25">
                  <c:v>257.59346162062502</c:v>
                </c:pt>
                <c:pt idx="26">
                  <c:v>7.1853319999999998E-2</c:v>
                </c:pt>
                <c:pt idx="27">
                  <c:v>27232.841580840002</c:v>
                </c:pt>
                <c:pt idx="28">
                  <c:v>3671.7004653433492</c:v>
                </c:pt>
                <c:pt idx="29">
                  <c:v>1630.8948305999998</c:v>
                </c:pt>
                <c:pt idx="30">
                  <c:v>236.44010784</c:v>
                </c:pt>
                <c:pt idx="31">
                  <c:v>637</c:v>
                </c:pt>
                <c:pt idx="32">
                  <c:v>961.98956134923128</c:v>
                </c:pt>
                <c:pt idx="33">
                  <c:v>0</c:v>
                </c:pt>
                <c:pt idx="34">
                  <c:v>0</c:v>
                </c:pt>
                <c:pt idx="35">
                  <c:v>0</c:v>
                </c:pt>
                <c:pt idx="36">
                  <c:v>0</c:v>
                </c:pt>
                <c:pt idx="37">
                  <c:v>0</c:v>
                </c:pt>
              </c:numCache>
            </c:numRef>
          </c:val>
          <c:extLst>
            <c:ext xmlns:c16="http://schemas.microsoft.com/office/drawing/2014/chart" uri="{C3380CC4-5D6E-409C-BE32-E72D297353CC}">
              <c16:uniqueId val="{00000000-49C6-458D-80A2-10621361A4E5}"/>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3" zoomScaleNormal="100" workbookViewId="0">
      <selection activeCell="O46" sqref="O46"/>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5703125" style="48" bestFit="1" customWidth="1"/>
    <col min="6" max="6" width="5.28515625" style="48" customWidth="1"/>
    <col min="7" max="8" width="14.85546875" style="48" customWidth="1"/>
    <col min="10" max="10" width="12.7109375" style="48" bestFit="1"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02" t="s">
        <v>5</v>
      </c>
      <c r="D2" s="203"/>
      <c r="E2" s="203"/>
      <c r="F2" s="6"/>
      <c r="G2" s="204" t="s">
        <v>6</v>
      </c>
      <c r="H2" s="204" t="s">
        <v>7</v>
      </c>
      <c r="I2" s="200"/>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05"/>
      <c r="H3" s="205"/>
      <c r="I3" s="201"/>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164.35713685772501</v>
      </c>
      <c r="F5" s="95" t="s">
        <v>19</v>
      </c>
      <c r="G5" s="154">
        <v>41</v>
      </c>
      <c r="H5" s="154">
        <f t="shared" ref="H5:H42" si="1">IF(E5=0,"",G5*E5)</f>
        <v>6738.6426111667251</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146.03190995559001</v>
      </c>
      <c r="F6" s="95" t="s">
        <v>19</v>
      </c>
      <c r="G6" s="154">
        <v>38</v>
      </c>
      <c r="H6" s="154">
        <f t="shared" si="1"/>
        <v>5549.2125783124202</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154.39244594230999</v>
      </c>
      <c r="F7" s="95" t="s">
        <v>19</v>
      </c>
      <c r="G7" s="154">
        <v>38</v>
      </c>
      <c r="H7" s="154">
        <f t="shared" si="1"/>
        <v>5866.9129458077796</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190.019345974765</v>
      </c>
      <c r="F8" s="95" t="s">
        <v>19</v>
      </c>
      <c r="G8" s="154">
        <v>37</v>
      </c>
      <c r="H8" s="154">
        <f t="shared" si="1"/>
        <v>7030.7158010663052</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208.86155483766501</v>
      </c>
      <c r="F9" s="95" t="s">
        <v>19</v>
      </c>
      <c r="G9" s="154">
        <v>34</v>
      </c>
      <c r="H9" s="154">
        <f t="shared" si="1"/>
        <v>7101.2928644806107</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231.3797481224</v>
      </c>
      <c r="F10" s="95" t="s">
        <v>19</v>
      </c>
      <c r="G10" s="154">
        <v>33</v>
      </c>
      <c r="H10" s="154">
        <f t="shared" si="1"/>
        <v>7635.5316880392002</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262.80400388101498</v>
      </c>
      <c r="F11" s="95" t="s">
        <v>19</v>
      </c>
      <c r="G11" s="154">
        <v>33</v>
      </c>
      <c r="H11" s="154">
        <f t="shared" si="1"/>
        <v>8672.5321280734934</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301.50629492303989</v>
      </c>
      <c r="F12" s="95" t="s">
        <v>19</v>
      </c>
      <c r="G12" s="154">
        <v>33</v>
      </c>
      <c r="H12" s="154">
        <f t="shared" si="1"/>
        <v>9949.707732460316</v>
      </c>
      <c r="I12" s="65"/>
      <c r="S12" s="3"/>
      <c r="T12" s="3"/>
      <c r="U12" s="3"/>
      <c r="V12" s="3"/>
      <c r="W12" s="3"/>
      <c r="X12" s="3"/>
      <c r="Y12" s="3"/>
      <c r="AA12" s="105" t="s">
        <v>48</v>
      </c>
      <c r="AB12" s="163" t="s">
        <v>49</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46</v>
      </c>
      <c r="D13" s="97" t="s">
        <v>47</v>
      </c>
      <c r="E13" s="91">
        <v>308.39464258863501</v>
      </c>
      <c r="F13" s="95" t="s">
        <v>19</v>
      </c>
      <c r="G13" s="154">
        <v>33</v>
      </c>
      <c r="H13" s="154">
        <f t="shared" si="1"/>
        <v>10177.023205424955</v>
      </c>
      <c r="I13" s="65"/>
      <c r="S13" s="3"/>
      <c r="T13" s="3"/>
      <c r="U13" s="3"/>
      <c r="V13" s="3"/>
      <c r="W13" s="3"/>
      <c r="X13" s="3"/>
      <c r="Y13" s="3"/>
      <c r="AA13" s="105" t="s">
        <v>50</v>
      </c>
      <c r="AB13" s="163" t="s">
        <v>51</v>
      </c>
      <c r="AC13" s="171">
        <v>26.617338</v>
      </c>
      <c r="AD13" s="177">
        <v>6</v>
      </c>
      <c r="AE13" s="167">
        <v>33.33</v>
      </c>
      <c r="AF13" s="167">
        <v>0.88</v>
      </c>
      <c r="AG13" s="167">
        <v>0.90749999999999997</v>
      </c>
      <c r="AH13" s="178">
        <f t="shared" si="0"/>
        <v>26.617337999999997</v>
      </c>
      <c r="AI13" s="116"/>
    </row>
    <row r="14" spans="2:42" ht="15" customHeight="1" x14ac:dyDescent="0.25">
      <c r="B14" s="64"/>
      <c r="C14" s="97" t="s">
        <v>46</v>
      </c>
      <c r="D14" s="97" t="s">
        <v>47</v>
      </c>
      <c r="E14" s="91">
        <v>431.40497328228503</v>
      </c>
      <c r="F14" s="95" t="s">
        <v>19</v>
      </c>
      <c r="G14" s="154">
        <v>33</v>
      </c>
      <c r="H14" s="154">
        <f t="shared" si="1"/>
        <v>14236.364118315407</v>
      </c>
      <c r="I14" s="65"/>
      <c r="S14" s="5"/>
      <c r="T14" s="5"/>
      <c r="U14" s="5"/>
      <c r="V14" s="5"/>
      <c r="W14" s="5"/>
      <c r="X14" s="5"/>
      <c r="Y14" s="5"/>
      <c r="AA14" s="105" t="s">
        <v>52</v>
      </c>
      <c r="AB14" s="163" t="s">
        <v>53</v>
      </c>
      <c r="AC14" s="171">
        <v>26.162136</v>
      </c>
      <c r="AD14" s="177">
        <v>5.5</v>
      </c>
      <c r="AE14" s="167">
        <v>32.76</v>
      </c>
      <c r="AF14" s="167">
        <v>0.88</v>
      </c>
      <c r="AG14" s="167">
        <v>0.90749999999999997</v>
      </c>
      <c r="AH14" s="178">
        <f t="shared" si="0"/>
        <v>26.162135999999997</v>
      </c>
      <c r="AI14" s="116"/>
    </row>
    <row r="15" spans="2:42" ht="15" customHeight="1" x14ac:dyDescent="0.25">
      <c r="B15" s="64"/>
      <c r="C15" s="73" t="s">
        <v>54</v>
      </c>
      <c r="D15" s="73" t="s">
        <v>55</v>
      </c>
      <c r="E15" s="91">
        <f>1189.83985453766*0.8</f>
        <v>951.87188363012797</v>
      </c>
      <c r="F15" s="95" t="s">
        <v>19</v>
      </c>
      <c r="G15" s="154">
        <v>13.08128898</v>
      </c>
      <c r="H15" s="154">
        <f t="shared" si="1"/>
        <v>12451.711181702636</v>
      </c>
      <c r="I15" s="65"/>
      <c r="AA15" s="105" t="s">
        <v>56</v>
      </c>
      <c r="AB15" s="163" t="s">
        <v>57</v>
      </c>
      <c r="AC15" s="171">
        <v>26.03436</v>
      </c>
      <c r="AD15" s="177">
        <v>5</v>
      </c>
      <c r="AE15" s="167">
        <v>32.6</v>
      </c>
      <c r="AF15" s="167">
        <v>0.88</v>
      </c>
      <c r="AG15" s="167">
        <v>0.90749999999999997</v>
      </c>
      <c r="AH15" s="178">
        <f t="shared" si="0"/>
        <v>26.034360000000003</v>
      </c>
      <c r="AI15" s="116"/>
    </row>
    <row r="16" spans="2:42" ht="15" customHeight="1" x14ac:dyDescent="0.25">
      <c r="B16" s="64"/>
      <c r="C16" s="73" t="s">
        <v>58</v>
      </c>
      <c r="D16" s="73" t="s">
        <v>59</v>
      </c>
      <c r="E16" s="91">
        <f>17.847597818065*0.8</f>
        <v>14.278078254452002</v>
      </c>
      <c r="F16" s="95" t="s">
        <v>19</v>
      </c>
      <c r="G16" s="154">
        <v>15.39946963</v>
      </c>
      <c r="H16" s="154">
        <f t="shared" si="1"/>
        <v>219.87483245419702</v>
      </c>
      <c r="I16" s="65"/>
      <c r="AA16" s="105" t="s">
        <v>60</v>
      </c>
      <c r="AB16" s="163" t="s">
        <v>61</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62</v>
      </c>
      <c r="D17" s="73" t="s">
        <v>63</v>
      </c>
      <c r="E17" s="91">
        <f>398.536859277391*0.8</f>
        <v>318.8294874219128</v>
      </c>
      <c r="F17" s="95" t="s">
        <v>19</v>
      </c>
      <c r="G17" s="154">
        <v>50.37446551</v>
      </c>
      <c r="H17" s="154">
        <f t="shared" si="1"/>
        <v>16060.865017706124</v>
      </c>
      <c r="I17" s="65"/>
      <c r="AA17" s="105" t="s">
        <v>64</v>
      </c>
      <c r="AB17" s="163" t="s">
        <v>65</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66</v>
      </c>
      <c r="D18" s="73" t="s">
        <v>67</v>
      </c>
      <c r="E18" s="91">
        <f>13.9487900747087*0.8</f>
        <v>11.159032059766961</v>
      </c>
      <c r="F18" s="95" t="s">
        <v>19</v>
      </c>
      <c r="G18" s="154">
        <v>522.12695411000004</v>
      </c>
      <c r="H18" s="154">
        <f t="shared" si="1"/>
        <v>5826.4314201819634</v>
      </c>
      <c r="I18" s="65"/>
      <c r="S18" s="4"/>
      <c r="T18" s="4"/>
      <c r="U18" s="4"/>
      <c r="V18" s="4"/>
      <c r="W18" s="4"/>
      <c r="X18" s="4"/>
      <c r="Y18" s="4"/>
      <c r="AA18" s="105" t="s">
        <v>68</v>
      </c>
      <c r="AB18" s="163" t="s">
        <v>69</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70</v>
      </c>
      <c r="D19" s="73" t="s">
        <v>71</v>
      </c>
      <c r="E19" s="91">
        <v>8.8898345874002018</v>
      </c>
      <c r="F19" s="95" t="s">
        <v>19</v>
      </c>
      <c r="G19" s="154">
        <v>29.77188207</v>
      </c>
      <c r="H19" s="154">
        <f t="shared" si="1"/>
        <v>264.66710695788589</v>
      </c>
      <c r="I19" s="65"/>
      <c r="S19" s="4"/>
      <c r="T19" s="4"/>
      <c r="U19" s="4"/>
      <c r="V19" s="4"/>
      <c r="W19" s="4"/>
      <c r="X19" s="4"/>
      <c r="Y19" s="4"/>
      <c r="AA19" s="105" t="s">
        <v>72</v>
      </c>
      <c r="AB19" s="163" t="s">
        <v>73</v>
      </c>
      <c r="AC19" s="171">
        <v>22.664268</v>
      </c>
      <c r="AD19" s="177">
        <v>3</v>
      </c>
      <c r="AE19" s="167">
        <v>28.38</v>
      </c>
      <c r="AF19" s="167">
        <v>0.88</v>
      </c>
      <c r="AG19" s="167">
        <v>0.90749999999999997</v>
      </c>
      <c r="AH19" s="178">
        <f t="shared" si="0"/>
        <v>22.664268</v>
      </c>
      <c r="AI19" s="113"/>
    </row>
    <row r="20" spans="2:35" ht="15" customHeight="1" x14ac:dyDescent="0.25">
      <c r="B20" s="64"/>
      <c r="C20" s="73" t="s">
        <v>74</v>
      </c>
      <c r="D20" s="73" t="s">
        <v>75</v>
      </c>
      <c r="E20" s="91">
        <v>1</v>
      </c>
      <c r="F20" s="95" t="s">
        <v>76</v>
      </c>
      <c r="G20" s="154">
        <v>25.130829930000001</v>
      </c>
      <c r="H20" s="154">
        <f t="shared" si="1"/>
        <v>25.130829930000001</v>
      </c>
      <c r="I20" s="65"/>
      <c r="AA20" s="105" t="s">
        <v>77</v>
      </c>
      <c r="AB20" s="163" t="s">
        <v>78</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79</v>
      </c>
      <c r="D21" s="73" t="s">
        <v>80</v>
      </c>
      <c r="E21" s="91">
        <v>91</v>
      </c>
      <c r="F21" s="95" t="s">
        <v>76</v>
      </c>
      <c r="G21" s="154">
        <v>39.717746529999999</v>
      </c>
      <c r="H21" s="154">
        <f t="shared" si="1"/>
        <v>3614.3149342299998</v>
      </c>
      <c r="I21" s="65"/>
      <c r="AA21" s="107" t="s">
        <v>81</v>
      </c>
      <c r="AB21" s="164" t="s">
        <v>82</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83</v>
      </c>
      <c r="D22" s="73" t="s">
        <v>84</v>
      </c>
      <c r="E22" s="91">
        <v>2.8210837576223788</v>
      </c>
      <c r="F22" s="95" t="s">
        <v>85</v>
      </c>
      <c r="G22" s="154">
        <v>55.084986120000003</v>
      </c>
      <c r="H22" s="154">
        <f t="shared" si="1"/>
        <v>155.39935963198619</v>
      </c>
      <c r="I22" s="65"/>
      <c r="AA22" s="103" t="s">
        <v>86</v>
      </c>
      <c r="AB22" s="165" t="s">
        <v>87</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88</v>
      </c>
      <c r="D23" s="73" t="s">
        <v>89</v>
      </c>
      <c r="E23" s="91">
        <v>0.42361321600080448</v>
      </c>
      <c r="F23" s="95" t="s">
        <v>85</v>
      </c>
      <c r="G23" s="154">
        <v>143.58185336</v>
      </c>
      <c r="H23" s="154">
        <f t="shared" si="1"/>
        <v>60.823170661185515</v>
      </c>
      <c r="I23" s="65"/>
      <c r="AA23" s="104" t="s">
        <v>90</v>
      </c>
      <c r="AB23" s="166" t="s">
        <v>91</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92</v>
      </c>
      <c r="D24" s="73" t="s">
        <v>93</v>
      </c>
      <c r="E24" s="91">
        <v>1.1284335030489521</v>
      </c>
      <c r="F24" s="95" t="s">
        <v>85</v>
      </c>
      <c r="G24" s="154">
        <v>41.60157667</v>
      </c>
      <c r="H24" s="154">
        <f t="shared" si="1"/>
        <v>46.944612894087655</v>
      </c>
      <c r="I24" s="65"/>
      <c r="AA24" s="104" t="s">
        <v>94</v>
      </c>
      <c r="AB24" s="166" t="s">
        <v>95</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96</v>
      </c>
      <c r="D25" s="73" t="s">
        <v>97</v>
      </c>
      <c r="E25" s="91">
        <v>1.1284335030489521</v>
      </c>
      <c r="F25" s="95" t="s">
        <v>85</v>
      </c>
      <c r="G25" s="154">
        <v>22.218214580000001</v>
      </c>
      <c r="H25" s="154">
        <f t="shared" si="1"/>
        <v>25.071777710002703</v>
      </c>
      <c r="I25" s="65"/>
      <c r="AA25" s="104" t="s">
        <v>20</v>
      </c>
      <c r="AB25" s="166" t="s">
        <v>98</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99</v>
      </c>
      <c r="D26" s="73" t="s">
        <v>100</v>
      </c>
      <c r="E26" s="91">
        <v>0.64893939472463669</v>
      </c>
      <c r="F26" s="95" t="s">
        <v>85</v>
      </c>
      <c r="G26" s="154">
        <v>18.218402640000001</v>
      </c>
      <c r="H26" s="154">
        <f t="shared" si="1"/>
        <v>11.822639182051324</v>
      </c>
      <c r="I26" s="65"/>
      <c r="AA26" s="104" t="s">
        <v>101</v>
      </c>
      <c r="AB26" s="166" t="s">
        <v>102</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103</v>
      </c>
      <c r="D27" s="73" t="s">
        <v>104</v>
      </c>
      <c r="E27" s="91">
        <v>1</v>
      </c>
      <c r="F27" s="95" t="s">
        <v>76</v>
      </c>
      <c r="G27" s="154">
        <v>22.654022619999999</v>
      </c>
      <c r="H27" s="154">
        <f t="shared" si="1"/>
        <v>22.654022619999999</v>
      </c>
      <c r="I27" s="65"/>
      <c r="AA27" s="104" t="s">
        <v>105</v>
      </c>
      <c r="AB27" s="166" t="s">
        <v>106</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107</v>
      </c>
      <c r="D28" s="73" t="s">
        <v>108</v>
      </c>
      <c r="E28" s="91">
        <v>1.9006075</v>
      </c>
      <c r="F28" s="95" t="s">
        <v>109</v>
      </c>
      <c r="G28" s="154">
        <v>96.615614789999995</v>
      </c>
      <c r="H28" s="154">
        <f t="shared" si="1"/>
        <v>183.62836208698491</v>
      </c>
      <c r="I28" s="65"/>
      <c r="AA28" s="104" t="s">
        <v>17</v>
      </c>
      <c r="AB28" s="166" t="s">
        <v>110</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111</v>
      </c>
      <c r="D29" s="73" t="s">
        <v>112</v>
      </c>
      <c r="E29" s="91">
        <v>59.200939200000001</v>
      </c>
      <c r="F29" s="95" t="s">
        <v>113</v>
      </c>
      <c r="G29" s="154">
        <v>0.48971999999999999</v>
      </c>
      <c r="H29" s="154">
        <f t="shared" si="1"/>
        <v>28.991883945024</v>
      </c>
      <c r="I29" s="65"/>
      <c r="AA29" s="104" t="s">
        <v>114</v>
      </c>
      <c r="AB29" s="166" t="s">
        <v>115</v>
      </c>
      <c r="AC29" s="171">
        <v>39.985902000000003</v>
      </c>
      <c r="AD29" s="179">
        <v>8</v>
      </c>
      <c r="AE29" s="173">
        <v>50.07</v>
      </c>
      <c r="AF29" s="173">
        <v>0.88</v>
      </c>
      <c r="AG29" s="173">
        <v>0.90749999999999997</v>
      </c>
      <c r="AH29" s="178">
        <f t="shared" si="0"/>
        <v>39.985901999999996</v>
      </c>
      <c r="AI29" s="113"/>
    </row>
    <row r="30" spans="2:35" ht="15" customHeight="1" x14ac:dyDescent="0.25">
      <c r="B30" s="64"/>
      <c r="C30" s="73" t="s">
        <v>116</v>
      </c>
      <c r="D30" s="73" t="s">
        <v>117</v>
      </c>
      <c r="E30" s="91">
        <v>326.06767293749999</v>
      </c>
      <c r="F30" s="95" t="s">
        <v>113</v>
      </c>
      <c r="G30" s="154">
        <v>0.79</v>
      </c>
      <c r="H30" s="154">
        <f t="shared" si="1"/>
        <v>257.59346162062502</v>
      </c>
      <c r="I30" s="65"/>
      <c r="AA30" s="104" t="s">
        <v>22</v>
      </c>
      <c r="AB30" s="166" t="s">
        <v>118</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t="s">
        <v>119</v>
      </c>
      <c r="D31" s="73" t="s">
        <v>120</v>
      </c>
      <c r="E31" s="91">
        <v>2</v>
      </c>
      <c r="F31" s="95" t="s">
        <v>76</v>
      </c>
      <c r="G31" s="154">
        <v>3.5926659999999999E-2</v>
      </c>
      <c r="H31" s="154">
        <f t="shared" si="1"/>
        <v>7.1853319999999998E-2</v>
      </c>
      <c r="I31" s="65"/>
      <c r="AA31" s="104" t="s">
        <v>26</v>
      </c>
      <c r="AB31" s="166" t="s">
        <v>121</v>
      </c>
      <c r="AC31" s="171">
        <v>38.077247999999997</v>
      </c>
      <c r="AD31" s="179">
        <v>7</v>
      </c>
      <c r="AE31" s="173">
        <v>47.68</v>
      </c>
      <c r="AF31" s="173">
        <v>0.88</v>
      </c>
      <c r="AG31" s="173">
        <v>0.90749999999999997</v>
      </c>
      <c r="AH31" s="178">
        <f t="shared" si="0"/>
        <v>38.077247999999997</v>
      </c>
      <c r="AI31" s="113"/>
    </row>
    <row r="32" spans="2:35" ht="15" customHeight="1" x14ac:dyDescent="0.25">
      <c r="B32" s="64"/>
      <c r="C32" s="73" t="s">
        <v>122</v>
      </c>
      <c r="D32" s="73" t="s">
        <v>123</v>
      </c>
      <c r="E32" s="91">
        <v>1764</v>
      </c>
      <c r="F32" s="95" t="s">
        <v>76</v>
      </c>
      <c r="G32" s="154">
        <v>15.438118810000001</v>
      </c>
      <c r="H32" s="154">
        <f t="shared" si="1"/>
        <v>27232.841580840002</v>
      </c>
      <c r="I32" s="65"/>
      <c r="AA32" s="104" t="s">
        <v>124</v>
      </c>
      <c r="AB32" s="166" t="s">
        <v>125</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t="s">
        <v>126</v>
      </c>
      <c r="D33" s="84" t="s">
        <v>127</v>
      </c>
      <c r="E33" s="91">
        <v>1</v>
      </c>
      <c r="F33" s="95" t="s">
        <v>128</v>
      </c>
      <c r="G33" s="154">
        <v>3671.7004653433492</v>
      </c>
      <c r="H33" s="154">
        <f t="shared" si="1"/>
        <v>3671.7004653433492</v>
      </c>
      <c r="I33" s="65"/>
      <c r="AA33" s="104" t="s">
        <v>30</v>
      </c>
      <c r="AB33" s="166" t="s">
        <v>129</v>
      </c>
      <c r="AC33" s="171">
        <v>37.757807999999997</v>
      </c>
      <c r="AD33" s="179">
        <v>6</v>
      </c>
      <c r="AE33" s="173">
        <v>47.28</v>
      </c>
      <c r="AF33" s="173">
        <v>0.88</v>
      </c>
      <c r="AG33" s="173">
        <v>0.90749999999999997</v>
      </c>
      <c r="AH33" s="178">
        <f t="shared" si="0"/>
        <v>37.757807999999997</v>
      </c>
      <c r="AI33" s="113"/>
    </row>
    <row r="34" spans="2:35" ht="15" customHeight="1" x14ac:dyDescent="0.25">
      <c r="B34" s="64"/>
      <c r="C34" s="73" t="s">
        <v>130</v>
      </c>
      <c r="D34" s="4" t="s">
        <v>131</v>
      </c>
      <c r="E34" s="91">
        <v>12</v>
      </c>
      <c r="F34" s="95" t="s">
        <v>76</v>
      </c>
      <c r="G34" s="154">
        <v>135.90790254999999</v>
      </c>
      <c r="H34" s="154">
        <f t="shared" si="1"/>
        <v>1630.8948305999998</v>
      </c>
      <c r="I34" s="65"/>
      <c r="AA34" s="104" t="s">
        <v>34</v>
      </c>
      <c r="AB34" s="166" t="s">
        <v>132</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t="s">
        <v>133</v>
      </c>
      <c r="D35" s="4" t="s">
        <v>134</v>
      </c>
      <c r="E35" s="91">
        <v>12</v>
      </c>
      <c r="F35" s="95" t="s">
        <v>76</v>
      </c>
      <c r="G35" s="154">
        <v>19.703342320000001</v>
      </c>
      <c r="H35" s="154">
        <f t="shared" si="1"/>
        <v>236.44010784</v>
      </c>
      <c r="I35" s="65"/>
      <c r="AA35" s="104" t="s">
        <v>38</v>
      </c>
      <c r="AB35" s="166" t="s">
        <v>135</v>
      </c>
      <c r="AC35" s="171">
        <v>33.996402000000003</v>
      </c>
      <c r="AD35" s="179">
        <v>5</v>
      </c>
      <c r="AE35" s="173">
        <v>42.57</v>
      </c>
      <c r="AF35" s="173">
        <v>0.88</v>
      </c>
      <c r="AG35" s="173">
        <v>0.90749999999999997</v>
      </c>
      <c r="AH35" s="178">
        <f t="shared" si="0"/>
        <v>33.996401999999996</v>
      </c>
      <c r="AI35" s="113"/>
    </row>
    <row r="36" spans="2:35" ht="15" customHeight="1" x14ac:dyDescent="0.25">
      <c r="B36" s="64"/>
      <c r="C36" s="73" t="s">
        <v>136</v>
      </c>
      <c r="D36" s="4" t="s">
        <v>137</v>
      </c>
      <c r="E36" s="91">
        <v>1</v>
      </c>
      <c r="F36" s="95" t="s">
        <v>76</v>
      </c>
      <c r="G36" s="154">
        <v>637</v>
      </c>
      <c r="H36" s="154">
        <f t="shared" si="1"/>
        <v>637</v>
      </c>
      <c r="I36" s="65"/>
      <c r="AA36" s="104" t="s">
        <v>42</v>
      </c>
      <c r="AB36" s="166" t="s">
        <v>138</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t="s">
        <v>139</v>
      </c>
      <c r="D37" s="4" t="s">
        <v>140</v>
      </c>
      <c r="E37" s="91">
        <v>17.49071929725875</v>
      </c>
      <c r="F37" s="95" t="s">
        <v>109</v>
      </c>
      <c r="G37" s="154">
        <v>55</v>
      </c>
      <c r="H37" s="154">
        <f t="shared" si="1"/>
        <v>961.98956134923128</v>
      </c>
      <c r="I37" s="65"/>
      <c r="AA37" s="104" t="s">
        <v>46</v>
      </c>
      <c r="AB37" s="166" t="s">
        <v>141</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142</v>
      </c>
      <c r="AB38" s="166" t="s">
        <v>143</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144</v>
      </c>
      <c r="AB39" s="166" t="s">
        <v>145</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146</v>
      </c>
      <c r="AB40" s="163" t="s">
        <v>147</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148</v>
      </c>
      <c r="AB41" s="164" t="s">
        <v>149</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150</v>
      </c>
      <c r="H44" s="206">
        <f>SUM(H5:H43)</f>
        <v>156584.79868595453</v>
      </c>
      <c r="I44" s="207"/>
      <c r="AC44" s="4"/>
      <c r="AD44" s="4"/>
      <c r="AE44" s="72"/>
      <c r="AF44" s="100"/>
      <c r="AG44" s="120"/>
      <c r="AH44" s="100"/>
      <c r="AI44" s="113"/>
    </row>
    <row r="45" spans="2:35" x14ac:dyDescent="0.25">
      <c r="B45" s="150">
        <v>1</v>
      </c>
      <c r="E45" s="80"/>
      <c r="F45" s="71"/>
      <c r="G45" s="79" t="s">
        <v>151</v>
      </c>
      <c r="H45" s="208">
        <f>'ROTEIRO DE PRODUÇÃO'!D22*26.66</f>
        <v>5572.1623898151865</v>
      </c>
      <c r="I45" s="209"/>
      <c r="J45" s="236">
        <f>H45*2</f>
        <v>11144.324779630373</v>
      </c>
      <c r="AC45" s="4"/>
      <c r="AD45" s="4"/>
      <c r="AE45" s="72"/>
      <c r="AF45" s="100"/>
      <c r="AG45" s="120"/>
      <c r="AH45" s="100"/>
      <c r="AI45" s="113"/>
    </row>
    <row r="46" spans="2:35" ht="15.75" customHeight="1" thickBot="1" x14ac:dyDescent="0.3">
      <c r="B46" s="151"/>
      <c r="C46" s="152"/>
      <c r="D46" s="152"/>
      <c r="E46" s="153"/>
      <c r="F46" s="152"/>
      <c r="G46" s="74" t="s">
        <v>152</v>
      </c>
      <c r="H46" s="210">
        <f>(H45+H44)</f>
        <v>162156.96107576971</v>
      </c>
      <c r="I46" s="201"/>
      <c r="J46" s="236">
        <f>H46*2</f>
        <v>324313.92215153942</v>
      </c>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194"/>
      <c r="AG89" s="195"/>
      <c r="AH89" s="195"/>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196"/>
      <c r="AG245" s="195"/>
      <c r="AH245" s="195"/>
      <c r="AI245" s="197"/>
      <c r="AJ245" s="197"/>
      <c r="AK245" s="198"/>
      <c r="AL245" s="199"/>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11" t="s">
        <v>153</v>
      </c>
      <c r="C2" s="211" t="s">
        <v>154</v>
      </c>
      <c r="D2" s="215" t="s">
        <v>155</v>
      </c>
      <c r="E2" s="159" t="s">
        <v>156</v>
      </c>
      <c r="F2" s="158" t="s">
        <v>157</v>
      </c>
      <c r="G2" s="158"/>
      <c r="H2" s="158"/>
      <c r="I2" s="158"/>
      <c r="J2" s="158"/>
      <c r="K2" s="158"/>
    </row>
    <row r="3" spans="1:12" x14ac:dyDescent="0.25">
      <c r="A3" s="155"/>
      <c r="B3" s="212"/>
      <c r="C3" s="212"/>
      <c r="D3" s="212"/>
      <c r="E3" s="159"/>
      <c r="F3" s="158"/>
      <c r="G3" s="158"/>
      <c r="H3" s="158"/>
      <c r="I3" s="158"/>
      <c r="J3" s="158"/>
      <c r="K3" s="158"/>
    </row>
    <row r="4" spans="1:12" x14ac:dyDescent="0.25">
      <c r="A4" s="155"/>
      <c r="B4" s="156">
        <v>0</v>
      </c>
      <c r="C4" s="156" t="s">
        <v>158</v>
      </c>
      <c r="D4" s="160">
        <v>2</v>
      </c>
      <c r="E4" s="158">
        <v>2.282771467182878E-7</v>
      </c>
      <c r="F4" s="158">
        <v>74987220</v>
      </c>
      <c r="G4">
        <v>7498722</v>
      </c>
      <c r="I4" s="158"/>
      <c r="J4" s="158"/>
      <c r="K4" s="158"/>
    </row>
    <row r="5" spans="1:12" x14ac:dyDescent="0.25">
      <c r="A5" s="155"/>
      <c r="B5" s="156">
        <v>1</v>
      </c>
      <c r="C5" s="156" t="s">
        <v>159</v>
      </c>
      <c r="D5" s="160">
        <v>9</v>
      </c>
      <c r="E5" s="158">
        <v>1.027247160232295E-6</v>
      </c>
      <c r="F5" s="158"/>
      <c r="I5" s="158"/>
      <c r="J5" s="158"/>
      <c r="K5" s="158"/>
    </row>
    <row r="6" spans="1:12" x14ac:dyDescent="0.25">
      <c r="A6" s="155"/>
      <c r="B6" s="156">
        <v>2</v>
      </c>
      <c r="C6" s="156" t="s">
        <v>160</v>
      </c>
      <c r="D6" s="160">
        <f>$F$4*E6</f>
        <v>3.4235737243873041</v>
      </c>
      <c r="E6" s="158">
        <v>4.5655429343657548E-8</v>
      </c>
      <c r="F6" s="158"/>
      <c r="I6" s="158"/>
      <c r="J6" s="158"/>
      <c r="K6" s="158"/>
    </row>
    <row r="7" spans="1:12" x14ac:dyDescent="0.25">
      <c r="A7" s="155"/>
      <c r="B7" s="156">
        <v>3</v>
      </c>
      <c r="C7" s="156" t="s">
        <v>161</v>
      </c>
      <c r="D7" s="160">
        <f>$F$4*E7</f>
        <v>2.5676802932904779</v>
      </c>
      <c r="E7" s="158">
        <v>3.4241572007743157E-8</v>
      </c>
      <c r="F7" s="158"/>
      <c r="I7" s="158"/>
      <c r="J7" s="158"/>
      <c r="K7" s="158"/>
    </row>
    <row r="8" spans="1:12" x14ac:dyDescent="0.25">
      <c r="A8" s="155"/>
      <c r="B8" s="156">
        <v>4</v>
      </c>
      <c r="C8" s="156" t="s">
        <v>162</v>
      </c>
      <c r="D8" s="160">
        <f>$F$4*E8</f>
        <v>4.2794671554841308</v>
      </c>
      <c r="E8" s="158">
        <v>5.7069286679571938E-8</v>
      </c>
      <c r="F8" s="158"/>
      <c r="I8" s="158"/>
      <c r="J8" s="158"/>
      <c r="K8" s="158"/>
    </row>
    <row r="9" spans="1:12" x14ac:dyDescent="0.25">
      <c r="A9" s="155"/>
      <c r="B9" s="156">
        <v>5</v>
      </c>
      <c r="C9" s="156" t="s">
        <v>163</v>
      </c>
      <c r="D9" s="160">
        <f>$F$4*E9</f>
        <v>5.1353605865809557</v>
      </c>
      <c r="E9" s="158">
        <v>6.8483144015486315E-8</v>
      </c>
      <c r="F9" s="158"/>
      <c r="I9" s="158"/>
      <c r="J9" s="158"/>
      <c r="K9" s="158"/>
    </row>
    <row r="10" spans="1:12" x14ac:dyDescent="0.25">
      <c r="A10" s="155"/>
      <c r="B10" s="156">
        <v>6</v>
      </c>
      <c r="C10" s="156" t="s">
        <v>164</v>
      </c>
      <c r="D10" s="160">
        <f>$F$4*E10</f>
        <v>25.676802932904778</v>
      </c>
      <c r="E10" s="158">
        <v>3.4241572007743157E-7</v>
      </c>
      <c r="F10" s="158"/>
      <c r="I10" s="158"/>
      <c r="J10" s="158"/>
      <c r="K10" s="158"/>
    </row>
    <row r="11" spans="1:12" x14ac:dyDescent="0.25">
      <c r="A11" s="155"/>
      <c r="B11" s="156">
        <v>7</v>
      </c>
      <c r="C11" s="156" t="s">
        <v>165</v>
      </c>
      <c r="D11" s="160">
        <f>$G$4*E11</f>
        <v>28.244483226195261</v>
      </c>
      <c r="E11" s="158">
        <v>3.7665729208517481E-6</v>
      </c>
      <c r="F11" s="158"/>
      <c r="I11" s="158"/>
      <c r="J11" s="158"/>
      <c r="K11" s="158"/>
    </row>
    <row r="12" spans="1:12" x14ac:dyDescent="0.25">
      <c r="A12" s="155"/>
      <c r="B12" s="156">
        <v>8</v>
      </c>
      <c r="C12" s="156" t="s">
        <v>166</v>
      </c>
      <c r="D12" s="160">
        <v>8</v>
      </c>
      <c r="E12" s="158">
        <v>9.13108586873151E-7</v>
      </c>
      <c r="F12" s="158"/>
      <c r="I12" s="158"/>
      <c r="J12" s="158"/>
      <c r="K12" s="158"/>
    </row>
    <row r="13" spans="1:12" x14ac:dyDescent="0.25">
      <c r="A13" s="155"/>
      <c r="B13" s="156">
        <v>9</v>
      </c>
      <c r="C13" s="156" t="s">
        <v>167</v>
      </c>
      <c r="D13" s="160">
        <f t="shared" ref="D13:D21" si="0">$F$4*E13</f>
        <v>5.1353605865809557</v>
      </c>
      <c r="E13" s="158">
        <v>6.8483144015486315E-8</v>
      </c>
      <c r="F13" s="158"/>
      <c r="I13" s="158"/>
      <c r="J13" s="158"/>
      <c r="K13" s="158"/>
    </row>
    <row r="14" spans="1:12" x14ac:dyDescent="0.25">
      <c r="A14" s="155"/>
      <c r="B14" s="156">
        <v>10</v>
      </c>
      <c r="C14" s="156" t="s">
        <v>168</v>
      </c>
      <c r="D14" s="160">
        <f t="shared" si="0"/>
        <v>7.7030408798714358</v>
      </c>
      <c r="E14" s="158">
        <v>1.027247160232295E-7</v>
      </c>
      <c r="F14" s="158"/>
      <c r="I14" s="158"/>
      <c r="J14" s="158"/>
      <c r="K14" s="158"/>
    </row>
    <row r="15" spans="1:12" x14ac:dyDescent="0.25">
      <c r="A15" s="155"/>
      <c r="B15" s="156">
        <v>11</v>
      </c>
      <c r="C15" s="156" t="s">
        <v>169</v>
      </c>
      <c r="D15" s="160">
        <f t="shared" si="0"/>
        <v>5.1353605865809557</v>
      </c>
      <c r="E15" s="158">
        <v>6.8483144015486315E-8</v>
      </c>
      <c r="F15" s="158"/>
      <c r="I15" s="158"/>
      <c r="J15" s="158"/>
      <c r="K15" s="158"/>
    </row>
    <row r="16" spans="1:12" x14ac:dyDescent="0.25">
      <c r="A16" s="155"/>
      <c r="B16" s="156">
        <v>12</v>
      </c>
      <c r="C16" s="156" t="s">
        <v>170</v>
      </c>
      <c r="D16" s="160">
        <f t="shared" si="0"/>
        <v>34.235737243873047</v>
      </c>
      <c r="E16" s="158">
        <v>4.565542934365755E-7</v>
      </c>
      <c r="F16" s="158"/>
      <c r="I16" s="158"/>
      <c r="J16" s="158"/>
      <c r="K16" s="158"/>
    </row>
    <row r="17" spans="1:12" x14ac:dyDescent="0.25">
      <c r="A17" s="155"/>
      <c r="B17" s="156">
        <v>13</v>
      </c>
      <c r="C17" s="156" t="s">
        <v>171</v>
      </c>
      <c r="D17" s="160">
        <f t="shared" si="0"/>
        <v>3.4235737243873041</v>
      </c>
      <c r="E17" s="158">
        <v>4.5655429343657548E-8</v>
      </c>
      <c r="F17" s="158"/>
      <c r="I17" s="158"/>
      <c r="J17" s="158"/>
      <c r="K17" s="158"/>
    </row>
    <row r="18" spans="1:12" x14ac:dyDescent="0.25">
      <c r="A18" s="155"/>
      <c r="B18" s="156">
        <v>14</v>
      </c>
      <c r="C18" s="156" t="s">
        <v>172</v>
      </c>
      <c r="D18" s="160">
        <f t="shared" si="0"/>
        <v>12.838401466452389</v>
      </c>
      <c r="E18" s="158">
        <v>1.7120786003871579E-7</v>
      </c>
      <c r="F18" s="158"/>
      <c r="I18" s="158"/>
      <c r="J18" s="158"/>
      <c r="K18" s="158"/>
    </row>
    <row r="19" spans="1:12" x14ac:dyDescent="0.25">
      <c r="A19" s="155"/>
      <c r="B19" s="156">
        <v>15</v>
      </c>
      <c r="C19" s="156" t="s">
        <v>173</v>
      </c>
      <c r="D19" s="160">
        <f t="shared" si="0"/>
        <v>42.794671554841301</v>
      </c>
      <c r="E19" s="158">
        <v>5.7069286679571932E-7</v>
      </c>
      <c r="F19" s="158"/>
      <c r="I19" s="158"/>
      <c r="J19" s="158"/>
      <c r="K19" s="158"/>
    </row>
    <row r="20" spans="1:12" x14ac:dyDescent="0.25">
      <c r="A20" s="155"/>
      <c r="B20" s="156">
        <v>16</v>
      </c>
      <c r="C20" s="156" t="s">
        <v>174</v>
      </c>
      <c r="D20" s="160">
        <f t="shared" si="0"/>
        <v>3.4235737243873041</v>
      </c>
      <c r="E20" s="158">
        <v>4.5655429343657548E-8</v>
      </c>
      <c r="F20" s="158"/>
      <c r="I20" s="158"/>
      <c r="J20" s="158"/>
      <c r="K20" s="158"/>
    </row>
    <row r="21" spans="1:12" x14ac:dyDescent="0.25">
      <c r="A21" s="155"/>
      <c r="B21" s="156">
        <v>17</v>
      </c>
      <c r="C21" s="156" t="s">
        <v>175</v>
      </c>
      <c r="D21" s="160">
        <f t="shared" si="0"/>
        <v>5.9912540176777815</v>
      </c>
      <c r="E21" s="158">
        <v>7.9897001351400705E-8</v>
      </c>
      <c r="F21" s="158"/>
      <c r="I21" s="158"/>
      <c r="J21" s="158"/>
      <c r="K21" s="158"/>
    </row>
    <row r="22" spans="1:12" x14ac:dyDescent="0.25">
      <c r="A22" s="155"/>
      <c r="B22" s="213" t="s">
        <v>176</v>
      </c>
      <c r="C22" s="214"/>
      <c r="D22" s="161">
        <f>SUM(D4:D21)</f>
        <v>209.00834170349538</v>
      </c>
      <c r="E22" s="159"/>
      <c r="F22" s="158">
        <f>SUM(F4:F21)</f>
        <v>74987220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177</v>
      </c>
      <c r="C2" t="s">
        <v>178</v>
      </c>
    </row>
    <row r="3" spans="2:3" x14ac:dyDescent="0.25">
      <c r="B3" t="s">
        <v>179</v>
      </c>
      <c r="C3" t="s">
        <v>180</v>
      </c>
    </row>
    <row r="5" spans="2:3" x14ac:dyDescent="0.25">
      <c r="B5" t="s">
        <v>181</v>
      </c>
      <c r="C5" t="s">
        <v>182</v>
      </c>
    </row>
    <row r="6" spans="2:3" x14ac:dyDescent="0.25">
      <c r="B6" t="s">
        <v>136</v>
      </c>
      <c r="C6" t="s">
        <v>137</v>
      </c>
    </row>
    <row r="8" spans="2:3" x14ac:dyDescent="0.25">
      <c r="B8" t="s">
        <v>183</v>
      </c>
      <c r="C8" t="s">
        <v>184</v>
      </c>
    </row>
    <row r="9" spans="2:3" x14ac:dyDescent="0.25">
      <c r="B9" t="s">
        <v>83</v>
      </c>
      <c r="C9" t="s">
        <v>84</v>
      </c>
    </row>
    <row r="10" spans="2:3" x14ac:dyDescent="0.25">
      <c r="B10" t="s">
        <v>88</v>
      </c>
      <c r="C10" t="s">
        <v>89</v>
      </c>
    </row>
    <row r="11" spans="2:3" x14ac:dyDescent="0.25">
      <c r="B11" t="s">
        <v>92</v>
      </c>
      <c r="C11" t="s">
        <v>93</v>
      </c>
    </row>
    <row r="12" spans="2:3" x14ac:dyDescent="0.25">
      <c r="B12" t="s">
        <v>96</v>
      </c>
      <c r="C12" t="s">
        <v>97</v>
      </c>
    </row>
    <row r="13" spans="2:3" x14ac:dyDescent="0.25">
      <c r="B13" t="s">
        <v>99</v>
      </c>
      <c r="C13" t="s">
        <v>100</v>
      </c>
    </row>
    <row r="14" spans="2:3" x14ac:dyDescent="0.25">
      <c r="B14" t="s">
        <v>185</v>
      </c>
      <c r="C14" t="s">
        <v>186</v>
      </c>
    </row>
    <row r="15" spans="2:3" x14ac:dyDescent="0.25">
      <c r="B15" t="s">
        <v>187</v>
      </c>
      <c r="C15" t="s">
        <v>188</v>
      </c>
    </row>
    <row r="17" spans="2:3" x14ac:dyDescent="0.25">
      <c r="B17" t="s">
        <v>189</v>
      </c>
      <c r="C17" t="s">
        <v>190</v>
      </c>
    </row>
    <row r="18" spans="2:3" x14ac:dyDescent="0.25">
      <c r="B18" t="s">
        <v>70</v>
      </c>
      <c r="C18" t="s">
        <v>71</v>
      </c>
    </row>
    <row r="19" spans="2:3" x14ac:dyDescent="0.25">
      <c r="B19" t="s">
        <v>58</v>
      </c>
      <c r="C19" t="s">
        <v>59</v>
      </c>
    </row>
    <row r="20" spans="2:3" x14ac:dyDescent="0.25">
      <c r="B20" t="s">
        <v>116</v>
      </c>
      <c r="C20" t="s">
        <v>117</v>
      </c>
    </row>
    <row r="21" spans="2:3" x14ac:dyDescent="0.25">
      <c r="B21" t="s">
        <v>54</v>
      </c>
      <c r="C21" t="s">
        <v>55</v>
      </c>
    </row>
    <row r="22" spans="2:3" x14ac:dyDescent="0.25">
      <c r="B22" t="s">
        <v>122</v>
      </c>
      <c r="C22" t="s">
        <v>191</v>
      </c>
    </row>
    <row r="23" spans="2:3" x14ac:dyDescent="0.25">
      <c r="B23" t="s">
        <v>74</v>
      </c>
      <c r="C23" t="s">
        <v>75</v>
      </c>
    </row>
    <row r="24" spans="2:3" x14ac:dyDescent="0.25">
      <c r="B24" t="s">
        <v>192</v>
      </c>
      <c r="C24" t="s">
        <v>80</v>
      </c>
    </row>
    <row r="25" spans="2:3" x14ac:dyDescent="0.25">
      <c r="B25" t="s">
        <v>187</v>
      </c>
      <c r="C25" t="s">
        <v>193</v>
      </c>
    </row>
    <row r="26" spans="2:3" x14ac:dyDescent="0.25">
      <c r="B26" t="s">
        <v>62</v>
      </c>
      <c r="C26" t="s">
        <v>63</v>
      </c>
    </row>
    <row r="27" spans="2:3" x14ac:dyDescent="0.25">
      <c r="B27" t="s">
        <v>187</v>
      </c>
      <c r="C27" t="s">
        <v>194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2"/>
  <sheetViews>
    <sheetView workbookViewId="0">
      <selection activeCell="G25" sqref="G25"/>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195</v>
      </c>
      <c r="B1" s="184" t="s">
        <v>196</v>
      </c>
      <c r="C1" s="184" t="s">
        <v>197</v>
      </c>
      <c r="D1" s="184" t="s">
        <v>198</v>
      </c>
      <c r="E1" s="184" t="s">
        <v>199</v>
      </c>
      <c r="F1" s="184" t="s">
        <v>200</v>
      </c>
      <c r="G1" s="184" t="s">
        <v>201</v>
      </c>
      <c r="H1" s="184" t="s">
        <v>202</v>
      </c>
      <c r="I1" s="184" t="s">
        <v>203</v>
      </c>
      <c r="J1" s="184" t="s">
        <v>204</v>
      </c>
      <c r="K1" s="185" t="s">
        <v>205</v>
      </c>
    </row>
    <row r="2" spans="1:11" x14ac:dyDescent="0.25">
      <c r="A2" s="186" t="s">
        <v>206</v>
      </c>
      <c r="B2" s="187">
        <v>254</v>
      </c>
      <c r="C2" s="188">
        <v>9000</v>
      </c>
      <c r="D2" s="188">
        <v>23000</v>
      </c>
      <c r="E2" s="188">
        <v>45000</v>
      </c>
      <c r="F2" s="188">
        <v>110</v>
      </c>
      <c r="G2" s="188">
        <v>305</v>
      </c>
      <c r="H2" s="188">
        <v>8.33</v>
      </c>
      <c r="I2" s="188">
        <v>203</v>
      </c>
      <c r="J2" s="188">
        <v>76</v>
      </c>
      <c r="K2" s="189">
        <v>12</v>
      </c>
    </row>
    <row r="3" spans="1:11" x14ac:dyDescent="0.25">
      <c r="A3" s="186" t="s">
        <v>207</v>
      </c>
      <c r="B3" s="187">
        <v>305</v>
      </c>
      <c r="C3" s="188">
        <v>9000</v>
      </c>
      <c r="D3" s="188">
        <v>23000</v>
      </c>
      <c r="E3" s="188">
        <v>45000</v>
      </c>
      <c r="F3" s="188">
        <v>150</v>
      </c>
      <c r="G3" s="188">
        <v>508</v>
      </c>
      <c r="H3" s="188">
        <v>12</v>
      </c>
      <c r="I3" s="188">
        <v>266</v>
      </c>
      <c r="J3" s="188">
        <v>76</v>
      </c>
      <c r="K3" s="189">
        <v>12</v>
      </c>
    </row>
    <row r="4" spans="1:11" x14ac:dyDescent="0.25">
      <c r="A4" s="186" t="s">
        <v>208</v>
      </c>
      <c r="B4" s="187">
        <v>381</v>
      </c>
      <c r="C4" s="188">
        <v>9000</v>
      </c>
      <c r="D4" s="188">
        <v>32000</v>
      </c>
      <c r="E4" s="188">
        <v>67000</v>
      </c>
      <c r="F4" s="188">
        <v>200</v>
      </c>
      <c r="G4" s="188">
        <v>711</v>
      </c>
      <c r="H4" s="188">
        <v>21</v>
      </c>
      <c r="I4" s="188">
        <v>330</v>
      </c>
      <c r="J4" s="188">
        <v>76</v>
      </c>
      <c r="K4" s="189">
        <v>12</v>
      </c>
    </row>
    <row r="5" spans="1:11" x14ac:dyDescent="0.25">
      <c r="A5" s="186" t="s">
        <v>209</v>
      </c>
      <c r="B5" s="187">
        <v>254</v>
      </c>
      <c r="C5" s="188">
        <v>18000</v>
      </c>
      <c r="D5" s="188">
        <v>45000</v>
      </c>
      <c r="E5" s="188">
        <v>90000</v>
      </c>
      <c r="F5" s="188">
        <v>110</v>
      </c>
      <c r="G5" s="188">
        <v>356</v>
      </c>
      <c r="H5" s="188">
        <v>14.5</v>
      </c>
      <c r="I5" s="188">
        <v>254</v>
      </c>
      <c r="J5" s="188">
        <v>127</v>
      </c>
      <c r="K5" s="189">
        <v>16</v>
      </c>
    </row>
    <row r="6" spans="1:11" x14ac:dyDescent="0.25">
      <c r="A6" s="186" t="s">
        <v>210</v>
      </c>
      <c r="B6" s="187">
        <v>305</v>
      </c>
      <c r="C6" s="188">
        <v>18000</v>
      </c>
      <c r="D6" s="188">
        <v>45000</v>
      </c>
      <c r="E6" s="188">
        <v>90000</v>
      </c>
      <c r="F6" s="188">
        <v>150</v>
      </c>
      <c r="G6" s="188">
        <v>457</v>
      </c>
      <c r="H6" s="188">
        <v>16.2</v>
      </c>
      <c r="I6" s="188">
        <v>305</v>
      </c>
      <c r="J6" s="188">
        <v>127</v>
      </c>
      <c r="K6" s="189">
        <v>16</v>
      </c>
    </row>
    <row r="7" spans="1:11" x14ac:dyDescent="0.25">
      <c r="A7" s="186" t="s">
        <v>211</v>
      </c>
      <c r="B7" s="187">
        <v>381</v>
      </c>
      <c r="C7" s="188">
        <v>18000</v>
      </c>
      <c r="D7" s="188">
        <v>63000</v>
      </c>
      <c r="E7" s="188">
        <v>134000</v>
      </c>
      <c r="F7" s="188">
        <v>200</v>
      </c>
      <c r="G7" s="188">
        <v>710</v>
      </c>
      <c r="H7" s="188">
        <v>33</v>
      </c>
      <c r="I7" s="188">
        <v>381</v>
      </c>
      <c r="J7" s="188">
        <v>127</v>
      </c>
      <c r="K7" s="189">
        <v>16</v>
      </c>
    </row>
    <row r="8" spans="1:11" x14ac:dyDescent="0.25">
      <c r="A8" s="186" t="s">
        <v>212</v>
      </c>
      <c r="B8" s="187">
        <v>190</v>
      </c>
      <c r="C8" s="188">
        <v>8900</v>
      </c>
      <c r="D8" s="188">
        <v>31100</v>
      </c>
      <c r="E8" s="188">
        <v>44500</v>
      </c>
      <c r="F8" s="188">
        <v>95</v>
      </c>
      <c r="G8" s="188">
        <v>267</v>
      </c>
      <c r="H8" s="188">
        <v>6</v>
      </c>
      <c r="I8" s="188">
        <v>180</v>
      </c>
      <c r="J8" s="188">
        <v>76</v>
      </c>
      <c r="K8" s="189">
        <v>12</v>
      </c>
    </row>
    <row r="9" spans="1:11" x14ac:dyDescent="0.25">
      <c r="A9" s="186" t="s">
        <v>213</v>
      </c>
      <c r="B9" s="187">
        <v>254</v>
      </c>
      <c r="C9" s="188">
        <v>8900</v>
      </c>
      <c r="D9" s="188">
        <v>37800</v>
      </c>
      <c r="E9" s="188">
        <v>44500</v>
      </c>
      <c r="F9" s="188">
        <v>110</v>
      </c>
      <c r="G9" s="188">
        <v>394</v>
      </c>
      <c r="H9" s="188">
        <v>7.5</v>
      </c>
      <c r="I9" s="188">
        <v>165</v>
      </c>
      <c r="J9" s="188">
        <v>76</v>
      </c>
      <c r="K9" s="189">
        <v>12</v>
      </c>
    </row>
    <row r="10" spans="1:11" x14ac:dyDescent="0.25">
      <c r="A10" s="186" t="s">
        <v>214</v>
      </c>
      <c r="B10" s="187">
        <v>355</v>
      </c>
      <c r="C10" s="188">
        <v>8900</v>
      </c>
      <c r="D10" s="188">
        <v>44500</v>
      </c>
      <c r="E10" s="188">
        <v>44500</v>
      </c>
      <c r="F10" s="188">
        <v>150</v>
      </c>
      <c r="G10" s="188">
        <v>610</v>
      </c>
      <c r="H10" s="188">
        <v>11</v>
      </c>
      <c r="I10" s="188">
        <v>165</v>
      </c>
      <c r="J10" s="188">
        <v>76</v>
      </c>
      <c r="K10" s="189">
        <v>12</v>
      </c>
    </row>
    <row r="11" spans="1:11" x14ac:dyDescent="0.25">
      <c r="A11" s="186" t="s">
        <v>215</v>
      </c>
      <c r="B11" s="187">
        <v>457</v>
      </c>
      <c r="C11" s="188">
        <v>8900</v>
      </c>
      <c r="D11" s="188">
        <v>53400</v>
      </c>
      <c r="E11" s="188">
        <v>66700</v>
      </c>
      <c r="F11" s="188">
        <v>200</v>
      </c>
      <c r="G11" s="188">
        <v>940</v>
      </c>
      <c r="H11" s="188">
        <v>18</v>
      </c>
      <c r="I11" s="188">
        <v>180</v>
      </c>
      <c r="J11" s="188">
        <v>76</v>
      </c>
      <c r="K11" s="189">
        <v>12</v>
      </c>
    </row>
    <row r="12" spans="1:11" x14ac:dyDescent="0.25">
      <c r="A12" s="186" t="s">
        <v>216</v>
      </c>
      <c r="B12" s="187">
        <v>559</v>
      </c>
      <c r="C12" s="188">
        <v>8900</v>
      </c>
      <c r="D12" s="188">
        <v>62300</v>
      </c>
      <c r="E12" s="188">
        <v>66700</v>
      </c>
      <c r="F12" s="188">
        <v>250</v>
      </c>
      <c r="G12" s="188">
        <v>1092</v>
      </c>
      <c r="H12" s="188">
        <v>21</v>
      </c>
      <c r="I12" s="188">
        <v>160</v>
      </c>
      <c r="J12" s="188">
        <v>76</v>
      </c>
      <c r="K12" s="189">
        <v>12</v>
      </c>
    </row>
    <row r="13" spans="1:11" x14ac:dyDescent="0.25">
      <c r="A13" s="186" t="s">
        <v>217</v>
      </c>
      <c r="B13" s="187">
        <v>762</v>
      </c>
      <c r="C13" s="188">
        <v>6700</v>
      </c>
      <c r="D13" s="188">
        <v>71200</v>
      </c>
      <c r="E13" s="188">
        <v>111000</v>
      </c>
      <c r="F13" s="188">
        <v>350</v>
      </c>
      <c r="G13" s="188">
        <v>1829</v>
      </c>
      <c r="H13" s="188">
        <v>39</v>
      </c>
      <c r="I13" s="188">
        <v>220</v>
      </c>
      <c r="J13" s="188">
        <v>76</v>
      </c>
      <c r="K13" s="189">
        <v>12</v>
      </c>
    </row>
    <row r="14" spans="1:11" x14ac:dyDescent="0.25">
      <c r="A14" s="186" t="s">
        <v>218</v>
      </c>
      <c r="B14" s="187">
        <v>305</v>
      </c>
      <c r="C14" s="188">
        <v>17800</v>
      </c>
      <c r="D14" s="188">
        <v>88900</v>
      </c>
      <c r="E14" s="188">
        <v>88900</v>
      </c>
      <c r="F14" s="188">
        <v>110</v>
      </c>
      <c r="G14" s="188">
        <v>394</v>
      </c>
      <c r="H14" s="188">
        <v>15</v>
      </c>
      <c r="I14" s="188">
        <v>200</v>
      </c>
      <c r="J14" s="188">
        <v>127</v>
      </c>
      <c r="K14" s="189">
        <v>16</v>
      </c>
    </row>
    <row r="15" spans="1:11" x14ac:dyDescent="0.25">
      <c r="A15" s="186" t="s">
        <v>219</v>
      </c>
      <c r="B15" s="187">
        <v>381</v>
      </c>
      <c r="C15" s="188">
        <v>17800</v>
      </c>
      <c r="D15" s="188">
        <v>88900</v>
      </c>
      <c r="E15" s="188">
        <v>88900</v>
      </c>
      <c r="F15" s="188">
        <v>150</v>
      </c>
      <c r="G15" s="188">
        <v>610</v>
      </c>
      <c r="H15" s="188">
        <v>19</v>
      </c>
      <c r="I15" s="188">
        <v>176</v>
      </c>
      <c r="J15" s="188">
        <v>127</v>
      </c>
      <c r="K15" s="189">
        <v>16</v>
      </c>
    </row>
    <row r="16" spans="1:11" x14ac:dyDescent="0.25">
      <c r="A16" s="190" t="s">
        <v>220</v>
      </c>
      <c r="B16" s="191">
        <v>508</v>
      </c>
      <c r="C16" s="192">
        <v>17800</v>
      </c>
      <c r="D16" s="192">
        <v>111000</v>
      </c>
      <c r="E16" s="192">
        <v>133000</v>
      </c>
      <c r="F16" s="192">
        <v>200</v>
      </c>
      <c r="G16" s="192">
        <v>940</v>
      </c>
      <c r="H16" s="192">
        <v>30</v>
      </c>
      <c r="I16" s="192">
        <v>190</v>
      </c>
      <c r="J16" s="192">
        <v>127</v>
      </c>
      <c r="K16" s="193">
        <v>16</v>
      </c>
    </row>
    <row r="17" spans="1:11" x14ac:dyDescent="0.25">
      <c r="A17" s="190" t="s">
        <v>221</v>
      </c>
      <c r="B17" s="191">
        <v>610</v>
      </c>
      <c r="C17" s="192">
        <v>17800</v>
      </c>
      <c r="D17" s="192">
        <v>111000</v>
      </c>
      <c r="E17" s="192">
        <v>267000</v>
      </c>
      <c r="F17" s="192">
        <v>250</v>
      </c>
      <c r="G17" s="192">
        <v>1092</v>
      </c>
      <c r="H17" s="192">
        <v>32</v>
      </c>
      <c r="I17" s="192">
        <v>190</v>
      </c>
      <c r="J17" s="192">
        <v>127</v>
      </c>
      <c r="K17" s="193">
        <v>16</v>
      </c>
    </row>
    <row r="18" spans="1:11" x14ac:dyDescent="0.25">
      <c r="A18" s="190" t="s">
        <v>222</v>
      </c>
      <c r="B18" s="191">
        <v>762</v>
      </c>
      <c r="C18" s="192">
        <v>13300</v>
      </c>
      <c r="D18" s="192">
        <v>111000</v>
      </c>
      <c r="E18" s="192">
        <v>267000</v>
      </c>
      <c r="F18" s="192">
        <v>350</v>
      </c>
      <c r="G18" s="192">
        <v>1828</v>
      </c>
      <c r="H18" s="192">
        <v>46</v>
      </c>
      <c r="I18" s="192">
        <v>230</v>
      </c>
      <c r="J18" s="192">
        <v>127</v>
      </c>
      <c r="K18" s="193">
        <v>16</v>
      </c>
    </row>
    <row r="19" spans="1:11" x14ac:dyDescent="0.25">
      <c r="A19" s="190" t="s">
        <v>223</v>
      </c>
      <c r="B19" s="191">
        <v>1143</v>
      </c>
      <c r="C19" s="192">
        <v>7600</v>
      </c>
      <c r="D19" s="192">
        <v>88900</v>
      </c>
      <c r="E19" s="192">
        <v>267000</v>
      </c>
      <c r="F19" s="192">
        <v>550</v>
      </c>
      <c r="G19" s="192">
        <v>2515</v>
      </c>
      <c r="H19" s="192">
        <v>57</v>
      </c>
      <c r="I19" s="192">
        <v>220</v>
      </c>
      <c r="J19" s="192">
        <v>127</v>
      </c>
      <c r="K19" s="193">
        <v>16</v>
      </c>
    </row>
    <row r="20" spans="1:11" x14ac:dyDescent="0.25">
      <c r="A20" s="190" t="s">
        <v>224</v>
      </c>
      <c r="B20" s="192">
        <v>1372</v>
      </c>
      <c r="C20" s="192">
        <v>6200</v>
      </c>
      <c r="D20" s="192">
        <v>88900</v>
      </c>
      <c r="E20" s="192">
        <v>267000</v>
      </c>
      <c r="F20" s="192">
        <v>650</v>
      </c>
      <c r="G20" s="192">
        <v>2946</v>
      </c>
      <c r="H20" s="192">
        <v>65</v>
      </c>
      <c r="I20" s="192">
        <v>200</v>
      </c>
      <c r="J20" s="192">
        <v>127</v>
      </c>
      <c r="K20" s="193">
        <v>16</v>
      </c>
    </row>
    <row r="21" spans="1:11" x14ac:dyDescent="0.25">
      <c r="A21" s="190" t="s">
        <v>225</v>
      </c>
      <c r="B21" s="192">
        <v>2032</v>
      </c>
      <c r="C21" s="192">
        <v>4200</v>
      </c>
      <c r="D21" s="192">
        <v>88900</v>
      </c>
      <c r="E21" s="192">
        <v>267000</v>
      </c>
      <c r="F21" s="192">
        <v>900</v>
      </c>
      <c r="G21" s="192">
        <v>4191</v>
      </c>
      <c r="H21" s="192">
        <v>103</v>
      </c>
      <c r="I21" s="192">
        <v>200</v>
      </c>
      <c r="J21" s="192">
        <v>127</v>
      </c>
      <c r="K21" s="193">
        <v>16</v>
      </c>
    </row>
    <row r="22" spans="1:11" x14ac:dyDescent="0.25">
      <c r="A22" s="190" t="s">
        <v>226</v>
      </c>
      <c r="B22" s="192">
        <v>2336</v>
      </c>
      <c r="C22" s="192">
        <v>3600</v>
      </c>
      <c r="D22" s="192">
        <v>88900</v>
      </c>
      <c r="E22" s="192">
        <v>267000</v>
      </c>
      <c r="F22" s="192">
        <v>1050</v>
      </c>
      <c r="G22" s="192">
        <v>5029</v>
      </c>
      <c r="H22" s="192">
        <v>118</v>
      </c>
      <c r="I22" s="192">
        <v>210</v>
      </c>
      <c r="J22" s="192">
        <v>127</v>
      </c>
      <c r="K22" s="193">
        <v>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18" t="s">
        <v>227</v>
      </c>
      <c r="B1" s="219"/>
      <c r="C1" s="219"/>
      <c r="D1" s="219"/>
      <c r="E1" s="219"/>
      <c r="F1" s="219"/>
      <c r="G1" s="214"/>
      <c r="P1" s="10">
        <f>IF(B19="empilhado",3,IF(B19="duplo",2,1))</f>
        <v>1</v>
      </c>
      <c r="R1" s="2" t="s">
        <v>228</v>
      </c>
      <c r="T1" s="2" t="s">
        <v>229</v>
      </c>
    </row>
    <row r="2" spans="1:20" ht="15" customHeight="1" x14ac:dyDescent="0.25">
      <c r="A2" s="13" t="s">
        <v>230</v>
      </c>
      <c r="B2" s="14" t="e">
        <f>#REF!</f>
        <v>#REF!</v>
      </c>
      <c r="D2" s="15" t="s">
        <v>231</v>
      </c>
      <c r="E2" s="224" t="e">
        <f>#REF!</f>
        <v>#REF!</v>
      </c>
      <c r="F2" s="219"/>
      <c r="G2" s="214"/>
      <c r="O2" s="45" t="s">
        <v>232</v>
      </c>
      <c r="P2" s="46">
        <v>1</v>
      </c>
      <c r="R2" s="2" t="s">
        <v>233</v>
      </c>
      <c r="T2" s="2" t="s">
        <v>234</v>
      </c>
    </row>
    <row r="3" spans="1:20" ht="15.75" customHeight="1" x14ac:dyDescent="0.25">
      <c r="A3" s="220" t="e">
        <f>#REF!</f>
        <v>#REF!</v>
      </c>
      <c r="B3" s="219"/>
      <c r="C3" s="219"/>
      <c r="D3" s="219"/>
      <c r="E3" s="219"/>
      <c r="F3" s="219"/>
      <c r="G3" s="214"/>
      <c r="P3" s="11"/>
      <c r="T3" s="2" t="s">
        <v>235</v>
      </c>
    </row>
    <row r="4" spans="1:20" ht="15" x14ac:dyDescent="0.25">
      <c r="A4" s="221" t="e">
        <f>(#REF!)&amp;" Reator(es), Tipo "&amp;(#REF!)</f>
        <v>#REF!</v>
      </c>
      <c r="B4" s="219"/>
      <c r="C4" s="219"/>
      <c r="D4" s="219"/>
      <c r="E4" s="219"/>
      <c r="F4" s="219"/>
      <c r="G4" s="214"/>
      <c r="P4" s="11"/>
    </row>
    <row r="5" spans="1:20" ht="12.95" customHeight="1" x14ac:dyDescent="0.2">
      <c r="A5" s="16" t="s">
        <v>236</v>
      </c>
      <c r="B5" s="17" t="e">
        <f>#REF!</f>
        <v>#REF!</v>
      </c>
      <c r="C5" s="18" t="s">
        <v>237</v>
      </c>
      <c r="D5" s="19" t="e">
        <f>IF(#REF!=#REF!,"(-0 / + 10%)",IF(#REF!=#REF!,"(-5 / +5%)",IF(#REF!=#REF!,"(-0 / +20%)","(-5 / + 5%)")))</f>
        <v>#REF!</v>
      </c>
      <c r="E5" s="18" t="s">
        <v>238</v>
      </c>
      <c r="F5" s="20" t="e">
        <f>#REF!</f>
        <v>#REF!</v>
      </c>
      <c r="G5" s="21" t="s">
        <v>239</v>
      </c>
      <c r="P5" s="11"/>
    </row>
    <row r="6" spans="1:20" ht="12.95" customHeight="1" x14ac:dyDescent="0.2">
      <c r="A6" s="22" t="s">
        <v>240</v>
      </c>
      <c r="B6" s="23" t="e">
        <f>#REF!</f>
        <v>#REF!</v>
      </c>
      <c r="C6" s="24" t="s">
        <v>241</v>
      </c>
      <c r="D6" s="25"/>
      <c r="E6" s="25" t="s">
        <v>242</v>
      </c>
      <c r="F6" s="29" t="e">
        <f>#REF!</f>
        <v>#REF!</v>
      </c>
      <c r="G6" s="27" t="s">
        <v>239</v>
      </c>
      <c r="P6" s="11"/>
    </row>
    <row r="7" spans="1:20" ht="12.95" customHeight="1" x14ac:dyDescent="0.2">
      <c r="A7" s="22" t="s">
        <v>243</v>
      </c>
      <c r="B7" s="28" t="e">
        <f>#REF!</f>
        <v>#REF!</v>
      </c>
      <c r="C7" s="25" t="s">
        <v>244</v>
      </c>
      <c r="D7" s="25"/>
      <c r="E7" s="25" t="s">
        <v>245</v>
      </c>
      <c r="F7" s="29" t="e">
        <f>#REF!</f>
        <v>#REF!</v>
      </c>
      <c r="G7" s="27" t="s">
        <v>239</v>
      </c>
      <c r="P7" s="12"/>
    </row>
    <row r="8" spans="1:20" ht="12.95" customHeight="1" x14ac:dyDescent="0.2">
      <c r="A8" s="22" t="s">
        <v>246</v>
      </c>
      <c r="B8" s="25" t="e">
        <f>#REF!</f>
        <v>#REF!</v>
      </c>
      <c r="C8" s="25" t="s">
        <v>247</v>
      </c>
      <c r="D8" s="25"/>
      <c r="E8" s="25" t="s">
        <v>248</v>
      </c>
      <c r="F8" s="29" t="e">
        <f>#REF!</f>
        <v>#REF!</v>
      </c>
      <c r="G8" s="27" t="s">
        <v>239</v>
      </c>
    </row>
    <row r="9" spans="1:20" ht="12.95" customHeight="1" x14ac:dyDescent="0.2">
      <c r="A9" s="22" t="s">
        <v>249</v>
      </c>
      <c r="B9" s="28" t="e">
        <f>#REF!</f>
        <v>#REF!</v>
      </c>
      <c r="C9" s="25" t="s">
        <v>250</v>
      </c>
      <c r="D9" s="25"/>
      <c r="E9" s="25" t="s">
        <v>251</v>
      </c>
      <c r="F9" s="26" t="e">
        <f>#REF!</f>
        <v>#REF!</v>
      </c>
      <c r="G9" s="27" t="s">
        <v>252</v>
      </c>
    </row>
    <row r="10" spans="1:20" ht="12.95" customHeight="1" x14ac:dyDescent="0.2">
      <c r="A10" s="22" t="s">
        <v>253</v>
      </c>
      <c r="B10" s="28" t="e">
        <f>#REF!</f>
        <v>#REF!</v>
      </c>
      <c r="C10" s="25" t="s">
        <v>250</v>
      </c>
      <c r="D10" s="25"/>
      <c r="E10" s="25" t="s">
        <v>254</v>
      </c>
      <c r="F10" s="26" t="e">
        <f>IF(P1=1,#REF!,IF(P1=2,(2*#REF!+#REF!*(#REF!+#REF!)),(3*#REF!+#REF!*(#REF!+2*#REF!))))</f>
        <v>#REF!</v>
      </c>
      <c r="G10" s="27" t="s">
        <v>252</v>
      </c>
    </row>
    <row r="11" spans="1:20" ht="12.95" customHeight="1" x14ac:dyDescent="0.2">
      <c r="A11" s="22" t="s">
        <v>255</v>
      </c>
      <c r="B11" s="28" t="e">
        <f>#REF!</f>
        <v>#REF!</v>
      </c>
      <c r="C11" s="25" t="s">
        <v>256</v>
      </c>
      <c r="D11" s="25"/>
      <c r="G11" s="30"/>
    </row>
    <row r="12" spans="1:20" ht="12.95" customHeight="1" x14ac:dyDescent="0.2">
      <c r="A12" s="22" t="s">
        <v>257</v>
      </c>
      <c r="B12" s="28" t="e">
        <f>#REF!&amp;" / "&amp;#REF!</f>
        <v>#REF!</v>
      </c>
      <c r="C12" s="25" t="s">
        <v>258</v>
      </c>
      <c r="D12" s="25"/>
      <c r="E12" s="25" t="s">
        <v>259</v>
      </c>
      <c r="F12" s="25">
        <v>1000</v>
      </c>
      <c r="G12" s="27" t="s">
        <v>260</v>
      </c>
    </row>
    <row r="13" spans="1:20" ht="12.95" customHeight="1" x14ac:dyDescent="0.2">
      <c r="A13" s="22" t="s">
        <v>261</v>
      </c>
      <c r="B13" s="31" t="e">
        <f>#REF!</f>
        <v>#REF!</v>
      </c>
      <c r="C13" s="25" t="s">
        <v>262</v>
      </c>
      <c r="D13" s="25"/>
      <c r="E13" s="25" t="s">
        <v>263</v>
      </c>
      <c r="F13" s="25" t="e">
        <f>#REF!</f>
        <v>#REF!</v>
      </c>
      <c r="G13" s="27" t="s">
        <v>264</v>
      </c>
    </row>
    <row r="14" spans="1:20" ht="12.95" customHeight="1" x14ac:dyDescent="0.2">
      <c r="A14" s="22" t="s">
        <v>265</v>
      </c>
      <c r="B14" s="31" t="e">
        <f>IF((#REF!*1.1*0.001)&lt;0.1,0.1,#REF!*1.1*0.001)*(IF(#REF!=2,1.13,1))</f>
        <v>#REF!</v>
      </c>
      <c r="C14" s="25" t="s">
        <v>266</v>
      </c>
      <c r="D14" s="25"/>
      <c r="E14" s="25" t="s">
        <v>267</v>
      </c>
      <c r="F14" s="25" t="e">
        <f>#REF!</f>
        <v>#REF!</v>
      </c>
      <c r="G14" s="27" t="s">
        <v>268</v>
      </c>
    </row>
    <row r="15" spans="1:20" ht="12.95" customHeight="1" x14ac:dyDescent="0.2">
      <c r="A15" s="22" t="s">
        <v>269</v>
      </c>
      <c r="B15" s="28" t="s">
        <v>270</v>
      </c>
      <c r="C15" s="32" t="e">
        <f>0.8*#REF!</f>
        <v>#REF!</v>
      </c>
      <c r="D15" s="25"/>
      <c r="G15" s="30"/>
    </row>
    <row r="16" spans="1:20" ht="12.95" customHeight="1" x14ac:dyDescent="0.2">
      <c r="A16" s="22" t="s">
        <v>271</v>
      </c>
      <c r="B16" s="28" t="s">
        <v>270</v>
      </c>
      <c r="C16" s="32" t="e">
        <f>#REF!*0.8</f>
        <v>#REF!</v>
      </c>
      <c r="D16" s="25"/>
      <c r="E16" s="25" t="s">
        <v>272</v>
      </c>
      <c r="F16" s="28" t="s">
        <v>273</v>
      </c>
      <c r="G16" s="30"/>
    </row>
    <row r="17" spans="1:7" ht="12.95" customHeight="1" x14ac:dyDescent="0.2">
      <c r="A17" s="33"/>
      <c r="C17" s="25"/>
      <c r="D17" s="25"/>
      <c r="E17" s="25" t="s">
        <v>274</v>
      </c>
      <c r="F17" s="28" t="e">
        <f>#REF!</f>
        <v>#REF!</v>
      </c>
      <c r="G17" s="30"/>
    </row>
    <row r="18" spans="1:7" ht="12.95" customHeight="1" x14ac:dyDescent="0.2">
      <c r="A18" s="22" t="s">
        <v>275</v>
      </c>
      <c r="B18" s="23" t="e">
        <f>(B6*B11^2)/1000</f>
        <v>#REF!</v>
      </c>
      <c r="C18" s="25" t="s">
        <v>276</v>
      </c>
      <c r="D18" s="25"/>
      <c r="E18" s="25" t="s">
        <v>277</v>
      </c>
      <c r="F18" s="28" t="e">
        <f>IF(#REF!=155,"F (155ºC)","B (130ºC)")</f>
        <v>#REF!</v>
      </c>
      <c r="G18" s="30"/>
    </row>
    <row r="19" spans="1:7" ht="12.95" customHeight="1" x14ac:dyDescent="0.25">
      <c r="A19" s="34" t="s">
        <v>278</v>
      </c>
      <c r="B19" s="230" t="s">
        <v>229</v>
      </c>
      <c r="C19" s="228"/>
      <c r="D19" s="35"/>
      <c r="E19" s="36" t="s">
        <v>279</v>
      </c>
      <c r="F19" s="9" t="e">
        <f>#REF!</f>
        <v>#REF!</v>
      </c>
      <c r="G19" s="37"/>
    </row>
    <row r="20" spans="1:7" ht="12.95" customHeight="1" x14ac:dyDescent="0.25">
      <c r="A20" s="38" t="s">
        <v>280</v>
      </c>
      <c r="D20" s="7"/>
      <c r="E20" s="222" t="s">
        <v>281</v>
      </c>
      <c r="F20" s="217"/>
      <c r="G20" s="223"/>
    </row>
    <row r="21" spans="1:7" ht="12.95" customHeight="1" x14ac:dyDescent="0.2">
      <c r="A21" s="22" t="s">
        <v>282</v>
      </c>
      <c r="D21" s="225" t="e">
        <f>TEXT(F5,"0")&amp;" mm"</f>
        <v>#REF!</v>
      </c>
      <c r="G21" s="30"/>
    </row>
    <row r="22" spans="1:7" ht="12.95" customHeight="1" x14ac:dyDescent="0.2">
      <c r="A22" s="22" t="s">
        <v>283</v>
      </c>
      <c r="D22" s="226"/>
      <c r="G22" s="30"/>
    </row>
    <row r="23" spans="1:7" ht="12.95" customHeight="1" x14ac:dyDescent="0.2">
      <c r="A23" s="231" t="s">
        <v>284</v>
      </c>
      <c r="B23" s="232"/>
      <c r="C23" s="232"/>
      <c r="D23" s="226"/>
      <c r="G23" s="30"/>
    </row>
    <row r="24" spans="1:7" ht="12.95" customHeight="1" x14ac:dyDescent="0.2">
      <c r="A24" s="233"/>
      <c r="B24" s="232"/>
      <c r="C24" s="232"/>
      <c r="D24" s="226"/>
      <c r="G24" s="30"/>
    </row>
    <row r="25" spans="1:7" ht="12.95" customHeight="1" x14ac:dyDescent="0.2">
      <c r="A25" s="231" t="s">
        <v>285</v>
      </c>
      <c r="B25" s="232"/>
      <c r="C25" s="232"/>
      <c r="D25" s="226"/>
      <c r="G25" s="30"/>
    </row>
    <row r="26" spans="1:7" ht="12.95" customHeight="1" x14ac:dyDescent="0.2">
      <c r="A26" s="233"/>
      <c r="B26" s="232"/>
      <c r="C26" s="232"/>
      <c r="D26" s="226"/>
      <c r="G26" s="30"/>
    </row>
    <row r="27" spans="1:7" ht="12.95" customHeight="1" x14ac:dyDescent="0.2">
      <c r="A27" s="22" t="s">
        <v>286</v>
      </c>
      <c r="D27" s="226"/>
      <c r="G27" s="30"/>
    </row>
    <row r="28" spans="1:7" ht="12.95" customHeight="1" x14ac:dyDescent="0.2">
      <c r="A28" s="39" t="s">
        <v>287</v>
      </c>
      <c r="B28" s="40" t="e">
        <f>F5*3+(2*#REF!+(IF(P2=1,2,1))*(#REF!+#REF!))*1000+IF(#REF!=2,0,(#REF!*1000))*5</f>
        <v>#REF!</v>
      </c>
      <c r="D28" s="226"/>
      <c r="G28" s="30"/>
    </row>
    <row r="29" spans="1:7" ht="12.95" customHeight="1" x14ac:dyDescent="0.2">
      <c r="A29" s="39" t="s">
        <v>288</v>
      </c>
      <c r="B29" s="40" t="e">
        <f>F5*2+(#REF!+#REF!+#REF!)*1000+IF(#REF!=2,0,(#REF!*1000))*3</f>
        <v>#REF!</v>
      </c>
      <c r="D29" s="8"/>
      <c r="G29" s="30"/>
    </row>
    <row r="30" spans="1:7" ht="12.95" customHeight="1" x14ac:dyDescent="0.2">
      <c r="A30" s="22"/>
      <c r="B30" s="25"/>
      <c r="D30" s="225" t="e">
        <f>TEXT(#REF!*1000+#REF!,"0")&amp;" mm"</f>
        <v>#REF!</v>
      </c>
      <c r="G30" s="30"/>
    </row>
    <row r="31" spans="1:7" ht="12.95" customHeight="1" x14ac:dyDescent="0.2">
      <c r="A31" s="33"/>
      <c r="D31" s="226"/>
      <c r="G31" s="30"/>
    </row>
    <row r="32" spans="1:7" ht="12.95" customHeight="1" x14ac:dyDescent="0.2">
      <c r="A32" s="38" t="s">
        <v>289</v>
      </c>
      <c r="D32" s="226"/>
      <c r="G32" s="30"/>
    </row>
    <row r="33" spans="1:7" ht="12.95" customHeight="1" x14ac:dyDescent="0.2">
      <c r="A33" s="22" t="s">
        <v>290</v>
      </c>
      <c r="B33" s="25" t="s">
        <v>291</v>
      </c>
      <c r="D33" s="226"/>
      <c r="G33" s="30"/>
    </row>
    <row r="34" spans="1:7" ht="12.95" customHeight="1" x14ac:dyDescent="0.2">
      <c r="A34" s="22" t="s">
        <v>292</v>
      </c>
      <c r="B34" s="25" t="e">
        <f>#REF!&amp;" X "&amp;#REF!</f>
        <v>#REF!</v>
      </c>
      <c r="D34" s="226"/>
      <c r="G34" s="30"/>
    </row>
    <row r="35" spans="1:7" ht="12.95" customHeight="1" x14ac:dyDescent="0.2">
      <c r="A35" s="22" t="s">
        <v>293</v>
      </c>
      <c r="B35" s="25" t="b">
        <f>IF(P1=3,(2*#REF!&amp;" X "&amp;#REF!),IF(P1=2,(#REF!&amp;" X "&amp;#REF!)))</f>
        <v>0</v>
      </c>
      <c r="D35" s="226"/>
      <c r="G35" s="30"/>
    </row>
    <row r="36" spans="1:7" ht="12.95" customHeight="1" x14ac:dyDescent="0.2">
      <c r="A36" s="61" t="s">
        <v>292</v>
      </c>
      <c r="B36" s="62" t="e">
        <f>#REF!&amp;" X "&amp;#REF!</f>
        <v>#REF!</v>
      </c>
      <c r="D36" s="226"/>
      <c r="G36" s="30"/>
    </row>
    <row r="37" spans="1:7" ht="12.95" customHeight="1" x14ac:dyDescent="0.25">
      <c r="A37" s="33"/>
      <c r="B37" s="35"/>
      <c r="C37" s="35"/>
      <c r="E37" s="227" t="s">
        <v>294</v>
      </c>
      <c r="F37" s="228"/>
      <c r="G37" s="229"/>
    </row>
    <row r="38" spans="1:7" ht="12.95" customHeight="1" x14ac:dyDescent="0.25">
      <c r="A38" s="216" t="s">
        <v>295</v>
      </c>
      <c r="B38" s="217"/>
      <c r="C38" s="51"/>
      <c r="D38" s="51"/>
      <c r="E38" s="49" t="s">
        <v>296</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297</v>
      </c>
      <c r="F40" s="25"/>
      <c r="G40" s="30"/>
    </row>
    <row r="41" spans="1:7" ht="12.95" customHeight="1" x14ac:dyDescent="0.2">
      <c r="A41" s="38" t="s">
        <v>298</v>
      </c>
      <c r="B41" s="54"/>
      <c r="E41" s="25" t="s">
        <v>299</v>
      </c>
      <c r="F41" s="25"/>
      <c r="G41" s="30"/>
    </row>
    <row r="42" spans="1:7" ht="12.95" customHeight="1" x14ac:dyDescent="0.2">
      <c r="A42" s="52" t="s">
        <v>300</v>
      </c>
      <c r="B42" s="53"/>
      <c r="C42" s="29" t="e">
        <f>F6/2</f>
        <v>#REF!</v>
      </c>
      <c r="D42" s="25" t="s">
        <v>239</v>
      </c>
      <c r="E42" s="25" t="s">
        <v>301</v>
      </c>
      <c r="F42" s="25"/>
      <c r="G42" s="30"/>
    </row>
    <row r="43" spans="1:7" ht="12.95" customHeight="1" x14ac:dyDescent="0.2">
      <c r="A43" s="38" t="s">
        <v>302</v>
      </c>
      <c r="B43" s="54"/>
      <c r="C43" s="55"/>
      <c r="E43" s="25" t="s">
        <v>303</v>
      </c>
      <c r="F43" s="25"/>
      <c r="G43" s="30"/>
    </row>
    <row r="44" spans="1:7" ht="12.95" customHeight="1" x14ac:dyDescent="0.2">
      <c r="A44" s="52" t="s">
        <v>300</v>
      </c>
      <c r="B44" s="53"/>
      <c r="C44" s="29" t="e">
        <f>F6*1.1</f>
        <v>#REF!</v>
      </c>
      <c r="D44" s="25" t="s">
        <v>239</v>
      </c>
      <c r="E44" s="25" t="s">
        <v>304</v>
      </c>
      <c r="G44" s="30"/>
    </row>
    <row r="45" spans="1:7" ht="12.95" customHeight="1" x14ac:dyDescent="0.2">
      <c r="A45" s="33"/>
      <c r="G45" s="30"/>
    </row>
    <row r="46" spans="1:7" ht="12.95" customHeight="1" x14ac:dyDescent="0.2">
      <c r="A46" s="42" t="s">
        <v>305</v>
      </c>
      <c r="B46" s="51"/>
      <c r="C46" s="51"/>
      <c r="D46" s="51"/>
      <c r="E46" s="51"/>
      <c r="F46" s="49"/>
      <c r="G46" s="50"/>
    </row>
    <row r="47" spans="1:7" ht="12.95" customHeight="1" x14ac:dyDescent="0.2">
      <c r="A47" s="22"/>
      <c r="F47" s="25"/>
      <c r="G47" s="27"/>
    </row>
    <row r="48" spans="1:7" ht="12.95" customHeight="1" x14ac:dyDescent="0.2">
      <c r="A48" s="43" t="s">
        <v>306</v>
      </c>
      <c r="B48" s="56" t="s">
        <v>233</v>
      </c>
      <c r="C48" s="25"/>
      <c r="F48" s="25"/>
      <c r="G48" s="27"/>
    </row>
    <row r="49" spans="1:18" ht="12.95" customHeight="1" x14ac:dyDescent="0.2">
      <c r="A49" s="43" t="s">
        <v>307</v>
      </c>
      <c r="B49" s="57" t="e">
        <f>#REF!&amp;" x "&amp;#REF!&amp;"  x "&amp;#REF!&amp;" cm"</f>
        <v>#REF!</v>
      </c>
      <c r="F49" s="25"/>
      <c r="G49" s="27"/>
    </row>
    <row r="50" spans="1:18" ht="12.95" customHeight="1" x14ac:dyDescent="0.2">
      <c r="A50" s="22" t="s">
        <v>308</v>
      </c>
      <c r="B50" s="25" t="s">
        <v>309</v>
      </c>
      <c r="F50" s="25"/>
      <c r="G50" s="27"/>
    </row>
    <row r="51" spans="1:18" ht="12.95" customHeight="1" x14ac:dyDescent="0.2">
      <c r="A51" s="22" t="s">
        <v>310</v>
      </c>
      <c r="B51" s="32" t="e">
        <f>#REF!</f>
        <v>#REF!</v>
      </c>
      <c r="F51" s="25"/>
      <c r="G51" s="27"/>
    </row>
    <row r="52" spans="1:18" ht="12.95" customHeight="1" x14ac:dyDescent="0.2">
      <c r="A52" s="22" t="s">
        <v>311</v>
      </c>
      <c r="B52" s="56" t="e">
        <f>#REF!</f>
        <v>#REF!</v>
      </c>
      <c r="D52" s="25"/>
      <c r="E52" s="25"/>
      <c r="F52" s="25"/>
      <c r="G52" s="27"/>
    </row>
    <row r="53" spans="1:18" ht="12.95" customHeight="1" x14ac:dyDescent="0.2">
      <c r="A53" s="22"/>
      <c r="B53" s="25"/>
      <c r="D53" s="58"/>
      <c r="E53" s="58"/>
      <c r="F53" s="58"/>
      <c r="G53" s="59"/>
    </row>
    <row r="54" spans="1:18" ht="12.95" customHeight="1" x14ac:dyDescent="0.25">
      <c r="A54" s="234" t="s">
        <v>312</v>
      </c>
      <c r="B54" s="228"/>
      <c r="C54" s="228"/>
      <c r="D54" s="228"/>
      <c r="E54" s="228"/>
      <c r="F54" s="36" t="s">
        <v>313</v>
      </c>
      <c r="G54" s="60">
        <f ca="1">TODAY()</f>
        <v>44964</v>
      </c>
    </row>
    <row r="58" spans="1:18" ht="12.75" customHeight="1" x14ac:dyDescent="0.25">
      <c r="L58" s="218"/>
      <c r="M58" s="219"/>
      <c r="N58" s="219"/>
      <c r="O58" s="219"/>
      <c r="P58" s="219"/>
      <c r="Q58" s="219"/>
      <c r="R58" s="214"/>
    </row>
    <row r="59" spans="1:18" ht="12.75" customHeight="1" x14ac:dyDescent="0.25">
      <c r="L59" s="13"/>
      <c r="M59" s="14"/>
      <c r="N59" s="1"/>
      <c r="O59" s="15"/>
      <c r="P59" s="224"/>
      <c r="Q59" s="219"/>
      <c r="R59" s="214"/>
    </row>
    <row r="60" spans="1:18" ht="12.75" customHeight="1" x14ac:dyDescent="0.25">
      <c r="L60" s="220"/>
      <c r="M60" s="219"/>
      <c r="N60" s="219"/>
      <c r="O60" s="219"/>
      <c r="P60" s="219"/>
      <c r="Q60" s="219"/>
      <c r="R60" s="214"/>
    </row>
    <row r="61" spans="1:18" ht="15" customHeight="1" x14ac:dyDescent="0.25">
      <c r="L61" s="221"/>
      <c r="M61" s="219"/>
      <c r="N61" s="219"/>
      <c r="O61" s="219"/>
      <c r="P61" s="219"/>
      <c r="Q61" s="219"/>
      <c r="R61" s="214"/>
    </row>
    <row r="62" spans="1:18" ht="15" customHeight="1" x14ac:dyDescent="0.2">
      <c r="J62" s="2" t="s">
        <v>314</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0"/>
      <c r="N76" s="228"/>
      <c r="O76" s="35"/>
      <c r="P76" s="36"/>
      <c r="Q76" s="9"/>
      <c r="R76" s="37"/>
    </row>
    <row r="77" spans="12:18" ht="15" x14ac:dyDescent="0.25">
      <c r="L77" s="38"/>
      <c r="M77" s="1"/>
      <c r="N77" s="1"/>
      <c r="O77" s="7"/>
      <c r="P77" s="222"/>
      <c r="Q77" s="217"/>
      <c r="R77" s="223"/>
    </row>
    <row r="78" spans="12:18" ht="12.75" customHeight="1" x14ac:dyDescent="0.2">
      <c r="L78" s="22"/>
      <c r="M78" s="1"/>
      <c r="N78" s="1"/>
      <c r="O78" s="225"/>
      <c r="P78" s="1"/>
      <c r="Q78" s="1"/>
      <c r="R78" s="30"/>
    </row>
    <row r="79" spans="12:18" x14ac:dyDescent="0.2">
      <c r="L79" s="22"/>
      <c r="M79" s="1"/>
      <c r="N79" s="1"/>
      <c r="O79" s="226"/>
      <c r="P79" s="1"/>
      <c r="Q79" s="1"/>
      <c r="R79" s="30"/>
    </row>
    <row r="80" spans="12:18" ht="12.75" customHeight="1" x14ac:dyDescent="0.2">
      <c r="L80" s="231"/>
      <c r="M80" s="235"/>
      <c r="N80" s="235"/>
      <c r="O80" s="226"/>
      <c r="P80" s="1"/>
      <c r="Q80" s="1"/>
      <c r="R80" s="30"/>
    </row>
    <row r="81" spans="12:18" ht="12.75" customHeight="1" x14ac:dyDescent="0.2">
      <c r="L81" s="233"/>
      <c r="M81" s="235"/>
      <c r="N81" s="235"/>
      <c r="O81" s="226"/>
      <c r="P81" s="1"/>
      <c r="Q81" s="1"/>
      <c r="R81" s="30"/>
    </row>
    <row r="82" spans="12:18" ht="12.75" customHeight="1" x14ac:dyDescent="0.2">
      <c r="L82" s="231"/>
      <c r="M82" s="235"/>
      <c r="N82" s="235"/>
      <c r="O82" s="226"/>
      <c r="P82" s="1"/>
      <c r="Q82" s="1"/>
      <c r="R82" s="30"/>
    </row>
    <row r="83" spans="12:18" ht="12.75" customHeight="1" x14ac:dyDescent="0.2">
      <c r="L83" s="233"/>
      <c r="M83" s="235"/>
      <c r="N83" s="235"/>
      <c r="O83" s="226"/>
      <c r="P83" s="1"/>
      <c r="Q83" s="1"/>
      <c r="R83" s="30"/>
    </row>
    <row r="84" spans="12:18" x14ac:dyDescent="0.2">
      <c r="L84" s="22"/>
      <c r="M84" s="1"/>
      <c r="N84" s="1"/>
      <c r="O84" s="226"/>
      <c r="P84" s="1"/>
      <c r="Q84" s="1"/>
      <c r="R84" s="30"/>
    </row>
    <row r="85" spans="12:18" x14ac:dyDescent="0.2">
      <c r="L85" s="39"/>
      <c r="M85" s="40"/>
      <c r="N85" s="1"/>
      <c r="O85" s="226"/>
      <c r="P85" s="1"/>
      <c r="Q85" s="1"/>
      <c r="R85" s="30"/>
    </row>
    <row r="86" spans="12:18" x14ac:dyDescent="0.2">
      <c r="L86" s="39"/>
      <c r="M86" s="40"/>
      <c r="N86" s="1"/>
      <c r="O86" s="8"/>
      <c r="P86" s="1"/>
      <c r="Q86" s="1"/>
      <c r="R86" s="30"/>
    </row>
    <row r="87" spans="12:18" ht="12.75" customHeight="1" x14ac:dyDescent="0.2">
      <c r="L87" s="22"/>
      <c r="M87" s="25"/>
      <c r="N87" s="1"/>
      <c r="O87" s="225"/>
      <c r="P87" s="1"/>
      <c r="Q87" s="1"/>
      <c r="R87" s="30"/>
    </row>
    <row r="88" spans="12:18" ht="12.75" customHeight="1" x14ac:dyDescent="0.2">
      <c r="L88" s="33"/>
      <c r="M88" s="1"/>
      <c r="N88" s="1"/>
      <c r="O88" s="226"/>
      <c r="P88" s="1"/>
      <c r="Q88" s="1"/>
      <c r="R88" s="30"/>
    </row>
    <row r="89" spans="12:18" ht="12.75" customHeight="1" x14ac:dyDescent="0.2">
      <c r="L89" s="38"/>
      <c r="M89" s="1"/>
      <c r="N89" s="1"/>
      <c r="O89" s="226"/>
      <c r="P89" s="1"/>
      <c r="Q89" s="1"/>
      <c r="R89" s="30"/>
    </row>
    <row r="90" spans="12:18" ht="12.75" customHeight="1" x14ac:dyDescent="0.2">
      <c r="L90" s="22"/>
      <c r="M90" s="25"/>
      <c r="N90" s="1"/>
      <c r="O90" s="226"/>
      <c r="P90" s="1"/>
      <c r="Q90" s="1"/>
      <c r="R90" s="30"/>
    </row>
    <row r="91" spans="12:18" ht="12.75" customHeight="1" x14ac:dyDescent="0.2">
      <c r="L91" s="22"/>
      <c r="M91" s="25"/>
      <c r="N91" s="1"/>
      <c r="O91" s="226"/>
      <c r="P91" s="1"/>
      <c r="Q91" s="1"/>
      <c r="R91" s="30"/>
    </row>
    <row r="92" spans="12:18" ht="12.75" customHeight="1" x14ac:dyDescent="0.2">
      <c r="L92" s="22"/>
      <c r="M92" s="25"/>
      <c r="N92" s="1"/>
      <c r="O92" s="226"/>
      <c r="P92" s="1"/>
      <c r="Q92" s="1"/>
      <c r="R92" s="30"/>
    </row>
    <row r="93" spans="12:18" ht="12.75" customHeight="1" x14ac:dyDescent="0.2">
      <c r="L93" s="61"/>
      <c r="M93" s="62"/>
      <c r="N93" s="1"/>
      <c r="O93" s="226"/>
      <c r="P93" s="1"/>
      <c r="Q93" s="1"/>
      <c r="R93" s="30"/>
    </row>
    <row r="94" spans="12:18" ht="15" x14ac:dyDescent="0.25">
      <c r="L94" s="33"/>
      <c r="M94" s="35"/>
      <c r="N94" s="35"/>
      <c r="O94" s="1"/>
      <c r="P94" s="227"/>
      <c r="Q94" s="228"/>
      <c r="R94" s="229"/>
    </row>
    <row r="95" spans="12:18" ht="15" x14ac:dyDescent="0.25">
      <c r="L95" s="216"/>
      <c r="M95" s="217"/>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4"/>
      <c r="M111" s="228"/>
      <c r="N111" s="228"/>
      <c r="O111" s="228"/>
      <c r="P111" s="228"/>
      <c r="Q111" s="36"/>
      <c r="R111" s="60"/>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2023-02-07T14:46:33Z</dcterms:modified>
</cp:coreProperties>
</file>