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EstaPastaDeTrabalho" defaultThemeVersion="124226"/>
  <mc:AlternateContent xmlns:mc="http://schemas.openxmlformats.org/markup-compatibility/2006">
    <mc:Choice Requires="x15">
      <x15ac:absPath xmlns:x15ac="http://schemas.microsoft.com/office/spreadsheetml/2010/11/ac" url="C:\Users\felipe.franchi\Documents\calculo_bree\bree_reactor_capacitors-Double-Spin-Box\Reator Fio\Saida\PROPOSTAS\GE POWER CONVERSION\None-GE POWER CONVERSION 117\Item 1\Documentos\"/>
    </mc:Choice>
  </mc:AlternateContent>
  <xr:revisionPtr revIDLastSave="0" documentId="13_ncr:1_{3D0EE39A-F18B-488C-82CA-A3F6EF392068}" xr6:coauthVersionLast="47" xr6:coauthVersionMax="47" xr10:uidLastSave="{00000000-0000-0000-0000-000000000000}"/>
  <bookViews>
    <workbookView xWindow="-20610" yWindow="915" windowWidth="20730" windowHeight="11160" tabRatio="854" xr2:uid="{00000000-000D-0000-FFFF-FFFF00000000}"/>
  </bookViews>
  <sheets>
    <sheet name="LISTA DE MATERIAIS" sheetId="1" r:id="rId1"/>
    <sheet name="ROTEIRO DE PRODUÇÃO" sheetId="2" r:id="rId2"/>
    <sheet name="CÓDIGOS TOTVS" sheetId="3" r:id="rId3"/>
    <sheet name="DADOS ISOLADORES" sheetId="4" r:id="rId4"/>
    <sheet name="PROPOSTA(old)" sheetId="5" state="hidden" r:id="rId5"/>
  </sheets>
  <externalReferences>
    <externalReference r:id="rId6"/>
    <externalReference r:id="rId7"/>
    <externalReference r:id="rId8"/>
    <externalReference r:id="rId9"/>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_xlnm.Print_Area" localSheetId="0">'LISTA DE MATERIAIS'!$G$45:$Y$79</definedName>
    <definedName name="_xlnm.Print_Area" localSheetId="4">'PROPOSTA(old)'!$A$1:$G$54</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s>
  <calcPr calcId="181029"/>
</workbook>
</file>

<file path=xl/calcChain.xml><?xml version="1.0" encoding="utf-8"?>
<calcChain xmlns="http://schemas.openxmlformats.org/spreadsheetml/2006/main">
  <c r="H33" i="1" l="1"/>
  <c r="H34" i="1" s="1"/>
  <c r="H36" i="1"/>
  <c r="G54" i="5"/>
  <c r="B52" i="5"/>
  <c r="B51" i="5"/>
  <c r="B49" i="5"/>
  <c r="D40" i="5"/>
  <c r="C40" i="5"/>
  <c r="A40" i="5"/>
  <c r="B36" i="5"/>
  <c r="B35" i="5"/>
  <c r="B34" i="5"/>
  <c r="D30" i="5"/>
  <c r="D21" i="5"/>
  <c r="F19" i="5"/>
  <c r="F18" i="5"/>
  <c r="F17" i="5"/>
  <c r="C16" i="5"/>
  <c r="C15" i="5"/>
  <c r="F14" i="5"/>
  <c r="B14" i="5"/>
  <c r="F13" i="5"/>
  <c r="B13" i="5"/>
  <c r="B12" i="5"/>
  <c r="B11" i="5"/>
  <c r="B18" i="5" s="1"/>
  <c r="F10" i="5"/>
  <c r="B10" i="5"/>
  <c r="F9" i="5"/>
  <c r="B9" i="5"/>
  <c r="F8" i="5"/>
  <c r="B8" i="5"/>
  <c r="F7" i="5"/>
  <c r="B7" i="5"/>
  <c r="F6" i="5"/>
  <c r="C44" i="5" s="1"/>
  <c r="B6" i="5"/>
  <c r="F5" i="5"/>
  <c r="B28" i="5" s="1"/>
  <c r="D5" i="5"/>
  <c r="B5" i="5"/>
  <c r="A4" i="5"/>
  <c r="A3" i="5"/>
  <c r="E2" i="5"/>
  <c r="B2" i="5"/>
  <c r="P1" i="5"/>
  <c r="F22" i="2"/>
  <c r="D21" i="2"/>
  <c r="D20" i="2"/>
  <c r="D19" i="2"/>
  <c r="D18" i="2"/>
  <c r="D17" i="2"/>
  <c r="D16" i="2"/>
  <c r="D15" i="2"/>
  <c r="D14" i="2"/>
  <c r="D13" i="2"/>
  <c r="D11" i="2"/>
  <c r="D10" i="2"/>
  <c r="D9" i="2"/>
  <c r="D22" i="2" s="1"/>
  <c r="H45" i="1" s="1"/>
  <c r="D8" i="2"/>
  <c r="D7" i="2"/>
  <c r="D6" i="2"/>
  <c r="AA226" i="1"/>
  <c r="AA225" i="1"/>
  <c r="H52" i="1"/>
  <c r="H42" i="1"/>
  <c r="AH41" i="1"/>
  <c r="H41" i="1"/>
  <c r="AH40" i="1"/>
  <c r="H40" i="1"/>
  <c r="AH39" i="1"/>
  <c r="H39" i="1"/>
  <c r="AH38" i="1"/>
  <c r="H38" i="1"/>
  <c r="AH37" i="1"/>
  <c r="H37" i="1"/>
  <c r="AH36" i="1"/>
  <c r="AH35" i="1"/>
  <c r="AH34" i="1"/>
  <c r="AH33" i="1"/>
  <c r="AH32" i="1"/>
  <c r="H32" i="1"/>
  <c r="AH31" i="1"/>
  <c r="H31" i="1"/>
  <c r="AH30" i="1"/>
  <c r="H30" i="1"/>
  <c r="AH29" i="1"/>
  <c r="H29" i="1"/>
  <c r="AH28" i="1"/>
  <c r="H28" i="1"/>
  <c r="AH27" i="1"/>
  <c r="H27" i="1"/>
  <c r="AH26" i="1"/>
  <c r="H26" i="1"/>
  <c r="AH25" i="1"/>
  <c r="H25" i="1"/>
  <c r="AH24" i="1"/>
  <c r="H24" i="1"/>
  <c r="AH23" i="1"/>
  <c r="H23" i="1"/>
  <c r="AH22" i="1"/>
  <c r="H22" i="1"/>
  <c r="AH21" i="1"/>
  <c r="H21" i="1"/>
  <c r="AH20" i="1"/>
  <c r="H20" i="1"/>
  <c r="AH19" i="1"/>
  <c r="H19" i="1"/>
  <c r="AH18" i="1"/>
  <c r="H18" i="1"/>
  <c r="AH17" i="1"/>
  <c r="H17" i="1"/>
  <c r="AH16" i="1"/>
  <c r="H16" i="1"/>
  <c r="AH15" i="1"/>
  <c r="H15" i="1"/>
  <c r="AH14" i="1"/>
  <c r="H14" i="1"/>
  <c r="AH13" i="1"/>
  <c r="H13" i="1"/>
  <c r="AH12" i="1"/>
  <c r="H12" i="1"/>
  <c r="AH11" i="1"/>
  <c r="H11" i="1"/>
  <c r="AH10" i="1"/>
  <c r="H10" i="1"/>
  <c r="AH9" i="1"/>
  <c r="H9" i="1"/>
  <c r="AH8" i="1"/>
  <c r="H8" i="1"/>
  <c r="AH7" i="1"/>
  <c r="H7" i="1"/>
  <c r="AH6" i="1"/>
  <c r="H6" i="1"/>
  <c r="AH5" i="1"/>
  <c r="H5" i="1"/>
  <c r="AH4" i="1"/>
  <c r="AH3" i="1"/>
  <c r="AH2" i="1"/>
  <c r="H44" i="1" l="1"/>
  <c r="H46" i="1" s="1"/>
  <c r="B29" i="5"/>
  <c r="C42" i="5"/>
</calcChain>
</file>

<file path=xl/sharedStrings.xml><?xml version="1.0" encoding="utf-8"?>
<sst xmlns="http://schemas.openxmlformats.org/spreadsheetml/2006/main" count="408" uniqueCount="336">
  <si>
    <t>AWG</t>
  </si>
  <si>
    <t>Custo</t>
  </si>
  <si>
    <t>ICMS</t>
  </si>
  <si>
    <t>pis/cofins</t>
  </si>
  <si>
    <t>Custo S/ IMP</t>
  </si>
  <si>
    <t>LISTA DE MATERIAL</t>
  </si>
  <si>
    <t>Custo médio do material</t>
  </si>
  <si>
    <t>Custo total por material</t>
  </si>
  <si>
    <t>RT21018020</t>
  </si>
  <si>
    <t>FIO ALUMÍNIO ISOLADO 11,5 AWG - 4M036</t>
  </si>
  <si>
    <t>Código</t>
  </si>
  <si>
    <t>Material</t>
  </si>
  <si>
    <t>Qtd</t>
  </si>
  <si>
    <t>RT21018019</t>
  </si>
  <si>
    <t>FIO ALUMÍNIO ISOLADO 11 AWG - 4M036</t>
  </si>
  <si>
    <t>RT21018018</t>
  </si>
  <si>
    <t>FIO ALUMÍNIO ISOLADO 10,5 AWG - 4M036</t>
  </si>
  <si>
    <t>RT21018041</t>
  </si>
  <si>
    <t>Fio alumínio isolado 9.5 AWG - 2M036-2T0</t>
  </si>
  <si>
    <t>[kg]</t>
  </si>
  <si>
    <t>RT21018042</t>
  </si>
  <si>
    <t>FIO ALUMÍNIO ISOLADO 10 AWG - 4M036</t>
  </si>
  <si>
    <t>RT21018040</t>
  </si>
  <si>
    <t>Fio alumínio isolado 9 AWG - 2M036-2T0</t>
  </si>
  <si>
    <t>RT21018016</t>
  </si>
  <si>
    <t>FIO ALUMÍNIO ISOLADO 9,5 AWG - 4M036</t>
  </si>
  <si>
    <t>RT21018039</t>
  </si>
  <si>
    <t>Fio alumínio isolado 8.5 AWG - 2M036-2T0</t>
  </si>
  <si>
    <t>RT21018015</t>
  </si>
  <si>
    <t>FIO ALUMÍNIO ISOLADO 9 AWG - 4M036</t>
  </si>
  <si>
    <t>RT21018038</t>
  </si>
  <si>
    <t>Fio alumínio isolado 8 AWG - 2M036-2T0</t>
  </si>
  <si>
    <t>RT21018014</t>
  </si>
  <si>
    <t>FIO ALUMÍNIO ISOLADO 8,5 AWG - 4M036</t>
  </si>
  <si>
    <t>RT21018037</t>
  </si>
  <si>
    <t>Fio alumínio isolado 7.5 AWG - 2M036-2T0</t>
  </si>
  <si>
    <t>RT21018013</t>
  </si>
  <si>
    <t>FIO ALUMÍNIO ISOLADO 8 AWG - 4M036</t>
  </si>
  <si>
    <t>RT21018036</t>
  </si>
  <si>
    <t>Fio alumínio isolado 7 AWG - 2M036-2T0</t>
  </si>
  <si>
    <t>RT21018012</t>
  </si>
  <si>
    <t>FIO ALUMÍNIO ISOLADO 7,5 AWG - 4M036</t>
  </si>
  <si>
    <t>RT23017038</t>
  </si>
  <si>
    <t>Roving contínuo 4400TEX</t>
  </si>
  <si>
    <t>RT21018011</t>
  </si>
  <si>
    <t>FIO ALUMÍNIO ISOLADO 7 AWG - 4M036</t>
  </si>
  <si>
    <t>RT23017001</t>
  </si>
  <si>
    <t>Tecido WR-600/3 0,20m</t>
  </si>
  <si>
    <t>RT21018010</t>
  </si>
  <si>
    <t>FIO ALUMÍNIO ISOLADO 6,5 AWG - 4M036</t>
  </si>
  <si>
    <t>RT25010001</t>
  </si>
  <si>
    <t>Resina epoxi araldite MY750 BR</t>
  </si>
  <si>
    <t>RT21018009</t>
  </si>
  <si>
    <t>FIO ALUMÍNIO ISOLADO 6 AWG - 4M036</t>
  </si>
  <si>
    <t>RT25020002</t>
  </si>
  <si>
    <t>Acelerador DY 9577</t>
  </si>
  <si>
    <t>RT21018008</t>
  </si>
  <si>
    <t>FIO ALUMÍNIO ISOLADO 5,5 AWG - 4M036</t>
  </si>
  <si>
    <t>RT22013007</t>
  </si>
  <si>
    <t>Perfil de alumínio 7,5 x 23 mm - EE223</t>
  </si>
  <si>
    <t>RT21018007</t>
  </si>
  <si>
    <t>FIO ALUMÍNIO ISOLADO 5 AWG - 4M036</t>
  </si>
  <si>
    <t>RT24015001</t>
  </si>
  <si>
    <t>Fita adesiva poliester 19mm x 66m - BRA</t>
  </si>
  <si>
    <t>[un]</t>
  </si>
  <si>
    <t>RT21018006</t>
  </si>
  <si>
    <t>FIO ALUMÍNIO ISOLADO 4,5 AWG - 4M036</t>
  </si>
  <si>
    <t>RT23019005</t>
  </si>
  <si>
    <t>Fita adesiva poliester 50mm x 66m - BRA</t>
  </si>
  <si>
    <t>RT21018005</t>
  </si>
  <si>
    <t>FIO ALUMÍNIO ISOLADO 4 AWG - 4M036</t>
  </si>
  <si>
    <t>6200A</t>
  </si>
  <si>
    <t>Sumatane HB S/B comp. A</t>
  </si>
  <si>
    <t>[L]</t>
  </si>
  <si>
    <t>RT21018004</t>
  </si>
  <si>
    <t>FIO ALUMÍNIO ISOLADO 3,5 AWG - 4M036</t>
  </si>
  <si>
    <t>6200B</t>
  </si>
  <si>
    <t>Sumatane HB S/B comp. B</t>
  </si>
  <si>
    <t>RT21018003</t>
  </si>
  <si>
    <t>FIO ALUMÍNIO ISOLADO 3 AWG - 4M036</t>
  </si>
  <si>
    <t>6300A</t>
  </si>
  <si>
    <t>Sumaclad 940 verde comp. A</t>
  </si>
  <si>
    <t>RT21018002</t>
  </si>
  <si>
    <t>FIO ALUMÍNIO ISOLADO 2,5 AWG - 4M036</t>
  </si>
  <si>
    <t>6300B</t>
  </si>
  <si>
    <t>Sumaclad 940 verde comp. B</t>
  </si>
  <si>
    <t>RT21018001</t>
  </si>
  <si>
    <t>FIO ALUMÍNIO ISOLADO 2 AWG - 4M036</t>
  </si>
  <si>
    <t>7900</t>
  </si>
  <si>
    <t>Diluente p/ tinta de acabamento</t>
  </si>
  <si>
    <t>RT21018045</t>
  </si>
  <si>
    <t>FIO ALUMÍNIO ISOLADO 11,5 AWG - 2M036-2T0</t>
  </si>
  <si>
    <t>RT12011003</t>
  </si>
  <si>
    <t>Placa ident. inox 110x50x0,6mm</t>
  </si>
  <si>
    <t>RT21018044</t>
  </si>
  <si>
    <t>FIO ALUMÍNIO ISOLADO 11 AWG - 2M036-2T025</t>
  </si>
  <si>
    <t>RT23017043</t>
  </si>
  <si>
    <t>Tela FV com proteção UV</t>
  </si>
  <si>
    <t>[m^2]</t>
  </si>
  <si>
    <t>RT21018043</t>
  </si>
  <si>
    <t>FIO ALUMÍNIO ISOLADO 10,5 AWG - 2M036-2T0</t>
  </si>
  <si>
    <t>RT23017003</t>
  </si>
  <si>
    <t>Fita cadarço TEXFITA A5-20L</t>
  </si>
  <si>
    <t>[m]</t>
  </si>
  <si>
    <t>FIO ALUMÍNIO ISOLADO 10 AWG - 2M036-2T025</t>
  </si>
  <si>
    <t>RT23017002</t>
  </si>
  <si>
    <t>Fita cadarço TEXFITA B2-35</t>
  </si>
  <si>
    <t>FIO ALUMÍNIO ISOLADO 9,5 AWG - 2M036-2T02</t>
  </si>
  <si>
    <t>RT13023001</t>
  </si>
  <si>
    <t>Rebite de alumínio 3,2 x 16mm</t>
  </si>
  <si>
    <t>FIO ALUMÍNIO ISOLADO 9 AWG - 2M036-2T025</t>
  </si>
  <si>
    <t>RT23017040</t>
  </si>
  <si>
    <t>Espaçadores 19.05mm, comp: 1210</t>
  </si>
  <si>
    <t>FIO ALUMÍNIO ISOLADO 8,5 AWG - 2M036-2T02</t>
  </si>
  <si>
    <t xml:space="preserve">Cruzeta 1851 mm 6 Braços 76.2 mm x 12.7 mm </t>
  </si>
  <si>
    <t>[cj]</t>
  </si>
  <si>
    <t>FIO ALUMÍNIO ISOLADO 8 AWG - 2M036-2T025</t>
  </si>
  <si>
    <t>Pedestal</t>
  </si>
  <si>
    <t>FIO ALUMÍNIO ISOLADO 7,5 AWG - 2M036-2T02</t>
  </si>
  <si>
    <t>Sapata</t>
  </si>
  <si>
    <t>FIO ALUMÍNIO ISOLADO 7 AWG - 2M036-2T025</t>
  </si>
  <si>
    <t>RT42011XXX</t>
  </si>
  <si>
    <t>Embalagem L: 1900 x C: 1900 x A: 1250</t>
  </si>
  <si>
    <t>RT21018035</t>
  </si>
  <si>
    <t>FIO ALUMÍNIO ISOLADO 6,5 AWG - 2M036-2T02</t>
  </si>
  <si>
    <t>MORT39011XXX</t>
  </si>
  <si>
    <t>MO Pintura: D 1851 mm x A 1363 mm , Superfície: 15.28 m^2</t>
  </si>
  <si>
    <t>RT21018034</t>
  </si>
  <si>
    <t>FIO ALUMÍNIO ISOLADO 6 AWG - 2M036-2T025</t>
  </si>
  <si>
    <t>RT21018033</t>
  </si>
  <si>
    <t>FIO ALUMÍNIO ISOLADO 5,5 AWG - 2M036-2T02</t>
  </si>
  <si>
    <t>RT21018032</t>
  </si>
  <si>
    <t>FIO ALUMÍNIO ISOLADO 5 AWG - 2M036-2T025</t>
  </si>
  <si>
    <t>RT21018031</t>
  </si>
  <si>
    <t>FIO ALUMÍNIO ISOLADO 4,5 AWG - 2M036-2T02</t>
  </si>
  <si>
    <t>RT21018030</t>
  </si>
  <si>
    <t>FIO ALUMÍNIO ISOLADO 4 AWG - 2M036-2T025</t>
  </si>
  <si>
    <t>RT21018029</t>
  </si>
  <si>
    <t>FIO ALUMÍNIO ISOLADO 3,5 AWG - 2M036-2T02</t>
  </si>
  <si>
    <t>RT21018028</t>
  </si>
  <si>
    <t>FIO ALUMÍNIO ISOLADO 3 AWG - 2M036-2T025</t>
  </si>
  <si>
    <t>RT21018027</t>
  </si>
  <si>
    <t>FIO ALUMÍNIO ISOLADO 2,5 AWG - 2M036-2T02</t>
  </si>
  <si>
    <t>RT21018026</t>
  </si>
  <si>
    <t>FIO ALUMÍNIO ISOLADO 2 AWG - 2M036-2T025</t>
  </si>
  <si>
    <t>Materia-Prima</t>
  </si>
  <si>
    <t>MOD</t>
  </si>
  <si>
    <t>Total</t>
  </si>
  <si>
    <t>OP</t>
  </si>
  <si>
    <t>ETAPA DO ROTEIRO</t>
  </si>
  <si>
    <t>HORAS</t>
  </si>
  <si>
    <t>CTE</t>
  </si>
  <si>
    <t>CALC</t>
  </si>
  <si>
    <t>SEPARAÇÃO DE MATERIAIS</t>
  </si>
  <si>
    <t>PREPARAR CRUZETA</t>
  </si>
  <si>
    <t>CALANDRAR ANEL</t>
  </si>
  <si>
    <t>SOLDAR ANEL DE TRAVAMENTO</t>
  </si>
  <si>
    <t>PREPARAR METALON</t>
  </si>
  <si>
    <t>AMARRAR CRUZETA</t>
  </si>
  <si>
    <t>MONTAR GABARITO</t>
  </si>
  <si>
    <t>BOBINAR COMPLETO</t>
  </si>
  <si>
    <t>FORNO</t>
  </si>
  <si>
    <t>DESMONTAR GABARITO</t>
  </si>
  <si>
    <t>CONECTAR</t>
  </si>
  <si>
    <t>SOLDAR CONECTOR/SAPATA</t>
  </si>
  <si>
    <t>ACABAMENTO INICIAL (LIXAMENTO)</t>
  </si>
  <si>
    <t>PINTAR</t>
  </si>
  <si>
    <t>ACABAMENTO FINAL</t>
  </si>
  <si>
    <t>TESTAR (ROTINA)</t>
  </si>
  <si>
    <t>MONTAGEM FINAL</t>
  </si>
  <si>
    <t>EMBALAR</t>
  </si>
  <si>
    <t>TOTAL</t>
  </si>
  <si>
    <t>None01RT</t>
  </si>
  <si>
    <t>Reator - None</t>
  </si>
  <si>
    <t>RTPDNone01</t>
  </si>
  <si>
    <t>Placa de dados reator 110 x 50 x 1.2 mm</t>
  </si>
  <si>
    <t>RT39010XXX</t>
  </si>
  <si>
    <t>Reator pai - None</t>
  </si>
  <si>
    <t>RTSA0XXX</t>
  </si>
  <si>
    <t>Reator - semi acabado None</t>
  </si>
  <si>
    <t>MORT39010XXX</t>
  </si>
  <si>
    <t>MO Pintura: D 1851 mm x A 1363 mm , Superfície: 0 m^2</t>
  </si>
  <si>
    <t>-</t>
  </si>
  <si>
    <t>RTSR0XXX</t>
  </si>
  <si>
    <t>Reator - seção reativa None</t>
  </si>
  <si>
    <t>Espaçadores 19.05mm, comp: 1287.0</t>
  </si>
  <si>
    <t>RT23019005XXX</t>
  </si>
  <si>
    <t>Cruzeta</t>
  </si>
  <si>
    <t>TIPO</t>
  </si>
  <si>
    <t>ALTURA(mm)</t>
  </si>
  <si>
    <t>FLEXÃO (N)</t>
  </si>
  <si>
    <t>TRAÇÃO (N)</t>
  </si>
  <si>
    <t>COMP. (N)</t>
  </si>
  <si>
    <t>NBI (kV)</t>
  </si>
  <si>
    <t>ESCOA. (mm)</t>
  </si>
  <si>
    <t>PESO (kg)</t>
  </si>
  <si>
    <t>DIAM.SAIA (mm)</t>
  </si>
  <si>
    <t>DF</t>
  </si>
  <si>
    <t>ROSCA</t>
  </si>
  <si>
    <t>P.FV</t>
  </si>
  <si>
    <t>TR4</t>
  </si>
  <si>
    <t>TR7</t>
  </si>
  <si>
    <t>TR10</t>
  </si>
  <si>
    <t>TR13</t>
  </si>
  <si>
    <t>TR41</t>
  </si>
  <si>
    <t>TR44</t>
  </si>
  <si>
    <t>TR46</t>
  </si>
  <si>
    <t>TR49</t>
  </si>
  <si>
    <t>TR202</t>
  </si>
  <si>
    <t>TR205</t>
  </si>
  <si>
    <t>TR208</t>
  </si>
  <si>
    <t>TR210</t>
  </si>
  <si>
    <t>TR214</t>
  </si>
  <si>
    <t>TR216</t>
  </si>
  <si>
    <t>TR222</t>
  </si>
  <si>
    <t>TR225</t>
  </si>
  <si>
    <t>TR227</t>
  </si>
  <si>
    <t>TR231</t>
  </si>
  <si>
    <t>TR267</t>
  </si>
  <si>
    <t>TR278</t>
  </si>
  <si>
    <t>TR286</t>
  </si>
  <si>
    <t>TR287</t>
  </si>
  <si>
    <t>TR288</t>
  </si>
  <si>
    <t>TR289</t>
  </si>
  <si>
    <t>TR291</t>
  </si>
  <si>
    <t>TR295</t>
  </si>
  <si>
    <t>TR304</t>
  </si>
  <si>
    <t>TR308</t>
  </si>
  <si>
    <t>TR312</t>
  </si>
  <si>
    <t>TR316</t>
  </si>
  <si>
    <t>TR324</t>
  </si>
  <si>
    <t>TR330</t>
  </si>
  <si>
    <t>TR367</t>
  </si>
  <si>
    <t>TR371</t>
  </si>
  <si>
    <t>MTS-5995</t>
  </si>
  <si>
    <t>MTS-61130</t>
  </si>
  <si>
    <t>MTS-75150</t>
  </si>
  <si>
    <t>MTS-75175</t>
  </si>
  <si>
    <t>MTS-75210</t>
  </si>
  <si>
    <t>MTS-77130</t>
  </si>
  <si>
    <t>MTS-82300</t>
  </si>
  <si>
    <t>MTS-91130</t>
  </si>
  <si>
    <t>MTS-69130</t>
  </si>
  <si>
    <t>MTS-69150</t>
  </si>
  <si>
    <t>MTS-64150</t>
  </si>
  <si>
    <t>MTS-91105</t>
  </si>
  <si>
    <t xml:space="preserve">AT/S-90/210 </t>
  </si>
  <si>
    <t>PROPOSTA TÉCNICA</t>
  </si>
  <si>
    <t>3 x Reatores</t>
  </si>
  <si>
    <t>Lado-a-lado ou triângulo</t>
  </si>
  <si>
    <t>Nossa Referência:</t>
  </si>
  <si>
    <t>Cliente:</t>
  </si>
  <si>
    <t>isolador de topo</t>
  </si>
  <si>
    <t>1 x Reator</t>
  </si>
  <si>
    <t>Empilhado</t>
  </si>
  <si>
    <t>Duplo</t>
  </si>
  <si>
    <t>Indutância Nominal</t>
  </si>
  <si>
    <t>mH</t>
  </si>
  <si>
    <t>Altura Reator Módulo</t>
  </si>
  <si>
    <t>mm</t>
  </si>
  <si>
    <t>Impedância Nominal</t>
  </si>
  <si>
    <t>Ω</t>
  </si>
  <si>
    <t>Diâmetro Externo</t>
  </si>
  <si>
    <t>Tensão do Sistema</t>
  </si>
  <si>
    <t>kV</t>
  </si>
  <si>
    <t>Diâmetro da Fundação</t>
  </si>
  <si>
    <t xml:space="preserve">Nível de Isolamento Entre Terminais (NBI) </t>
  </si>
  <si>
    <t>kVp</t>
  </si>
  <si>
    <t>Distância Mínima Entre Eixos de Reatores</t>
  </si>
  <si>
    <t>Frequência</t>
  </si>
  <si>
    <t>Hz</t>
  </si>
  <si>
    <t>Peso por Módulo</t>
  </si>
  <si>
    <t>kg</t>
  </si>
  <si>
    <t>Frequência de Sintonia</t>
  </si>
  <si>
    <t xml:space="preserve">Peso Total </t>
  </si>
  <si>
    <t>Corrente Nominal</t>
  </si>
  <si>
    <t>A</t>
  </si>
  <si>
    <t>Corrente de Curto-circuito Térmica / Duração</t>
  </si>
  <si>
    <t>kA / s</t>
  </si>
  <si>
    <t>Altitude Máxima</t>
  </si>
  <si>
    <t>manm</t>
  </si>
  <si>
    <t>Corrente de Curto-circuito Dinâmica</t>
  </si>
  <si>
    <t>kAp</t>
  </si>
  <si>
    <t>Temperatura Ambiente</t>
  </si>
  <si>
    <t>ºC</t>
  </si>
  <si>
    <t>Perdas por Fase à 75ºC / Corrente Nominal</t>
  </si>
  <si>
    <t>kW</t>
  </si>
  <si>
    <t>Velocidade do Vento</t>
  </si>
  <si>
    <t>km/h</t>
  </si>
  <si>
    <t>Fator Q à 75ºC / Frequencia Nominal</t>
  </si>
  <si>
    <t>≥</t>
  </si>
  <si>
    <t>Fator Q à 75ºC / Frequencia de Sintonia</t>
  </si>
  <si>
    <t>Resfriamento</t>
  </si>
  <si>
    <t>A.N.</t>
  </si>
  <si>
    <t>Instalação</t>
  </si>
  <si>
    <t>Potência Nominal</t>
  </si>
  <si>
    <t>kVAr</t>
  </si>
  <si>
    <t>Classe de Isolamento</t>
  </si>
  <si>
    <t>Tipo de Montagem</t>
  </si>
  <si>
    <t>Norma Aplicável</t>
  </si>
  <si>
    <t>Notas</t>
  </si>
  <si>
    <t>Dimensões do Reator</t>
  </si>
  <si>
    <t>1 - Cor dos reatores - Munsell N6,5 (padrão BREE)</t>
  </si>
  <si>
    <t>2 - Desenho orientativo para proposta.</t>
  </si>
  <si>
    <t>3 - Localização dos terminais pode ser modificada para atender à especificação do cliente.</t>
  </si>
  <si>
    <t>4 - Pedestal espaçador de alumínio poderá ser localizado na parte inferior ou superior do isolador.</t>
  </si>
  <si>
    <t>5 - Dimensões em mm</t>
  </si>
  <si>
    <t>6 - Altura total do conjunto Trifasico (mm)</t>
  </si>
  <si>
    <t>6 - Altura total do conjunto Duplo (mm)</t>
  </si>
  <si>
    <t>Dados Suporte</t>
  </si>
  <si>
    <t>Isoladores</t>
  </si>
  <si>
    <t>Não inclusos</t>
  </si>
  <si>
    <t>Isolador da Base (quantidade x tipo)</t>
  </si>
  <si>
    <t>Isolador Entre fases (quantidade x tipo)</t>
  </si>
  <si>
    <t>Imagem meramente ilustrativa</t>
  </si>
  <si>
    <t>Distanciamento Magnético</t>
  </si>
  <si>
    <t>Ensaios Elétricos em Fábrica</t>
  </si>
  <si>
    <t>→ Visual e dimensional.</t>
  </si>
  <si>
    <t>Distanciamento axial a partir da cruzeta superior/inferior para:</t>
  </si>
  <si>
    <t>→ Medição de resistência ôhmica do enrolamento.</t>
  </si>
  <si>
    <t>→ Pequenas partes metálicas não formando laços fechados (MC1)</t>
  </si>
  <si>
    <t>→ Medição da reatância.</t>
  </si>
  <si>
    <t>Distanciamento radial a partir da linha de centro do reator para:</t>
  </si>
  <si>
    <t>→ Medição de perdas à temperatura ambiente.</t>
  </si>
  <si>
    <t>→ Medição da indutância e do fator de qualidade na frequência de sintonia.</t>
  </si>
  <si>
    <t>Dimensões das Embalagens</t>
  </si>
  <si>
    <t>Conteudo por Emb</t>
  </si>
  <si>
    <t>C x L x A (cm) :</t>
  </si>
  <si>
    <t>Tipo da embalagem:</t>
  </si>
  <si>
    <t>Engradado</t>
  </si>
  <si>
    <t>Peso bruto (kg) :</t>
  </si>
  <si>
    <t>Nº de Engradados</t>
  </si>
  <si>
    <t>Rua Prefeito Domingos Mocelin Neto, 155 CEP 83420-000 | Quatro Barras - PR,  Brasil - Tel.: +55 41 3167-4000</t>
  </si>
  <si>
    <t>Data:</t>
  </si>
  <si>
    <t>PF00001</t>
  </si>
  <si>
    <t>RTV + MO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</si>
</sst>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R$&quot;\ * #,##0.00_-;\-&quot;R$&quot;\ * #,##0.00_-;_-&quot;R$&quot;\ * &quot;-&quot;??_-;_-@_-"/>
    <numFmt numFmtId="43" formatCode="_-* #,##0.00_-;\-* #,##0.00_-;_-* &quot;-&quot;??_-;_-@_-"/>
    <numFmt numFmtId="164" formatCode="0.000"/>
    <numFmt numFmtId="165" formatCode="&quot;R$&quot;\ #,##0.00"/>
    <numFmt numFmtId="166" formatCode="[$USD]\ #,##0.00"/>
    <numFmt numFmtId="167" formatCode="_-[$R$-416]\ * #,##0.00_-;\-[$R$-416]\ * #,##0.00_-;_-[$R$-416]\ * &quot;-&quot;??_-;_-@_-"/>
    <numFmt numFmtId="168" formatCode="_(&quot;R$&quot;* #,##0.00_);_(&quot;R$&quot;* \(#,##0.00\);_(&quot;R$&quot;* &quot;-&quot;??_);_(@_)"/>
    <numFmt numFmtId="169" formatCode="0&quot; kg&quot;"/>
    <numFmt numFmtId="170" formatCode="_(&quot;$&quot;* #,##0.00_);_(&quot;$&quot;* \(#,##0.00\);_(&quot;$&quot;* &quot;-&quot;??_);_(@_)"/>
    <numFmt numFmtId="171" formatCode="General_)"/>
  </numFmts>
  <fonts count="37"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sz val="10"/>
      <name val="Arial"/>
      <family val="2"/>
    </font>
    <font>
      <sz val="8"/>
      <name val="Arial"/>
      <family val="2"/>
    </font>
    <font>
      <b/>
      <sz val="11"/>
      <color theme="0"/>
      <name val="Arial"/>
      <family val="2"/>
    </font>
    <font>
      <b/>
      <sz val="10"/>
      <color theme="0"/>
      <name val="Arial"/>
      <family val="2"/>
    </font>
    <font>
      <sz val="6"/>
      <name val="Arial"/>
      <family val="2"/>
    </font>
    <font>
      <b/>
      <sz val="6"/>
      <name val="Arial"/>
      <family val="2"/>
    </font>
    <font>
      <b/>
      <sz val="12"/>
      <name val="Arial"/>
      <family val="2"/>
    </font>
    <font>
      <sz val="10"/>
      <color theme="1"/>
      <name val="Arial"/>
      <family val="2"/>
    </font>
    <font>
      <sz val="11"/>
      <color theme="1"/>
      <name val="Arial"/>
      <family val="2"/>
    </font>
    <font>
      <sz val="10"/>
      <color rgb="FF2EFC24"/>
      <name val="Arial Black"/>
      <family val="2"/>
    </font>
    <font>
      <sz val="10"/>
      <color rgb="FF2EFC24"/>
      <name val="Arial"/>
      <family val="2"/>
    </font>
    <font>
      <b/>
      <sz val="10"/>
      <color rgb="FF92D050"/>
      <name val="Arial Black"/>
      <family val="2"/>
    </font>
    <font>
      <sz val="10"/>
      <color theme="1"/>
      <name val="Calibri"/>
      <family val="2"/>
      <scheme val="minor"/>
    </font>
    <font>
      <b/>
      <sz val="10"/>
      <color rgb="FF92D050"/>
      <name val="Arial"/>
      <family val="2"/>
    </font>
    <font>
      <b/>
      <sz val="11"/>
      <color theme="0"/>
      <name val="Calibri"/>
      <family val="2"/>
      <scheme val="minor"/>
    </font>
    <font>
      <sz val="11"/>
      <color theme="0"/>
      <name val="Calibri"/>
      <family val="2"/>
      <scheme val="minor"/>
    </font>
    <font>
      <sz val="8"/>
      <name val="Courier New"/>
      <family val="3"/>
    </font>
    <font>
      <sz val="10"/>
      <color theme="0"/>
      <name val="Arial"/>
      <family val="2"/>
    </font>
    <font>
      <i/>
      <sz val="8"/>
      <name val="Arial"/>
      <family val="2"/>
    </font>
    <font>
      <b/>
      <sz val="6"/>
      <color theme="0"/>
      <name val="Arial"/>
      <family val="2"/>
    </font>
    <font>
      <sz val="10"/>
      <name val="Courier"/>
      <family val="3"/>
    </font>
    <font>
      <sz val="6"/>
      <color theme="1"/>
      <name val="Arial"/>
      <family val="2"/>
    </font>
    <font>
      <sz val="6"/>
      <color theme="0"/>
      <name val="Arial"/>
      <family val="2"/>
    </font>
    <font>
      <sz val="6"/>
      <color indexed="8"/>
      <name val="Courier New"/>
      <family val="2"/>
    </font>
    <font>
      <sz val="18"/>
      <color theme="3"/>
      <name val="Cambria"/>
      <family val="2"/>
      <scheme val="major"/>
    </font>
    <font>
      <sz val="11"/>
      <color rgb="FF9C5700"/>
      <name val="Calibri"/>
      <family val="2"/>
      <scheme val="minor"/>
    </font>
    <font>
      <sz val="10"/>
      <color indexed="8"/>
      <name val="Arial"/>
      <family val="2"/>
    </font>
    <font>
      <b/>
      <sz val="10"/>
      <color rgb="FFC00000"/>
      <name val="Arial"/>
      <family val="2"/>
    </font>
    <font>
      <sz val="11"/>
      <color theme="3"/>
      <name val="Calibri"/>
      <family val="2"/>
      <scheme val="minor"/>
    </font>
    <font>
      <sz val="11"/>
      <name val="Calibri"/>
      <family val="2"/>
      <scheme val="minor"/>
    </font>
    <font>
      <b/>
      <sz val="10"/>
      <color theme="1"/>
      <name val="Arial"/>
      <family val="2"/>
    </font>
    <font>
      <sz val="11"/>
      <color theme="3"/>
      <name val="Arial"/>
      <family val="2"/>
    </font>
    <font>
      <b/>
      <i/>
      <sz val="12"/>
      <color theme="3"/>
      <name val="Arial"/>
      <family val="2"/>
    </font>
  </fonts>
  <fills count="15">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rgb="FFFFEB9C"/>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00FFFF"/>
        <bgColor indexed="64"/>
      </patternFill>
    </fill>
    <fill>
      <patternFill patternType="solid">
        <fgColor rgb="FF002060"/>
        <bgColor indexed="64"/>
      </patternFill>
    </fill>
    <fill>
      <patternFill patternType="solid">
        <fgColor theme="6"/>
        <bgColor indexed="64"/>
      </patternFill>
    </fill>
    <fill>
      <patternFill patternType="solid">
        <fgColor theme="3"/>
        <bgColor indexed="64"/>
      </patternFill>
    </fill>
  </fills>
  <borders count="43">
    <border>
      <left/>
      <right/>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auto="1"/>
      </left>
      <right style="thin">
        <color auto="1"/>
      </right>
      <top/>
      <bottom/>
      <diagonal/>
    </border>
    <border>
      <left style="thick">
        <color indexed="64"/>
      </left>
      <right/>
      <top/>
      <bottom style="thin">
        <color indexed="64"/>
      </bottom>
      <diagonal/>
    </border>
    <border>
      <left style="thick">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n">
        <color indexed="64"/>
      </left>
      <right style="thin">
        <color indexed="64"/>
      </right>
      <top style="thin">
        <color indexed="64"/>
      </top>
      <bottom style="thin">
        <color indexed="64"/>
      </bottom>
      <diagonal/>
    </border>
    <border>
      <left style="thin">
        <color auto="1"/>
      </left>
      <right/>
      <top style="thick">
        <color auto="1"/>
      </top>
      <bottom style="thin">
        <color auto="1"/>
      </bottom>
      <diagonal/>
    </border>
    <border>
      <left style="thin">
        <color auto="1"/>
      </left>
      <right/>
      <top style="thin">
        <color auto="1"/>
      </top>
      <bottom style="thick">
        <color auto="1"/>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style="thick">
        <color indexed="64"/>
      </left>
      <right style="thin">
        <color indexed="64"/>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ck">
        <color indexed="64"/>
      </bottom>
      <diagonal/>
    </border>
    <border>
      <left/>
      <right/>
      <top style="thick">
        <color indexed="64"/>
      </top>
      <bottom style="thick">
        <color indexed="64"/>
      </bottom>
      <diagonal/>
    </border>
    <border>
      <left/>
      <right style="thin">
        <color indexed="64"/>
      </right>
      <top/>
      <bottom style="thin">
        <color auto="1"/>
      </bottom>
      <diagonal/>
    </border>
  </borders>
  <cellStyleXfs count="29">
    <xf numFmtId="0" fontId="0" fillId="0" borderId="0"/>
    <xf numFmtId="0" fontId="3" fillId="0" borderId="0"/>
    <xf numFmtId="9" fontId="3" fillId="0" borderId="0"/>
    <xf numFmtId="0" fontId="3" fillId="0" borderId="0"/>
    <xf numFmtId="0" fontId="20" fillId="0" borderId="0"/>
    <xf numFmtId="0" fontId="3" fillId="0" borderId="0"/>
    <xf numFmtId="170" fontId="3" fillId="0" borderId="0"/>
    <xf numFmtId="9" fontId="3" fillId="0" borderId="0"/>
    <xf numFmtId="43" fontId="3" fillId="0" borderId="0"/>
    <xf numFmtId="171" fontId="24" fillId="0" borderId="0"/>
    <xf numFmtId="0" fontId="27" fillId="0" borderId="0"/>
    <xf numFmtId="168" fontId="1" fillId="0" borderId="0"/>
    <xf numFmtId="0" fontId="28" fillId="0" borderId="0"/>
    <xf numFmtId="0" fontId="29" fillId="4" borderId="0"/>
    <xf numFmtId="0" fontId="1" fillId="5" borderId="0"/>
    <xf numFmtId="0" fontId="1" fillId="6" borderId="0"/>
    <xf numFmtId="0" fontId="1" fillId="7" borderId="0"/>
    <xf numFmtId="0" fontId="1" fillId="8" borderId="0"/>
    <xf numFmtId="0" fontId="1" fillId="9" borderId="0"/>
    <xf numFmtId="0" fontId="1" fillId="10" borderId="0"/>
    <xf numFmtId="43" fontId="3" fillId="0" borderId="0"/>
    <xf numFmtId="168"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248">
    <xf numFmtId="0" fontId="0" fillId="0" borderId="0" xfId="0"/>
    <xf numFmtId="0" fontId="3" fillId="2" borderId="0" xfId="1" applyFill="1" applyAlignment="1">
      <alignment vertical="center"/>
    </xf>
    <xf numFmtId="0" fontId="3" fillId="2" borderId="0" xfId="1" applyFill="1"/>
    <xf numFmtId="0" fontId="15" fillId="2" borderId="0" xfId="0" applyFont="1" applyFill="1" applyAlignment="1">
      <alignment horizontal="center" vertical="center"/>
    </xf>
    <xf numFmtId="0" fontId="3" fillId="2" borderId="0" xfId="0" applyFont="1" applyFill="1" applyAlignment="1">
      <alignment vertical="center"/>
    </xf>
    <xf numFmtId="164" fontId="4" fillId="2" borderId="0" xfId="1" applyNumberFormat="1" applyFont="1" applyFill="1" applyAlignment="1">
      <alignment horizontal="center" vertical="center"/>
    </xf>
    <xf numFmtId="0" fontId="14" fillId="12" borderId="11" xfId="0" applyFont="1" applyFill="1" applyBorder="1" applyAlignment="1">
      <alignment vertical="center"/>
    </xf>
    <xf numFmtId="0" fontId="5" fillId="2" borderId="0" xfId="1" applyFont="1" applyFill="1" applyAlignment="1">
      <alignment horizontal="right" vertical="center" textRotation="90"/>
    </xf>
    <xf numFmtId="0" fontId="5" fillId="2" borderId="17" xfId="1" applyFont="1" applyFill="1" applyBorder="1" applyAlignment="1">
      <alignment horizontal="right" vertical="center" textRotation="90"/>
    </xf>
    <xf numFmtId="0" fontId="8" fillId="2" borderId="2" xfId="1" applyFont="1" applyFill="1" applyBorder="1" applyAlignment="1">
      <alignment horizontal="center" vertical="center"/>
    </xf>
    <xf numFmtId="0" fontId="3" fillId="2" borderId="13" xfId="1" applyFill="1" applyBorder="1"/>
    <xf numFmtId="0" fontId="3" fillId="2" borderId="22" xfId="1" applyFill="1" applyBorder="1"/>
    <xf numFmtId="0" fontId="3" fillId="2" borderId="14" xfId="1" applyFill="1" applyBorder="1"/>
    <xf numFmtId="0" fontId="5" fillId="2" borderId="3" xfId="1" applyFont="1" applyFill="1" applyBorder="1" applyAlignment="1">
      <alignment horizontal="right" vertical="center"/>
    </xf>
    <xf numFmtId="0" fontId="5" fillId="2" borderId="0" xfId="1" applyFont="1" applyFill="1" applyAlignment="1">
      <alignment vertical="center"/>
    </xf>
    <xf numFmtId="0" fontId="5" fillId="2" borderId="0" xfId="1" applyFont="1" applyFill="1" applyAlignment="1">
      <alignment horizontal="right" vertical="center"/>
    </xf>
    <xf numFmtId="0" fontId="8" fillId="2" borderId="20" xfId="1" applyFont="1" applyFill="1" applyBorder="1" applyAlignment="1">
      <alignment vertical="center"/>
    </xf>
    <xf numFmtId="2" fontId="8" fillId="2" borderId="19" xfId="1" applyNumberFormat="1" applyFont="1" applyFill="1" applyBorder="1" applyAlignment="1">
      <alignment horizontal="right" vertical="center"/>
    </xf>
    <xf numFmtId="0" fontId="8" fillId="2" borderId="19" xfId="1" applyFont="1" applyFill="1" applyBorder="1" applyAlignment="1">
      <alignment vertical="center"/>
    </xf>
    <xf numFmtId="0" fontId="8" fillId="2" borderId="19" xfId="1" applyFont="1" applyFill="1" applyBorder="1" applyAlignment="1">
      <alignment horizontal="left" vertical="center"/>
    </xf>
    <xf numFmtId="1" fontId="8" fillId="2" borderId="19" xfId="1" applyNumberFormat="1" applyFont="1" applyFill="1" applyBorder="1" applyAlignment="1">
      <alignment horizontal="right" vertical="center"/>
    </xf>
    <xf numFmtId="0" fontId="8" fillId="2" borderId="18" xfId="1" applyFont="1" applyFill="1" applyBorder="1" applyAlignment="1">
      <alignment vertical="center"/>
    </xf>
    <xf numFmtId="0" fontId="8" fillId="2" borderId="3" xfId="1" applyFont="1" applyFill="1" applyBorder="1" applyAlignment="1">
      <alignment vertical="center"/>
    </xf>
    <xf numFmtId="2" fontId="8" fillId="2" borderId="0" xfId="1" applyNumberFormat="1" applyFont="1" applyFill="1" applyAlignment="1">
      <alignment horizontal="right" vertical="center"/>
    </xf>
    <xf numFmtId="164" fontId="8" fillId="2" borderId="0" xfId="1" applyNumberFormat="1" applyFont="1" applyFill="1" applyAlignment="1">
      <alignment vertical="center"/>
    </xf>
    <xf numFmtId="0" fontId="8" fillId="2" borderId="0" xfId="1" applyFont="1" applyFill="1" applyAlignment="1">
      <alignment vertical="center"/>
    </xf>
    <xf numFmtId="1" fontId="8" fillId="2" borderId="0" xfId="1" applyNumberFormat="1" applyFont="1" applyFill="1" applyAlignment="1">
      <alignment horizontal="right" vertical="center"/>
    </xf>
    <xf numFmtId="0" fontId="8" fillId="2" borderId="17" xfId="1" applyFont="1" applyFill="1" applyBorder="1" applyAlignment="1">
      <alignment vertical="center"/>
    </xf>
    <xf numFmtId="0" fontId="8" fillId="2" borderId="0" xfId="1" applyFont="1" applyFill="1" applyAlignment="1">
      <alignment horizontal="right" vertical="center"/>
    </xf>
    <xf numFmtId="1" fontId="8" fillId="2" borderId="0" xfId="1" applyNumberFormat="1" applyFont="1" applyFill="1" applyAlignment="1">
      <alignment vertical="center"/>
    </xf>
    <xf numFmtId="0" fontId="3" fillId="2" borderId="17" xfId="1" applyFill="1" applyBorder="1" applyAlignment="1">
      <alignment vertical="center"/>
    </xf>
    <xf numFmtId="2" fontId="8" fillId="2" borderId="0" xfId="1" applyNumberFormat="1" applyFont="1" applyFill="1" applyAlignment="1">
      <alignment vertical="center"/>
    </xf>
    <xf numFmtId="1" fontId="8" fillId="2" borderId="0" xfId="1" applyNumberFormat="1" applyFont="1" applyFill="1" applyAlignment="1">
      <alignment horizontal="left" vertical="center"/>
    </xf>
    <xf numFmtId="0" fontId="3" fillId="2" borderId="3" xfId="1" applyFill="1" applyBorder="1" applyAlignment="1">
      <alignment vertical="center"/>
    </xf>
    <xf numFmtId="0" fontId="8" fillId="2" borderId="1" xfId="1" applyFont="1" applyFill="1" applyBorder="1" applyAlignment="1">
      <alignment vertical="center"/>
    </xf>
    <xf numFmtId="0" fontId="3" fillId="2" borderId="2" xfId="1" applyFill="1" applyBorder="1" applyAlignment="1">
      <alignment vertical="center"/>
    </xf>
    <xf numFmtId="0" fontId="8" fillId="2" borderId="2" xfId="1" applyFont="1" applyFill="1" applyBorder="1" applyAlignment="1">
      <alignment vertical="center"/>
    </xf>
    <xf numFmtId="0" fontId="8" fillId="2" borderId="16" xfId="1" applyFont="1" applyFill="1" applyBorder="1" applyAlignment="1">
      <alignment vertical="center"/>
    </xf>
    <xf numFmtId="0" fontId="9" fillId="2" borderId="3" xfId="1" applyFont="1" applyFill="1" applyBorder="1" applyAlignment="1">
      <alignment vertical="center"/>
    </xf>
    <xf numFmtId="0" fontId="23" fillId="2" borderId="3" xfId="1" applyFont="1" applyFill="1" applyBorder="1" applyAlignment="1">
      <alignment vertical="center"/>
    </xf>
    <xf numFmtId="1" fontId="23" fillId="2" borderId="0" xfId="1" applyNumberFormat="1" applyFont="1" applyFill="1" applyAlignment="1">
      <alignment horizontal="left" vertical="center"/>
    </xf>
    <xf numFmtId="0" fontId="3" fillId="2" borderId="18" xfId="1" applyFill="1" applyBorder="1" applyAlignment="1">
      <alignment vertical="center"/>
    </xf>
    <xf numFmtId="0" fontId="9" fillId="2" borderId="20" xfId="1" applyFont="1" applyFill="1" applyBorder="1" applyAlignment="1">
      <alignment vertical="center"/>
    </xf>
    <xf numFmtId="0" fontId="8" fillId="2" borderId="3" xfId="1" applyFont="1" applyFill="1" applyBorder="1" applyAlignment="1">
      <alignment horizontal="left" vertical="center"/>
    </xf>
    <xf numFmtId="0" fontId="12" fillId="2" borderId="0" xfId="0" applyFont="1" applyFill="1" applyAlignment="1">
      <alignment vertical="center"/>
    </xf>
    <xf numFmtId="0" fontId="3" fillId="2" borderId="0" xfId="1" applyFill="1" applyAlignment="1">
      <alignment horizontal="right" vertical="center"/>
    </xf>
    <xf numFmtId="0" fontId="3" fillId="11" borderId="22" xfId="1" applyFill="1" applyBorder="1"/>
    <xf numFmtId="0" fontId="11" fillId="2" borderId="0" xfId="0" applyFont="1" applyFill="1" applyAlignment="1">
      <alignment vertical="center"/>
    </xf>
    <xf numFmtId="0" fontId="0" fillId="2" borderId="0" xfId="0" applyFill="1" applyAlignment="1">
      <alignment vertical="center"/>
    </xf>
    <xf numFmtId="0" fontId="9" fillId="2" borderId="19" xfId="1" applyFont="1" applyFill="1" applyBorder="1" applyAlignment="1">
      <alignment vertical="center"/>
    </xf>
    <xf numFmtId="0" fontId="9" fillId="2" borderId="18" xfId="1" applyFont="1" applyFill="1" applyBorder="1" applyAlignment="1">
      <alignment vertical="center"/>
    </xf>
    <xf numFmtId="0" fontId="3" fillId="2" borderId="19" xfId="1" applyFill="1" applyBorder="1" applyAlignment="1">
      <alignment vertical="center"/>
    </xf>
    <xf numFmtId="49" fontId="8" fillId="2" borderId="3" xfId="1" applyNumberFormat="1" applyFont="1" applyFill="1" applyBorder="1" applyAlignment="1">
      <alignment vertical="center"/>
    </xf>
    <xf numFmtId="49" fontId="8" fillId="2" borderId="0" xfId="1" applyNumberFormat="1" applyFont="1" applyFill="1" applyAlignment="1">
      <alignment vertical="center"/>
    </xf>
    <xf numFmtId="0" fontId="4" fillId="2" borderId="0" xfId="1" applyFont="1" applyFill="1" applyAlignment="1">
      <alignment vertical="center"/>
    </xf>
    <xf numFmtId="1" fontId="3" fillId="2" borderId="0" xfId="1" applyNumberFormat="1" applyFill="1" applyAlignment="1">
      <alignment vertical="center"/>
    </xf>
    <xf numFmtId="0" fontId="8" fillId="2" borderId="0" xfId="1" applyFont="1" applyFill="1" applyAlignment="1">
      <alignment horizontal="left" vertical="center"/>
    </xf>
    <xf numFmtId="2" fontId="8" fillId="2" borderId="0" xfId="1" applyNumberFormat="1" applyFont="1" applyFill="1" applyAlignment="1">
      <alignment horizontal="left" vertical="center" shrinkToFit="1"/>
    </xf>
    <xf numFmtId="0" fontId="0" fillId="2" borderId="0" xfId="0" applyFill="1" applyAlignment="1">
      <alignment vertical="center" wrapText="1"/>
    </xf>
    <xf numFmtId="0" fontId="0" fillId="2" borderId="17" xfId="0" applyFill="1" applyBorder="1" applyAlignment="1">
      <alignment vertical="center" wrapText="1"/>
    </xf>
    <xf numFmtId="14" fontId="8" fillId="2" borderId="16" xfId="1" applyNumberFormat="1" applyFont="1" applyFill="1" applyBorder="1" applyAlignment="1">
      <alignment horizontal="left" vertical="center"/>
    </xf>
    <xf numFmtId="0" fontId="26" fillId="2" borderId="3" xfId="1" applyFont="1" applyFill="1" applyBorder="1" applyAlignment="1">
      <alignment vertical="center"/>
    </xf>
    <xf numFmtId="0" fontId="26" fillId="2" borderId="0" xfId="1" applyFont="1" applyFill="1" applyAlignment="1">
      <alignment vertical="center"/>
    </xf>
    <xf numFmtId="0" fontId="3" fillId="2" borderId="0" xfId="1" applyFill="1" applyAlignment="1">
      <alignment horizontal="center" vertical="center"/>
    </xf>
    <xf numFmtId="0" fontId="3" fillId="2" borderId="9" xfId="0" applyFont="1" applyFill="1" applyBorder="1" applyAlignment="1">
      <alignment vertical="center"/>
    </xf>
    <xf numFmtId="165" fontId="3" fillId="2" borderId="8" xfId="0" applyNumberFormat="1" applyFont="1" applyFill="1" applyBorder="1" applyAlignment="1">
      <alignment horizontal="center" vertical="center"/>
    </xf>
    <xf numFmtId="0" fontId="3" fillId="2" borderId="7" xfId="0" applyFont="1" applyFill="1" applyBorder="1" applyAlignment="1">
      <alignment vertical="center"/>
    </xf>
    <xf numFmtId="0" fontId="3" fillId="2" borderId="6" xfId="0" applyFont="1" applyFill="1" applyBorder="1" applyAlignment="1">
      <alignment horizontal="center" vertical="center"/>
    </xf>
    <xf numFmtId="0" fontId="3" fillId="2" borderId="6" xfId="0" applyFont="1" applyFill="1" applyBorder="1" applyAlignment="1">
      <alignment horizontal="left" vertical="center"/>
    </xf>
    <xf numFmtId="0" fontId="3" fillId="2" borderId="6" xfId="0" applyFont="1" applyFill="1" applyBorder="1" applyAlignment="1">
      <alignment horizontal="right" vertical="center"/>
    </xf>
    <xf numFmtId="0" fontId="3" fillId="2" borderId="5" xfId="0" applyFont="1" applyFill="1" applyBorder="1" applyAlignment="1">
      <alignment horizontal="center" vertical="center"/>
    </xf>
    <xf numFmtId="0" fontId="0" fillId="2" borderId="0" xfId="0" applyFill="1" applyAlignment="1">
      <alignment horizontal="center" vertical="center"/>
    </xf>
    <xf numFmtId="0" fontId="3" fillId="2" borderId="0" xfId="0" applyFont="1" applyFill="1" applyAlignment="1">
      <alignment horizontal="center" vertical="center"/>
    </xf>
    <xf numFmtId="0" fontId="3" fillId="2" borderId="0" xfId="0" applyFont="1" applyFill="1" applyAlignment="1">
      <alignment horizontal="left" vertical="center"/>
    </xf>
    <xf numFmtId="0" fontId="13" fillId="12" borderId="7" xfId="0" applyFont="1" applyFill="1" applyBorder="1" applyAlignment="1">
      <alignment horizontal="right" vertical="center"/>
    </xf>
    <xf numFmtId="0" fontId="0" fillId="12" borderId="12" xfId="0" applyFill="1" applyBorder="1" applyAlignment="1">
      <alignment vertical="center"/>
    </xf>
    <xf numFmtId="0" fontId="16" fillId="2" borderId="0" xfId="0" applyFont="1" applyFill="1" applyAlignment="1">
      <alignment vertical="center"/>
    </xf>
    <xf numFmtId="0" fontId="4" fillId="2" borderId="0" xfId="0" applyFont="1" applyFill="1" applyAlignment="1">
      <alignment vertical="center"/>
    </xf>
    <xf numFmtId="0" fontId="3" fillId="2" borderId="12" xfId="0" applyFont="1" applyFill="1" applyBorder="1" applyAlignment="1">
      <alignment horizontal="right" vertical="center"/>
    </xf>
    <xf numFmtId="0" fontId="3" fillId="2" borderId="23" xfId="0" applyFont="1" applyFill="1" applyBorder="1" applyAlignment="1">
      <alignment horizontal="right" vertical="center"/>
    </xf>
    <xf numFmtId="166" fontId="3" fillId="2" borderId="0" xfId="0" applyNumberFormat="1" applyFont="1" applyFill="1" applyAlignment="1">
      <alignment horizontal="left" vertical="center"/>
    </xf>
    <xf numFmtId="10" fontId="0" fillId="2" borderId="0" xfId="0" applyNumberFormat="1" applyFill="1" applyAlignment="1">
      <alignment vertical="center"/>
    </xf>
    <xf numFmtId="0" fontId="11" fillId="3" borderId="0" xfId="0" applyFont="1" applyFill="1" applyAlignment="1">
      <alignment vertical="center"/>
    </xf>
    <xf numFmtId="0" fontId="19" fillId="2" borderId="0" xfId="0" applyFont="1" applyFill="1" applyAlignment="1">
      <alignment horizontal="center" vertical="center"/>
    </xf>
    <xf numFmtId="1" fontId="3" fillId="2" borderId="0" xfId="0" applyNumberFormat="1" applyFont="1" applyFill="1" applyAlignment="1">
      <alignment horizontal="left" vertical="center"/>
    </xf>
    <xf numFmtId="2" fontId="16" fillId="2" borderId="0" xfId="0" applyNumberFormat="1" applyFont="1" applyFill="1" applyAlignment="1">
      <alignment vertical="center"/>
    </xf>
    <xf numFmtId="2" fontId="0" fillId="2" borderId="0" xfId="0" applyNumberFormat="1" applyFill="1" applyAlignment="1">
      <alignment vertical="center"/>
    </xf>
    <xf numFmtId="0" fontId="0" fillId="12" borderId="7" xfId="0" applyFill="1" applyBorder="1" applyAlignment="1">
      <alignment vertical="center"/>
    </xf>
    <xf numFmtId="0" fontId="13" fillId="12" borderId="6" xfId="0" applyFont="1" applyFill="1" applyBorder="1" applyAlignment="1">
      <alignment horizontal="center" vertical="center"/>
    </xf>
    <xf numFmtId="0" fontId="14" fillId="12" borderId="6" xfId="0" applyFont="1" applyFill="1" applyBorder="1" applyAlignment="1">
      <alignment vertical="center"/>
    </xf>
    <xf numFmtId="1" fontId="3" fillId="2" borderId="0" xfId="0" applyNumberFormat="1" applyFont="1" applyFill="1" applyAlignment="1">
      <alignment vertical="center"/>
    </xf>
    <xf numFmtId="2" fontId="3" fillId="2" borderId="0" xfId="0" applyNumberFormat="1" applyFont="1" applyFill="1" applyAlignment="1">
      <alignment horizontal="right" vertical="center"/>
    </xf>
    <xf numFmtId="2" fontId="3" fillId="2" borderId="6" xfId="0" applyNumberFormat="1" applyFont="1" applyFill="1" applyBorder="1" applyAlignment="1">
      <alignment horizontal="right" vertical="center"/>
    </xf>
    <xf numFmtId="2" fontId="33" fillId="2" borderId="0" xfId="0" applyNumberFormat="1" applyFont="1" applyFill="1" applyAlignment="1">
      <alignment horizontal="center" vertical="center"/>
    </xf>
    <xf numFmtId="0" fontId="33" fillId="2" borderId="0" xfId="0" applyFont="1" applyFill="1" applyAlignment="1">
      <alignment horizontal="center" vertical="center"/>
    </xf>
    <xf numFmtId="0" fontId="3" fillId="2" borderId="0" xfId="0" applyFont="1" applyFill="1" applyAlignment="1">
      <alignment horizontal="right" vertical="center"/>
    </xf>
    <xf numFmtId="0" fontId="18" fillId="2" borderId="0" xfId="0" applyFont="1" applyFill="1" applyAlignment="1">
      <alignment horizontal="center" vertical="center"/>
    </xf>
    <xf numFmtId="0" fontId="3" fillId="2" borderId="0" xfId="1" applyFill="1" applyAlignment="1">
      <alignment horizontal="left" vertical="center"/>
    </xf>
    <xf numFmtId="0" fontId="3" fillId="2" borderId="9" xfId="0" applyFont="1" applyFill="1" applyBorder="1" applyAlignment="1">
      <alignment horizontal="center" vertical="center"/>
    </xf>
    <xf numFmtId="165" fontId="3" fillId="2" borderId="9" xfId="0" applyNumberFormat="1" applyFont="1" applyFill="1" applyBorder="1" applyAlignment="1">
      <alignment horizontal="center" vertical="center"/>
    </xf>
    <xf numFmtId="165" fontId="3" fillId="2" borderId="0" xfId="0" applyNumberFormat="1" applyFont="1" applyFill="1" applyAlignment="1">
      <alignment horizontal="center" vertical="center"/>
    </xf>
    <xf numFmtId="0" fontId="3" fillId="0" borderId="9" xfId="0" applyFont="1" applyBorder="1" applyAlignment="1">
      <alignment vertical="center"/>
    </xf>
    <xf numFmtId="0" fontId="3" fillId="2" borderId="8" xfId="0" applyFont="1" applyFill="1" applyBorder="1" applyAlignment="1">
      <alignment vertical="center"/>
    </xf>
    <xf numFmtId="0" fontId="3" fillId="2" borderId="24" xfId="0" applyFont="1" applyFill="1" applyBorder="1" applyAlignment="1">
      <alignment vertical="center"/>
    </xf>
    <xf numFmtId="0" fontId="3" fillId="2" borderId="26" xfId="0" applyFont="1" applyFill="1" applyBorder="1" applyAlignment="1">
      <alignment vertical="center"/>
    </xf>
    <xf numFmtId="0" fontId="11" fillId="2" borderId="26" xfId="0" applyFont="1" applyFill="1" applyBorder="1" applyAlignment="1">
      <alignment vertical="center"/>
    </xf>
    <xf numFmtId="0" fontId="11" fillId="2" borderId="24" xfId="0" applyFont="1" applyFill="1" applyBorder="1" applyAlignment="1">
      <alignment vertical="center"/>
    </xf>
    <xf numFmtId="0" fontId="11" fillId="2" borderId="28" xfId="0" applyFont="1" applyFill="1" applyBorder="1" applyAlignment="1">
      <alignment vertical="center"/>
    </xf>
    <xf numFmtId="2" fontId="11" fillId="2" borderId="0" xfId="0" applyNumberFormat="1" applyFont="1" applyFill="1" applyAlignment="1">
      <alignment vertical="center"/>
    </xf>
    <xf numFmtId="14" fontId="11" fillId="2" borderId="0" xfId="0" applyNumberFormat="1" applyFont="1" applyFill="1" applyAlignment="1">
      <alignment vertical="center"/>
    </xf>
    <xf numFmtId="2" fontId="11" fillId="2" borderId="0" xfId="0" applyNumberFormat="1" applyFont="1" applyFill="1" applyAlignment="1">
      <alignment horizontal="right" vertical="center"/>
    </xf>
    <xf numFmtId="0" fontId="17" fillId="2" borderId="0" xfId="0" applyFont="1" applyFill="1" applyAlignment="1">
      <alignment horizontal="center" vertical="center"/>
    </xf>
    <xf numFmtId="0" fontId="11" fillId="2" borderId="0" xfId="0" applyFont="1" applyFill="1" applyAlignment="1">
      <alignment horizontal="left" vertical="center"/>
    </xf>
    <xf numFmtId="0" fontId="11" fillId="2" borderId="0" xfId="0" applyFont="1" applyFill="1" applyAlignment="1">
      <alignment horizontal="center" vertical="center"/>
    </xf>
    <xf numFmtId="165" fontId="11" fillId="2" borderId="0" xfId="0" applyNumberFormat="1" applyFont="1" applyFill="1" applyAlignment="1">
      <alignment horizontal="center" vertical="center"/>
    </xf>
    <xf numFmtId="0" fontId="31" fillId="2" borderId="0" xfId="0" applyFont="1" applyFill="1" applyAlignment="1">
      <alignment vertical="center"/>
    </xf>
    <xf numFmtId="0" fontId="31" fillId="2" borderId="0" xfId="0" applyFont="1" applyFill="1" applyAlignment="1">
      <alignment horizontal="center" vertical="center"/>
    </xf>
    <xf numFmtId="165" fontId="31" fillId="2" borderId="0" xfId="0" applyNumberFormat="1" applyFont="1" applyFill="1" applyAlignment="1">
      <alignment horizontal="center" vertical="center"/>
    </xf>
    <xf numFmtId="2" fontId="31" fillId="2" borderId="0" xfId="0" applyNumberFormat="1" applyFont="1" applyFill="1" applyAlignment="1">
      <alignment horizontal="center" vertical="center"/>
    </xf>
    <xf numFmtId="2" fontId="11" fillId="2" borderId="0" xfId="0" applyNumberFormat="1" applyFont="1" applyFill="1" applyAlignment="1">
      <alignment horizontal="center" vertical="center"/>
    </xf>
    <xf numFmtId="2" fontId="3" fillId="2" borderId="0" xfId="0" applyNumberFormat="1" applyFont="1" applyFill="1" applyAlignment="1">
      <alignment horizontal="center" vertical="center"/>
    </xf>
    <xf numFmtId="0" fontId="12" fillId="2" borderId="0" xfId="0" applyFont="1" applyFill="1" applyAlignment="1">
      <alignment horizontal="center" vertical="center"/>
    </xf>
    <xf numFmtId="2" fontId="3" fillId="2" borderId="0" xfId="1" applyNumberFormat="1" applyFill="1" applyAlignment="1">
      <alignment vertical="center"/>
    </xf>
    <xf numFmtId="2" fontId="11" fillId="2" borderId="0" xfId="0" applyNumberFormat="1" applyFont="1" applyFill="1" applyAlignment="1">
      <alignment horizontal="left" vertical="center"/>
    </xf>
    <xf numFmtId="2" fontId="4" fillId="2" borderId="0" xfId="0" applyNumberFormat="1" applyFont="1" applyFill="1" applyAlignment="1">
      <alignment vertical="center"/>
    </xf>
    <xf numFmtId="167" fontId="11" fillId="2" borderId="0" xfId="0" applyNumberFormat="1" applyFont="1" applyFill="1" applyAlignment="1">
      <alignment vertical="center"/>
    </xf>
    <xf numFmtId="0" fontId="30" fillId="2" borderId="0" xfId="10" applyFont="1" applyFill="1" applyAlignment="1">
      <alignment vertical="center"/>
    </xf>
    <xf numFmtId="2" fontId="30" fillId="2" borderId="0" xfId="10" applyNumberFormat="1" applyFont="1" applyFill="1" applyAlignment="1">
      <alignment vertical="center"/>
    </xf>
    <xf numFmtId="0" fontId="6" fillId="2" borderId="0" xfId="0" applyFont="1" applyFill="1" applyAlignment="1">
      <alignment horizontal="center" vertical="center"/>
    </xf>
    <xf numFmtId="0" fontId="0" fillId="2" borderId="0" xfId="0" applyFill="1"/>
    <xf numFmtId="0" fontId="30" fillId="2" borderId="0" xfId="10" applyFont="1" applyFill="1" applyAlignment="1">
      <alignment horizontal="center" vertical="center"/>
    </xf>
    <xf numFmtId="168" fontId="30" fillId="2" borderId="0" xfId="11" applyFont="1" applyFill="1" applyAlignment="1">
      <alignment horizontal="center" vertical="center"/>
    </xf>
    <xf numFmtId="1" fontId="18" fillId="2" borderId="0" xfId="0" applyNumberFormat="1" applyFont="1" applyFill="1" applyAlignment="1">
      <alignment horizontal="right" vertical="center"/>
    </xf>
    <xf numFmtId="1" fontId="18" fillId="2" borderId="0" xfId="0" applyNumberFormat="1" applyFont="1" applyFill="1" applyAlignment="1">
      <alignment horizontal="center" vertical="center" shrinkToFit="1"/>
    </xf>
    <xf numFmtId="1" fontId="18" fillId="2" borderId="0" xfId="0" applyNumberFormat="1" applyFont="1" applyFill="1" applyAlignment="1">
      <alignment horizontal="center" vertical="center"/>
    </xf>
    <xf numFmtId="169" fontId="18" fillId="2" borderId="0" xfId="0" applyNumberFormat="1" applyFont="1" applyFill="1" applyAlignment="1">
      <alignment horizontal="center" vertical="center"/>
    </xf>
    <xf numFmtId="165" fontId="18" fillId="2" borderId="0" xfId="0" applyNumberFormat="1" applyFont="1" applyFill="1" applyAlignment="1">
      <alignment horizontal="center" vertical="center"/>
    </xf>
    <xf numFmtId="0" fontId="18" fillId="2" borderId="0" xfId="0" applyFont="1" applyFill="1" applyAlignment="1">
      <alignment horizontal="right" vertical="center"/>
    </xf>
    <xf numFmtId="0" fontId="7" fillId="2" borderId="0" xfId="1" applyFont="1" applyFill="1" applyAlignment="1">
      <alignment horizontal="center" vertical="center"/>
    </xf>
    <xf numFmtId="1" fontId="33" fillId="2" borderId="0" xfId="0" applyNumberFormat="1" applyFont="1" applyFill="1" applyAlignment="1">
      <alignment horizontal="center" vertical="center"/>
    </xf>
    <xf numFmtId="0" fontId="32" fillId="2" borderId="0" xfId="0" applyFont="1" applyFill="1" applyAlignment="1">
      <alignment horizontal="center" vertical="center"/>
    </xf>
    <xf numFmtId="2" fontId="0" fillId="2" borderId="0" xfId="0" applyNumberFormat="1" applyFill="1" applyAlignment="1">
      <alignment horizontal="center" vertical="center"/>
    </xf>
    <xf numFmtId="1" fontId="0" fillId="2" borderId="0" xfId="0" applyNumberFormat="1" applyFill="1" applyAlignment="1">
      <alignment horizontal="center" vertical="center"/>
    </xf>
    <xf numFmtId="0" fontId="0" fillId="2" borderId="0" xfId="0" applyFill="1" applyAlignment="1">
      <alignment horizontal="center"/>
    </xf>
    <xf numFmtId="0" fontId="21" fillId="2" borderId="0" xfId="1" applyFont="1" applyFill="1" applyAlignment="1">
      <alignment horizontal="center" vertical="center"/>
    </xf>
    <xf numFmtId="165" fontId="21" fillId="2" borderId="0" xfId="1" applyNumberFormat="1" applyFont="1" applyFill="1" applyAlignment="1">
      <alignment horizontal="center" vertical="center"/>
    </xf>
    <xf numFmtId="1" fontId="21" fillId="2" borderId="0" xfId="1" applyNumberFormat="1" applyFont="1" applyFill="1" applyAlignment="1">
      <alignment horizontal="center" vertical="center"/>
    </xf>
    <xf numFmtId="2" fontId="18" fillId="2" borderId="0" xfId="0" applyNumberFormat="1" applyFont="1" applyFill="1" applyAlignment="1">
      <alignment horizontal="left" vertical="center"/>
    </xf>
    <xf numFmtId="0" fontId="0" fillId="2" borderId="12" xfId="0" applyFill="1" applyBorder="1" applyAlignment="1">
      <alignment vertical="center"/>
    </xf>
    <xf numFmtId="0" fontId="0" fillId="2" borderId="11" xfId="0" applyFill="1" applyBorder="1" applyAlignment="1">
      <alignment vertical="center"/>
    </xf>
    <xf numFmtId="0" fontId="19" fillId="2" borderId="9" xfId="0" applyFont="1" applyFill="1" applyBorder="1" applyAlignment="1">
      <alignment vertical="center"/>
    </xf>
    <xf numFmtId="0" fontId="0" fillId="2" borderId="7" xfId="0" applyFill="1" applyBorder="1" applyAlignment="1">
      <alignment vertical="center"/>
    </xf>
    <xf numFmtId="0" fontId="0" fillId="2" borderId="6" xfId="0" applyFill="1" applyBorder="1" applyAlignment="1">
      <alignment vertical="center"/>
    </xf>
    <xf numFmtId="166" fontId="3" fillId="2" borderId="6" xfId="0" applyNumberFormat="1" applyFont="1" applyFill="1" applyBorder="1" applyAlignment="1">
      <alignment horizontal="left" vertical="center"/>
    </xf>
    <xf numFmtId="165" fontId="3" fillId="2" borderId="0" xfId="0" applyNumberFormat="1" applyFont="1" applyFill="1" applyAlignment="1">
      <alignment horizontal="right" vertical="center"/>
    </xf>
    <xf numFmtId="0" fontId="0" fillId="0" borderId="0" xfId="0" applyAlignment="1">
      <alignment horizontal="left" vertical="center"/>
    </xf>
    <xf numFmtId="0" fontId="3" fillId="0" borderId="30" xfId="1" applyBorder="1" applyAlignment="1">
      <alignment horizontal="left" vertical="center"/>
    </xf>
    <xf numFmtId="0" fontId="0" fillId="0" borderId="0" xfId="0" applyAlignment="1">
      <alignment horizontal="left"/>
    </xf>
    <xf numFmtId="0" fontId="19" fillId="0" borderId="0" xfId="0" applyFont="1"/>
    <xf numFmtId="0" fontId="21" fillId="0" borderId="0" xfId="1" applyFont="1"/>
    <xf numFmtId="2" fontId="3" fillId="0" borderId="30" xfId="1" applyNumberFormat="1" applyBorder="1" applyAlignment="1">
      <alignment horizontal="center" vertical="center"/>
    </xf>
    <xf numFmtId="2" fontId="2" fillId="13" borderId="30" xfId="0" applyNumberFormat="1" applyFont="1" applyFill="1" applyBorder="1" applyAlignment="1">
      <alignment horizontal="center" vertical="center"/>
    </xf>
    <xf numFmtId="0" fontId="11" fillId="2" borderId="31" xfId="0" applyFont="1" applyFill="1" applyBorder="1" applyAlignment="1">
      <alignment vertical="center"/>
    </xf>
    <xf numFmtId="0" fontId="11" fillId="2" borderId="21" xfId="0" applyFont="1" applyFill="1" applyBorder="1" applyAlignment="1">
      <alignment vertical="center"/>
    </xf>
    <xf numFmtId="0" fontId="11" fillId="2" borderId="32" xfId="0" applyFont="1" applyFill="1" applyBorder="1" applyAlignment="1">
      <alignment vertical="center"/>
    </xf>
    <xf numFmtId="0" fontId="3" fillId="2" borderId="31" xfId="0" applyFont="1" applyFill="1" applyBorder="1" applyAlignment="1">
      <alignment vertical="center"/>
    </xf>
    <xf numFmtId="0" fontId="3" fillId="2" borderId="21" xfId="0" applyFont="1" applyFill="1" applyBorder="1" applyAlignment="1">
      <alignment vertical="center"/>
    </xf>
    <xf numFmtId="2" fontId="11" fillId="2" borderId="30" xfId="0" applyNumberFormat="1" applyFont="1" applyFill="1" applyBorder="1" applyAlignment="1">
      <alignment horizontal="center" vertical="center"/>
    </xf>
    <xf numFmtId="2" fontId="16" fillId="2" borderId="30" xfId="0" applyNumberFormat="1" applyFont="1" applyFill="1" applyBorder="1" applyAlignment="1">
      <alignment horizontal="center" vertical="center"/>
    </xf>
    <xf numFmtId="0" fontId="21" fillId="2" borderId="0" xfId="0" applyFont="1" applyFill="1" applyAlignment="1">
      <alignment horizontal="center" vertical="center"/>
    </xf>
    <xf numFmtId="2" fontId="34" fillId="2" borderId="33" xfId="0" applyNumberFormat="1" applyFont="1" applyFill="1" applyBorder="1" applyAlignment="1">
      <alignment horizontal="center" vertical="center"/>
    </xf>
    <xf numFmtId="2" fontId="34" fillId="2" borderId="34" xfId="0" applyNumberFormat="1" applyFont="1" applyFill="1" applyBorder="1" applyAlignment="1">
      <alignment horizontal="center" vertical="center"/>
    </xf>
    <xf numFmtId="2" fontId="34" fillId="2" borderId="35" xfId="0" applyNumberFormat="1" applyFont="1" applyFill="1" applyBorder="1" applyAlignment="1">
      <alignment horizontal="center" vertical="center"/>
    </xf>
    <xf numFmtId="2" fontId="3" fillId="2" borderId="30" xfId="0" applyNumberFormat="1" applyFont="1" applyFill="1" applyBorder="1" applyAlignment="1">
      <alignment horizontal="center" vertical="center"/>
    </xf>
    <xf numFmtId="2" fontId="11" fillId="2" borderId="24" xfId="0" applyNumberFormat="1" applyFont="1" applyFill="1" applyBorder="1" applyAlignment="1">
      <alignment horizontal="center" vertical="center"/>
    </xf>
    <xf numFmtId="2" fontId="11" fillId="2" borderId="36" xfId="0" applyNumberFormat="1" applyFont="1" applyFill="1" applyBorder="1" applyAlignment="1">
      <alignment horizontal="center" vertical="center"/>
    </xf>
    <xf numFmtId="2" fontId="11" fillId="2" borderId="25" xfId="0" applyNumberFormat="1" applyFont="1" applyFill="1" applyBorder="1" applyAlignment="1">
      <alignment horizontal="center" vertical="center"/>
    </xf>
    <xf numFmtId="2" fontId="11" fillId="2" borderId="26" xfId="0" applyNumberFormat="1" applyFont="1" applyFill="1" applyBorder="1" applyAlignment="1">
      <alignment horizontal="center" vertical="center"/>
    </xf>
    <xf numFmtId="2" fontId="11" fillId="2" borderId="27" xfId="0" applyNumberFormat="1" applyFont="1" applyFill="1" applyBorder="1" applyAlignment="1">
      <alignment horizontal="center" vertical="center"/>
    </xf>
    <xf numFmtId="2" fontId="3" fillId="2" borderId="26" xfId="0" applyNumberFormat="1" applyFont="1" applyFill="1" applyBorder="1" applyAlignment="1">
      <alignment horizontal="center" vertical="center"/>
    </xf>
    <xf numFmtId="2" fontId="11" fillId="2" borderId="29" xfId="0" applyNumberFormat="1" applyFont="1" applyFill="1" applyBorder="1" applyAlignment="1">
      <alignment horizontal="center" vertical="center"/>
    </xf>
    <xf numFmtId="2" fontId="3" fillId="2" borderId="28" xfId="0" applyNumberFormat="1" applyFont="1" applyFill="1" applyBorder="1" applyAlignment="1">
      <alignment horizontal="center" vertical="center"/>
    </xf>
    <xf numFmtId="2" fontId="3" fillId="2" borderId="37" xfId="0" applyNumberFormat="1" applyFont="1" applyFill="1" applyBorder="1" applyAlignment="1">
      <alignment horizontal="center" vertical="center"/>
    </xf>
    <xf numFmtId="0" fontId="7" fillId="14" borderId="24" xfId="1" applyFont="1" applyFill="1" applyBorder="1" applyAlignment="1">
      <alignment horizontal="center" vertical="center"/>
    </xf>
    <xf numFmtId="0" fontId="7" fillId="14" borderId="36" xfId="1" applyFont="1" applyFill="1" applyBorder="1" applyAlignment="1">
      <alignment horizontal="center" vertical="center"/>
    </xf>
    <xf numFmtId="0" fontId="7" fillId="14" borderId="25" xfId="1" applyFont="1" applyFill="1" applyBorder="1" applyAlignment="1">
      <alignment horizontal="center" vertical="center"/>
    </xf>
    <xf numFmtId="1" fontId="35" fillId="0" borderId="26" xfId="1" applyNumberFormat="1" applyFont="1" applyBorder="1" applyAlignment="1">
      <alignment horizontal="center" vertical="center"/>
    </xf>
    <xf numFmtId="1" fontId="35" fillId="0" borderId="30" xfId="1" applyNumberFormat="1" applyFont="1" applyBorder="1" applyAlignment="1">
      <alignment horizontal="center" vertical="center"/>
    </xf>
    <xf numFmtId="1" fontId="35" fillId="0" borderId="27" xfId="1" applyNumberFormat="1" applyFont="1" applyBorder="1" applyAlignment="1">
      <alignment horizontal="center" vertical="center"/>
    </xf>
    <xf numFmtId="1" fontId="36" fillId="0" borderId="26" xfId="1" applyNumberFormat="1" applyFont="1" applyBorder="1" applyAlignment="1">
      <alignment horizontal="center" vertical="center"/>
    </xf>
    <xf numFmtId="0" fontId="36" fillId="0" borderId="15" xfId="1" applyFont="1" applyBorder="1" applyAlignment="1">
      <alignment horizontal="center" vertical="center"/>
    </xf>
    <xf numFmtId="0" fontId="36" fillId="0" borderId="30" xfId="1" applyFont="1" applyBorder="1" applyAlignment="1">
      <alignment horizontal="center" vertical="center"/>
    </xf>
    <xf numFmtId="0" fontId="36" fillId="0" borderId="27" xfId="1" applyFont="1" applyBorder="1" applyAlignment="1">
      <alignment horizontal="center" vertical="center"/>
    </xf>
    <xf numFmtId="0" fontId="35" fillId="0" borderId="15" xfId="1" applyFont="1" applyBorder="1" applyAlignment="1">
      <alignment horizontal="center" vertical="center"/>
    </xf>
    <xf numFmtId="0" fontId="35" fillId="0" borderId="30" xfId="1" applyFont="1" applyBorder="1" applyAlignment="1">
      <alignment horizontal="center" vertical="center"/>
    </xf>
    <xf numFmtId="0" fontId="35" fillId="0" borderId="27" xfId="1" applyFont="1" applyBorder="1" applyAlignment="1">
      <alignment horizontal="center" vertical="center"/>
    </xf>
    <xf numFmtId="1" fontId="35" fillId="2" borderId="26" xfId="1" applyNumberFormat="1" applyFont="1" applyFill="1" applyBorder="1" applyAlignment="1">
      <alignment horizontal="center" vertical="center"/>
    </xf>
    <xf numFmtId="0" fontId="35" fillId="2" borderId="15" xfId="1" applyFont="1" applyFill="1" applyBorder="1" applyAlignment="1">
      <alignment horizontal="center" vertical="center"/>
    </xf>
    <xf numFmtId="0" fontId="35" fillId="2" borderId="30" xfId="1" applyFont="1" applyFill="1" applyBorder="1" applyAlignment="1">
      <alignment horizontal="center" vertical="center"/>
    </xf>
    <xf numFmtId="0" fontId="35" fillId="2" borderId="27" xfId="1" applyFont="1" applyFill="1" applyBorder="1" applyAlignment="1">
      <alignment horizontal="center" vertical="center"/>
    </xf>
    <xf numFmtId="1" fontId="35" fillId="0" borderId="38" xfId="1" applyNumberFormat="1" applyFont="1" applyBorder="1" applyAlignment="1">
      <alignment horizontal="center" vertical="center"/>
    </xf>
    <xf numFmtId="0" fontId="35" fillId="0" borderId="13" xfId="1" applyFont="1" applyBorder="1" applyAlignment="1">
      <alignment horizontal="center" vertical="center"/>
    </xf>
    <xf numFmtId="0" fontId="35" fillId="0" borderId="39" xfId="1" applyFont="1" applyBorder="1" applyAlignment="1">
      <alignment horizontal="center" vertical="center"/>
    </xf>
    <xf numFmtId="1" fontId="35" fillId="0" borderId="28" xfId="1" applyNumberFormat="1" applyFont="1" applyBorder="1" applyAlignment="1">
      <alignment horizontal="center" vertical="center"/>
    </xf>
    <xf numFmtId="0" fontId="35" fillId="0" borderId="37" xfId="1" applyFont="1" applyBorder="1" applyAlignment="1">
      <alignment horizontal="center" vertical="center"/>
    </xf>
    <xf numFmtId="0" fontId="35" fillId="0" borderId="29" xfId="1" applyFont="1" applyBorder="1" applyAlignment="1">
      <alignment horizontal="center" vertical="center"/>
    </xf>
    <xf numFmtId="22" fontId="11" fillId="2" borderId="0" xfId="0" applyNumberFormat="1" applyFont="1" applyFill="1" applyAlignment="1">
      <alignment horizontal="center" vertical="center"/>
    </xf>
    <xf numFmtId="0" fontId="11" fillId="2" borderId="0" xfId="0" applyFont="1" applyFill="1" applyAlignment="1">
      <alignment vertical="center"/>
    </xf>
    <xf numFmtId="0" fontId="7" fillId="2" borderId="0" xfId="1" applyFont="1" applyFill="1" applyAlignment="1">
      <alignment horizontal="center" vertical="center"/>
    </xf>
    <xf numFmtId="0" fontId="12" fillId="2" borderId="0" xfId="0" applyFont="1" applyFill="1" applyAlignment="1">
      <alignment vertical="center"/>
    </xf>
    <xf numFmtId="0" fontId="18" fillId="2" borderId="0" xfId="0" applyFont="1" applyFill="1" applyAlignment="1">
      <alignment horizontal="center" vertical="center"/>
    </xf>
    <xf numFmtId="0" fontId="0" fillId="2" borderId="0" xfId="0" applyFill="1" applyAlignment="1">
      <alignment vertical="center"/>
    </xf>
    <xf numFmtId="0" fontId="13" fillId="12" borderId="40" xfId="0" applyFont="1" applyFill="1" applyBorder="1" applyAlignment="1">
      <alignment horizontal="center" vertical="center" wrapText="1"/>
    </xf>
    <xf numFmtId="0" fontId="0" fillId="0" borderId="5" xfId="0" applyBorder="1"/>
    <xf numFmtId="0" fontId="13" fillId="12" borderId="11" xfId="0" applyFont="1" applyFill="1" applyBorder="1" applyAlignment="1">
      <alignment horizontal="center" vertical="center"/>
    </xf>
    <xf numFmtId="0" fontId="0" fillId="0" borderId="11" xfId="0" applyBorder="1"/>
    <xf numFmtId="0" fontId="13" fillId="12" borderId="41" xfId="0" applyFont="1" applyFill="1" applyBorder="1" applyAlignment="1">
      <alignment horizontal="center" vertical="center" wrapText="1"/>
    </xf>
    <xf numFmtId="0" fontId="0" fillId="0" borderId="6" xfId="0" applyBorder="1"/>
    <xf numFmtId="165" fontId="3" fillId="2" borderId="10" xfId="0" applyNumberFormat="1" applyFont="1" applyFill="1" applyBorder="1" applyAlignment="1">
      <alignment horizontal="center" vertical="center"/>
    </xf>
    <xf numFmtId="0" fontId="0" fillId="0" borderId="10" xfId="0" applyBorder="1"/>
    <xf numFmtId="165" fontId="3" fillId="2" borderId="8" xfId="0" applyNumberFormat="1" applyFont="1" applyFill="1" applyBorder="1" applyAlignment="1">
      <alignment horizontal="center" vertical="center"/>
    </xf>
    <xf numFmtId="0" fontId="0" fillId="0" borderId="8" xfId="0" applyBorder="1"/>
    <xf numFmtId="165" fontId="13" fillId="12" borderId="5" xfId="0" applyNumberFormat="1" applyFont="1" applyFill="1" applyBorder="1" applyAlignment="1">
      <alignment horizontal="center" vertical="center"/>
    </xf>
    <xf numFmtId="0" fontId="4" fillId="13" borderId="30" xfId="1" applyFont="1" applyFill="1" applyBorder="1" applyAlignment="1">
      <alignment horizontal="left" vertical="center"/>
    </xf>
    <xf numFmtId="0" fontId="0" fillId="0" borderId="14" xfId="0" applyBorder="1"/>
    <xf numFmtId="0" fontId="2" fillId="13" borderId="30" xfId="0" applyFont="1" applyFill="1" applyBorder="1" applyAlignment="1">
      <alignment horizontal="center" vertical="center"/>
    </xf>
    <xf numFmtId="0" fontId="0" fillId="0" borderId="15" xfId="0" applyBorder="1"/>
    <xf numFmtId="0" fontId="4" fillId="13" borderId="30" xfId="1" applyFont="1" applyFill="1" applyBorder="1" applyAlignment="1">
      <alignment horizontal="center" vertical="center"/>
    </xf>
    <xf numFmtId="0" fontId="5" fillId="2" borderId="17" xfId="1" applyFont="1" applyFill="1" applyBorder="1" applyAlignment="1">
      <alignment horizontal="right" vertical="center" textRotation="90"/>
    </xf>
    <xf numFmtId="0" fontId="0" fillId="0" borderId="17" xfId="0" applyBorder="1"/>
    <xf numFmtId="0" fontId="22" fillId="2" borderId="42" xfId="0" applyFont="1" applyFill="1" applyBorder="1" applyAlignment="1">
      <alignment horizontal="center" vertical="center"/>
    </xf>
    <xf numFmtId="0" fontId="0" fillId="0" borderId="2" xfId="0" applyBorder="1"/>
    <xf numFmtId="0" fontId="0" fillId="0" borderId="42" xfId="0" applyBorder="1"/>
    <xf numFmtId="0" fontId="9" fillId="2" borderId="20" xfId="1" applyFont="1" applyFill="1" applyBorder="1" applyAlignment="1">
      <alignment vertical="center"/>
    </xf>
    <xf numFmtId="0" fontId="0" fillId="0" borderId="19" xfId="0" applyBorder="1"/>
    <xf numFmtId="0" fontId="25" fillId="2" borderId="1" xfId="0" applyFont="1" applyFill="1" applyBorder="1" applyAlignment="1">
      <alignment horizontal="center" wrapText="1"/>
    </xf>
    <xf numFmtId="0" fontId="9" fillId="2" borderId="2" xfId="1" applyFont="1" applyFill="1" applyBorder="1" applyAlignment="1">
      <alignment horizontal="center" vertical="center" shrinkToFit="1"/>
    </xf>
    <xf numFmtId="0" fontId="9" fillId="2" borderId="18" xfId="1" applyFont="1" applyFill="1" applyBorder="1" applyAlignment="1">
      <alignment horizontal="center" vertical="center"/>
    </xf>
    <xf numFmtId="0" fontId="0" fillId="0" borderId="18" xfId="0" applyBorder="1"/>
    <xf numFmtId="0" fontId="8" fillId="2" borderId="3" xfId="1" applyFont="1" applyFill="1" applyBorder="1" applyAlignment="1">
      <alignment vertical="center" wrapText="1"/>
    </xf>
    <xf numFmtId="0" fontId="3" fillId="2" borderId="0" xfId="1" applyFill="1"/>
    <xf numFmtId="0" fontId="0" fillId="0" borderId="3" xfId="0" applyBorder="1"/>
    <xf numFmtId="0" fontId="4" fillId="2" borderId="30" xfId="1" applyFont="1" applyFill="1" applyBorder="1" applyAlignment="1">
      <alignment horizontal="center" vertical="center"/>
    </xf>
    <xf numFmtId="0" fontId="0" fillId="0" borderId="4" xfId="0" applyBorder="1"/>
    <xf numFmtId="0" fontId="5" fillId="2" borderId="15" xfId="1" applyFont="1" applyFill="1" applyBorder="1" applyAlignment="1">
      <alignment vertical="center" shrinkToFit="1"/>
    </xf>
    <xf numFmtId="0" fontId="10" fillId="2" borderId="30" xfId="1" applyFont="1" applyFill="1" applyBorder="1" applyAlignment="1">
      <alignment horizontal="center" vertical="center"/>
    </xf>
    <xf numFmtId="2" fontId="3" fillId="2" borderId="30" xfId="1" applyNumberFormat="1" applyFill="1" applyBorder="1" applyAlignment="1">
      <alignment horizontal="center" vertical="center"/>
    </xf>
    <xf numFmtId="0" fontId="3" fillId="2" borderId="0" xfId="1" applyFill="1" applyAlignment="1">
      <alignment vertical="center"/>
    </xf>
  </cellXfs>
  <cellStyles count="29">
    <cellStyle name="60% - Ênfase1 2" xfId="14" xr:uid="{00000000-0005-0000-0000-000037000000}"/>
    <cellStyle name="60% - Ênfase2 2" xfId="15" xr:uid="{00000000-0005-0000-0000-000038000000}"/>
    <cellStyle name="60% - Ênfase3 2" xfId="16" xr:uid="{00000000-0005-0000-0000-000039000000}"/>
    <cellStyle name="60% - Ênfase4 2" xfId="17" xr:uid="{00000000-0005-0000-0000-00003A000000}"/>
    <cellStyle name="60% - Ênfase5 2" xfId="18" xr:uid="{00000000-0005-0000-0000-00003B000000}"/>
    <cellStyle name="60% - Ênfase6 2" xfId="19" xr:uid="{00000000-0005-0000-0000-00003C000000}"/>
    <cellStyle name="Moeda 2" xfId="6" xr:uid="{00000000-0005-0000-0000-00002F000000}"/>
    <cellStyle name="Moeda 3" xfId="11" xr:uid="{00000000-0005-0000-0000-000034000000}"/>
    <cellStyle name="Moeda 3 2" xfId="21" xr:uid="{00000000-0005-0000-0000-00003E000000}"/>
    <cellStyle name="Moeda 3 2 2" xfId="27" xr:uid="{00000000-0005-0000-0000-000044000000}"/>
    <cellStyle name="Moeda 3 3" xfId="25" xr:uid="{00000000-0005-0000-0000-000042000000}"/>
    <cellStyle name="Neutro 2" xfId="13" xr:uid="{00000000-0005-0000-0000-000036000000}"/>
    <cellStyle name="Normal" xfId="0" builtinId="0"/>
    <cellStyle name="Normal 2" xfId="1" xr:uid="{00000000-0005-0000-0000-000001000000}"/>
    <cellStyle name="Normal 2 2" xfId="3" xr:uid="{00000000-0005-0000-0000-000003000000}"/>
    <cellStyle name="Normal 2 3" xfId="9" xr:uid="{00000000-0005-0000-0000-000032000000}"/>
    <cellStyle name="Normal 3" xfId="4" xr:uid="{00000000-0005-0000-0000-00002D000000}"/>
    <cellStyle name="Normal 3 2" xfId="5" xr:uid="{00000000-0005-0000-0000-00002E000000}"/>
    <cellStyle name="Normal 4" xfId="10" xr:uid="{00000000-0005-0000-0000-000033000000}"/>
    <cellStyle name="Porcentagem 2" xfId="2" xr:uid="{00000000-0005-0000-0000-000002000000}"/>
    <cellStyle name="Porcentagem 3" xfId="7" xr:uid="{00000000-0005-0000-0000-000030000000}"/>
    <cellStyle name="Título 5" xfId="12" xr:uid="{00000000-0005-0000-0000-000035000000}"/>
    <cellStyle name="Vírgula 2" xfId="8" xr:uid="{00000000-0005-0000-0000-000031000000}"/>
    <cellStyle name="Vírgula 2 2" xfId="20" xr:uid="{00000000-0005-0000-0000-00003D000000}"/>
    <cellStyle name="Vírgula 2 2 2" xfId="22" xr:uid="{00000000-0005-0000-0000-00003F000000}"/>
    <cellStyle name="Vírgula 2 2 2 2" xfId="28" xr:uid="{00000000-0005-0000-0000-000045000000}"/>
    <cellStyle name="Vírgula 2 2 3" xfId="26" xr:uid="{00000000-0005-0000-0000-000043000000}"/>
    <cellStyle name="Vírgula 2 3" xfId="24" xr:uid="{00000000-0005-0000-0000-000041000000}"/>
    <cellStyle name="Vírgula 2 4" xfId="23" xr:uid="{00000000-0005-0000-0000-000040000000}"/>
  </cellStyles>
  <dxfs count="12">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pt-BR"/>
              <a:t>Gráfico de Custo</a:t>
            </a:r>
          </a:p>
        </c:rich>
      </c:tx>
      <c:overlay val="0"/>
    </c:title>
    <c:autoTitleDeleted val="0"/>
    <c:plotArea>
      <c:layout>
        <c:manualLayout>
          <c:layoutTarget val="inner"/>
          <c:xMode val="edge"/>
          <c:yMode val="edge"/>
          <c:x val="0.13392344508972581"/>
          <c:y val="0.14147250041854989"/>
          <c:w val="0.47604441752473248"/>
          <c:h val="0.77814977034890132"/>
        </c:manualLayout>
      </c:layout>
      <c:doughnutChart>
        <c:varyColors val="1"/>
        <c:ser>
          <c:idx val="0"/>
          <c:order val="0"/>
          <c:spPr>
            <a:ln>
              <a:prstDash val="solid"/>
            </a:ln>
          </c:spPr>
          <c:explosion val="19"/>
          <c:dLbls>
            <c:spPr>
              <a:noFill/>
              <a:ln>
                <a:noFill/>
                <a:prstDash val="solid"/>
              </a:ln>
            </c:spPr>
            <c:showLegendKey val="0"/>
            <c:showVal val="0"/>
            <c:showCatName val="0"/>
            <c:showSerName val="0"/>
            <c:showPercent val="1"/>
            <c:showBubbleSize val="0"/>
            <c:showLeaderLines val="1"/>
            <c:extLst>
              <c:ext xmlns:c15="http://schemas.microsoft.com/office/drawing/2012/chart" uri="{CE6537A1-D6FC-4f65-9D91-7224C49458BB}"/>
            </c:extLst>
          </c:dLbls>
          <c:cat>
            <c:strRef>
              <c:f>'LISTA DE MATERIAIS'!$D$5:$D$42</c:f>
              <c:strCache>
                <c:ptCount val="30"/>
                <c:pt idx="0">
                  <c:v>Fio alumínio isolado 9.5 AWG - 2M036-2T0</c:v>
                </c:pt>
                <c:pt idx="1">
                  <c:v>Fio alumínio isolado 9 AWG - 2M036-2T0</c:v>
                </c:pt>
                <c:pt idx="2">
                  <c:v>Fio alumínio isolado 8.5 AWG - 2M036-2T0</c:v>
                </c:pt>
                <c:pt idx="3">
                  <c:v>Fio alumínio isolado 8 AWG - 2M036-2T0</c:v>
                </c:pt>
                <c:pt idx="4">
                  <c:v>Fio alumínio isolado 7.5 AWG - 2M036-2T0</c:v>
                </c:pt>
                <c:pt idx="5">
                  <c:v>Fio alumínio isolado 7 AWG - 2M036-2T0</c:v>
                </c:pt>
                <c:pt idx="6">
                  <c:v>Roving contínuo 4400TEX</c:v>
                </c:pt>
                <c:pt idx="7">
                  <c:v>Tecido WR-600/3 0,20m</c:v>
                </c:pt>
                <c:pt idx="8">
                  <c:v>Resina epoxi araldite MY750 BR</c:v>
                </c:pt>
                <c:pt idx="9">
                  <c:v>Acelerador DY 9577</c:v>
                </c:pt>
                <c:pt idx="10">
                  <c:v>Perfil de alumínio 7,5 x 23 mm - EE223</c:v>
                </c:pt>
                <c:pt idx="11">
                  <c:v>Fita adesiva poliester 19mm x 66m - BRA</c:v>
                </c:pt>
                <c:pt idx="12">
                  <c:v>Fita adesiva poliester 50mm x 66m - BRA</c:v>
                </c:pt>
                <c:pt idx="13">
                  <c:v>Sumatane HB S/B comp. A</c:v>
                </c:pt>
                <c:pt idx="14">
                  <c:v>Sumatane HB S/B comp. B</c:v>
                </c:pt>
                <c:pt idx="15">
                  <c:v>Sumaclad 940 verde comp. A</c:v>
                </c:pt>
                <c:pt idx="16">
                  <c:v>Sumaclad 940 verde comp. B</c:v>
                </c:pt>
                <c:pt idx="17">
                  <c:v>Diluente p/ tinta de acabamento</c:v>
                </c:pt>
                <c:pt idx="18">
                  <c:v>Placa ident. inox 110x50x0,6mm</c:v>
                </c:pt>
                <c:pt idx="19">
                  <c:v>Tela FV com proteção UV</c:v>
                </c:pt>
                <c:pt idx="20">
                  <c:v>Fita cadarço TEXFITA A5-20L</c:v>
                </c:pt>
                <c:pt idx="21">
                  <c:v>Fita cadarço TEXFITA B2-35</c:v>
                </c:pt>
                <c:pt idx="22">
                  <c:v>Rebite de alumínio 3,2 x 16mm</c:v>
                </c:pt>
                <c:pt idx="23">
                  <c:v>Espaçadores 19.05mm, comp: 1210</c:v>
                </c:pt>
                <c:pt idx="24">
                  <c:v>Cruzeta 1851 mm 6 Braços 76.2 mm x 12.7 mm </c:v>
                </c:pt>
                <c:pt idx="25">
                  <c:v>Pedestal</c:v>
                </c:pt>
                <c:pt idx="26">
                  <c:v>Sapata</c:v>
                </c:pt>
                <c:pt idx="27">
                  <c:v>Embalagem L: 1900 x C: 1900 x A: 1250</c:v>
                </c:pt>
                <c:pt idx="28">
                  <c:v>MO Pintura: D 1851 mm x A 1363 mm , Superfície: 15.28 m^2</c:v>
                </c:pt>
                <c:pt idx="29">
                  <c:v>RTV + MO</c:v>
                </c:pt>
              </c:strCache>
            </c:strRef>
          </c:cat>
          <c:val>
            <c:numRef>
              <c:f>'LISTA DE MATERIAIS'!$H$5:$H$42</c:f>
              <c:numCache>
                <c:formatCode>"R$"\ #,##0.00</c:formatCode>
                <c:ptCount val="38"/>
                <c:pt idx="0">
                  <c:v>4360.4598673477967</c:v>
                </c:pt>
                <c:pt idx="1">
                  <c:v>3383.1962917639244</c:v>
                </c:pt>
                <c:pt idx="2">
                  <c:v>3593.2059364294023</c:v>
                </c:pt>
                <c:pt idx="3">
                  <c:v>3896.7143648709039</c:v>
                </c:pt>
                <c:pt idx="4">
                  <c:v>4422.4918711178543</c:v>
                </c:pt>
                <c:pt idx="5">
                  <c:v>6934.8620271971367</c:v>
                </c:pt>
                <c:pt idx="6">
                  <c:v>8616.4771053604964</c:v>
                </c:pt>
                <c:pt idx="7">
                  <c:v>152.15149405894704</c:v>
                </c:pt>
                <c:pt idx="8">
                  <c:v>11113.980536322275</c:v>
                </c:pt>
                <c:pt idx="9">
                  <c:v>4031.8404599459955</c:v>
                </c:pt>
                <c:pt idx="10">
                  <c:v>267.76097364331173</c:v>
                </c:pt>
                <c:pt idx="11">
                  <c:v>25.130829930000001</c:v>
                </c:pt>
                <c:pt idx="12">
                  <c:v>1707.8631007899999</c:v>
                </c:pt>
                <c:pt idx="13">
                  <c:v>135.75912234303752</c:v>
                </c:pt>
                <c:pt idx="14">
                  <c:v>53.135999315815155</c:v>
                </c:pt>
                <c:pt idx="15">
                  <c:v>41.011491040424964</c:v>
                </c:pt>
                <c:pt idx="16">
                  <c:v>21.903066689272894</c:v>
                </c:pt>
                <c:pt idx="17">
                  <c:v>10.328428141111383</c:v>
                </c:pt>
                <c:pt idx="18">
                  <c:v>22.654022619999999</c:v>
                </c:pt>
                <c:pt idx="19">
                  <c:v>341.45769809563308</c:v>
                </c:pt>
                <c:pt idx="20">
                  <c:v>30.388391175296007</c:v>
                </c:pt>
                <c:pt idx="21">
                  <c:v>201.06491400625001</c:v>
                </c:pt>
                <c:pt idx="22">
                  <c:v>7.1853319999999998E-2</c:v>
                </c:pt>
                <c:pt idx="23">
                  <c:v>8984.9851474200004</c:v>
                </c:pt>
                <c:pt idx="24">
                  <c:v>2136.459798730401</c:v>
                </c:pt>
                <c:pt idx="25">
                  <c:v>600</c:v>
                </c:pt>
                <c:pt idx="26">
                  <c:v>120</c:v>
                </c:pt>
                <c:pt idx="27">
                  <c:v>500</c:v>
                </c:pt>
                <c:pt idx="28">
                  <c:v>840.40795831602497</c:v>
                </c:pt>
                <c:pt idx="29">
                  <c:v>2101.0198957900625</c:v>
                </c:pt>
                <c:pt idx="30">
                  <c:v>21599.02</c:v>
                </c:pt>
                <c:pt idx="31">
                  <c:v>0</c:v>
                </c:pt>
                <c:pt idx="32">
                  <c:v>0</c:v>
                </c:pt>
                <c:pt idx="33">
                  <c:v>0</c:v>
                </c:pt>
                <c:pt idx="34">
                  <c:v>0</c:v>
                </c:pt>
                <c:pt idx="35">
                  <c:v>0</c:v>
                </c:pt>
                <c:pt idx="36">
                  <c:v>0</c:v>
                </c:pt>
                <c:pt idx="37">
                  <c:v>0</c:v>
                </c:pt>
              </c:numCache>
            </c:numRef>
          </c:val>
          <c:extLst>
            <c:ext xmlns:c16="http://schemas.microsoft.com/office/drawing/2014/chart" uri="{C3380CC4-5D6E-409C-BE32-E72D297353CC}">
              <c16:uniqueId val="{00000000-B5EE-4B55-B1BF-0F8308ECB7B7}"/>
            </c:ext>
          </c:extLst>
        </c:ser>
        <c:dLbls>
          <c:showLegendKey val="0"/>
          <c:showVal val="0"/>
          <c:showCatName val="0"/>
          <c:showSerName val="0"/>
          <c:showPercent val="1"/>
          <c:showBubbleSize val="0"/>
          <c:showLeaderLines val="1"/>
        </c:dLbls>
        <c:firstSliceAng val="0"/>
        <c:holeSize val="50"/>
      </c:doughnutChart>
    </c:plotArea>
    <c:legend>
      <c:legendPos val="r"/>
      <c:layout>
        <c:manualLayout>
          <c:xMode val="edge"/>
          <c:yMode val="edge"/>
          <c:x val="0.73907093739979335"/>
          <c:y val="4.3459455329157258E-2"/>
          <c:w val="0.25368924359568168"/>
          <c:h val="0.89725275971136675"/>
        </c:manualLayout>
      </c:layout>
      <c:overlay val="0"/>
    </c:legend>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4.png"/><Relationship Id="rId7" Type="http://schemas.openxmlformats.org/officeDocument/2006/relationships/image" Target="../media/image7.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6.png"/><Relationship Id="rId5" Type="http://schemas.openxmlformats.org/officeDocument/2006/relationships/image" Target="../media/image1.png"/><Relationship Id="rId4" Type="http://schemas.openxmlformats.org/officeDocument/2006/relationships/image" Target="../media/image5.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10</xdr:col>
      <xdr:colOff>0</xdr:colOff>
      <xdr:row>1</xdr:row>
      <xdr:rowOff>0</xdr:rowOff>
    </xdr:from>
    <xdr:to>
      <xdr:col>22</xdr:col>
      <xdr:colOff>9525</xdr:colOff>
      <xdr:row>37</xdr:row>
      <xdr:rowOff>38100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16329</xdr:colOff>
      <xdr:row>1</xdr:row>
      <xdr:rowOff>16172</xdr:rowOff>
    </xdr:from>
    <xdr:to>
      <xdr:col>1</xdr:col>
      <xdr:colOff>830960</xdr:colOff>
      <xdr:row>2</xdr:row>
      <xdr:rowOff>180474</xdr:rowOff>
    </xdr:to>
    <xdr:pic>
      <xdr:nvPicPr>
        <xdr:cNvPr id="4" name="Imagem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627934" y="216698"/>
          <a:ext cx="814631" cy="354802"/>
        </a:xfrm>
        <a:prstGeom prst="rect">
          <a:avLst/>
        </a:prstGeom>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220943</xdr:colOff>
      <xdr:row>27</xdr:row>
      <xdr:rowOff>6319</xdr:rowOff>
    </xdr:from>
    <xdr:to>
      <xdr:col>9</xdr:col>
      <xdr:colOff>213158</xdr:colOff>
      <xdr:row>35</xdr:row>
      <xdr:rowOff>76142</xdr:rowOff>
    </xdr:to>
    <xdr:pic>
      <xdr:nvPicPr>
        <xdr:cNvPr id="14" name="Imagem 13">
          <a:extLst>
            <a:ext uri="{FF2B5EF4-FFF2-40B4-BE49-F238E27FC236}">
              <a16:creationId xmlns:a16="http://schemas.microsoft.com/office/drawing/2014/main" id="{00000000-0008-0000-0400-00000E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382885" y="4541684"/>
          <a:ext cx="1208485" cy="1359362"/>
        </a:xfrm>
        <a:prstGeom prst="rect">
          <a:avLst/>
        </a:prstGeom>
        <a:noFill/>
        <a:ln>
          <a:prstDash val="solid"/>
        </a:ln>
      </xdr:spPr>
    </xdr:pic>
    <xdr:clientData/>
  </xdr:twoCellAnchor>
  <xdr:twoCellAnchor editAs="oneCell">
    <xdr:from>
      <xdr:col>4</xdr:col>
      <xdr:colOff>551741</xdr:colOff>
      <xdr:row>19</xdr:row>
      <xdr:rowOff>150327</xdr:rowOff>
    </xdr:from>
    <xdr:to>
      <xdr:col>5</xdr:col>
      <xdr:colOff>514715</xdr:colOff>
      <xdr:row>36</xdr:row>
      <xdr:rowOff>58014</xdr:rowOff>
    </xdr:to>
    <xdr:pic>
      <xdr:nvPicPr>
        <xdr:cNvPr id="11" name="Imagem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2"/>
        <a:stretch>
          <a:fillRect/>
        </a:stretch>
      </xdr:blipFill>
      <xdr:spPr>
        <a:xfrm>
          <a:off x="4185895" y="3425462"/>
          <a:ext cx="1611532" cy="2647956"/>
        </a:xfrm>
        <a:prstGeom prst="rect">
          <a:avLst/>
        </a:prstGeom>
        <a:ln>
          <a:prstDash val="solid"/>
        </a:ln>
      </xdr:spPr>
    </xdr:pic>
    <xdr:clientData/>
  </xdr:twoCellAnchor>
  <xdr:twoCellAnchor editAs="oneCell">
    <xdr:from>
      <xdr:col>11</xdr:col>
      <xdr:colOff>326428</xdr:colOff>
      <xdr:row>29</xdr:row>
      <xdr:rowOff>21982</xdr:rowOff>
    </xdr:from>
    <xdr:to>
      <xdr:col>13</xdr:col>
      <xdr:colOff>463710</xdr:colOff>
      <xdr:row>44</xdr:row>
      <xdr:rowOff>6809</xdr:rowOff>
    </xdr:to>
    <xdr:pic>
      <xdr:nvPicPr>
        <xdr:cNvPr id="12" name="Imagem 11">
          <a:extLst>
            <a:ext uri="{FF2B5EF4-FFF2-40B4-BE49-F238E27FC236}">
              <a16:creationId xmlns:a16="http://schemas.microsoft.com/office/drawing/2014/main" id="{00000000-0008-0000-0400-00000C000000}"/>
            </a:ext>
          </a:extLst>
        </xdr:cNvPr>
        <xdr:cNvPicPr>
          <a:picLocks noChangeAspect="1"/>
        </xdr:cNvPicPr>
      </xdr:nvPicPr>
      <xdr:blipFill>
        <a:blip xmlns:r="http://schemas.openxmlformats.org/officeDocument/2006/relationships" r:embed="rId3"/>
        <a:stretch>
          <a:fillRect/>
        </a:stretch>
      </xdr:blipFill>
      <xdr:spPr>
        <a:xfrm>
          <a:off x="8920909" y="4879732"/>
          <a:ext cx="1353551" cy="2402711"/>
        </a:xfrm>
        <a:prstGeom prst="rect">
          <a:avLst/>
        </a:prstGeom>
        <a:ln>
          <a:prstDash val="solid"/>
        </a:ln>
      </xdr:spPr>
    </xdr:pic>
    <xdr:clientData/>
  </xdr:twoCellAnchor>
  <xdr:twoCellAnchor editAs="oneCell">
    <xdr:from>
      <xdr:col>9</xdr:col>
      <xdr:colOff>73760</xdr:colOff>
      <xdr:row>5</xdr:row>
      <xdr:rowOff>101311</xdr:rowOff>
    </xdr:from>
    <xdr:to>
      <xdr:col>11</xdr:col>
      <xdr:colOff>553562</xdr:colOff>
      <xdr:row>21</xdr:row>
      <xdr:rowOff>45352</xdr:rowOff>
    </xdr:to>
    <xdr:pic>
      <xdr:nvPicPr>
        <xdr:cNvPr id="17" name="Imagem 16">
          <a:extLst>
            <a:ext uri="{FF2B5EF4-FFF2-40B4-BE49-F238E27FC236}">
              <a16:creationId xmlns:a16="http://schemas.microsoft.com/office/drawing/2014/main" id="{00000000-0008-0000-0400-000011000000}"/>
            </a:ext>
          </a:extLst>
        </xdr:cNvPr>
        <xdr:cNvPicPr>
          <a:picLocks noChangeAspect="1"/>
        </xdr:cNvPicPr>
      </xdr:nvPicPr>
      <xdr:blipFill>
        <a:blip xmlns:r="http://schemas.openxmlformats.org/officeDocument/2006/relationships" r:embed="rId4"/>
        <a:stretch>
          <a:fillRect/>
        </a:stretch>
      </xdr:blipFill>
      <xdr:spPr>
        <a:xfrm>
          <a:off x="7635145" y="1119753"/>
          <a:ext cx="1696071" cy="2523118"/>
        </a:xfrm>
        <a:prstGeom prst="rect">
          <a:avLst/>
        </a:prstGeom>
        <a:ln>
          <a:prstDash val="solid"/>
        </a:ln>
      </xdr:spPr>
    </xdr:pic>
    <xdr:clientData/>
  </xdr:twoCellAnchor>
  <xdr:twoCellAnchor editAs="oneCell">
    <xdr:from>
      <xdr:col>0</xdr:col>
      <xdr:colOff>32846</xdr:colOff>
      <xdr:row>0</xdr:row>
      <xdr:rowOff>19708</xdr:rowOff>
    </xdr:from>
    <xdr:to>
      <xdr:col>0</xdr:col>
      <xdr:colOff>689742</xdr:colOff>
      <xdr:row>0</xdr:row>
      <xdr:rowOff>298535</xdr:rowOff>
    </xdr:to>
    <xdr:pic>
      <xdr:nvPicPr>
        <xdr:cNvPr id="19" name="Imagem 18">
          <a:extLst>
            <a:ext uri="{FF2B5EF4-FFF2-40B4-BE49-F238E27FC236}">
              <a16:creationId xmlns:a16="http://schemas.microsoft.com/office/drawing/2014/main" id="{00000000-0008-0000-0400-000013000000}"/>
            </a:ext>
          </a:extLst>
        </xdr:cNvPr>
        <xdr:cNvPicPr>
          <a:picLocks noChangeAspect="1"/>
        </xdr:cNvPicPr>
      </xdr:nvPicPr>
      <xdr:blipFill>
        <a:blip xmlns:r="http://schemas.openxmlformats.org/officeDocument/2006/relationships" r:embed="rId5"/>
        <a:stretch>
          <a:fillRect/>
        </a:stretch>
      </xdr:blipFill>
      <xdr:spPr>
        <a:xfrm>
          <a:off x="32846" y="19708"/>
          <a:ext cx="656896" cy="278827"/>
        </a:xfrm>
        <a:prstGeom prst="rect">
          <a:avLst/>
        </a:prstGeom>
        <a:ln>
          <a:prstDash val="solid"/>
        </a:ln>
      </xdr:spPr>
    </xdr:pic>
    <xdr:clientData/>
  </xdr:twoCellAnchor>
  <xdr:twoCellAnchor editAs="oneCell">
    <xdr:from>
      <xdr:col>10</xdr:col>
      <xdr:colOff>459575</xdr:colOff>
      <xdr:row>44</xdr:row>
      <xdr:rowOff>57604</xdr:rowOff>
    </xdr:from>
    <xdr:to>
      <xdr:col>12</xdr:col>
      <xdr:colOff>304658</xdr:colOff>
      <xdr:row>52</xdr:row>
      <xdr:rowOff>44006</xdr:rowOff>
    </xdr:to>
    <xdr:pic>
      <xdr:nvPicPr>
        <xdr:cNvPr id="15" name="Imagem 14">
          <a:extLst>
            <a:ext uri="{FF2B5EF4-FFF2-40B4-BE49-F238E27FC236}">
              <a16:creationId xmlns:a16="http://schemas.microsoft.com/office/drawing/2014/main" id="{00000000-0008-0000-0400-00000F000000}"/>
            </a:ext>
          </a:extLst>
        </xdr:cNvPr>
        <xdr:cNvPicPr>
          <a:picLocks noChangeAspect="1" noChangeArrowheads="1"/>
        </xdr:cNvPicPr>
      </xdr:nvPicPr>
      <xdr:blipFill>
        <a:blip xmlns:r="http://schemas.openxmlformats.org/officeDocument/2006/relationships" r:embed="rId6"/>
        <a:srcRect/>
        <a:stretch>
          <a:fillRect/>
        </a:stretch>
      </xdr:blipFill>
      <xdr:spPr bwMode="auto">
        <a:xfrm>
          <a:off x="8445921" y="7333239"/>
          <a:ext cx="1061352" cy="1275941"/>
        </a:xfrm>
        <a:prstGeom prst="rect">
          <a:avLst/>
        </a:prstGeom>
        <a:noFill/>
        <a:ln>
          <a:prstDash val="solid"/>
        </a:ln>
      </xdr:spPr>
    </xdr:pic>
    <xdr:clientData/>
  </xdr:twoCellAnchor>
  <xdr:twoCellAnchor editAs="oneCell">
    <xdr:from>
      <xdr:col>13</xdr:col>
      <xdr:colOff>303690</xdr:colOff>
      <xdr:row>15</xdr:row>
      <xdr:rowOff>34365</xdr:rowOff>
    </xdr:from>
    <xdr:to>
      <xdr:col>17</xdr:col>
      <xdr:colOff>316827</xdr:colOff>
      <xdr:row>31</xdr:row>
      <xdr:rowOff>21563</xdr:rowOff>
    </xdr:to>
    <xdr:pic>
      <xdr:nvPicPr>
        <xdr:cNvPr id="16" name="Imagem 15">
          <a:extLst>
            <a:ext uri="{FF2B5EF4-FFF2-40B4-BE49-F238E27FC236}">
              <a16:creationId xmlns:a16="http://schemas.microsoft.com/office/drawing/2014/main" id="{00000000-0008-0000-0400-00001000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10297613" y="2664730"/>
          <a:ext cx="2445676" cy="2566275"/>
        </a:xfrm>
        <a:prstGeom prst="rect">
          <a:avLst/>
        </a:prstGeom>
        <a:noFill/>
        <a:ln>
          <a:prstDash val="solid"/>
        </a:ln>
      </xdr:spPr>
    </xdr:pic>
    <xdr:clientData/>
  </xdr:twoCellAnchor>
  <xdr:twoCellAnchor editAs="oneCell">
    <xdr:from>
      <xdr:col>14</xdr:col>
      <xdr:colOff>359019</xdr:colOff>
      <xdr:row>35</xdr:row>
      <xdr:rowOff>147044</xdr:rowOff>
    </xdr:from>
    <xdr:to>
      <xdr:col>18</xdr:col>
      <xdr:colOff>275236</xdr:colOff>
      <xdr:row>51</xdr:row>
      <xdr:rowOff>43963</xdr:rowOff>
    </xdr:to>
    <xdr:pic>
      <xdr:nvPicPr>
        <xdr:cNvPr id="18" name="Imagem 17">
          <a:extLst>
            <a:ext uri="{FF2B5EF4-FFF2-40B4-BE49-F238E27FC236}">
              <a16:creationId xmlns:a16="http://schemas.microsoft.com/office/drawing/2014/main" id="{00000000-0008-0000-0400-000012000000}"/>
            </a:ext>
          </a:extLst>
        </xdr:cNvPr>
        <xdr:cNvPicPr>
          <a:picLocks noChangeAspect="1"/>
        </xdr:cNvPicPr>
      </xdr:nvPicPr>
      <xdr:blipFill>
        <a:blip xmlns:r="http://schemas.openxmlformats.org/officeDocument/2006/relationships" r:embed="rId8"/>
        <a:stretch>
          <a:fillRect/>
        </a:stretch>
      </xdr:blipFill>
      <xdr:spPr>
        <a:xfrm>
          <a:off x="10777904" y="5971948"/>
          <a:ext cx="2348755" cy="2475995"/>
        </a:xfrm>
        <a:prstGeom prst="rect">
          <a:avLst/>
        </a:prstGeom>
        <a:ln>
          <a:prstDash val="solid"/>
        </a:ln>
      </xdr:spPr>
    </xdr:pic>
    <xdr:clientData/>
  </xdr:twoCellAnchor>
  <xdr:twoCellAnchor editAs="oneCell">
    <xdr:from>
      <xdr:col>18</xdr:col>
      <xdr:colOff>29308</xdr:colOff>
      <xdr:row>6</xdr:row>
      <xdr:rowOff>29308</xdr:rowOff>
    </xdr:from>
    <xdr:to>
      <xdr:col>20</xdr:col>
      <xdr:colOff>546372</xdr:colOff>
      <xdr:row>21</xdr:row>
      <xdr:rowOff>58295</xdr:rowOff>
    </xdr:to>
    <xdr:pic>
      <xdr:nvPicPr>
        <xdr:cNvPr id="20" name="Imagem 19">
          <a:extLst>
            <a:ext uri="{FF2B5EF4-FFF2-40B4-BE49-F238E27FC236}">
              <a16:creationId xmlns:a16="http://schemas.microsoft.com/office/drawing/2014/main" id="{00000000-0008-0000-0400-000014000000}"/>
            </a:ext>
          </a:extLst>
        </xdr:cNvPr>
        <xdr:cNvPicPr>
          <a:picLocks noChangeAspect="1"/>
        </xdr:cNvPicPr>
      </xdr:nvPicPr>
      <xdr:blipFill>
        <a:blip xmlns:r="http://schemas.openxmlformats.org/officeDocument/2006/relationships" r:embed="rId9"/>
        <a:stretch>
          <a:fillRect/>
        </a:stretch>
      </xdr:blipFill>
      <xdr:spPr>
        <a:xfrm>
          <a:off x="13063904" y="1208943"/>
          <a:ext cx="1733333" cy="2446871"/>
        </a:xfrm>
        <a:prstGeom prst="rect">
          <a:avLst/>
        </a:prstGeom>
        <a:ln>
          <a:prstDash val="soli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20X.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72.30.1.7\bree$\ara\ese\comp_reativa\Reatores\1-DEP\PI\2017\45096\Custo%20RFE-Item%203A.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X-Calculo%20RFE-Roving-X.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Calculo%20RFE-Roving.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ot1">
    <tabColor theme="1"/>
  </sheetPr>
  <dimension ref="B1:AP278"/>
  <sheetViews>
    <sheetView tabSelected="1" zoomScaleNormal="100" workbookViewId="0">
      <selection activeCell="H36" sqref="H36"/>
    </sheetView>
  </sheetViews>
  <sheetFormatPr defaultColWidth="9.140625" defaultRowHeight="15" x14ac:dyDescent="0.25"/>
  <cols>
    <col min="1" max="1" width="9.140625" style="48" customWidth="1"/>
    <col min="2" max="2" width="12.85546875" style="48" customWidth="1"/>
    <col min="3" max="3" width="12.7109375" style="48" bestFit="1" customWidth="1"/>
    <col min="4" max="4" width="51.7109375" style="48" customWidth="1"/>
    <col min="5" max="5" width="7" style="48" customWidth="1"/>
    <col min="6" max="6" width="5.28515625" style="48" customWidth="1"/>
    <col min="7" max="8" width="14.85546875" style="48" customWidth="1"/>
    <col min="10" max="10" width="7.85546875" style="48" customWidth="1"/>
    <col min="11" max="18" width="9.140625" style="48" customWidth="1"/>
    <col min="19" max="19" width="12.28515625" style="76" customWidth="1"/>
    <col min="20" max="20" width="6.28515625" style="76" customWidth="1"/>
    <col min="21" max="25" width="12.28515625" style="76" customWidth="1"/>
    <col min="26" max="26" width="9.140625" style="48" customWidth="1"/>
    <col min="27" max="27" width="11.28515625" style="48" bestFit="1" customWidth="1"/>
    <col min="28" max="28" width="43.140625" style="47" bestFit="1" customWidth="1"/>
    <col min="29" max="29" width="10.28515625" style="47" bestFit="1" customWidth="1"/>
    <col min="30" max="31" width="8.42578125" style="47" bestFit="1" customWidth="1"/>
    <col min="32" max="32" width="7.42578125" style="47" bestFit="1" customWidth="1"/>
    <col min="33" max="33" width="9.140625" style="47" bestFit="1" customWidth="1"/>
    <col min="34" max="34" width="12.42578125" style="47" bestFit="1" customWidth="1"/>
    <col min="35" max="35" width="13.7109375" style="44" bestFit="1" customWidth="1"/>
    <col min="36" max="36" width="13.28515625" style="44" bestFit="1" customWidth="1"/>
    <col min="37" max="37" width="13.140625" style="44" bestFit="1" customWidth="1"/>
    <col min="38" max="38" width="11.42578125" style="48" bestFit="1" customWidth="1"/>
    <col min="39" max="39" width="11.7109375" style="48" bestFit="1" customWidth="1"/>
    <col min="40" max="40" width="10.140625" style="48" bestFit="1" customWidth="1"/>
    <col min="41" max="41" width="8.140625" style="48" bestFit="1" customWidth="1"/>
    <col min="42" max="42" width="13.28515625" style="48" bestFit="1" customWidth="1"/>
    <col min="43" max="43" width="10" style="48" bestFit="1" customWidth="1"/>
    <col min="44" max="44" width="16" style="48" bestFit="1" customWidth="1"/>
    <col min="45" max="45" width="4.42578125" style="48" bestFit="1" customWidth="1"/>
    <col min="46" max="46" width="7.5703125" style="48" bestFit="1" customWidth="1"/>
    <col min="47" max="47" width="9.140625" style="48" customWidth="1"/>
    <col min="48" max="16384" width="9.140625" style="48"/>
  </cols>
  <sheetData>
    <row r="1" spans="2:42" ht="15.75" customHeight="1" thickBot="1" x14ac:dyDescent="0.3">
      <c r="AC1" s="72"/>
      <c r="AD1" s="169" t="s">
        <v>0</v>
      </c>
      <c r="AE1" s="169" t="s">
        <v>1</v>
      </c>
      <c r="AF1" s="169" t="s">
        <v>2</v>
      </c>
      <c r="AG1" s="169" t="s">
        <v>3</v>
      </c>
      <c r="AH1" s="169" t="s">
        <v>4</v>
      </c>
      <c r="AL1" s="48">
        <v>3</v>
      </c>
      <c r="AO1" s="48">
        <v>1</v>
      </c>
      <c r="AP1" s="48">
        <v>2</v>
      </c>
    </row>
    <row r="2" spans="2:42" ht="15" customHeight="1" thickTop="1" x14ac:dyDescent="0.25">
      <c r="B2" s="75"/>
      <c r="C2" s="214" t="s">
        <v>5</v>
      </c>
      <c r="D2" s="215"/>
      <c r="E2" s="215"/>
      <c r="F2" s="6"/>
      <c r="G2" s="216" t="s">
        <v>6</v>
      </c>
      <c r="H2" s="216" t="s">
        <v>7</v>
      </c>
      <c r="I2" s="212"/>
      <c r="S2" s="3"/>
      <c r="T2" s="3"/>
      <c r="U2" s="3"/>
      <c r="V2" s="3"/>
      <c r="W2" s="3"/>
      <c r="X2" s="3"/>
      <c r="Y2" s="3"/>
      <c r="AA2" s="106" t="s">
        <v>8</v>
      </c>
      <c r="AB2" s="162" t="s">
        <v>9</v>
      </c>
      <c r="AC2" s="170">
        <v>38.508491999999997</v>
      </c>
      <c r="AD2" s="174">
        <v>11.5</v>
      </c>
      <c r="AE2" s="175">
        <v>48.22</v>
      </c>
      <c r="AF2" s="175">
        <v>0.88</v>
      </c>
      <c r="AG2" s="175">
        <v>0.90749999999999997</v>
      </c>
      <c r="AH2" s="176">
        <f t="shared" ref="AH2:AH41" si="0">AE2*AF2*AG2</f>
        <v>38.508491999999997</v>
      </c>
    </row>
    <row r="3" spans="2:42" ht="15" customHeight="1" thickBot="1" x14ac:dyDescent="0.3">
      <c r="B3" s="87"/>
      <c r="C3" s="88" t="s">
        <v>10</v>
      </c>
      <c r="D3" s="88" t="s">
        <v>11</v>
      </c>
      <c r="E3" s="88" t="s">
        <v>12</v>
      </c>
      <c r="F3" s="89"/>
      <c r="G3" s="217"/>
      <c r="H3" s="217"/>
      <c r="I3" s="213"/>
      <c r="S3" s="3"/>
      <c r="T3" s="3"/>
      <c r="U3" s="3"/>
      <c r="V3" s="3"/>
      <c r="W3" s="3"/>
      <c r="X3" s="3"/>
      <c r="Y3" s="3"/>
      <c r="AA3" s="105" t="s">
        <v>13</v>
      </c>
      <c r="AB3" s="163" t="s">
        <v>14</v>
      </c>
      <c r="AC3" s="171">
        <v>36.903306000000001</v>
      </c>
      <c r="AD3" s="177">
        <v>11</v>
      </c>
      <c r="AE3" s="167">
        <v>46.21</v>
      </c>
      <c r="AF3" s="167">
        <v>0.88</v>
      </c>
      <c r="AG3" s="167">
        <v>0.90749999999999997</v>
      </c>
      <c r="AH3" s="178">
        <f t="shared" si="0"/>
        <v>36.903306000000001</v>
      </c>
    </row>
    <row r="4" spans="2:42" ht="15" customHeight="1" thickTop="1" x14ac:dyDescent="0.25">
      <c r="B4" s="98"/>
      <c r="C4" s="73"/>
      <c r="D4" s="72"/>
      <c r="E4" s="91"/>
      <c r="F4" s="95"/>
      <c r="G4" s="100"/>
      <c r="H4" s="100"/>
      <c r="I4" s="65"/>
      <c r="S4" s="3"/>
      <c r="T4" s="3"/>
      <c r="U4" s="3"/>
      <c r="V4" s="3"/>
      <c r="W4" s="3"/>
      <c r="X4" s="3"/>
      <c r="Y4" s="3"/>
      <c r="AA4" s="105" t="s">
        <v>15</v>
      </c>
      <c r="AB4" s="163" t="s">
        <v>16</v>
      </c>
      <c r="AC4" s="171">
        <v>34.172094000000001</v>
      </c>
      <c r="AD4" s="177">
        <v>10.5</v>
      </c>
      <c r="AE4" s="167">
        <v>42.79</v>
      </c>
      <c r="AF4" s="167">
        <v>0.88</v>
      </c>
      <c r="AG4" s="167">
        <v>0.90749999999999997</v>
      </c>
      <c r="AH4" s="178">
        <f t="shared" si="0"/>
        <v>34.172094000000001</v>
      </c>
    </row>
    <row r="5" spans="2:42" ht="15" customHeight="1" x14ac:dyDescent="0.25">
      <c r="B5" s="64"/>
      <c r="C5" s="73" t="s">
        <v>17</v>
      </c>
      <c r="D5" s="73" t="s">
        <v>18</v>
      </c>
      <c r="E5" s="91">
        <v>135.65540526193499</v>
      </c>
      <c r="F5" s="95" t="s">
        <v>19</v>
      </c>
      <c r="G5" s="154">
        <v>32.143650000000001</v>
      </c>
      <c r="H5" s="154">
        <f t="shared" ref="H5:H42" si="1">IF(E5=0,"",G5*E5)</f>
        <v>4360.4598673477967</v>
      </c>
      <c r="I5" s="65"/>
      <c r="S5" s="5"/>
      <c r="T5" s="5"/>
      <c r="U5" s="5"/>
      <c r="V5" s="5"/>
      <c r="W5" s="5"/>
      <c r="X5" s="5"/>
      <c r="Y5" s="5"/>
      <c r="AA5" s="105" t="s">
        <v>20</v>
      </c>
      <c r="AB5" s="163" t="s">
        <v>21</v>
      </c>
      <c r="AC5" s="171">
        <v>33.309606000000002</v>
      </c>
      <c r="AD5" s="177">
        <v>10</v>
      </c>
      <c r="AE5" s="167">
        <v>41.71</v>
      </c>
      <c r="AF5" s="168">
        <v>0.88</v>
      </c>
      <c r="AG5" s="168">
        <v>0.90749999999999997</v>
      </c>
      <c r="AH5" s="178">
        <f t="shared" si="0"/>
        <v>33.309605999999995</v>
      </c>
    </row>
    <row r="6" spans="2:42" ht="15" customHeight="1" x14ac:dyDescent="0.25">
      <c r="B6" s="64"/>
      <c r="C6" s="73" t="s">
        <v>22</v>
      </c>
      <c r="D6" s="73" t="s">
        <v>23</v>
      </c>
      <c r="E6" s="91">
        <v>108.73739939927999</v>
      </c>
      <c r="F6" s="95" t="s">
        <v>19</v>
      </c>
      <c r="G6" s="154">
        <v>31.113455999999999</v>
      </c>
      <c r="H6" s="154">
        <f t="shared" si="1"/>
        <v>3383.1962917639244</v>
      </c>
      <c r="I6" s="65"/>
      <c r="S6" s="3"/>
      <c r="T6" s="3"/>
      <c r="U6" s="3"/>
      <c r="V6" s="3"/>
      <c r="W6" s="3"/>
      <c r="X6" s="3"/>
      <c r="Y6" s="3"/>
      <c r="AA6" s="105" t="s">
        <v>24</v>
      </c>
      <c r="AB6" s="163" t="s">
        <v>25</v>
      </c>
      <c r="AC6" s="171">
        <v>32.143650000000001</v>
      </c>
      <c r="AD6" s="177">
        <v>9.5</v>
      </c>
      <c r="AE6" s="167">
        <v>40.25</v>
      </c>
      <c r="AF6" s="167">
        <v>0.88</v>
      </c>
      <c r="AG6" s="167">
        <v>0.90749999999999997</v>
      </c>
      <c r="AH6" s="178">
        <f t="shared" si="0"/>
        <v>32.143650000000001</v>
      </c>
    </row>
    <row r="7" spans="2:42" ht="15" customHeight="1" x14ac:dyDescent="0.25">
      <c r="B7" s="64"/>
      <c r="C7" s="73" t="s">
        <v>26</v>
      </c>
      <c r="D7" s="73" t="s">
        <v>27</v>
      </c>
      <c r="E7" s="91">
        <v>119.951515272675</v>
      </c>
      <c r="F7" s="95" t="s">
        <v>19</v>
      </c>
      <c r="G7" s="154">
        <v>29.955486000000001</v>
      </c>
      <c r="H7" s="154">
        <f t="shared" si="1"/>
        <v>3593.2059364294023</v>
      </c>
      <c r="I7" s="65"/>
      <c r="S7" s="3"/>
      <c r="T7" s="3"/>
      <c r="U7" s="3"/>
      <c r="V7" s="3"/>
      <c r="W7" s="3"/>
      <c r="X7" s="3"/>
      <c r="Y7" s="3"/>
      <c r="AA7" s="105" t="s">
        <v>28</v>
      </c>
      <c r="AB7" s="163" t="s">
        <v>29</v>
      </c>
      <c r="AC7" s="171">
        <v>31.113455999999999</v>
      </c>
      <c r="AD7" s="177">
        <v>9</v>
      </c>
      <c r="AE7" s="167">
        <v>38.96</v>
      </c>
      <c r="AF7" s="167">
        <v>0.88</v>
      </c>
      <c r="AG7" s="167">
        <v>0.90749999999999997</v>
      </c>
      <c r="AH7" s="178">
        <f t="shared" si="0"/>
        <v>31.113456000000003</v>
      </c>
    </row>
    <row r="8" spans="2:42" ht="15" customHeight="1" x14ac:dyDescent="0.25">
      <c r="B8" s="64"/>
      <c r="C8" s="73" t="s">
        <v>30</v>
      </c>
      <c r="D8" s="73" t="s">
        <v>31</v>
      </c>
      <c r="E8" s="91">
        <v>134.16090079796999</v>
      </c>
      <c r="F8" s="95" t="s">
        <v>19</v>
      </c>
      <c r="G8" s="154">
        <v>29.045082000000001</v>
      </c>
      <c r="H8" s="154">
        <f t="shared" si="1"/>
        <v>3896.7143648709039</v>
      </c>
      <c r="I8" s="65"/>
      <c r="S8" s="3"/>
      <c r="T8" s="3"/>
      <c r="U8" s="3"/>
      <c r="V8" s="3"/>
      <c r="W8" s="3"/>
      <c r="X8" s="3"/>
      <c r="Y8" s="3"/>
      <c r="AA8" s="105" t="s">
        <v>32</v>
      </c>
      <c r="AB8" s="163" t="s">
        <v>33</v>
      </c>
      <c r="AC8" s="171">
        <v>29.955486000000001</v>
      </c>
      <c r="AD8" s="177">
        <v>8.5</v>
      </c>
      <c r="AE8" s="167">
        <v>37.51</v>
      </c>
      <c r="AF8" s="167">
        <v>0.88</v>
      </c>
      <c r="AG8" s="167">
        <v>0.90749999999999997</v>
      </c>
      <c r="AH8" s="178">
        <f t="shared" si="0"/>
        <v>29.955486000000001</v>
      </c>
    </row>
    <row r="9" spans="2:42" ht="15" customHeight="1" x14ac:dyDescent="0.25">
      <c r="B9" s="64"/>
      <c r="C9" s="73" t="s">
        <v>34</v>
      </c>
      <c r="D9" s="73" t="s">
        <v>35</v>
      </c>
      <c r="E9" s="91">
        <v>154.68731841888999</v>
      </c>
      <c r="F9" s="95" t="s">
        <v>19</v>
      </c>
      <c r="G9" s="154">
        <v>28.589880000000001</v>
      </c>
      <c r="H9" s="154">
        <f t="shared" si="1"/>
        <v>4422.4918711178543</v>
      </c>
      <c r="I9" s="65"/>
      <c r="S9" s="3"/>
      <c r="T9" s="3"/>
      <c r="U9" s="3"/>
      <c r="V9" s="3"/>
      <c r="W9" s="3"/>
      <c r="X9" s="3"/>
      <c r="Y9" s="3"/>
      <c r="AA9" s="105" t="s">
        <v>36</v>
      </c>
      <c r="AB9" s="163" t="s">
        <v>37</v>
      </c>
      <c r="AC9" s="171">
        <v>29.045082000000001</v>
      </c>
      <c r="AD9" s="177">
        <v>8</v>
      </c>
      <c r="AE9" s="167">
        <v>36.369999999999997</v>
      </c>
      <c r="AF9" s="167">
        <v>0.88</v>
      </c>
      <c r="AG9" s="167">
        <v>0.90749999999999997</v>
      </c>
      <c r="AH9" s="178">
        <f t="shared" si="0"/>
        <v>29.045082000000001</v>
      </c>
    </row>
    <row r="10" spans="2:42" ht="15" customHeight="1" x14ac:dyDescent="0.25">
      <c r="B10" s="64"/>
      <c r="C10" s="73" t="s">
        <v>38</v>
      </c>
      <c r="D10" s="4" t="s">
        <v>39</v>
      </c>
      <c r="E10" s="91">
        <v>243.10677880009001</v>
      </c>
      <c r="F10" s="95" t="s">
        <v>19</v>
      </c>
      <c r="G10" s="154">
        <v>28.525991999999999</v>
      </c>
      <c r="H10" s="154">
        <f t="shared" si="1"/>
        <v>6934.8620271971367</v>
      </c>
      <c r="I10" s="65"/>
      <c r="S10" s="5"/>
      <c r="T10" s="5"/>
      <c r="U10" s="5"/>
      <c r="V10" s="5"/>
      <c r="W10" s="5"/>
      <c r="X10" s="5"/>
      <c r="Y10" s="5"/>
      <c r="AA10" s="105" t="s">
        <v>40</v>
      </c>
      <c r="AB10" s="163" t="s">
        <v>41</v>
      </c>
      <c r="AC10" s="171">
        <v>28.589880000000001</v>
      </c>
      <c r="AD10" s="177">
        <v>7.5</v>
      </c>
      <c r="AE10" s="167">
        <v>35.799999999999997</v>
      </c>
      <c r="AF10" s="167">
        <v>0.88</v>
      </c>
      <c r="AG10" s="167">
        <v>0.90749999999999997</v>
      </c>
      <c r="AH10" s="178">
        <f t="shared" si="0"/>
        <v>28.589879999999997</v>
      </c>
    </row>
    <row r="11" spans="2:42" ht="15" customHeight="1" x14ac:dyDescent="0.25">
      <c r="B11" s="64"/>
      <c r="C11" s="73" t="s">
        <v>42</v>
      </c>
      <c r="D11" s="4" t="s">
        <v>43</v>
      </c>
      <c r="E11" s="91">
        <v>658.68716137486444</v>
      </c>
      <c r="F11" s="95" t="s">
        <v>19</v>
      </c>
      <c r="G11" s="154">
        <v>13.08128898</v>
      </c>
      <c r="H11" s="154">
        <f t="shared" si="1"/>
        <v>8616.4771053604964</v>
      </c>
      <c r="I11" s="65"/>
      <c r="S11" s="3"/>
      <c r="T11" s="3"/>
      <c r="U11" s="3"/>
      <c r="V11" s="3"/>
      <c r="W11" s="3"/>
      <c r="X11" s="3"/>
      <c r="Y11" s="3"/>
      <c r="AA11" s="105" t="s">
        <v>44</v>
      </c>
      <c r="AB11" s="163" t="s">
        <v>45</v>
      </c>
      <c r="AC11" s="171">
        <v>28.525991999999999</v>
      </c>
      <c r="AD11" s="177">
        <v>7</v>
      </c>
      <c r="AE11" s="167">
        <v>35.72</v>
      </c>
      <c r="AF11" s="167">
        <v>0.88</v>
      </c>
      <c r="AG11" s="167">
        <v>0.90749999999999997</v>
      </c>
      <c r="AH11" s="178">
        <f t="shared" si="0"/>
        <v>28.525991999999999</v>
      </c>
      <c r="AI11" s="96"/>
    </row>
    <row r="12" spans="2:42" ht="15" customHeight="1" x14ac:dyDescent="0.25">
      <c r="B12" s="64"/>
      <c r="C12" s="73" t="s">
        <v>46</v>
      </c>
      <c r="D12" s="73" t="s">
        <v>47</v>
      </c>
      <c r="E12" s="91">
        <v>9.8803074206229677</v>
      </c>
      <c r="F12" s="95" t="s">
        <v>19</v>
      </c>
      <c r="G12" s="154">
        <v>15.39946963</v>
      </c>
      <c r="H12" s="154">
        <f t="shared" si="1"/>
        <v>152.15149405894704</v>
      </c>
      <c r="I12" s="65"/>
      <c r="S12" s="3"/>
      <c r="T12" s="3"/>
      <c r="U12" s="3"/>
      <c r="V12" s="3"/>
      <c r="W12" s="3"/>
      <c r="X12" s="3"/>
      <c r="Y12" s="3"/>
      <c r="AA12" s="105" t="s">
        <v>48</v>
      </c>
      <c r="AB12" s="163" t="s">
        <v>49</v>
      </c>
      <c r="AC12" s="171">
        <v>27.974958000000001</v>
      </c>
      <c r="AD12" s="177">
        <v>6.5</v>
      </c>
      <c r="AE12" s="167">
        <v>35.03</v>
      </c>
      <c r="AF12" s="167">
        <v>0.88</v>
      </c>
      <c r="AG12" s="167">
        <v>0.90749999999999997</v>
      </c>
      <c r="AH12" s="178">
        <f t="shared" si="0"/>
        <v>27.974957999999997</v>
      </c>
      <c r="AI12" s="128"/>
    </row>
    <row r="13" spans="2:42" ht="15" customHeight="1" x14ac:dyDescent="0.25">
      <c r="B13" s="64"/>
      <c r="C13" s="97" t="s">
        <v>50</v>
      </c>
      <c r="D13" s="97" t="s">
        <v>51</v>
      </c>
      <c r="E13" s="91">
        <v>220.6272647025109</v>
      </c>
      <c r="F13" s="95" t="s">
        <v>19</v>
      </c>
      <c r="G13" s="154">
        <v>50.37446551</v>
      </c>
      <c r="H13" s="154">
        <f t="shared" si="1"/>
        <v>11113.980536322275</v>
      </c>
      <c r="I13" s="65"/>
      <c r="S13" s="3"/>
      <c r="T13" s="3"/>
      <c r="U13" s="3"/>
      <c r="V13" s="3"/>
      <c r="W13" s="3"/>
      <c r="X13" s="3"/>
      <c r="Y13" s="3"/>
      <c r="AA13" s="105" t="s">
        <v>52</v>
      </c>
      <c r="AB13" s="163" t="s">
        <v>53</v>
      </c>
      <c r="AC13" s="171">
        <v>26.617338</v>
      </c>
      <c r="AD13" s="177">
        <v>6</v>
      </c>
      <c r="AE13" s="167">
        <v>33.33</v>
      </c>
      <c r="AF13" s="167">
        <v>0.88</v>
      </c>
      <c r="AG13" s="167">
        <v>0.90749999999999997</v>
      </c>
      <c r="AH13" s="178">
        <f t="shared" si="0"/>
        <v>26.617337999999997</v>
      </c>
      <c r="AI13" s="116"/>
    </row>
    <row r="14" spans="2:42" ht="15" customHeight="1" x14ac:dyDescent="0.25">
      <c r="B14" s="64"/>
      <c r="C14" s="97" t="s">
        <v>54</v>
      </c>
      <c r="D14" s="97" t="s">
        <v>55</v>
      </c>
      <c r="E14" s="91">
        <v>7.7219542645878807</v>
      </c>
      <c r="F14" s="95" t="s">
        <v>19</v>
      </c>
      <c r="G14" s="154">
        <v>522.12695411000004</v>
      </c>
      <c r="H14" s="154">
        <f t="shared" si="1"/>
        <v>4031.8404599459955</v>
      </c>
      <c r="I14" s="65"/>
      <c r="S14" s="5"/>
      <c r="T14" s="5"/>
      <c r="U14" s="5"/>
      <c r="V14" s="5"/>
      <c r="W14" s="5"/>
      <c r="X14" s="5"/>
      <c r="Y14" s="5"/>
      <c r="AA14" s="105" t="s">
        <v>56</v>
      </c>
      <c r="AB14" s="163" t="s">
        <v>57</v>
      </c>
      <c r="AC14" s="171">
        <v>26.162136</v>
      </c>
      <c r="AD14" s="177">
        <v>5.5</v>
      </c>
      <c r="AE14" s="167">
        <v>32.76</v>
      </c>
      <c r="AF14" s="167">
        <v>0.88</v>
      </c>
      <c r="AG14" s="167">
        <v>0.90749999999999997</v>
      </c>
      <c r="AH14" s="178">
        <f t="shared" si="0"/>
        <v>26.162135999999997</v>
      </c>
      <c r="AI14" s="116"/>
    </row>
    <row r="15" spans="2:42" ht="15" customHeight="1" x14ac:dyDescent="0.25">
      <c r="B15" s="64"/>
      <c r="C15" s="73" t="s">
        <v>58</v>
      </c>
      <c r="D15" s="73" t="s">
        <v>59</v>
      </c>
      <c r="E15" s="91">
        <v>8.9937536704515004</v>
      </c>
      <c r="F15" s="95" t="s">
        <v>19</v>
      </c>
      <c r="G15" s="154">
        <v>29.77188207</v>
      </c>
      <c r="H15" s="154">
        <f t="shared" si="1"/>
        <v>267.76097364331173</v>
      </c>
      <c r="I15" s="65"/>
      <c r="AA15" s="105" t="s">
        <v>60</v>
      </c>
      <c r="AB15" s="163" t="s">
        <v>61</v>
      </c>
      <c r="AC15" s="171">
        <v>26.03436</v>
      </c>
      <c r="AD15" s="177">
        <v>5</v>
      </c>
      <c r="AE15" s="167">
        <v>32.6</v>
      </c>
      <c r="AF15" s="167">
        <v>0.88</v>
      </c>
      <c r="AG15" s="167">
        <v>0.90749999999999997</v>
      </c>
      <c r="AH15" s="178">
        <f t="shared" si="0"/>
        <v>26.034360000000003</v>
      </c>
      <c r="AI15" s="116"/>
    </row>
    <row r="16" spans="2:42" ht="15" customHeight="1" x14ac:dyDescent="0.25">
      <c r="B16" s="64"/>
      <c r="C16" s="73" t="s">
        <v>62</v>
      </c>
      <c r="D16" s="73" t="s">
        <v>63</v>
      </c>
      <c r="E16" s="91">
        <v>1</v>
      </c>
      <c r="F16" s="95" t="s">
        <v>64</v>
      </c>
      <c r="G16" s="154">
        <v>25.130829930000001</v>
      </c>
      <c r="H16" s="154">
        <f t="shared" si="1"/>
        <v>25.130829930000001</v>
      </c>
      <c r="I16" s="65"/>
      <c r="AA16" s="105" t="s">
        <v>65</v>
      </c>
      <c r="AB16" s="163" t="s">
        <v>66</v>
      </c>
      <c r="AC16" s="171">
        <v>25.938527999999991</v>
      </c>
      <c r="AD16" s="177">
        <v>4.5</v>
      </c>
      <c r="AE16" s="167">
        <v>32.479999999999997</v>
      </c>
      <c r="AF16" s="167">
        <v>0.88</v>
      </c>
      <c r="AG16" s="167">
        <v>0.90749999999999997</v>
      </c>
      <c r="AH16" s="178">
        <f t="shared" si="0"/>
        <v>25.938527999999994</v>
      </c>
      <c r="AI16" s="116"/>
    </row>
    <row r="17" spans="2:35" ht="15" customHeight="1" x14ac:dyDescent="0.25">
      <c r="B17" s="64"/>
      <c r="C17" s="73" t="s">
        <v>67</v>
      </c>
      <c r="D17" s="73" t="s">
        <v>68</v>
      </c>
      <c r="E17" s="91">
        <v>43</v>
      </c>
      <c r="F17" s="95" t="s">
        <v>64</v>
      </c>
      <c r="G17" s="154">
        <v>39.717746529999999</v>
      </c>
      <c r="H17" s="154">
        <f t="shared" si="1"/>
        <v>1707.8631007899999</v>
      </c>
      <c r="I17" s="65"/>
      <c r="AA17" s="105" t="s">
        <v>69</v>
      </c>
      <c r="AB17" s="163" t="s">
        <v>70</v>
      </c>
      <c r="AC17" s="171">
        <v>25.259717999999999</v>
      </c>
      <c r="AD17" s="177">
        <v>4</v>
      </c>
      <c r="AE17" s="167">
        <v>31.63</v>
      </c>
      <c r="AF17" s="167">
        <v>0.88</v>
      </c>
      <c r="AG17" s="167">
        <v>0.90749999999999997</v>
      </c>
      <c r="AH17" s="178">
        <f t="shared" si="0"/>
        <v>25.259717999999999</v>
      </c>
      <c r="AI17" s="116"/>
    </row>
    <row r="18" spans="2:35" ht="15" customHeight="1" x14ac:dyDescent="0.25">
      <c r="B18" s="64"/>
      <c r="C18" s="73" t="s">
        <v>71</v>
      </c>
      <c r="D18" s="73" t="s">
        <v>72</v>
      </c>
      <c r="E18" s="91">
        <v>2.4645394672024201</v>
      </c>
      <c r="F18" s="95" t="s">
        <v>73</v>
      </c>
      <c r="G18" s="154">
        <v>55.084986120000003</v>
      </c>
      <c r="H18" s="154">
        <f t="shared" si="1"/>
        <v>135.75912234303752</v>
      </c>
      <c r="I18" s="65"/>
      <c r="S18" s="4"/>
      <c r="T18" s="4"/>
      <c r="U18" s="4"/>
      <c r="V18" s="4"/>
      <c r="W18" s="4"/>
      <c r="X18" s="4"/>
      <c r="Y18" s="4"/>
      <c r="AA18" s="105" t="s">
        <v>74</v>
      </c>
      <c r="AB18" s="163" t="s">
        <v>75</v>
      </c>
      <c r="AC18" s="171">
        <v>23.606615999999999</v>
      </c>
      <c r="AD18" s="177">
        <v>3.5</v>
      </c>
      <c r="AE18" s="167">
        <v>29.56</v>
      </c>
      <c r="AF18" s="167">
        <v>0.88</v>
      </c>
      <c r="AG18" s="167">
        <v>0.90749999999999997</v>
      </c>
      <c r="AH18" s="178">
        <f t="shared" si="0"/>
        <v>23.606615999999999</v>
      </c>
      <c r="AI18" s="113"/>
    </row>
    <row r="19" spans="2:35" ht="15" customHeight="1" x14ac:dyDescent="0.25">
      <c r="B19" s="64"/>
      <c r="C19" s="73" t="s">
        <v>76</v>
      </c>
      <c r="D19" s="73" t="s">
        <v>77</v>
      </c>
      <c r="E19" s="91">
        <v>0.37007461648087447</v>
      </c>
      <c r="F19" s="95" t="s">
        <v>73</v>
      </c>
      <c r="G19" s="154">
        <v>143.58185336</v>
      </c>
      <c r="H19" s="154">
        <f t="shared" si="1"/>
        <v>53.135999315815155</v>
      </c>
      <c r="I19" s="65"/>
      <c r="S19" s="4"/>
      <c r="T19" s="4"/>
      <c r="U19" s="4"/>
      <c r="V19" s="4"/>
      <c r="W19" s="4"/>
      <c r="X19" s="4"/>
      <c r="Y19" s="4"/>
      <c r="AA19" s="105" t="s">
        <v>78</v>
      </c>
      <c r="AB19" s="163" t="s">
        <v>79</v>
      </c>
      <c r="AC19" s="171">
        <v>22.664268</v>
      </c>
      <c r="AD19" s="177">
        <v>3</v>
      </c>
      <c r="AE19" s="167">
        <v>28.38</v>
      </c>
      <c r="AF19" s="167">
        <v>0.88</v>
      </c>
      <c r="AG19" s="167">
        <v>0.90749999999999997</v>
      </c>
      <c r="AH19" s="178">
        <f t="shared" si="0"/>
        <v>22.664268</v>
      </c>
      <c r="AI19" s="113"/>
    </row>
    <row r="20" spans="2:35" ht="15" customHeight="1" x14ac:dyDescent="0.25">
      <c r="B20" s="64"/>
      <c r="C20" s="73" t="s">
        <v>80</v>
      </c>
      <c r="D20" s="73" t="s">
        <v>81</v>
      </c>
      <c r="E20" s="91">
        <v>0.98581578688096783</v>
      </c>
      <c r="F20" s="95" t="s">
        <v>73</v>
      </c>
      <c r="G20" s="154">
        <v>41.60157667</v>
      </c>
      <c r="H20" s="154">
        <f t="shared" si="1"/>
        <v>41.011491040424964</v>
      </c>
      <c r="I20" s="65"/>
      <c r="AA20" s="105" t="s">
        <v>82</v>
      </c>
      <c r="AB20" s="163" t="s">
        <v>83</v>
      </c>
      <c r="AC20" s="171">
        <v>22.560449999999999</v>
      </c>
      <c r="AD20" s="177">
        <v>2.5</v>
      </c>
      <c r="AE20" s="167">
        <v>28.25</v>
      </c>
      <c r="AF20" s="167">
        <v>0.88</v>
      </c>
      <c r="AG20" s="167">
        <v>0.90749999999999997</v>
      </c>
      <c r="AH20" s="178">
        <f t="shared" si="0"/>
        <v>22.560449999999999</v>
      </c>
      <c r="AI20" s="113"/>
    </row>
    <row r="21" spans="2:35" ht="15" customHeight="1" thickBot="1" x14ac:dyDescent="0.3">
      <c r="B21" s="64"/>
      <c r="C21" s="73" t="s">
        <v>84</v>
      </c>
      <c r="D21" s="73" t="s">
        <v>85</v>
      </c>
      <c r="E21" s="91">
        <v>0.98581578688096783</v>
      </c>
      <c r="F21" s="95" t="s">
        <v>73</v>
      </c>
      <c r="G21" s="154">
        <v>22.218214580000001</v>
      </c>
      <c r="H21" s="154">
        <f t="shared" si="1"/>
        <v>21.903066689272894</v>
      </c>
      <c r="I21" s="65"/>
      <c r="AA21" s="107" t="s">
        <v>86</v>
      </c>
      <c r="AB21" s="164" t="s">
        <v>87</v>
      </c>
      <c r="AC21" s="172">
        <v>22.097262000000001</v>
      </c>
      <c r="AD21" s="177">
        <v>2</v>
      </c>
      <c r="AE21" s="167">
        <v>27.67</v>
      </c>
      <c r="AF21" s="167">
        <v>0.88</v>
      </c>
      <c r="AG21" s="167">
        <v>0.90749999999999997</v>
      </c>
      <c r="AH21" s="178">
        <f t="shared" si="0"/>
        <v>22.097262000000001</v>
      </c>
      <c r="AI21" s="113"/>
    </row>
    <row r="22" spans="2:35" ht="15" customHeight="1" thickTop="1" x14ac:dyDescent="0.25">
      <c r="B22" s="64"/>
      <c r="C22" s="73" t="s">
        <v>88</v>
      </c>
      <c r="D22" s="73" t="s">
        <v>89</v>
      </c>
      <c r="E22" s="91">
        <v>0.5669228167366589</v>
      </c>
      <c r="F22" s="95" t="s">
        <v>73</v>
      </c>
      <c r="G22" s="154">
        <v>18.218402640000001</v>
      </c>
      <c r="H22" s="154">
        <f t="shared" si="1"/>
        <v>10.328428141111383</v>
      </c>
      <c r="I22" s="65"/>
      <c r="AA22" s="103" t="s">
        <v>90</v>
      </c>
      <c r="AB22" s="165" t="s">
        <v>91</v>
      </c>
      <c r="AC22" s="170">
        <v>55.231175999999998</v>
      </c>
      <c r="AD22" s="179">
        <v>11.5</v>
      </c>
      <c r="AE22" s="173">
        <v>69.16</v>
      </c>
      <c r="AF22" s="173">
        <v>0.88</v>
      </c>
      <c r="AG22" s="173">
        <v>0.90749999999999997</v>
      </c>
      <c r="AH22" s="178">
        <f t="shared" si="0"/>
        <v>55.231175999999998</v>
      </c>
      <c r="AI22" s="113"/>
    </row>
    <row r="23" spans="2:35" ht="15" customHeight="1" x14ac:dyDescent="0.25">
      <c r="B23" s="64"/>
      <c r="C23" s="73" t="s">
        <v>92</v>
      </c>
      <c r="D23" s="73" t="s">
        <v>93</v>
      </c>
      <c r="E23" s="91">
        <v>1</v>
      </c>
      <c r="F23" s="95" t="s">
        <v>64</v>
      </c>
      <c r="G23" s="154">
        <v>22.654022619999999</v>
      </c>
      <c r="H23" s="154">
        <f t="shared" si="1"/>
        <v>22.654022619999999</v>
      </c>
      <c r="I23" s="65"/>
      <c r="AA23" s="104" t="s">
        <v>94</v>
      </c>
      <c r="AB23" s="166" t="s">
        <v>95</v>
      </c>
      <c r="AC23" s="171">
        <v>52.627740000000003</v>
      </c>
      <c r="AD23" s="179">
        <v>11</v>
      </c>
      <c r="AE23" s="173">
        <v>65.900000000000006</v>
      </c>
      <c r="AF23" s="173">
        <v>0.88</v>
      </c>
      <c r="AG23" s="173">
        <v>0.90749999999999997</v>
      </c>
      <c r="AH23" s="178">
        <f t="shared" si="0"/>
        <v>52.627740000000003</v>
      </c>
      <c r="AI23" s="113"/>
    </row>
    <row r="24" spans="2:35" ht="15" customHeight="1" x14ac:dyDescent="0.25">
      <c r="B24" s="64"/>
      <c r="C24" s="73" t="s">
        <v>96</v>
      </c>
      <c r="D24" s="73" t="s">
        <v>97</v>
      </c>
      <c r="E24" s="91">
        <v>3.5341874999999998</v>
      </c>
      <c r="F24" s="95" t="s">
        <v>98</v>
      </c>
      <c r="G24" s="154">
        <v>96.615614789999995</v>
      </c>
      <c r="H24" s="154">
        <f t="shared" si="1"/>
        <v>341.45769809563308</v>
      </c>
      <c r="I24" s="65"/>
      <c r="AA24" s="104" t="s">
        <v>99</v>
      </c>
      <c r="AB24" s="166" t="s">
        <v>100</v>
      </c>
      <c r="AC24" s="171">
        <v>50.184024000000001</v>
      </c>
      <c r="AD24" s="179">
        <v>10.5</v>
      </c>
      <c r="AE24" s="173">
        <v>62.84</v>
      </c>
      <c r="AF24" s="173">
        <v>0.88</v>
      </c>
      <c r="AG24" s="173">
        <v>0.90749999999999997</v>
      </c>
      <c r="AH24" s="178">
        <f t="shared" si="0"/>
        <v>50.184024000000001</v>
      </c>
      <c r="AI24" s="113"/>
    </row>
    <row r="25" spans="2:35" ht="15" customHeight="1" x14ac:dyDescent="0.25">
      <c r="B25" s="64"/>
      <c r="C25" s="73" t="s">
        <v>101</v>
      </c>
      <c r="D25" s="73" t="s">
        <v>102</v>
      </c>
      <c r="E25" s="91">
        <v>62.052583466666682</v>
      </c>
      <c r="F25" s="95" t="s">
        <v>103</v>
      </c>
      <c r="G25" s="154">
        <v>0.48971999999999999</v>
      </c>
      <c r="H25" s="154">
        <f t="shared" si="1"/>
        <v>30.388391175296007</v>
      </c>
      <c r="I25" s="65"/>
      <c r="AA25" s="104" t="s">
        <v>20</v>
      </c>
      <c r="AB25" s="166" t="s">
        <v>104</v>
      </c>
      <c r="AC25" s="171">
        <v>47.844126000000003</v>
      </c>
      <c r="AD25" s="179">
        <v>10</v>
      </c>
      <c r="AE25" s="173">
        <v>59.91</v>
      </c>
      <c r="AF25" s="173">
        <v>0.88</v>
      </c>
      <c r="AG25" s="173">
        <v>0.90749999999999997</v>
      </c>
      <c r="AH25" s="178">
        <f t="shared" si="0"/>
        <v>47.844125999999996</v>
      </c>
      <c r="AI25" s="113"/>
    </row>
    <row r="26" spans="2:35" ht="15" customHeight="1" x14ac:dyDescent="0.25">
      <c r="B26" s="64"/>
      <c r="C26" s="73" t="s">
        <v>105</v>
      </c>
      <c r="D26" s="73" t="s">
        <v>106</v>
      </c>
      <c r="E26" s="91">
        <v>254.51254937499999</v>
      </c>
      <c r="F26" s="95" t="s">
        <v>103</v>
      </c>
      <c r="G26" s="154">
        <v>0.79</v>
      </c>
      <c r="H26" s="154">
        <f t="shared" si="1"/>
        <v>201.06491400625001</v>
      </c>
      <c r="I26" s="65"/>
      <c r="AA26" s="104" t="s">
        <v>17</v>
      </c>
      <c r="AB26" s="166" t="s">
        <v>107</v>
      </c>
      <c r="AC26" s="171">
        <v>45.248676000000003</v>
      </c>
      <c r="AD26" s="179">
        <v>9.5</v>
      </c>
      <c r="AE26" s="173">
        <v>56.66</v>
      </c>
      <c r="AF26" s="173">
        <v>0.88</v>
      </c>
      <c r="AG26" s="173">
        <v>0.90749999999999997</v>
      </c>
      <c r="AH26" s="178">
        <f t="shared" si="0"/>
        <v>45.248675999999996</v>
      </c>
      <c r="AI26" s="113"/>
    </row>
    <row r="27" spans="2:35" ht="15" customHeight="1" x14ac:dyDescent="0.25">
      <c r="B27" s="64"/>
      <c r="C27" s="73" t="s">
        <v>108</v>
      </c>
      <c r="D27" s="73" t="s">
        <v>109</v>
      </c>
      <c r="E27" s="91">
        <v>2</v>
      </c>
      <c r="F27" s="95" t="s">
        <v>64</v>
      </c>
      <c r="G27" s="154">
        <v>3.5926659999999999E-2</v>
      </c>
      <c r="H27" s="154">
        <f t="shared" si="1"/>
        <v>7.1853319999999998E-2</v>
      </c>
      <c r="I27" s="65"/>
      <c r="AA27" s="104" t="s">
        <v>22</v>
      </c>
      <c r="AB27" s="166" t="s">
        <v>110</v>
      </c>
      <c r="AC27" s="171">
        <v>43.068497999999998</v>
      </c>
      <c r="AD27" s="179">
        <v>9</v>
      </c>
      <c r="AE27" s="173">
        <v>53.93</v>
      </c>
      <c r="AF27" s="173">
        <v>0.88</v>
      </c>
      <c r="AG27" s="173">
        <v>0.90749999999999997</v>
      </c>
      <c r="AH27" s="178">
        <f t="shared" si="0"/>
        <v>43.068497999999998</v>
      </c>
      <c r="AI27" s="113"/>
    </row>
    <row r="28" spans="2:35" ht="15" customHeight="1" x14ac:dyDescent="0.25">
      <c r="B28" s="64"/>
      <c r="C28" s="73" t="s">
        <v>111</v>
      </c>
      <c r="D28" s="73" t="s">
        <v>112</v>
      </c>
      <c r="E28" s="91">
        <v>582</v>
      </c>
      <c r="F28" s="95" t="s">
        <v>64</v>
      </c>
      <c r="G28" s="154">
        <v>15.438118810000001</v>
      </c>
      <c r="H28" s="154">
        <f t="shared" si="1"/>
        <v>8984.9851474200004</v>
      </c>
      <c r="I28" s="65"/>
      <c r="AA28" s="104" t="s">
        <v>26</v>
      </c>
      <c r="AB28" s="166" t="s">
        <v>113</v>
      </c>
      <c r="AC28" s="171">
        <v>41.423381999999997</v>
      </c>
      <c r="AD28" s="179">
        <v>8.5</v>
      </c>
      <c r="AE28" s="173">
        <v>51.87</v>
      </c>
      <c r="AF28" s="173">
        <v>0.88</v>
      </c>
      <c r="AG28" s="173">
        <v>0.90749999999999997</v>
      </c>
      <c r="AH28" s="178">
        <f t="shared" si="0"/>
        <v>41.423381999999997</v>
      </c>
      <c r="AI28" s="113"/>
    </row>
    <row r="29" spans="2:35" ht="15" customHeight="1" x14ac:dyDescent="0.25">
      <c r="B29" s="64"/>
      <c r="C29" s="73"/>
      <c r="D29" s="73" t="s">
        <v>114</v>
      </c>
      <c r="E29" s="91">
        <v>1</v>
      </c>
      <c r="F29" s="95" t="s">
        <v>115</v>
      </c>
      <c r="G29" s="154">
        <v>2136.459798730401</v>
      </c>
      <c r="H29" s="154">
        <f t="shared" si="1"/>
        <v>2136.459798730401</v>
      </c>
      <c r="I29" s="65"/>
      <c r="AA29" s="104" t="s">
        <v>30</v>
      </c>
      <c r="AB29" s="166" t="s">
        <v>116</v>
      </c>
      <c r="AC29" s="171">
        <v>39.985902000000003</v>
      </c>
      <c r="AD29" s="179">
        <v>8</v>
      </c>
      <c r="AE29" s="173">
        <v>50.07</v>
      </c>
      <c r="AF29" s="173">
        <v>0.88</v>
      </c>
      <c r="AG29" s="173">
        <v>0.90749999999999997</v>
      </c>
      <c r="AH29" s="178">
        <f t="shared" si="0"/>
        <v>39.985901999999996</v>
      </c>
      <c r="AI29" s="113"/>
    </row>
    <row r="30" spans="2:35" ht="15" customHeight="1" x14ac:dyDescent="0.25">
      <c r="B30" s="64"/>
      <c r="C30" s="73"/>
      <c r="D30" s="73" t="s">
        <v>117</v>
      </c>
      <c r="E30" s="91">
        <v>6</v>
      </c>
      <c r="F30" s="95" t="s">
        <v>64</v>
      </c>
      <c r="G30" s="154">
        <v>100</v>
      </c>
      <c r="H30" s="154">
        <f t="shared" si="1"/>
        <v>600</v>
      </c>
      <c r="I30" s="65"/>
      <c r="AA30" s="104" t="s">
        <v>34</v>
      </c>
      <c r="AB30" s="166" t="s">
        <v>118</v>
      </c>
      <c r="AC30" s="171">
        <v>38.604323999999998</v>
      </c>
      <c r="AD30" s="179">
        <v>7.5</v>
      </c>
      <c r="AE30" s="173">
        <v>48.34</v>
      </c>
      <c r="AF30" s="173">
        <v>0.88</v>
      </c>
      <c r="AG30" s="173">
        <v>0.90749999999999997</v>
      </c>
      <c r="AH30" s="178">
        <f t="shared" si="0"/>
        <v>38.604323999999998</v>
      </c>
      <c r="AI30" s="113"/>
    </row>
    <row r="31" spans="2:35" ht="15" customHeight="1" x14ac:dyDescent="0.25">
      <c r="B31" s="101"/>
      <c r="C31" s="73"/>
      <c r="D31" s="73" t="s">
        <v>119</v>
      </c>
      <c r="E31" s="91">
        <v>6</v>
      </c>
      <c r="F31" s="95" t="s">
        <v>64</v>
      </c>
      <c r="G31" s="154">
        <v>20</v>
      </c>
      <c r="H31" s="154">
        <f t="shared" si="1"/>
        <v>120</v>
      </c>
      <c r="I31" s="65"/>
      <c r="AA31" s="104" t="s">
        <v>38</v>
      </c>
      <c r="AB31" s="166" t="s">
        <v>120</v>
      </c>
      <c r="AC31" s="171">
        <v>38.077247999999997</v>
      </c>
      <c r="AD31" s="179">
        <v>7</v>
      </c>
      <c r="AE31" s="173">
        <v>47.68</v>
      </c>
      <c r="AF31" s="173">
        <v>0.88</v>
      </c>
      <c r="AG31" s="173">
        <v>0.90749999999999997</v>
      </c>
      <c r="AH31" s="178">
        <f t="shared" si="0"/>
        <v>38.077247999999997</v>
      </c>
      <c r="AI31" s="113"/>
    </row>
    <row r="32" spans="2:35" ht="15" customHeight="1" x14ac:dyDescent="0.25">
      <c r="B32" s="64"/>
      <c r="C32" s="73" t="s">
        <v>121</v>
      </c>
      <c r="D32" s="73" t="s">
        <v>122</v>
      </c>
      <c r="E32" s="91">
        <v>1</v>
      </c>
      <c r="F32" s="95" t="s">
        <v>64</v>
      </c>
      <c r="G32" s="154">
        <v>500</v>
      </c>
      <c r="H32" s="154">
        <f t="shared" si="1"/>
        <v>500</v>
      </c>
      <c r="I32" s="65"/>
      <c r="AA32" s="104" t="s">
        <v>123</v>
      </c>
      <c r="AB32" s="166" t="s">
        <v>124</v>
      </c>
      <c r="AC32" s="171">
        <v>37.757807999999997</v>
      </c>
      <c r="AD32" s="179">
        <v>6.5</v>
      </c>
      <c r="AE32" s="173">
        <v>47.28</v>
      </c>
      <c r="AF32" s="173">
        <v>0.88</v>
      </c>
      <c r="AG32" s="173">
        <v>0.90749999999999997</v>
      </c>
      <c r="AH32" s="178">
        <f t="shared" si="0"/>
        <v>37.757807999999997</v>
      </c>
      <c r="AI32" s="113"/>
    </row>
    <row r="33" spans="2:35" ht="15" customHeight="1" x14ac:dyDescent="0.25">
      <c r="B33" s="99"/>
      <c r="C33" s="84" t="s">
        <v>125</v>
      </c>
      <c r="D33" s="84" t="s">
        <v>126</v>
      </c>
      <c r="E33" s="91">
        <v>15.280144696655</v>
      </c>
      <c r="F33" s="95" t="s">
        <v>98</v>
      </c>
      <c r="G33" s="154">
        <v>55</v>
      </c>
      <c r="H33" s="154">
        <f>IF(E33=0,"",G33*E33)</f>
        <v>840.40795831602497</v>
      </c>
      <c r="I33" s="65"/>
      <c r="AA33" s="104" t="s">
        <v>127</v>
      </c>
      <c r="AB33" s="166" t="s">
        <v>128</v>
      </c>
      <c r="AC33" s="171">
        <v>37.757807999999997</v>
      </c>
      <c r="AD33" s="179">
        <v>6</v>
      </c>
      <c r="AE33" s="173">
        <v>47.28</v>
      </c>
      <c r="AF33" s="173">
        <v>0.88</v>
      </c>
      <c r="AG33" s="173">
        <v>0.90749999999999997</v>
      </c>
      <c r="AH33" s="178">
        <f t="shared" si="0"/>
        <v>37.757807999999997</v>
      </c>
      <c r="AI33" s="113"/>
    </row>
    <row r="34" spans="2:35" ht="15" customHeight="1" x14ac:dyDescent="0.25">
      <c r="B34" s="64"/>
      <c r="C34" s="73"/>
      <c r="D34" s="4" t="s">
        <v>335</v>
      </c>
      <c r="E34" s="91"/>
      <c r="F34" s="95"/>
      <c r="G34" s="154"/>
      <c r="H34" s="154">
        <f>H33*2.5</f>
        <v>2101.0198957900625</v>
      </c>
      <c r="I34" s="65"/>
      <c r="AA34" s="104" t="s">
        <v>129</v>
      </c>
      <c r="AB34" s="166" t="s">
        <v>130</v>
      </c>
      <c r="AC34" s="171">
        <v>34.994651999999988</v>
      </c>
      <c r="AD34" s="179">
        <v>5.5</v>
      </c>
      <c r="AE34" s="173">
        <v>43.82</v>
      </c>
      <c r="AF34" s="173">
        <v>0.88</v>
      </c>
      <c r="AG34" s="173">
        <v>0.90749999999999997</v>
      </c>
      <c r="AH34" s="178">
        <f t="shared" si="0"/>
        <v>34.994651999999995</v>
      </c>
      <c r="AI34" s="113"/>
    </row>
    <row r="35" spans="2:35" ht="15" customHeight="1" x14ac:dyDescent="0.25">
      <c r="B35" s="64"/>
      <c r="C35" s="73"/>
      <c r="D35" s="4"/>
      <c r="E35" s="91"/>
      <c r="F35" s="95"/>
      <c r="G35" s="154"/>
      <c r="H35" s="154">
        <v>21599.02</v>
      </c>
      <c r="I35" s="65"/>
      <c r="AA35" s="104" t="s">
        <v>131</v>
      </c>
      <c r="AB35" s="166" t="s">
        <v>132</v>
      </c>
      <c r="AC35" s="171">
        <v>33.996402000000003</v>
      </c>
      <c r="AD35" s="179">
        <v>5</v>
      </c>
      <c r="AE35" s="173">
        <v>42.57</v>
      </c>
      <c r="AF35" s="173">
        <v>0.88</v>
      </c>
      <c r="AG35" s="173">
        <v>0.90749999999999997</v>
      </c>
      <c r="AH35" s="178">
        <f t="shared" si="0"/>
        <v>33.996401999999996</v>
      </c>
      <c r="AI35" s="113"/>
    </row>
    <row r="36" spans="2:35" ht="15" customHeight="1" x14ac:dyDescent="0.25">
      <c r="B36" s="64"/>
      <c r="C36" s="73"/>
      <c r="D36" s="4"/>
      <c r="E36" s="91"/>
      <c r="F36" s="95"/>
      <c r="G36" s="154"/>
      <c r="H36" s="154" t="str">
        <f t="shared" si="1"/>
        <v/>
      </c>
      <c r="I36" s="65"/>
      <c r="AA36" s="104" t="s">
        <v>133</v>
      </c>
      <c r="AB36" s="166" t="s">
        <v>134</v>
      </c>
      <c r="AC36" s="171">
        <v>33.996402000000003</v>
      </c>
      <c r="AD36" s="179">
        <v>4.5</v>
      </c>
      <c r="AE36" s="173">
        <v>42.57</v>
      </c>
      <c r="AF36" s="173">
        <v>0.88</v>
      </c>
      <c r="AG36" s="173">
        <v>0.90749999999999997</v>
      </c>
      <c r="AH36" s="178">
        <f t="shared" si="0"/>
        <v>33.996401999999996</v>
      </c>
      <c r="AI36" s="113"/>
    </row>
    <row r="37" spans="2:35" ht="15" customHeight="1" x14ac:dyDescent="0.25">
      <c r="B37" s="64"/>
      <c r="C37" s="73"/>
      <c r="D37" s="4"/>
      <c r="E37" s="91"/>
      <c r="F37" s="95"/>
      <c r="G37" s="154"/>
      <c r="H37" s="154" t="str">
        <f t="shared" si="1"/>
        <v/>
      </c>
      <c r="I37" s="65"/>
      <c r="AA37" s="104" t="s">
        <v>135</v>
      </c>
      <c r="AB37" s="166" t="s">
        <v>136</v>
      </c>
      <c r="AC37" s="171">
        <v>33.030096</v>
      </c>
      <c r="AD37" s="179">
        <v>4</v>
      </c>
      <c r="AE37" s="173">
        <v>41.36</v>
      </c>
      <c r="AF37" s="173">
        <v>0.88</v>
      </c>
      <c r="AG37" s="173">
        <v>0.90749999999999997</v>
      </c>
      <c r="AH37" s="178">
        <f t="shared" si="0"/>
        <v>33.030096</v>
      </c>
      <c r="AI37" s="113"/>
    </row>
    <row r="38" spans="2:35" ht="15" customHeight="1" x14ac:dyDescent="0.25">
      <c r="B38" s="64"/>
      <c r="C38" s="73"/>
      <c r="D38" s="4"/>
      <c r="E38" s="91"/>
      <c r="F38" s="95"/>
      <c r="G38" s="154"/>
      <c r="H38" s="154" t="str">
        <f t="shared" si="1"/>
        <v/>
      </c>
      <c r="I38" s="65"/>
      <c r="AA38" s="104" t="s">
        <v>137</v>
      </c>
      <c r="AB38" s="166" t="s">
        <v>138</v>
      </c>
      <c r="AC38" s="171">
        <v>31.384979999999999</v>
      </c>
      <c r="AD38" s="179">
        <v>3.5</v>
      </c>
      <c r="AE38" s="173">
        <v>39.299999999999997</v>
      </c>
      <c r="AF38" s="173">
        <v>0.88</v>
      </c>
      <c r="AG38" s="173">
        <v>0.90749999999999997</v>
      </c>
      <c r="AH38" s="178">
        <f t="shared" si="0"/>
        <v>31.384979999999995</v>
      </c>
      <c r="AI38" s="116"/>
    </row>
    <row r="39" spans="2:35" ht="15" customHeight="1" x14ac:dyDescent="0.25">
      <c r="B39" s="64"/>
      <c r="C39" s="73"/>
      <c r="D39" s="4"/>
      <c r="E39" s="91"/>
      <c r="F39" s="95"/>
      <c r="G39" s="154"/>
      <c r="H39" s="154" t="str">
        <f t="shared" si="1"/>
        <v/>
      </c>
      <c r="I39" s="65"/>
      <c r="AA39" s="104" t="s">
        <v>139</v>
      </c>
      <c r="AB39" s="166" t="s">
        <v>140</v>
      </c>
      <c r="AC39" s="171">
        <v>30.530477999999999</v>
      </c>
      <c r="AD39" s="179">
        <v>3</v>
      </c>
      <c r="AE39" s="173">
        <v>38.229999999999997</v>
      </c>
      <c r="AF39" s="173">
        <v>0.88</v>
      </c>
      <c r="AG39" s="173">
        <v>0.90749999999999997</v>
      </c>
      <c r="AH39" s="178">
        <f t="shared" si="0"/>
        <v>30.530477999999995</v>
      </c>
      <c r="AI39" s="116"/>
    </row>
    <row r="40" spans="2:35" ht="15" customHeight="1" x14ac:dyDescent="0.25">
      <c r="B40" s="64"/>
      <c r="C40" s="73"/>
      <c r="D40" s="4"/>
      <c r="E40" s="91"/>
      <c r="F40" s="95"/>
      <c r="G40" s="154"/>
      <c r="H40" s="154" t="str">
        <f t="shared" si="1"/>
        <v/>
      </c>
      <c r="I40" s="65"/>
      <c r="K40" s="81"/>
      <c r="AA40" s="105" t="s">
        <v>141</v>
      </c>
      <c r="AB40" s="163" t="s">
        <v>142</v>
      </c>
      <c r="AC40" s="171">
        <v>29.843682000000001</v>
      </c>
      <c r="AD40" s="179">
        <v>2.5</v>
      </c>
      <c r="AE40" s="173">
        <v>37.369999999999997</v>
      </c>
      <c r="AF40" s="173">
        <v>0.88</v>
      </c>
      <c r="AG40" s="173">
        <v>0.90749999999999997</v>
      </c>
      <c r="AH40" s="178">
        <f t="shared" si="0"/>
        <v>29.843681999999998</v>
      </c>
      <c r="AI40" s="116"/>
    </row>
    <row r="41" spans="2:35" ht="15" customHeight="1" thickBot="1" x14ac:dyDescent="0.3">
      <c r="B41" s="64"/>
      <c r="C41" s="73"/>
      <c r="D41" s="73"/>
      <c r="E41" s="91"/>
      <c r="F41" s="95"/>
      <c r="G41" s="154"/>
      <c r="H41" s="154" t="str">
        <f t="shared" si="1"/>
        <v/>
      </c>
      <c r="I41" s="65"/>
      <c r="AA41" s="107" t="s">
        <v>143</v>
      </c>
      <c r="AB41" s="164" t="s">
        <v>144</v>
      </c>
      <c r="AC41" s="172">
        <v>29.156886</v>
      </c>
      <c r="AD41" s="181">
        <v>2</v>
      </c>
      <c r="AE41" s="182">
        <v>36.51</v>
      </c>
      <c r="AF41" s="182">
        <v>0.88</v>
      </c>
      <c r="AG41" s="182">
        <v>0.90749999999999997</v>
      </c>
      <c r="AH41" s="180">
        <f t="shared" si="0"/>
        <v>29.156885999999997</v>
      </c>
      <c r="AI41" s="116"/>
    </row>
    <row r="42" spans="2:35" ht="15" customHeight="1" thickTop="1" x14ac:dyDescent="0.25">
      <c r="B42" s="64"/>
      <c r="C42" s="73"/>
      <c r="D42" s="4"/>
      <c r="E42" s="91"/>
      <c r="F42" s="95"/>
      <c r="G42" s="95"/>
      <c r="H42" s="154" t="str">
        <f t="shared" si="1"/>
        <v/>
      </c>
      <c r="I42" s="102"/>
      <c r="AC42" s="115"/>
      <c r="AD42" s="115"/>
      <c r="AE42" s="116"/>
      <c r="AF42" s="117"/>
      <c r="AG42" s="118"/>
      <c r="AH42" s="117"/>
      <c r="AI42" s="116"/>
    </row>
    <row r="43" spans="2:35" ht="15.75" customHeight="1" thickBot="1" x14ac:dyDescent="0.3">
      <c r="B43" s="66"/>
      <c r="C43" s="68"/>
      <c r="D43" s="68"/>
      <c r="E43" s="92"/>
      <c r="F43" s="69"/>
      <c r="G43" s="67"/>
      <c r="H43" s="67"/>
      <c r="I43" s="70"/>
      <c r="AC43" s="4"/>
      <c r="AD43" s="4"/>
      <c r="AE43" s="72"/>
      <c r="AF43" s="100"/>
      <c r="AG43" s="120"/>
      <c r="AH43" s="100"/>
      <c r="AI43" s="113"/>
    </row>
    <row r="44" spans="2:35" ht="15.75" customHeight="1" thickTop="1" x14ac:dyDescent="0.25">
      <c r="B44" s="148"/>
      <c r="C44" s="149"/>
      <c r="D44" s="149"/>
      <c r="E44" s="149"/>
      <c r="F44" s="149"/>
      <c r="G44" s="78" t="s">
        <v>145</v>
      </c>
      <c r="H44" s="218">
        <f>SUM(H5:H43)</f>
        <v>90245.802645781368</v>
      </c>
      <c r="I44" s="219"/>
      <c r="AC44" s="4"/>
      <c r="AD44" s="4"/>
      <c r="AE44" s="72"/>
      <c r="AF44" s="100"/>
      <c r="AG44" s="120"/>
      <c r="AH44" s="100"/>
      <c r="AI44" s="113"/>
    </row>
    <row r="45" spans="2:35" x14ac:dyDescent="0.25">
      <c r="B45" s="150">
        <v>1</v>
      </c>
      <c r="E45" s="80"/>
      <c r="F45" s="71"/>
      <c r="G45" s="79" t="s">
        <v>146</v>
      </c>
      <c r="H45" s="220">
        <f>'ROTEIRO DE PRODUÇÃO'!D22*26.66</f>
        <v>4012.6006994411778</v>
      </c>
      <c r="I45" s="221"/>
      <c r="AC45" s="4"/>
      <c r="AD45" s="4"/>
      <c r="AE45" s="72"/>
      <c r="AF45" s="100"/>
      <c r="AG45" s="120"/>
      <c r="AH45" s="100"/>
      <c r="AI45" s="113"/>
    </row>
    <row r="46" spans="2:35" ht="15.75" customHeight="1" thickBot="1" x14ac:dyDescent="0.3">
      <c r="B46" s="151"/>
      <c r="C46" s="152"/>
      <c r="D46" s="152"/>
      <c r="E46" s="153"/>
      <c r="F46" s="152"/>
      <c r="G46" s="74" t="s">
        <v>147</v>
      </c>
      <c r="H46" s="222">
        <f>(H45+H44)</f>
        <v>94258.403345222541</v>
      </c>
      <c r="I46" s="213"/>
      <c r="AC46" s="4"/>
      <c r="AD46" s="4"/>
      <c r="AE46" s="72"/>
      <c r="AF46" s="100"/>
      <c r="AG46" s="120"/>
      <c r="AH46" s="100"/>
      <c r="AI46" s="113"/>
    </row>
    <row r="47" spans="2:35" ht="15.75" customHeight="1" thickTop="1" x14ac:dyDescent="0.25">
      <c r="I47" s="129"/>
      <c r="AC47" s="4"/>
      <c r="AD47" s="4"/>
      <c r="AE47" s="72"/>
      <c r="AF47" s="100"/>
      <c r="AG47" s="120"/>
      <c r="AH47" s="100"/>
      <c r="AI47" s="113"/>
    </row>
    <row r="48" spans="2:35" x14ac:dyDescent="0.25">
      <c r="I48" s="129"/>
      <c r="AC48" s="4"/>
      <c r="AD48" s="4"/>
      <c r="AE48" s="72"/>
      <c r="AF48" s="100"/>
      <c r="AG48" s="120"/>
      <c r="AH48" s="100"/>
      <c r="AI48" s="113"/>
    </row>
    <row r="49" spans="6:41" x14ac:dyDescent="0.25">
      <c r="I49" s="129"/>
      <c r="AC49" s="4"/>
      <c r="AD49" s="4"/>
      <c r="AE49" s="72"/>
      <c r="AF49" s="100"/>
      <c r="AG49" s="120"/>
      <c r="AH49" s="100"/>
      <c r="AI49" s="113"/>
    </row>
    <row r="50" spans="6:41" x14ac:dyDescent="0.25">
      <c r="I50" s="129"/>
      <c r="AC50" s="4"/>
      <c r="AD50" s="4"/>
      <c r="AE50" s="72"/>
      <c r="AF50" s="100"/>
      <c r="AG50" s="120"/>
      <c r="AH50" s="100"/>
      <c r="AI50" s="113"/>
    </row>
    <row r="51" spans="6:41" x14ac:dyDescent="0.25">
      <c r="I51" s="129"/>
      <c r="AC51" s="4"/>
      <c r="AD51" s="4"/>
      <c r="AE51" s="72"/>
      <c r="AF51" s="100"/>
      <c r="AG51" s="120"/>
      <c r="AH51" s="100"/>
      <c r="AI51" s="113"/>
    </row>
    <row r="52" spans="6:41" x14ac:dyDescent="0.25">
      <c r="H52" s="48">
        <f>870-2*23-2*30</f>
        <v>764</v>
      </c>
      <c r="I52" s="129"/>
      <c r="AC52" s="4"/>
      <c r="AD52" s="4"/>
      <c r="AE52" s="72"/>
      <c r="AF52" s="100"/>
      <c r="AG52" s="120"/>
      <c r="AH52" s="100"/>
      <c r="AI52" s="113"/>
    </row>
    <row r="53" spans="6:41" x14ac:dyDescent="0.25">
      <c r="I53" s="129"/>
      <c r="AC53" s="4"/>
      <c r="AD53" s="4"/>
      <c r="AE53" s="72"/>
      <c r="AF53" s="100"/>
      <c r="AG53" s="120"/>
      <c r="AH53" s="100"/>
      <c r="AI53" s="113"/>
      <c r="AJ53" s="113"/>
      <c r="AK53" s="114"/>
      <c r="AL53" s="113"/>
      <c r="AM53" s="113"/>
      <c r="AN53" s="113"/>
      <c r="AO53" s="113"/>
    </row>
    <row r="54" spans="6:41" x14ac:dyDescent="0.25">
      <c r="I54" s="129"/>
      <c r="AC54" s="4"/>
      <c r="AD54" s="4"/>
      <c r="AE54" s="72"/>
      <c r="AF54" s="100"/>
      <c r="AG54" s="120"/>
      <c r="AH54" s="100"/>
      <c r="AI54" s="113"/>
      <c r="AJ54" s="113"/>
      <c r="AK54" s="114"/>
      <c r="AL54" s="113"/>
      <c r="AM54" s="113"/>
      <c r="AN54" s="113"/>
      <c r="AO54" s="113"/>
    </row>
    <row r="55" spans="6:41" x14ac:dyDescent="0.25">
      <c r="I55" s="129"/>
      <c r="AC55" s="4"/>
      <c r="AD55" s="4"/>
      <c r="AE55" s="72"/>
      <c r="AF55" s="100"/>
      <c r="AG55" s="120"/>
      <c r="AH55" s="100"/>
      <c r="AI55" s="113"/>
      <c r="AJ55" s="113"/>
      <c r="AK55" s="114"/>
      <c r="AL55" s="113"/>
      <c r="AM55" s="113"/>
      <c r="AN55" s="113"/>
      <c r="AO55" s="113"/>
    </row>
    <row r="56" spans="6:41" x14ac:dyDescent="0.25">
      <c r="I56" s="129"/>
      <c r="AC56" s="4"/>
      <c r="AD56" s="4"/>
      <c r="AE56" s="72"/>
      <c r="AF56" s="100"/>
      <c r="AG56" s="120"/>
      <c r="AH56" s="100"/>
      <c r="AI56" s="113"/>
      <c r="AJ56" s="113"/>
      <c r="AK56" s="114"/>
      <c r="AL56" s="113"/>
      <c r="AM56" s="113"/>
      <c r="AN56" s="113"/>
      <c r="AO56" s="113"/>
    </row>
    <row r="57" spans="6:41" x14ac:dyDescent="0.25">
      <c r="I57" s="129"/>
      <c r="AC57" s="4"/>
      <c r="AD57" s="4"/>
      <c r="AE57" s="72"/>
      <c r="AF57" s="100"/>
      <c r="AG57" s="120"/>
      <c r="AH57" s="100"/>
      <c r="AI57" s="113"/>
      <c r="AJ57" s="113"/>
      <c r="AK57" s="114"/>
      <c r="AL57" s="113"/>
      <c r="AM57" s="113"/>
      <c r="AN57" s="113"/>
      <c r="AO57" s="113"/>
    </row>
    <row r="58" spans="6:41" x14ac:dyDescent="0.25">
      <c r="I58" s="129"/>
      <c r="AC58" s="4"/>
      <c r="AD58" s="4"/>
      <c r="AE58" s="72"/>
      <c r="AF58" s="100"/>
      <c r="AG58" s="120"/>
      <c r="AH58" s="100"/>
      <c r="AI58" s="113"/>
      <c r="AJ58" s="113"/>
      <c r="AK58" s="114"/>
      <c r="AL58" s="113"/>
      <c r="AM58" s="113"/>
      <c r="AN58" s="113"/>
      <c r="AO58" s="113"/>
    </row>
    <row r="59" spans="6:41" x14ac:dyDescent="0.25">
      <c r="I59" s="129"/>
      <c r="AC59" s="4"/>
      <c r="AD59" s="4"/>
      <c r="AE59" s="72"/>
      <c r="AF59" s="100"/>
      <c r="AG59" s="120"/>
      <c r="AH59" s="100"/>
      <c r="AI59" s="113"/>
      <c r="AJ59" s="113"/>
      <c r="AK59" s="114"/>
      <c r="AL59" s="113"/>
      <c r="AM59" s="113"/>
      <c r="AN59" s="113"/>
      <c r="AO59" s="113"/>
    </row>
    <row r="60" spans="6:41" x14ac:dyDescent="0.25">
      <c r="I60" s="129"/>
      <c r="AC60" s="4"/>
      <c r="AD60" s="4"/>
      <c r="AE60" s="72"/>
      <c r="AF60" s="100"/>
      <c r="AG60" s="120"/>
      <c r="AH60" s="100"/>
      <c r="AI60" s="113"/>
      <c r="AJ60" s="113"/>
      <c r="AK60" s="114"/>
      <c r="AL60" s="113"/>
      <c r="AM60" s="113"/>
      <c r="AN60" s="113"/>
      <c r="AO60" s="113"/>
    </row>
    <row r="61" spans="6:41" x14ac:dyDescent="0.25">
      <c r="F61" s="71"/>
      <c r="I61" s="129"/>
      <c r="AE61" s="113"/>
      <c r="AF61" s="100"/>
      <c r="AG61" s="119"/>
      <c r="AH61" s="114"/>
      <c r="AI61" s="113"/>
      <c r="AJ61" s="113"/>
      <c r="AK61" s="114"/>
      <c r="AL61" s="113"/>
      <c r="AM61" s="113"/>
      <c r="AN61" s="113"/>
      <c r="AO61" s="113"/>
    </row>
    <row r="62" spans="6:41" x14ac:dyDescent="0.25">
      <c r="F62" s="71"/>
      <c r="I62" s="129"/>
      <c r="AE62" s="113"/>
      <c r="AF62" s="100"/>
      <c r="AG62" s="119"/>
      <c r="AH62" s="114"/>
      <c r="AI62" s="113"/>
      <c r="AJ62" s="113"/>
      <c r="AK62" s="114"/>
      <c r="AL62" s="113"/>
      <c r="AM62" s="113"/>
      <c r="AN62" s="113"/>
      <c r="AO62" s="113"/>
    </row>
    <row r="63" spans="6:41" x14ac:dyDescent="0.25">
      <c r="F63" s="71"/>
      <c r="I63" s="129"/>
      <c r="AE63" s="112"/>
      <c r="AF63" s="119"/>
      <c r="AG63" s="119"/>
      <c r="AH63" s="113"/>
      <c r="AI63" s="121"/>
      <c r="AJ63" s="121"/>
      <c r="AK63" s="121"/>
      <c r="AL63" s="71"/>
      <c r="AM63" s="71"/>
      <c r="AN63" s="71"/>
    </row>
    <row r="64" spans="6:41" x14ac:dyDescent="0.25">
      <c r="F64" s="71"/>
      <c r="I64" s="129"/>
      <c r="AE64" s="112"/>
      <c r="AF64" s="119"/>
      <c r="AG64" s="119"/>
      <c r="AH64" s="113"/>
      <c r="AI64" s="121"/>
      <c r="AJ64" s="121"/>
      <c r="AK64" s="121"/>
      <c r="AL64" s="71"/>
      <c r="AM64" s="71"/>
      <c r="AN64" s="71"/>
    </row>
    <row r="65" spans="6:40" x14ac:dyDescent="0.25">
      <c r="F65" s="71"/>
      <c r="I65" s="129"/>
      <c r="AE65" s="112"/>
      <c r="AF65" s="119"/>
      <c r="AG65" s="119"/>
      <c r="AH65" s="113"/>
      <c r="AI65" s="121"/>
      <c r="AJ65" s="121"/>
      <c r="AK65" s="121"/>
      <c r="AL65" s="71"/>
      <c r="AM65" s="71"/>
      <c r="AN65" s="71"/>
    </row>
    <row r="66" spans="6:40" x14ac:dyDescent="0.25">
      <c r="F66" s="71"/>
      <c r="I66" s="129"/>
      <c r="AE66" s="112"/>
      <c r="AF66" s="119"/>
      <c r="AG66" s="119"/>
      <c r="AH66" s="113"/>
      <c r="AI66" s="121"/>
      <c r="AJ66" s="121"/>
      <c r="AK66" s="121"/>
      <c r="AL66" s="71"/>
      <c r="AM66" s="71"/>
      <c r="AN66" s="71"/>
    </row>
    <row r="67" spans="6:40" x14ac:dyDescent="0.25">
      <c r="F67" s="71"/>
      <c r="I67" s="129"/>
      <c r="AE67" s="112"/>
      <c r="AF67" s="119"/>
      <c r="AG67" s="119"/>
      <c r="AH67" s="113"/>
      <c r="AI67" s="121"/>
      <c r="AJ67" s="121"/>
      <c r="AK67" s="121"/>
      <c r="AL67" s="71"/>
      <c r="AM67" s="71"/>
      <c r="AN67" s="71"/>
    </row>
    <row r="68" spans="6:40" x14ac:dyDescent="0.25">
      <c r="F68" s="71"/>
      <c r="I68" s="129"/>
      <c r="AE68" s="112"/>
      <c r="AF68" s="119"/>
      <c r="AG68" s="119"/>
      <c r="AH68" s="113"/>
      <c r="AI68" s="121"/>
      <c r="AJ68" s="121"/>
      <c r="AK68" s="121"/>
      <c r="AL68" s="71"/>
      <c r="AM68" s="71"/>
      <c r="AN68" s="71"/>
    </row>
    <row r="69" spans="6:40" x14ac:dyDescent="0.25">
      <c r="F69" s="71"/>
      <c r="I69" s="129"/>
      <c r="AE69" s="112"/>
      <c r="AF69" s="119"/>
      <c r="AG69" s="119"/>
      <c r="AH69" s="113"/>
      <c r="AI69" s="121"/>
      <c r="AJ69" s="121"/>
      <c r="AK69" s="121"/>
      <c r="AL69" s="71"/>
      <c r="AM69" s="71"/>
      <c r="AN69" s="71"/>
    </row>
    <row r="70" spans="6:40" x14ac:dyDescent="0.25">
      <c r="F70" s="71"/>
      <c r="I70" s="129"/>
      <c r="AE70" s="112"/>
      <c r="AF70" s="119"/>
      <c r="AG70" s="119"/>
      <c r="AH70" s="113"/>
      <c r="AI70" s="121"/>
      <c r="AJ70" s="121"/>
      <c r="AK70" s="121"/>
      <c r="AL70" s="71"/>
      <c r="AM70" s="71"/>
      <c r="AN70" s="71"/>
    </row>
    <row r="71" spans="6:40" x14ac:dyDescent="0.25">
      <c r="F71" s="71"/>
      <c r="I71" s="129"/>
      <c r="AE71" s="112"/>
      <c r="AF71" s="119"/>
      <c r="AG71" s="119"/>
      <c r="AH71" s="113"/>
      <c r="AI71" s="121"/>
      <c r="AJ71" s="121"/>
      <c r="AK71" s="121"/>
      <c r="AL71" s="71"/>
      <c r="AM71" s="71"/>
      <c r="AN71" s="71"/>
    </row>
    <row r="72" spans="6:40" x14ac:dyDescent="0.25">
      <c r="F72" s="71"/>
      <c r="I72" s="129"/>
      <c r="AE72" s="112"/>
      <c r="AF72" s="119"/>
      <c r="AG72" s="119"/>
      <c r="AH72" s="113"/>
      <c r="AI72" s="121"/>
      <c r="AJ72" s="121"/>
      <c r="AK72" s="121"/>
      <c r="AL72" s="71"/>
      <c r="AM72" s="71"/>
      <c r="AN72" s="71"/>
    </row>
    <row r="73" spans="6:40" x14ac:dyDescent="0.25">
      <c r="F73" s="71"/>
      <c r="I73" s="129"/>
      <c r="AE73" s="112"/>
      <c r="AF73" s="119"/>
      <c r="AG73" s="119"/>
      <c r="AH73" s="113"/>
      <c r="AI73" s="121"/>
      <c r="AJ73" s="121"/>
      <c r="AK73" s="121"/>
      <c r="AL73" s="71"/>
      <c r="AM73" s="71"/>
      <c r="AN73" s="71"/>
    </row>
    <row r="74" spans="6:40" x14ac:dyDescent="0.25">
      <c r="F74" s="71"/>
      <c r="I74" s="129"/>
      <c r="AE74" s="112"/>
      <c r="AF74" s="119"/>
      <c r="AG74" s="119"/>
      <c r="AH74" s="113"/>
      <c r="AI74" s="121"/>
      <c r="AJ74" s="121"/>
      <c r="AK74" s="121"/>
      <c r="AL74" s="71"/>
      <c r="AM74" s="71"/>
      <c r="AN74" s="71"/>
    </row>
    <row r="75" spans="6:40" x14ac:dyDescent="0.25">
      <c r="F75" s="71"/>
      <c r="I75" s="129"/>
      <c r="AE75" s="112"/>
      <c r="AF75" s="119"/>
      <c r="AG75" s="119"/>
      <c r="AH75" s="113"/>
      <c r="AI75" s="121"/>
      <c r="AJ75" s="121"/>
      <c r="AK75" s="121"/>
      <c r="AL75" s="71"/>
      <c r="AM75" s="71"/>
      <c r="AN75" s="71"/>
    </row>
    <row r="76" spans="6:40" x14ac:dyDescent="0.25">
      <c r="F76" s="71"/>
      <c r="I76" s="129"/>
      <c r="AE76" s="112"/>
      <c r="AF76" s="119"/>
      <c r="AG76" s="119"/>
      <c r="AH76" s="113"/>
      <c r="AI76" s="121"/>
      <c r="AJ76" s="121"/>
      <c r="AK76" s="121"/>
      <c r="AL76" s="71"/>
      <c r="AM76" s="71"/>
      <c r="AN76" s="71"/>
    </row>
    <row r="77" spans="6:40" x14ac:dyDescent="0.25">
      <c r="F77" s="71"/>
      <c r="I77" s="129"/>
      <c r="AE77" s="112"/>
      <c r="AF77" s="119"/>
      <c r="AG77" s="119"/>
      <c r="AH77" s="113"/>
      <c r="AI77" s="121"/>
      <c r="AJ77" s="121"/>
      <c r="AK77" s="121"/>
      <c r="AL77" s="71"/>
      <c r="AM77" s="71"/>
      <c r="AN77" s="71"/>
    </row>
    <row r="78" spans="6:40" x14ac:dyDescent="0.25">
      <c r="F78" s="71"/>
      <c r="I78" s="129"/>
      <c r="AE78" s="112"/>
      <c r="AF78" s="119"/>
      <c r="AG78" s="119"/>
      <c r="AH78" s="113"/>
      <c r="AI78" s="121"/>
      <c r="AJ78" s="121"/>
      <c r="AK78" s="121"/>
      <c r="AL78" s="71"/>
      <c r="AM78" s="71"/>
      <c r="AN78" s="71"/>
    </row>
    <row r="79" spans="6:40" x14ac:dyDescent="0.25">
      <c r="F79" s="71"/>
      <c r="I79" s="129"/>
      <c r="AE79" s="112"/>
      <c r="AF79" s="119"/>
      <c r="AG79" s="119"/>
      <c r="AH79" s="113"/>
      <c r="AI79" s="121"/>
      <c r="AJ79" s="121"/>
      <c r="AK79" s="121"/>
      <c r="AL79" s="71"/>
      <c r="AM79" s="71"/>
      <c r="AN79" s="71"/>
    </row>
    <row r="80" spans="6:40" x14ac:dyDescent="0.25">
      <c r="F80" s="71"/>
      <c r="I80" s="129"/>
      <c r="AE80" s="112"/>
      <c r="AF80" s="119"/>
      <c r="AG80" s="119"/>
      <c r="AH80" s="113"/>
      <c r="AI80" s="121"/>
      <c r="AJ80" s="121"/>
      <c r="AK80" s="121"/>
      <c r="AL80" s="71"/>
      <c r="AM80" s="71"/>
      <c r="AN80" s="71"/>
    </row>
    <row r="81" spans="6:40" x14ac:dyDescent="0.25">
      <c r="F81" s="71"/>
      <c r="I81" s="129"/>
      <c r="AE81" s="112"/>
      <c r="AF81" s="119"/>
      <c r="AG81" s="119"/>
      <c r="AH81" s="113"/>
      <c r="AI81" s="121"/>
      <c r="AJ81" s="121"/>
      <c r="AK81" s="121"/>
      <c r="AL81" s="71"/>
      <c r="AM81" s="71"/>
      <c r="AN81" s="71"/>
    </row>
    <row r="82" spans="6:40" x14ac:dyDescent="0.25">
      <c r="F82" s="71"/>
      <c r="I82" s="129"/>
      <c r="AE82" s="112"/>
      <c r="AF82" s="119"/>
      <c r="AG82" s="119"/>
      <c r="AH82" s="113"/>
      <c r="AI82" s="121"/>
      <c r="AJ82" s="121"/>
      <c r="AK82" s="121"/>
      <c r="AL82" s="71"/>
      <c r="AM82" s="71"/>
      <c r="AN82" s="71"/>
    </row>
    <row r="83" spans="6:40" x14ac:dyDescent="0.25">
      <c r="F83" s="71"/>
      <c r="I83" s="129"/>
      <c r="AE83" s="112"/>
      <c r="AF83" s="119"/>
      <c r="AG83" s="119"/>
      <c r="AH83" s="113"/>
      <c r="AI83" s="121"/>
      <c r="AJ83" s="121"/>
      <c r="AK83" s="121"/>
      <c r="AL83" s="71"/>
      <c r="AM83" s="71"/>
      <c r="AN83" s="71"/>
    </row>
    <row r="84" spans="6:40" x14ac:dyDescent="0.25">
      <c r="F84" s="71"/>
      <c r="I84" s="129"/>
      <c r="AE84" s="112"/>
      <c r="AF84" s="119"/>
      <c r="AG84" s="119"/>
      <c r="AH84" s="113"/>
      <c r="AI84" s="121"/>
      <c r="AJ84" s="121"/>
      <c r="AK84" s="121"/>
      <c r="AL84" s="71"/>
      <c r="AM84" s="71"/>
      <c r="AN84" s="71"/>
    </row>
    <row r="85" spans="6:40" x14ac:dyDescent="0.25">
      <c r="F85" s="71"/>
      <c r="I85" s="129"/>
      <c r="AE85" s="112"/>
      <c r="AF85" s="119"/>
      <c r="AG85" s="119"/>
      <c r="AH85" s="113"/>
      <c r="AI85" s="121"/>
      <c r="AJ85" s="121"/>
      <c r="AK85" s="121"/>
      <c r="AL85" s="71"/>
      <c r="AM85" s="71"/>
      <c r="AN85" s="71"/>
    </row>
    <row r="86" spans="6:40" x14ac:dyDescent="0.25">
      <c r="F86" s="71"/>
      <c r="I86" s="129"/>
      <c r="AE86" s="112"/>
      <c r="AF86" s="119"/>
      <c r="AG86" s="119"/>
      <c r="AH86" s="113"/>
      <c r="AI86" s="121"/>
      <c r="AJ86" s="121"/>
      <c r="AK86" s="121"/>
      <c r="AL86" s="71"/>
      <c r="AM86" s="71"/>
      <c r="AN86" s="71"/>
    </row>
    <row r="87" spans="6:40" x14ac:dyDescent="0.25">
      <c r="F87" s="71"/>
      <c r="I87" s="129"/>
      <c r="AE87" s="112"/>
      <c r="AF87" s="119"/>
      <c r="AG87" s="119"/>
      <c r="AH87" s="113"/>
      <c r="AI87" s="121"/>
      <c r="AJ87" s="121"/>
      <c r="AK87" s="121"/>
      <c r="AL87" s="71"/>
      <c r="AM87" s="71"/>
      <c r="AN87" s="71"/>
    </row>
    <row r="88" spans="6:40" x14ac:dyDescent="0.25">
      <c r="F88" s="71"/>
      <c r="I88" s="129"/>
      <c r="AC88" s="4"/>
      <c r="AD88" s="4"/>
      <c r="AE88" s="112"/>
      <c r="AF88" s="113"/>
      <c r="AG88" s="113"/>
      <c r="AH88" s="113"/>
      <c r="AI88" s="121"/>
      <c r="AJ88" s="121"/>
      <c r="AK88" s="121"/>
      <c r="AL88" s="71"/>
      <c r="AM88" s="71"/>
      <c r="AN88" s="71"/>
    </row>
    <row r="89" spans="6:40" x14ac:dyDescent="0.25">
      <c r="F89" s="71"/>
      <c r="I89" s="129"/>
      <c r="AE89" s="112"/>
      <c r="AF89" s="206"/>
      <c r="AG89" s="207"/>
      <c r="AH89" s="207"/>
    </row>
    <row r="90" spans="6:40" x14ac:dyDescent="0.25">
      <c r="F90" s="71"/>
      <c r="I90" s="129"/>
      <c r="AD90" s="111"/>
      <c r="AE90" s="112"/>
    </row>
    <row r="91" spans="6:40" x14ac:dyDescent="0.25">
      <c r="F91" s="71"/>
      <c r="I91" s="129"/>
      <c r="AE91" s="112"/>
      <c r="AF91" s="122"/>
      <c r="AG91" s="122"/>
    </row>
    <row r="92" spans="6:40" x14ac:dyDescent="0.25">
      <c r="F92" s="71"/>
      <c r="I92" s="129"/>
      <c r="AC92" s="4"/>
      <c r="AE92" s="112"/>
      <c r="AF92" s="122"/>
      <c r="AG92" s="122"/>
      <c r="AH92" s="4"/>
    </row>
    <row r="93" spans="6:40" x14ac:dyDescent="0.25">
      <c r="F93" s="71"/>
      <c r="I93" s="129"/>
      <c r="AC93" s="4"/>
      <c r="AE93" s="112"/>
      <c r="AF93" s="122"/>
      <c r="AG93" s="122"/>
      <c r="AH93" s="4"/>
    </row>
    <row r="94" spans="6:40" x14ac:dyDescent="0.25">
      <c r="F94" s="71"/>
      <c r="I94" s="129"/>
      <c r="AE94" s="112"/>
    </row>
    <row r="95" spans="6:40" x14ac:dyDescent="0.25">
      <c r="F95" s="71"/>
      <c r="I95" s="129"/>
      <c r="AD95" s="111"/>
      <c r="AE95" s="112"/>
      <c r="AF95" s="108"/>
      <c r="AG95" s="108"/>
    </row>
    <row r="96" spans="6:40" x14ac:dyDescent="0.25">
      <c r="I96" s="129"/>
      <c r="AC96" s="4"/>
      <c r="AD96" s="4"/>
      <c r="AE96" s="123"/>
      <c r="AF96" s="108"/>
      <c r="AG96" s="108"/>
    </row>
    <row r="97" spans="2:41" x14ac:dyDescent="0.25">
      <c r="I97" s="129"/>
      <c r="AF97" s="108"/>
    </row>
    <row r="98" spans="2:41" s="44" customFormat="1" x14ac:dyDescent="0.25">
      <c r="B98" s="48"/>
      <c r="C98" s="48"/>
      <c r="D98" s="48"/>
      <c r="E98" s="48"/>
      <c r="F98" s="48"/>
      <c r="G98" s="48"/>
      <c r="H98" s="48"/>
      <c r="J98" s="48"/>
      <c r="K98" s="48"/>
      <c r="L98" s="48"/>
      <c r="M98" s="48"/>
      <c r="N98" s="48"/>
      <c r="O98" s="48"/>
      <c r="P98" s="48"/>
      <c r="Q98" s="48"/>
      <c r="R98" s="48"/>
      <c r="S98" s="76"/>
      <c r="T98" s="76"/>
      <c r="U98" s="76"/>
      <c r="V98" s="76"/>
      <c r="W98" s="76"/>
      <c r="X98" s="76"/>
      <c r="Y98" s="76"/>
      <c r="Z98" s="48"/>
      <c r="AA98" s="48"/>
      <c r="AB98" s="47"/>
      <c r="AC98" s="4"/>
      <c r="AD98" s="4"/>
      <c r="AE98" s="112"/>
      <c r="AF98" s="122"/>
      <c r="AG98" s="122"/>
      <c r="AH98" s="4"/>
      <c r="AL98" s="48"/>
      <c r="AM98" s="48"/>
      <c r="AN98" s="48"/>
      <c r="AO98" s="48"/>
    </row>
    <row r="99" spans="2:41" x14ac:dyDescent="0.25">
      <c r="I99" s="129"/>
    </row>
    <row r="100" spans="2:41" s="44" customFormat="1" x14ac:dyDescent="0.25">
      <c r="B100" s="48"/>
      <c r="C100" s="48"/>
      <c r="D100" s="48"/>
      <c r="E100" s="48"/>
      <c r="F100" s="48"/>
      <c r="G100" s="48"/>
      <c r="H100" s="48"/>
      <c r="J100" s="48"/>
      <c r="K100" s="48"/>
      <c r="L100" s="48"/>
      <c r="M100" s="48"/>
      <c r="N100" s="48"/>
      <c r="O100" s="48"/>
      <c r="P100" s="48"/>
      <c r="Q100" s="48"/>
      <c r="R100" s="48"/>
      <c r="S100" s="76"/>
      <c r="T100" s="76"/>
      <c r="U100" s="76"/>
      <c r="V100" s="76"/>
      <c r="W100" s="76"/>
      <c r="X100" s="76"/>
      <c r="Y100" s="76"/>
      <c r="Z100" s="48"/>
      <c r="AA100" s="48"/>
      <c r="AB100" s="90"/>
      <c r="AC100" s="47"/>
      <c r="AD100" s="111"/>
      <c r="AE100" s="47"/>
      <c r="AF100" s="47"/>
      <c r="AG100" s="47"/>
      <c r="AH100" s="47"/>
      <c r="AL100" s="48"/>
      <c r="AM100" s="48"/>
      <c r="AN100" s="48"/>
      <c r="AO100" s="48"/>
    </row>
    <row r="101" spans="2:41" s="44" customFormat="1" x14ac:dyDescent="0.25">
      <c r="B101" s="48"/>
      <c r="C101" s="48"/>
      <c r="D101" s="48"/>
      <c r="E101" s="48"/>
      <c r="F101" s="48"/>
      <c r="G101" s="48"/>
      <c r="H101" s="48"/>
      <c r="J101" s="48"/>
      <c r="K101" s="48"/>
      <c r="L101" s="48"/>
      <c r="M101" s="48"/>
      <c r="N101" s="48"/>
      <c r="O101" s="48"/>
      <c r="P101" s="48"/>
      <c r="Q101" s="48"/>
      <c r="R101" s="48"/>
      <c r="S101" s="76"/>
      <c r="T101" s="76"/>
      <c r="U101" s="76"/>
      <c r="V101" s="76"/>
      <c r="W101" s="76"/>
      <c r="X101" s="76"/>
      <c r="Y101" s="76"/>
      <c r="Z101" s="48"/>
      <c r="AA101" s="48"/>
      <c r="AB101" s="90"/>
      <c r="AC101" s="47"/>
      <c r="AD101" s="4"/>
      <c r="AE101" s="47"/>
      <c r="AF101" s="85"/>
      <c r="AG101" s="108"/>
      <c r="AH101" s="47"/>
      <c r="AL101" s="48"/>
      <c r="AM101" s="48"/>
      <c r="AN101" s="48"/>
      <c r="AO101" s="48"/>
    </row>
    <row r="102" spans="2:41" s="44" customFormat="1" x14ac:dyDescent="0.25">
      <c r="B102" s="48"/>
      <c r="C102" s="48"/>
      <c r="D102" s="48"/>
      <c r="E102" s="48"/>
      <c r="F102" s="48"/>
      <c r="G102" s="48"/>
      <c r="H102" s="48"/>
      <c r="J102" s="48"/>
      <c r="K102" s="48"/>
      <c r="L102" s="48"/>
      <c r="M102" s="48"/>
      <c r="N102" s="48"/>
      <c r="O102" s="48"/>
      <c r="P102" s="48"/>
      <c r="Q102" s="48"/>
      <c r="R102" s="48"/>
      <c r="S102" s="76"/>
      <c r="T102" s="76"/>
      <c r="U102" s="76"/>
      <c r="V102" s="76"/>
      <c r="W102" s="76"/>
      <c r="X102" s="76"/>
      <c r="Y102" s="76"/>
      <c r="Z102" s="48"/>
      <c r="AA102" s="48"/>
      <c r="AB102" s="90"/>
      <c r="AC102" s="47"/>
      <c r="AD102" s="4"/>
      <c r="AE102" s="47"/>
      <c r="AF102" s="85"/>
      <c r="AG102" s="108"/>
      <c r="AH102" s="47"/>
      <c r="AL102" s="48"/>
      <c r="AM102" s="48"/>
      <c r="AN102" s="48"/>
      <c r="AO102" s="48"/>
    </row>
    <row r="103" spans="2:41" s="44" customFormat="1" x14ac:dyDescent="0.25">
      <c r="B103" s="48"/>
      <c r="C103" s="48"/>
      <c r="D103" s="48"/>
      <c r="E103" s="48"/>
      <c r="F103" s="48"/>
      <c r="G103" s="48"/>
      <c r="H103" s="48"/>
      <c r="J103" s="48"/>
      <c r="K103" s="48"/>
      <c r="L103" s="48"/>
      <c r="M103" s="48"/>
      <c r="N103" s="48"/>
      <c r="O103" s="48"/>
      <c r="P103" s="48"/>
      <c r="Q103" s="48"/>
      <c r="R103" s="48"/>
      <c r="S103" s="76"/>
      <c r="T103" s="76"/>
      <c r="U103" s="76"/>
      <c r="V103" s="76"/>
      <c r="W103" s="76"/>
      <c r="X103" s="76"/>
      <c r="Y103" s="76"/>
      <c r="Z103" s="48"/>
      <c r="AA103" s="48"/>
      <c r="AB103" s="90"/>
      <c r="AC103" s="47"/>
      <c r="AD103" s="4"/>
      <c r="AE103" s="47"/>
      <c r="AF103" s="85"/>
      <c r="AG103" s="108"/>
      <c r="AH103" s="47"/>
      <c r="AL103" s="48"/>
      <c r="AM103" s="48"/>
      <c r="AN103" s="48"/>
      <c r="AO103" s="48"/>
    </row>
    <row r="104" spans="2:41" s="44" customFormat="1" x14ac:dyDescent="0.25">
      <c r="B104" s="48"/>
      <c r="C104" s="48"/>
      <c r="D104" s="48"/>
      <c r="E104" s="48"/>
      <c r="F104" s="48"/>
      <c r="G104" s="48"/>
      <c r="H104" s="48"/>
      <c r="J104" s="48"/>
      <c r="K104" s="48"/>
      <c r="L104" s="48"/>
      <c r="M104" s="48"/>
      <c r="N104" s="48"/>
      <c r="O104" s="48"/>
      <c r="P104" s="48"/>
      <c r="Q104" s="48"/>
      <c r="R104" s="48"/>
      <c r="S104" s="76"/>
      <c r="T104" s="76"/>
      <c r="U104" s="76"/>
      <c r="V104" s="76"/>
      <c r="W104" s="76"/>
      <c r="X104" s="76"/>
      <c r="Y104" s="76"/>
      <c r="Z104" s="48"/>
      <c r="AA104" s="48"/>
      <c r="AB104" s="90"/>
      <c r="AC104" s="47"/>
      <c r="AD104" s="4"/>
      <c r="AE104" s="47"/>
      <c r="AF104" s="85"/>
      <c r="AG104" s="108"/>
      <c r="AH104" s="47"/>
      <c r="AL104" s="48"/>
      <c r="AM104" s="48"/>
      <c r="AN104" s="48"/>
      <c r="AO104" s="48"/>
    </row>
    <row r="105" spans="2:41" s="44" customFormat="1" x14ac:dyDescent="0.25">
      <c r="B105" s="48"/>
      <c r="C105" s="48"/>
      <c r="D105" s="48"/>
      <c r="E105" s="48"/>
      <c r="F105" s="48"/>
      <c r="G105" s="48"/>
      <c r="H105" s="48"/>
      <c r="J105" s="48"/>
      <c r="K105" s="48"/>
      <c r="L105" s="48"/>
      <c r="M105" s="48"/>
      <c r="N105" s="48"/>
      <c r="O105" s="48"/>
      <c r="P105" s="48"/>
      <c r="Q105" s="48"/>
      <c r="R105" s="48"/>
      <c r="S105" s="76"/>
      <c r="T105" s="76"/>
      <c r="U105" s="76"/>
      <c r="V105" s="76"/>
      <c r="W105" s="76"/>
      <c r="X105" s="76"/>
      <c r="Y105" s="76"/>
      <c r="Z105" s="48"/>
      <c r="AA105" s="48"/>
      <c r="AB105" s="90"/>
      <c r="AC105" s="1"/>
      <c r="AD105" s="1"/>
      <c r="AE105" s="1"/>
      <c r="AF105" s="122"/>
      <c r="AG105" s="122"/>
      <c r="AH105" s="47"/>
      <c r="AL105" s="48"/>
      <c r="AM105" s="48"/>
      <c r="AN105" s="48"/>
      <c r="AO105" s="48"/>
    </row>
    <row r="106" spans="2:41" s="44" customFormat="1" x14ac:dyDescent="0.25">
      <c r="B106" s="48"/>
      <c r="C106" s="48"/>
      <c r="D106" s="48"/>
      <c r="E106" s="48"/>
      <c r="F106" s="48"/>
      <c r="G106" s="48"/>
      <c r="H106" s="48"/>
      <c r="J106" s="48"/>
      <c r="K106" s="48"/>
      <c r="L106" s="48"/>
      <c r="M106" s="48"/>
      <c r="N106" s="48"/>
      <c r="O106" s="48"/>
      <c r="P106" s="48"/>
      <c r="Q106" s="48"/>
      <c r="R106" s="48"/>
      <c r="S106" s="76"/>
      <c r="T106" s="76"/>
      <c r="U106" s="76"/>
      <c r="V106" s="76"/>
      <c r="W106" s="76"/>
      <c r="X106" s="76"/>
      <c r="Y106" s="76"/>
      <c r="Z106" s="48"/>
      <c r="AA106" s="48"/>
      <c r="AB106" s="90"/>
      <c r="AC106" s="1"/>
      <c r="AD106" s="1"/>
      <c r="AE106" s="1"/>
      <c r="AF106" s="122"/>
      <c r="AG106" s="122"/>
      <c r="AH106" s="47"/>
      <c r="AL106" s="48"/>
      <c r="AM106" s="48"/>
      <c r="AN106" s="48"/>
      <c r="AO106" s="48"/>
    </row>
    <row r="107" spans="2:41" s="44" customFormat="1" x14ac:dyDescent="0.25">
      <c r="B107" s="48"/>
      <c r="C107" s="48"/>
      <c r="D107" s="48"/>
      <c r="E107" s="48"/>
      <c r="F107" s="48"/>
      <c r="G107" s="48"/>
      <c r="H107" s="48"/>
      <c r="J107" s="48"/>
      <c r="K107" s="48"/>
      <c r="L107" s="48"/>
      <c r="M107" s="48"/>
      <c r="N107" s="48"/>
      <c r="O107" s="48"/>
      <c r="P107" s="48"/>
      <c r="Q107" s="48"/>
      <c r="R107" s="48"/>
      <c r="S107" s="76"/>
      <c r="T107" s="76"/>
      <c r="U107" s="76"/>
      <c r="V107" s="76"/>
      <c r="W107" s="76"/>
      <c r="X107" s="76"/>
      <c r="Y107" s="76"/>
      <c r="Z107" s="48"/>
      <c r="AA107" s="48"/>
      <c r="AB107" s="90"/>
      <c r="AC107" s="1"/>
      <c r="AD107" s="1"/>
      <c r="AE107" s="1"/>
      <c r="AF107" s="122"/>
      <c r="AG107" s="122"/>
      <c r="AH107" s="47"/>
      <c r="AL107" s="48"/>
      <c r="AM107" s="48"/>
      <c r="AN107" s="48"/>
      <c r="AO107" s="48"/>
    </row>
    <row r="108" spans="2:41" s="44" customFormat="1" x14ac:dyDescent="0.25">
      <c r="B108" s="48"/>
      <c r="C108" s="48"/>
      <c r="D108" s="48"/>
      <c r="E108" s="48"/>
      <c r="F108" s="48"/>
      <c r="G108" s="48"/>
      <c r="H108" s="48"/>
      <c r="J108" s="48"/>
      <c r="K108" s="48"/>
      <c r="L108" s="48"/>
      <c r="M108" s="48"/>
      <c r="N108" s="48"/>
      <c r="O108" s="48"/>
      <c r="P108" s="48"/>
      <c r="Q108" s="48"/>
      <c r="R108" s="48"/>
      <c r="S108" s="76"/>
      <c r="T108" s="76"/>
      <c r="U108" s="76"/>
      <c r="V108" s="76"/>
      <c r="W108" s="76"/>
      <c r="X108" s="76"/>
      <c r="Y108" s="76"/>
      <c r="Z108" s="48"/>
      <c r="AA108" s="48"/>
      <c r="AB108" s="90"/>
      <c r="AC108" s="1"/>
      <c r="AD108" s="1"/>
      <c r="AE108" s="1"/>
      <c r="AF108" s="122"/>
      <c r="AG108" s="122"/>
      <c r="AH108" s="47"/>
      <c r="AL108" s="48"/>
      <c r="AM108" s="48"/>
      <c r="AN108" s="48"/>
      <c r="AO108" s="48"/>
    </row>
    <row r="109" spans="2:41" s="44" customFormat="1" x14ac:dyDescent="0.25">
      <c r="B109" s="48"/>
      <c r="C109" s="48"/>
      <c r="D109" s="48"/>
      <c r="E109" s="48"/>
      <c r="F109" s="48"/>
      <c r="G109" s="48"/>
      <c r="H109" s="48"/>
      <c r="J109" s="48"/>
      <c r="K109" s="48"/>
      <c r="L109" s="48"/>
      <c r="M109" s="48"/>
      <c r="N109" s="48"/>
      <c r="O109" s="48"/>
      <c r="P109" s="48"/>
      <c r="Q109" s="48"/>
      <c r="R109" s="48"/>
      <c r="S109" s="76"/>
      <c r="T109" s="76"/>
      <c r="U109" s="76"/>
      <c r="V109" s="76"/>
      <c r="W109" s="76"/>
      <c r="X109" s="76"/>
      <c r="Y109" s="76"/>
      <c r="Z109" s="48"/>
      <c r="AA109" s="48"/>
      <c r="AB109" s="90"/>
      <c r="AC109" s="1"/>
      <c r="AD109" s="1"/>
      <c r="AE109" s="1"/>
      <c r="AF109" s="122"/>
      <c r="AG109" s="122"/>
      <c r="AH109" s="47"/>
      <c r="AL109" s="48"/>
      <c r="AM109" s="48"/>
      <c r="AN109" s="48"/>
      <c r="AO109" s="48"/>
    </row>
    <row r="110" spans="2:41" s="44" customFormat="1" x14ac:dyDescent="0.25">
      <c r="B110" s="48"/>
      <c r="C110" s="48"/>
      <c r="D110" s="48"/>
      <c r="E110" s="48"/>
      <c r="F110" s="48"/>
      <c r="G110" s="48"/>
      <c r="H110" s="48"/>
      <c r="J110" s="48"/>
      <c r="K110" s="48"/>
      <c r="L110" s="48"/>
      <c r="M110" s="48"/>
      <c r="N110" s="48"/>
      <c r="O110" s="48"/>
      <c r="P110" s="48"/>
      <c r="Q110" s="48"/>
      <c r="R110" s="48"/>
      <c r="S110" s="76"/>
      <c r="T110" s="76"/>
      <c r="U110" s="76"/>
      <c r="V110" s="76"/>
      <c r="W110" s="76"/>
      <c r="X110" s="76"/>
      <c r="Y110" s="76"/>
      <c r="Z110" s="48"/>
      <c r="AA110" s="48"/>
      <c r="AB110" s="90"/>
      <c r="AC110" s="4"/>
      <c r="AD110" s="4"/>
      <c r="AE110" s="4"/>
      <c r="AF110" s="124"/>
      <c r="AG110" s="124"/>
      <c r="AH110" s="47"/>
      <c r="AL110" s="48"/>
      <c r="AM110" s="48"/>
      <c r="AN110" s="48"/>
      <c r="AO110" s="48"/>
    </row>
    <row r="111" spans="2:41" s="44" customFormat="1" x14ac:dyDescent="0.25">
      <c r="B111" s="48"/>
      <c r="C111" s="48"/>
      <c r="D111" s="48"/>
      <c r="E111" s="48"/>
      <c r="F111" s="48"/>
      <c r="G111" s="48"/>
      <c r="H111" s="48"/>
      <c r="J111" s="48"/>
      <c r="K111" s="48"/>
      <c r="L111" s="48"/>
      <c r="M111" s="48"/>
      <c r="N111" s="48"/>
      <c r="O111" s="48"/>
      <c r="P111" s="48"/>
      <c r="Q111" s="48"/>
      <c r="R111" s="48"/>
      <c r="S111" s="76"/>
      <c r="T111" s="76"/>
      <c r="U111" s="76"/>
      <c r="V111" s="76"/>
      <c r="W111" s="76"/>
      <c r="X111" s="76"/>
      <c r="Y111" s="76"/>
      <c r="Z111" s="48"/>
      <c r="AA111" s="48"/>
      <c r="AB111" s="90"/>
      <c r="AC111" s="4"/>
      <c r="AD111" s="4"/>
      <c r="AE111" s="4"/>
      <c r="AF111" s="108"/>
      <c r="AG111" s="108"/>
      <c r="AH111" s="47"/>
      <c r="AL111" s="48"/>
      <c r="AM111" s="48"/>
      <c r="AN111" s="48"/>
      <c r="AO111" s="48"/>
    </row>
    <row r="112" spans="2:41" s="44" customFormat="1" x14ac:dyDescent="0.25">
      <c r="B112" s="48"/>
      <c r="C112" s="48"/>
      <c r="D112" s="48"/>
      <c r="E112" s="48"/>
      <c r="F112" s="48"/>
      <c r="G112" s="48"/>
      <c r="H112" s="48"/>
      <c r="J112" s="48"/>
      <c r="K112" s="48"/>
      <c r="L112" s="48"/>
      <c r="M112" s="48"/>
      <c r="N112" s="48"/>
      <c r="O112" s="48"/>
      <c r="P112" s="48"/>
      <c r="Q112" s="48"/>
      <c r="R112" s="48"/>
      <c r="S112" s="76"/>
      <c r="T112" s="76"/>
      <c r="U112" s="76"/>
      <c r="V112" s="76"/>
      <c r="W112" s="76"/>
      <c r="X112" s="76"/>
      <c r="Y112" s="76"/>
      <c r="Z112" s="48"/>
      <c r="AA112" s="48"/>
      <c r="AB112" s="47"/>
      <c r="AC112" s="4"/>
      <c r="AD112" s="4"/>
      <c r="AE112" s="4"/>
      <c r="AF112" s="85"/>
      <c r="AG112" s="108"/>
      <c r="AH112" s="47"/>
      <c r="AL112" s="48"/>
      <c r="AM112" s="48"/>
      <c r="AN112" s="48"/>
      <c r="AO112" s="48"/>
    </row>
    <row r="113" spans="2:41" x14ac:dyDescent="0.25">
      <c r="I113" s="129"/>
    </row>
    <row r="114" spans="2:41" s="44" customFormat="1" x14ac:dyDescent="0.25">
      <c r="B114" s="48"/>
      <c r="C114" s="48"/>
      <c r="D114" s="48"/>
      <c r="E114" s="48"/>
      <c r="F114" s="48"/>
      <c r="G114" s="48"/>
      <c r="H114" s="48"/>
      <c r="J114" s="48"/>
      <c r="K114" s="48"/>
      <c r="L114" s="48"/>
      <c r="M114" s="48"/>
      <c r="N114" s="48"/>
      <c r="O114" s="48"/>
      <c r="P114" s="48"/>
      <c r="Q114" s="48"/>
      <c r="R114" s="48"/>
      <c r="S114" s="76"/>
      <c r="T114" s="76"/>
      <c r="U114" s="76"/>
      <c r="V114" s="76"/>
      <c r="W114" s="76"/>
      <c r="X114" s="76"/>
      <c r="Y114" s="76"/>
      <c r="Z114" s="48"/>
      <c r="AA114" s="48"/>
      <c r="AB114" s="47"/>
      <c r="AC114" s="47"/>
      <c r="AD114" s="111"/>
      <c r="AE114" s="47"/>
      <c r="AF114" s="47"/>
      <c r="AG114" s="47"/>
      <c r="AH114" s="47"/>
      <c r="AL114" s="48"/>
      <c r="AM114" s="48"/>
      <c r="AN114" s="48"/>
      <c r="AO114" s="48"/>
    </row>
    <row r="115" spans="2:41" s="44" customFormat="1" x14ac:dyDescent="0.25">
      <c r="B115" s="48"/>
      <c r="C115" s="48"/>
      <c r="D115" s="48"/>
      <c r="E115" s="48"/>
      <c r="F115" s="48"/>
      <c r="G115" s="48"/>
      <c r="H115" s="48"/>
      <c r="J115" s="48"/>
      <c r="K115" s="48"/>
      <c r="L115" s="48"/>
      <c r="M115" s="48"/>
      <c r="N115" s="48"/>
      <c r="O115" s="48"/>
      <c r="P115" s="48"/>
      <c r="Q115" s="48"/>
      <c r="R115" s="48"/>
      <c r="S115" s="76"/>
      <c r="T115" s="76"/>
      <c r="U115" s="76"/>
      <c r="V115" s="76"/>
      <c r="W115" s="76"/>
      <c r="X115" s="76"/>
      <c r="Y115" s="76"/>
      <c r="Z115" s="48"/>
      <c r="AA115" s="48"/>
      <c r="AB115" s="47"/>
      <c r="AC115" s="4"/>
      <c r="AD115" s="4"/>
      <c r="AE115" s="47"/>
      <c r="AF115" s="108"/>
      <c r="AG115" s="108"/>
      <c r="AH115" s="47"/>
      <c r="AL115" s="48"/>
      <c r="AM115" s="48"/>
      <c r="AN115" s="48"/>
      <c r="AO115" s="48"/>
    </row>
    <row r="116" spans="2:41" s="44" customFormat="1" x14ac:dyDescent="0.25">
      <c r="B116" s="48"/>
      <c r="C116" s="48"/>
      <c r="D116" s="48"/>
      <c r="E116" s="48"/>
      <c r="F116" s="48"/>
      <c r="G116" s="48"/>
      <c r="H116" s="48"/>
      <c r="J116" s="48"/>
      <c r="K116" s="48"/>
      <c r="L116" s="48"/>
      <c r="M116" s="48"/>
      <c r="N116" s="48"/>
      <c r="O116" s="48"/>
      <c r="P116" s="48"/>
      <c r="Q116" s="48"/>
      <c r="R116" s="48"/>
      <c r="S116" s="76"/>
      <c r="T116" s="76"/>
      <c r="U116" s="76"/>
      <c r="V116" s="76"/>
      <c r="W116" s="76"/>
      <c r="X116" s="76"/>
      <c r="Y116" s="76"/>
      <c r="Z116" s="48"/>
      <c r="AA116" s="48"/>
      <c r="AB116" s="47"/>
      <c r="AC116" s="4"/>
      <c r="AD116" s="4"/>
      <c r="AE116" s="47"/>
      <c r="AF116" s="47"/>
      <c r="AG116" s="47"/>
      <c r="AH116" s="47"/>
      <c r="AL116" s="48"/>
      <c r="AM116" s="48"/>
      <c r="AN116" s="48"/>
      <c r="AO116" s="48"/>
    </row>
    <row r="117" spans="2:41" s="44" customFormat="1" x14ac:dyDescent="0.25">
      <c r="B117" s="48"/>
      <c r="C117" s="48"/>
      <c r="D117" s="48"/>
      <c r="E117" s="48"/>
      <c r="F117" s="48"/>
      <c r="G117" s="48"/>
      <c r="H117" s="48"/>
      <c r="J117" s="48"/>
      <c r="K117" s="48"/>
      <c r="L117" s="48"/>
      <c r="M117" s="48"/>
      <c r="N117" s="48"/>
      <c r="O117" s="48"/>
      <c r="P117" s="48"/>
      <c r="Q117" s="48"/>
      <c r="R117" s="48"/>
      <c r="S117" s="76"/>
      <c r="T117" s="76"/>
      <c r="U117" s="76"/>
      <c r="V117" s="76"/>
      <c r="W117" s="76"/>
      <c r="X117" s="76"/>
      <c r="Y117" s="76"/>
      <c r="Z117" s="48"/>
      <c r="AA117" s="48"/>
      <c r="AB117" s="47"/>
      <c r="AC117" s="4"/>
      <c r="AD117" s="4"/>
      <c r="AE117" s="47"/>
      <c r="AF117" s="47"/>
      <c r="AG117" s="47"/>
      <c r="AH117" s="47"/>
      <c r="AL117" s="48"/>
      <c r="AM117" s="48"/>
      <c r="AN117" s="48"/>
      <c r="AO117" s="48"/>
    </row>
    <row r="118" spans="2:41" s="44" customFormat="1" x14ac:dyDescent="0.25">
      <c r="B118" s="48"/>
      <c r="C118" s="48"/>
      <c r="D118" s="48"/>
      <c r="E118" s="48"/>
      <c r="F118" s="48"/>
      <c r="G118" s="48"/>
      <c r="H118" s="48"/>
      <c r="J118" s="48"/>
      <c r="K118" s="48"/>
      <c r="L118" s="48"/>
      <c r="M118" s="48"/>
      <c r="N118" s="48"/>
      <c r="O118" s="48"/>
      <c r="P118" s="48"/>
      <c r="Q118" s="48"/>
      <c r="R118" s="48"/>
      <c r="S118" s="76"/>
      <c r="T118" s="76"/>
      <c r="U118" s="76"/>
      <c r="V118" s="76"/>
      <c r="W118" s="76"/>
      <c r="X118" s="76"/>
      <c r="Y118" s="76"/>
      <c r="Z118" s="48"/>
      <c r="AA118" s="48"/>
      <c r="AB118" s="47"/>
      <c r="AC118" s="4"/>
      <c r="AD118" s="4"/>
      <c r="AE118" s="47"/>
      <c r="AF118" s="47"/>
      <c r="AG118" s="47"/>
      <c r="AH118" s="47"/>
      <c r="AL118" s="48"/>
      <c r="AM118" s="48"/>
      <c r="AN118" s="48"/>
      <c r="AO118" s="48"/>
    </row>
    <row r="119" spans="2:41" x14ac:dyDescent="0.25">
      <c r="I119" s="129"/>
    </row>
    <row r="120" spans="2:41" s="44" customFormat="1" x14ac:dyDescent="0.25">
      <c r="B120" s="48"/>
      <c r="C120" s="48"/>
      <c r="D120" s="48"/>
      <c r="E120" s="48"/>
      <c r="F120" s="48"/>
      <c r="G120" s="48"/>
      <c r="H120" s="48"/>
      <c r="J120" s="48"/>
      <c r="K120" s="48"/>
      <c r="L120" s="48"/>
      <c r="M120" s="48"/>
      <c r="N120" s="48"/>
      <c r="O120" s="48"/>
      <c r="P120" s="48"/>
      <c r="Q120" s="48"/>
      <c r="R120" s="48"/>
      <c r="S120" s="76"/>
      <c r="T120" s="76"/>
      <c r="U120" s="76"/>
      <c r="V120" s="76"/>
      <c r="W120" s="76"/>
      <c r="X120" s="76"/>
      <c r="Y120" s="76"/>
      <c r="Z120" s="48"/>
      <c r="AA120" s="4"/>
      <c r="AB120" s="47"/>
      <c r="AC120" s="47"/>
      <c r="AD120" s="111"/>
      <c r="AE120" s="47"/>
      <c r="AF120" s="4"/>
      <c r="AG120" s="4"/>
      <c r="AH120" s="47"/>
      <c r="AL120" s="48"/>
      <c r="AM120" s="48"/>
      <c r="AN120" s="48"/>
      <c r="AO120" s="48"/>
    </row>
    <row r="121" spans="2:41" s="44" customFormat="1" x14ac:dyDescent="0.25">
      <c r="B121" s="48"/>
      <c r="C121" s="48"/>
      <c r="D121" s="48"/>
      <c r="E121" s="48"/>
      <c r="F121" s="48"/>
      <c r="G121" s="48"/>
      <c r="H121" s="48"/>
      <c r="J121" s="48"/>
      <c r="K121" s="48"/>
      <c r="L121" s="48"/>
      <c r="M121" s="48"/>
      <c r="N121" s="48"/>
      <c r="O121" s="48"/>
      <c r="P121" s="48"/>
      <c r="Q121" s="48"/>
      <c r="R121" s="48"/>
      <c r="S121" s="76"/>
      <c r="T121" s="76"/>
      <c r="U121" s="76"/>
      <c r="V121" s="76"/>
      <c r="W121" s="76"/>
      <c r="X121" s="76"/>
      <c r="Y121" s="76"/>
      <c r="Z121" s="48"/>
      <c r="AA121" s="48"/>
      <c r="AB121" s="47"/>
      <c r="AC121" s="1"/>
      <c r="AD121" s="1"/>
      <c r="AE121" s="47"/>
      <c r="AF121" s="108"/>
      <c r="AG121" s="108"/>
      <c r="AH121" s="47"/>
      <c r="AL121" s="48"/>
      <c r="AM121" s="48"/>
      <c r="AN121" s="48"/>
      <c r="AO121" s="48"/>
    </row>
    <row r="122" spans="2:41" s="44" customFormat="1" x14ac:dyDescent="0.25">
      <c r="B122" s="48"/>
      <c r="C122" s="48"/>
      <c r="D122" s="48"/>
      <c r="E122" s="48"/>
      <c r="F122" s="48"/>
      <c r="G122" s="48"/>
      <c r="H122" s="48"/>
      <c r="J122" s="48"/>
      <c r="K122" s="48"/>
      <c r="L122" s="48"/>
      <c r="M122" s="48"/>
      <c r="N122" s="48"/>
      <c r="O122" s="48"/>
      <c r="P122" s="48"/>
      <c r="Q122" s="48"/>
      <c r="R122" s="48"/>
      <c r="S122" s="76"/>
      <c r="T122" s="76"/>
      <c r="U122" s="76"/>
      <c r="V122" s="76"/>
      <c r="W122" s="76"/>
      <c r="X122" s="76"/>
      <c r="Y122" s="76"/>
      <c r="Z122" s="48"/>
      <c r="AA122" s="48"/>
      <c r="AB122" s="47"/>
      <c r="AC122" s="47"/>
      <c r="AD122" s="47"/>
      <c r="AE122" s="47"/>
      <c r="AF122" s="108"/>
      <c r="AG122" s="108"/>
      <c r="AH122" s="110"/>
      <c r="AL122" s="48"/>
      <c r="AM122" s="48"/>
      <c r="AN122" s="48"/>
      <c r="AO122" s="48"/>
    </row>
    <row r="123" spans="2:41" s="44" customFormat="1" x14ac:dyDescent="0.25">
      <c r="B123" s="48"/>
      <c r="C123" s="48"/>
      <c r="D123" s="48"/>
      <c r="E123" s="48"/>
      <c r="F123" s="48"/>
      <c r="G123" s="48"/>
      <c r="H123" s="48"/>
      <c r="J123" s="48"/>
      <c r="K123" s="48"/>
      <c r="L123" s="48"/>
      <c r="M123" s="48"/>
      <c r="N123" s="48"/>
      <c r="O123" s="48"/>
      <c r="P123" s="48"/>
      <c r="Q123" s="48"/>
      <c r="R123" s="48"/>
      <c r="S123" s="76"/>
      <c r="T123" s="76"/>
      <c r="U123" s="76"/>
      <c r="V123" s="76"/>
      <c r="W123" s="76"/>
      <c r="X123" s="76"/>
      <c r="Y123" s="76"/>
      <c r="Z123" s="48"/>
      <c r="AA123" s="48"/>
      <c r="AB123" s="47"/>
      <c r="AC123" s="47"/>
      <c r="AD123" s="47"/>
      <c r="AE123" s="47"/>
      <c r="AF123" s="108"/>
      <c r="AG123" s="108"/>
      <c r="AH123" s="110"/>
      <c r="AL123" s="48"/>
      <c r="AM123" s="48"/>
      <c r="AN123" s="48"/>
      <c r="AO123" s="48"/>
    </row>
    <row r="124" spans="2:41" s="44" customFormat="1" x14ac:dyDescent="0.25">
      <c r="B124" s="48"/>
      <c r="C124" s="48"/>
      <c r="D124" s="48"/>
      <c r="E124" s="48"/>
      <c r="F124" s="48"/>
      <c r="G124" s="48"/>
      <c r="H124" s="48"/>
      <c r="J124" s="48"/>
      <c r="K124" s="48"/>
      <c r="L124" s="48"/>
      <c r="M124" s="48"/>
      <c r="N124" s="48"/>
      <c r="O124" s="48"/>
      <c r="P124" s="48"/>
      <c r="Q124" s="48"/>
      <c r="R124" s="48"/>
      <c r="S124" s="76"/>
      <c r="T124" s="76"/>
      <c r="U124" s="76"/>
      <c r="V124" s="76"/>
      <c r="W124" s="76"/>
      <c r="X124" s="76"/>
      <c r="Y124" s="76"/>
      <c r="Z124" s="48"/>
      <c r="AA124" s="48"/>
      <c r="AB124" s="47"/>
      <c r="AC124" s="47"/>
      <c r="AD124" s="47"/>
      <c r="AE124" s="47"/>
      <c r="AF124" s="47"/>
      <c r="AG124" s="47"/>
      <c r="AH124" s="47"/>
      <c r="AL124" s="48"/>
      <c r="AM124" s="48"/>
      <c r="AN124" s="48"/>
      <c r="AO124" s="48"/>
    </row>
    <row r="125" spans="2:41" s="44" customFormat="1" x14ac:dyDescent="0.25">
      <c r="B125" s="48"/>
      <c r="C125" s="48"/>
      <c r="D125" s="48"/>
      <c r="E125" s="48"/>
      <c r="F125" s="48"/>
      <c r="G125" s="48"/>
      <c r="H125" s="48"/>
      <c r="J125" s="48"/>
      <c r="K125" s="48"/>
      <c r="L125" s="48"/>
      <c r="M125" s="48"/>
      <c r="N125" s="48"/>
      <c r="O125" s="48"/>
      <c r="P125" s="48"/>
      <c r="Q125" s="48"/>
      <c r="R125" s="48"/>
      <c r="S125" s="76"/>
      <c r="T125" s="76"/>
      <c r="U125" s="76"/>
      <c r="V125" s="76"/>
      <c r="W125" s="76"/>
      <c r="X125" s="76"/>
      <c r="Y125" s="76"/>
      <c r="Z125" s="48"/>
      <c r="AA125" s="48"/>
      <c r="AB125" s="47"/>
      <c r="AC125" s="1"/>
      <c r="AD125" s="1"/>
      <c r="AE125" s="47"/>
      <c r="AF125" s="108"/>
      <c r="AG125" s="108"/>
      <c r="AH125" s="47"/>
      <c r="AL125" s="48"/>
      <c r="AM125" s="48"/>
      <c r="AN125" s="48"/>
      <c r="AO125" s="48"/>
    </row>
    <row r="126" spans="2:41" x14ac:dyDescent="0.25">
      <c r="I126" s="129"/>
    </row>
    <row r="127" spans="2:41" s="44" customFormat="1" x14ac:dyDescent="0.25">
      <c r="B127" s="48"/>
      <c r="C127" s="48"/>
      <c r="D127" s="48"/>
      <c r="E127" s="48"/>
      <c r="F127" s="48"/>
      <c r="G127" s="48"/>
      <c r="H127" s="48"/>
      <c r="J127" s="48"/>
      <c r="K127" s="48"/>
      <c r="L127" s="48"/>
      <c r="M127" s="48"/>
      <c r="N127" s="48"/>
      <c r="O127" s="48"/>
      <c r="P127" s="48"/>
      <c r="Q127" s="48"/>
      <c r="R127" s="48"/>
      <c r="S127" s="76"/>
      <c r="T127" s="76"/>
      <c r="U127" s="76"/>
      <c r="V127" s="76"/>
      <c r="W127" s="76"/>
      <c r="X127" s="76"/>
      <c r="Y127" s="76"/>
      <c r="Z127" s="48"/>
      <c r="AA127" s="48"/>
      <c r="AB127" s="47"/>
      <c r="AC127" s="1"/>
      <c r="AD127" s="1"/>
      <c r="AE127" s="1"/>
      <c r="AF127" s="122"/>
      <c r="AG127" s="122"/>
      <c r="AH127" s="47"/>
      <c r="AL127" s="48"/>
      <c r="AM127" s="48"/>
      <c r="AN127" s="48"/>
      <c r="AO127" s="48"/>
    </row>
    <row r="128" spans="2:41" s="44" customFormat="1" x14ac:dyDescent="0.25">
      <c r="B128" s="48"/>
      <c r="C128" s="48"/>
      <c r="D128" s="48"/>
      <c r="E128" s="48"/>
      <c r="F128" s="48"/>
      <c r="G128" s="48"/>
      <c r="H128" s="48"/>
      <c r="J128" s="48"/>
      <c r="K128" s="48"/>
      <c r="L128" s="48"/>
      <c r="M128" s="48"/>
      <c r="N128" s="48"/>
      <c r="O128" s="48"/>
      <c r="P128" s="48"/>
      <c r="Q128" s="48"/>
      <c r="R128" s="48"/>
      <c r="S128" s="76"/>
      <c r="T128" s="76"/>
      <c r="U128" s="76"/>
      <c r="V128" s="76"/>
      <c r="W128" s="76"/>
      <c r="X128" s="76"/>
      <c r="Y128" s="76"/>
      <c r="Z128" s="48"/>
      <c r="AA128" s="48"/>
      <c r="AB128" s="47"/>
      <c r="AC128" s="4"/>
      <c r="AD128" s="4"/>
      <c r="AE128" s="4"/>
      <c r="AF128" s="76"/>
      <c r="AG128" s="122"/>
      <c r="AH128" s="47"/>
      <c r="AL128" s="48"/>
      <c r="AM128" s="48"/>
      <c r="AN128" s="48"/>
      <c r="AO128" s="48"/>
    </row>
    <row r="129" spans="2:41" s="44" customFormat="1" x14ac:dyDescent="0.25">
      <c r="B129" s="48"/>
      <c r="C129" s="48"/>
      <c r="D129" s="48"/>
      <c r="E129" s="48"/>
      <c r="F129" s="48"/>
      <c r="G129" s="48"/>
      <c r="H129" s="48"/>
      <c r="J129" s="48"/>
      <c r="K129" s="48"/>
      <c r="L129" s="48"/>
      <c r="M129" s="48"/>
      <c r="N129" s="48"/>
      <c r="O129" s="48"/>
      <c r="P129" s="48"/>
      <c r="Q129" s="48"/>
      <c r="R129" s="48"/>
      <c r="S129" s="76"/>
      <c r="T129" s="76"/>
      <c r="U129" s="76"/>
      <c r="V129" s="76"/>
      <c r="W129" s="76"/>
      <c r="X129" s="76"/>
      <c r="Y129" s="76"/>
      <c r="Z129" s="48"/>
      <c r="AA129" s="48"/>
      <c r="AB129" s="47"/>
      <c r="AC129" s="4"/>
      <c r="AD129" s="4"/>
      <c r="AE129" s="4"/>
      <c r="AF129" s="85"/>
      <c r="AG129" s="47"/>
      <c r="AH129" s="47"/>
      <c r="AL129" s="48"/>
      <c r="AM129" s="48"/>
      <c r="AN129" s="48"/>
      <c r="AO129" s="48"/>
    </row>
    <row r="130" spans="2:41" s="47" customFormat="1" x14ac:dyDescent="0.25">
      <c r="B130" s="48"/>
      <c r="C130" s="48"/>
      <c r="D130" s="48"/>
      <c r="E130" s="48"/>
      <c r="F130" s="48"/>
      <c r="G130" s="48"/>
      <c r="H130" s="48"/>
      <c r="J130" s="48"/>
      <c r="K130" s="48"/>
      <c r="L130" s="48"/>
      <c r="M130" s="48"/>
      <c r="N130" s="48"/>
      <c r="O130" s="48"/>
      <c r="P130" s="48"/>
      <c r="Q130" s="48"/>
      <c r="R130" s="48"/>
      <c r="S130" s="76"/>
      <c r="T130" s="76"/>
      <c r="U130" s="76"/>
      <c r="V130" s="76"/>
      <c r="W130" s="76"/>
      <c r="X130" s="76"/>
      <c r="Y130" s="76"/>
      <c r="Z130" s="48"/>
      <c r="AA130" s="48"/>
      <c r="AC130" s="4"/>
      <c r="AD130" s="4"/>
      <c r="AE130" s="4"/>
      <c r="AF130" s="85"/>
      <c r="AI130" s="44"/>
      <c r="AJ130" s="44"/>
      <c r="AK130" s="44"/>
      <c r="AL130" s="48"/>
      <c r="AM130" s="48"/>
      <c r="AN130" s="48"/>
      <c r="AO130" s="48"/>
    </row>
    <row r="131" spans="2:41" s="47" customFormat="1" x14ac:dyDescent="0.25">
      <c r="B131" s="48"/>
      <c r="C131" s="48"/>
      <c r="D131" s="48"/>
      <c r="E131" s="48"/>
      <c r="F131" s="48"/>
      <c r="G131" s="48"/>
      <c r="H131" s="48"/>
      <c r="J131" s="48"/>
      <c r="K131" s="48"/>
      <c r="L131" s="48"/>
      <c r="M131" s="48"/>
      <c r="N131" s="48"/>
      <c r="O131" s="48"/>
      <c r="P131" s="48"/>
      <c r="Q131" s="48"/>
      <c r="R131" s="48"/>
      <c r="S131" s="76"/>
      <c r="T131" s="76"/>
      <c r="U131" s="76"/>
      <c r="V131" s="76"/>
      <c r="W131" s="76"/>
      <c r="X131" s="76"/>
      <c r="Y131" s="76"/>
      <c r="Z131" s="48"/>
      <c r="AA131" s="48"/>
      <c r="AC131" s="1"/>
      <c r="AD131" s="1"/>
      <c r="AE131" s="1"/>
      <c r="AF131" s="122"/>
      <c r="AG131" s="122"/>
      <c r="AI131" s="44"/>
      <c r="AJ131" s="44"/>
      <c r="AK131" s="44"/>
      <c r="AL131" s="48"/>
      <c r="AM131" s="48"/>
      <c r="AN131" s="48"/>
      <c r="AO131" s="48"/>
    </row>
    <row r="132" spans="2:41" s="47" customFormat="1" x14ac:dyDescent="0.25">
      <c r="B132" s="48"/>
      <c r="C132" s="48"/>
      <c r="D132" s="48"/>
      <c r="E132" s="48"/>
      <c r="F132" s="48"/>
      <c r="G132" s="48"/>
      <c r="H132" s="48"/>
      <c r="J132" s="48"/>
      <c r="K132" s="48"/>
      <c r="L132" s="48"/>
      <c r="M132" s="48"/>
      <c r="N132" s="48"/>
      <c r="O132" s="48"/>
      <c r="P132" s="48"/>
      <c r="Q132" s="48"/>
      <c r="R132" s="48"/>
      <c r="S132" s="76"/>
      <c r="T132" s="76"/>
      <c r="U132" s="76"/>
      <c r="V132" s="76"/>
      <c r="W132" s="76"/>
      <c r="X132" s="76"/>
      <c r="Y132" s="76"/>
      <c r="Z132" s="48"/>
      <c r="AA132" s="48"/>
      <c r="AC132" s="4"/>
      <c r="AD132" s="73"/>
      <c r="AE132" s="4"/>
      <c r="AF132" s="72"/>
      <c r="AI132" s="44"/>
      <c r="AJ132" s="44"/>
      <c r="AK132" s="44"/>
      <c r="AL132" s="48"/>
      <c r="AM132" s="48"/>
      <c r="AN132" s="48"/>
      <c r="AO132" s="48"/>
    </row>
    <row r="133" spans="2:41" x14ac:dyDescent="0.25">
      <c r="I133" s="129"/>
    </row>
    <row r="134" spans="2:41" x14ac:dyDescent="0.25">
      <c r="I134" s="129"/>
    </row>
    <row r="135" spans="2:41" x14ac:dyDescent="0.25">
      <c r="I135" s="129"/>
    </row>
    <row r="136" spans="2:41" x14ac:dyDescent="0.25">
      <c r="I136" s="129"/>
    </row>
    <row r="137" spans="2:41" s="47" customFormat="1" x14ac:dyDescent="0.25">
      <c r="B137" s="48"/>
      <c r="C137" s="48"/>
      <c r="D137" s="48"/>
      <c r="E137" s="48"/>
      <c r="F137" s="48"/>
      <c r="G137" s="48"/>
      <c r="H137" s="48"/>
      <c r="J137" s="48"/>
      <c r="K137" s="48"/>
      <c r="L137" s="48"/>
      <c r="M137" s="48"/>
      <c r="N137" s="48"/>
      <c r="O137" s="48"/>
      <c r="P137" s="48"/>
      <c r="Q137" s="48"/>
      <c r="R137" s="48"/>
      <c r="S137" s="76"/>
      <c r="T137" s="76"/>
      <c r="U137" s="76"/>
      <c r="V137" s="76"/>
      <c r="W137" s="76"/>
      <c r="X137" s="76"/>
      <c r="Y137" s="76"/>
      <c r="Z137" s="48"/>
      <c r="AA137" s="48"/>
      <c r="AC137" s="4"/>
      <c r="AD137" s="73"/>
      <c r="AE137" s="4"/>
      <c r="AF137" s="72"/>
      <c r="AI137" s="44"/>
      <c r="AJ137" s="44"/>
      <c r="AK137" s="44"/>
      <c r="AL137" s="48"/>
      <c r="AM137" s="48"/>
      <c r="AN137" s="48"/>
      <c r="AO137" s="48"/>
    </row>
    <row r="138" spans="2:41" s="47" customFormat="1" x14ac:dyDescent="0.25">
      <c r="B138" s="48"/>
      <c r="C138" s="48"/>
      <c r="D138" s="48"/>
      <c r="E138" s="48"/>
      <c r="F138" s="48"/>
      <c r="G138" s="48"/>
      <c r="H138" s="48"/>
      <c r="J138" s="48"/>
      <c r="K138" s="48"/>
      <c r="L138" s="48"/>
      <c r="M138" s="48"/>
      <c r="N138" s="48"/>
      <c r="O138" s="48"/>
      <c r="P138" s="48"/>
      <c r="Q138" s="48"/>
      <c r="R138" s="48"/>
      <c r="S138" s="76"/>
      <c r="T138" s="76"/>
      <c r="U138" s="76"/>
      <c r="V138" s="76"/>
      <c r="W138" s="76"/>
      <c r="X138" s="76"/>
      <c r="Y138" s="76"/>
      <c r="Z138" s="48"/>
      <c r="AA138" s="48"/>
      <c r="AC138" s="1"/>
      <c r="AD138" s="1"/>
      <c r="AE138" s="1"/>
      <c r="AF138" s="122"/>
      <c r="AI138" s="44"/>
      <c r="AJ138" s="44"/>
      <c r="AK138" s="44"/>
      <c r="AL138" s="48"/>
      <c r="AM138" s="48"/>
      <c r="AN138" s="48"/>
      <c r="AO138" s="48"/>
    </row>
    <row r="139" spans="2:41" s="47" customFormat="1" x14ac:dyDescent="0.25">
      <c r="B139" s="48"/>
      <c r="C139" s="48"/>
      <c r="D139" s="48"/>
      <c r="E139" s="48"/>
      <c r="F139" s="48"/>
      <c r="G139" s="48"/>
      <c r="H139" s="48"/>
      <c r="J139" s="48"/>
      <c r="K139" s="48"/>
      <c r="L139" s="48"/>
      <c r="M139" s="48"/>
      <c r="N139" s="48"/>
      <c r="O139" s="48"/>
      <c r="P139" s="48"/>
      <c r="Q139" s="48"/>
      <c r="R139" s="48"/>
      <c r="S139" s="76"/>
      <c r="T139" s="76"/>
      <c r="U139" s="76"/>
      <c r="V139" s="76"/>
      <c r="W139" s="76"/>
      <c r="X139" s="76"/>
      <c r="Y139" s="76"/>
      <c r="Z139" s="48"/>
      <c r="AA139" s="48"/>
      <c r="AC139" s="1"/>
      <c r="AD139" s="1"/>
      <c r="AE139" s="1"/>
      <c r="AF139" s="122"/>
      <c r="AI139" s="44"/>
      <c r="AJ139" s="44"/>
      <c r="AK139" s="44"/>
      <c r="AL139" s="48"/>
      <c r="AM139" s="48"/>
      <c r="AN139" s="48"/>
      <c r="AO139" s="48"/>
    </row>
    <row r="140" spans="2:41" x14ac:dyDescent="0.25">
      <c r="I140" s="129"/>
    </row>
    <row r="141" spans="2:41" s="47" customFormat="1" x14ac:dyDescent="0.25">
      <c r="B141" s="48"/>
      <c r="C141" s="48"/>
      <c r="D141" s="48"/>
      <c r="E141" s="48"/>
      <c r="F141" s="48"/>
      <c r="G141" s="48"/>
      <c r="H141" s="48"/>
      <c r="J141" s="48"/>
      <c r="K141" s="48"/>
      <c r="L141" s="48"/>
      <c r="M141" s="48"/>
      <c r="N141" s="48"/>
      <c r="O141" s="48"/>
      <c r="P141" s="48"/>
      <c r="Q141" s="48"/>
      <c r="R141" s="48"/>
      <c r="S141" s="76"/>
      <c r="T141" s="76"/>
      <c r="U141" s="76"/>
      <c r="V141" s="76"/>
      <c r="W141" s="76"/>
      <c r="X141" s="76"/>
      <c r="Y141" s="76"/>
      <c r="Z141" s="48"/>
      <c r="AA141" s="48"/>
      <c r="AC141" s="1"/>
      <c r="AD141" s="1"/>
      <c r="AE141" s="1"/>
      <c r="AF141" s="122"/>
      <c r="AG141" s="1"/>
      <c r="AI141" s="44"/>
      <c r="AJ141" s="44"/>
      <c r="AK141" s="44"/>
      <c r="AL141" s="48"/>
      <c r="AM141" s="48"/>
      <c r="AN141" s="48"/>
      <c r="AO141" s="48"/>
    </row>
    <row r="142" spans="2:41" s="47" customFormat="1" x14ac:dyDescent="0.25">
      <c r="B142" s="48"/>
      <c r="C142" s="48"/>
      <c r="D142" s="48"/>
      <c r="E142" s="48"/>
      <c r="F142" s="48"/>
      <c r="G142" s="48"/>
      <c r="H142" s="48"/>
      <c r="J142" s="48"/>
      <c r="K142" s="48"/>
      <c r="L142" s="48"/>
      <c r="M142" s="48"/>
      <c r="N142" s="48"/>
      <c r="O142" s="48"/>
      <c r="P142" s="48"/>
      <c r="Q142" s="48"/>
      <c r="R142" s="48"/>
      <c r="S142" s="76"/>
      <c r="T142" s="76"/>
      <c r="U142" s="76"/>
      <c r="V142" s="76"/>
      <c r="W142" s="76"/>
      <c r="X142" s="76"/>
      <c r="Y142" s="76"/>
      <c r="Z142" s="48"/>
      <c r="AA142" s="48"/>
      <c r="AC142" s="1"/>
      <c r="AD142" s="1"/>
      <c r="AE142" s="1"/>
      <c r="AF142" s="122"/>
      <c r="AI142" s="44"/>
      <c r="AJ142" s="44"/>
      <c r="AK142" s="44"/>
      <c r="AL142" s="48"/>
      <c r="AM142" s="48"/>
      <c r="AN142" s="48"/>
      <c r="AO142" s="48"/>
    </row>
    <row r="143" spans="2:41" s="47" customFormat="1" x14ac:dyDescent="0.25">
      <c r="B143" s="48"/>
      <c r="C143" s="48"/>
      <c r="D143" s="48"/>
      <c r="E143" s="48"/>
      <c r="F143" s="48"/>
      <c r="G143" s="48"/>
      <c r="H143" s="48"/>
      <c r="J143" s="48"/>
      <c r="K143" s="48"/>
      <c r="L143" s="48"/>
      <c r="M143" s="48"/>
      <c r="N143" s="48"/>
      <c r="O143" s="48"/>
      <c r="P143" s="48"/>
      <c r="Q143" s="48"/>
      <c r="R143" s="48"/>
      <c r="S143" s="76"/>
      <c r="T143" s="76"/>
      <c r="U143" s="76"/>
      <c r="V143" s="76"/>
      <c r="W143" s="76"/>
      <c r="X143" s="76"/>
      <c r="Y143" s="76"/>
      <c r="Z143" s="48"/>
      <c r="AA143" s="48"/>
      <c r="AD143" s="4"/>
      <c r="AI143" s="44"/>
      <c r="AJ143" s="44"/>
      <c r="AK143" s="44"/>
      <c r="AL143" s="48"/>
      <c r="AM143" s="48"/>
      <c r="AN143" s="48"/>
      <c r="AO143" s="48"/>
    </row>
    <row r="144" spans="2:41" x14ac:dyDescent="0.25">
      <c r="I144" s="129"/>
    </row>
    <row r="145" spans="9:37" x14ac:dyDescent="0.25">
      <c r="I145" s="129"/>
    </row>
    <row r="146" spans="9:37" x14ac:dyDescent="0.25">
      <c r="I146" s="129"/>
      <c r="AD146" s="111"/>
      <c r="AF146" s="4"/>
    </row>
    <row r="147" spans="9:37" x14ac:dyDescent="0.25">
      <c r="I147" s="129"/>
      <c r="AC147" s="112"/>
      <c r="AD147" s="112"/>
      <c r="AF147" s="122"/>
      <c r="AG147" s="122"/>
      <c r="AH147" s="48"/>
      <c r="AI147" s="48"/>
      <c r="AJ147" s="48"/>
      <c r="AK147" s="48"/>
    </row>
    <row r="148" spans="9:37" x14ac:dyDescent="0.25">
      <c r="I148" s="129"/>
      <c r="AC148" s="112"/>
      <c r="AD148" s="112"/>
      <c r="AF148" s="122"/>
      <c r="AG148" s="122"/>
      <c r="AH148" s="48"/>
      <c r="AI148" s="48"/>
      <c r="AJ148" s="48"/>
      <c r="AK148" s="48"/>
    </row>
    <row r="149" spans="9:37" x14ac:dyDescent="0.25">
      <c r="I149" s="129"/>
      <c r="AC149" s="112"/>
      <c r="AD149" s="73"/>
      <c r="AF149" s="122"/>
      <c r="AG149" s="122"/>
      <c r="AH149" s="48"/>
      <c r="AI149" s="48"/>
      <c r="AJ149" s="48"/>
      <c r="AK149" s="48"/>
    </row>
    <row r="150" spans="9:37" x14ac:dyDescent="0.25">
      <c r="I150" s="129"/>
      <c r="AC150" s="112"/>
      <c r="AD150" s="73"/>
      <c r="AF150" s="122"/>
      <c r="AG150" s="122"/>
      <c r="AH150" s="48"/>
      <c r="AI150" s="48"/>
      <c r="AJ150" s="48"/>
      <c r="AK150" s="48"/>
    </row>
    <row r="151" spans="9:37" x14ac:dyDescent="0.25">
      <c r="I151" s="129"/>
      <c r="AC151" s="112"/>
      <c r="AD151" s="73"/>
      <c r="AF151" s="122"/>
      <c r="AG151" s="122"/>
      <c r="AH151" s="48"/>
      <c r="AI151" s="48"/>
      <c r="AJ151" s="48"/>
      <c r="AK151" s="48"/>
    </row>
    <row r="152" spans="9:37" x14ac:dyDescent="0.25">
      <c r="I152" s="129"/>
      <c r="AC152" s="112"/>
      <c r="AD152" s="112"/>
      <c r="AF152" s="108"/>
      <c r="AG152" s="108"/>
      <c r="AH152" s="48"/>
      <c r="AI152" s="48"/>
      <c r="AJ152" s="48"/>
      <c r="AK152" s="48"/>
    </row>
    <row r="153" spans="9:37" x14ac:dyDescent="0.25">
      <c r="I153" s="129"/>
      <c r="AC153" s="112"/>
      <c r="AD153" s="112"/>
      <c r="AF153" s="122"/>
      <c r="AG153" s="122"/>
      <c r="AH153" s="48"/>
      <c r="AI153" s="48"/>
      <c r="AJ153" s="48"/>
      <c r="AK153" s="48"/>
    </row>
    <row r="154" spans="9:37" x14ac:dyDescent="0.25">
      <c r="I154" s="129"/>
      <c r="AC154" s="112"/>
      <c r="AD154" s="112"/>
      <c r="AF154" s="122"/>
      <c r="AG154" s="122"/>
      <c r="AH154" s="48"/>
      <c r="AI154" s="48"/>
      <c r="AJ154" s="48"/>
      <c r="AK154" s="48"/>
    </row>
    <row r="155" spans="9:37" x14ac:dyDescent="0.25">
      <c r="I155" s="129"/>
      <c r="AC155" s="112"/>
      <c r="AD155" s="112"/>
      <c r="AF155" s="77"/>
      <c r="AH155" s="48"/>
      <c r="AI155" s="48"/>
      <c r="AJ155" s="48"/>
      <c r="AK155" s="48"/>
    </row>
    <row r="156" spans="9:37" x14ac:dyDescent="0.25">
      <c r="I156" s="129"/>
      <c r="AC156" s="73"/>
      <c r="AD156" s="73"/>
      <c r="AF156" s="77"/>
      <c r="AH156" s="48"/>
      <c r="AI156" s="48"/>
      <c r="AJ156" s="48"/>
      <c r="AK156" s="48"/>
    </row>
    <row r="157" spans="9:37" x14ac:dyDescent="0.25">
      <c r="I157" s="129"/>
      <c r="AC157" s="1"/>
      <c r="AD157" s="1"/>
      <c r="AE157" s="1"/>
      <c r="AF157" s="122"/>
      <c r="AG157" s="122"/>
    </row>
    <row r="158" spans="9:37" x14ac:dyDescent="0.25">
      <c r="I158" s="129"/>
      <c r="AG158" s="122"/>
    </row>
    <row r="159" spans="9:37" x14ac:dyDescent="0.25">
      <c r="I159" s="129"/>
      <c r="AF159" s="108"/>
      <c r="AG159" s="108"/>
    </row>
    <row r="160" spans="9:37" x14ac:dyDescent="0.25">
      <c r="I160" s="129"/>
      <c r="AC160" s="63"/>
      <c r="AD160" s="1"/>
    </row>
    <row r="161" spans="2:41" x14ac:dyDescent="0.25">
      <c r="I161" s="129"/>
    </row>
    <row r="162" spans="2:41" s="47" customFormat="1" x14ac:dyDescent="0.25">
      <c r="B162" s="48"/>
      <c r="C162" s="48"/>
      <c r="D162" s="48"/>
      <c r="E162" s="48"/>
      <c r="F162" s="48"/>
      <c r="G162" s="48"/>
      <c r="H162" s="48"/>
      <c r="J162" s="48"/>
      <c r="K162" s="48"/>
      <c r="L162" s="48"/>
      <c r="M162" s="48"/>
      <c r="N162" s="48"/>
      <c r="O162" s="48"/>
      <c r="P162" s="48"/>
      <c r="Q162" s="48"/>
      <c r="R162" s="48"/>
      <c r="S162" s="76"/>
      <c r="T162" s="76"/>
      <c r="U162" s="76"/>
      <c r="V162" s="76"/>
      <c r="W162" s="76"/>
      <c r="X162" s="76"/>
      <c r="Y162" s="76"/>
      <c r="Z162" s="48"/>
      <c r="AA162" s="48"/>
      <c r="AC162" s="1"/>
      <c r="AD162" s="1"/>
      <c r="AE162" s="1"/>
      <c r="AF162" s="122"/>
      <c r="AG162" s="122"/>
      <c r="AI162" s="44"/>
      <c r="AJ162" s="44"/>
      <c r="AK162" s="44"/>
      <c r="AL162" s="48"/>
      <c r="AM162" s="48"/>
      <c r="AN162" s="48"/>
      <c r="AO162" s="48"/>
    </row>
    <row r="163" spans="2:41" s="47" customFormat="1" x14ac:dyDescent="0.25">
      <c r="B163" s="48"/>
      <c r="C163" s="48"/>
      <c r="D163" s="48"/>
      <c r="E163" s="48"/>
      <c r="F163" s="48"/>
      <c r="G163" s="48"/>
      <c r="H163" s="48"/>
      <c r="J163" s="48"/>
      <c r="K163" s="48"/>
      <c r="L163" s="48"/>
      <c r="M163" s="48"/>
      <c r="N163" s="48"/>
      <c r="O163" s="48"/>
      <c r="P163" s="48"/>
      <c r="Q163" s="48"/>
      <c r="R163" s="48"/>
      <c r="S163" s="76"/>
      <c r="T163" s="76"/>
      <c r="U163" s="76"/>
      <c r="V163" s="76"/>
      <c r="W163" s="76"/>
      <c r="X163" s="76"/>
      <c r="Y163" s="76"/>
      <c r="Z163" s="48"/>
      <c r="AA163" s="48"/>
      <c r="AC163" s="1"/>
      <c r="AD163" s="1"/>
      <c r="AE163" s="1"/>
      <c r="AF163" s="122"/>
      <c r="AG163" s="122"/>
      <c r="AI163" s="44"/>
      <c r="AJ163" s="44"/>
      <c r="AK163" s="44"/>
      <c r="AL163" s="48"/>
      <c r="AM163" s="48"/>
      <c r="AN163" s="48"/>
      <c r="AO163" s="48"/>
    </row>
    <row r="164" spans="2:41" x14ac:dyDescent="0.25">
      <c r="I164" s="129"/>
    </row>
    <row r="165" spans="2:41" x14ac:dyDescent="0.25">
      <c r="I165" s="129"/>
    </row>
    <row r="166" spans="2:41" x14ac:dyDescent="0.25">
      <c r="I166" s="129"/>
    </row>
    <row r="167" spans="2:41" x14ac:dyDescent="0.25">
      <c r="I167" s="129"/>
    </row>
    <row r="168" spans="2:41" x14ac:dyDescent="0.25">
      <c r="I168" s="129"/>
    </row>
    <row r="169" spans="2:41" x14ac:dyDescent="0.25">
      <c r="I169" s="129"/>
    </row>
    <row r="170" spans="2:41" x14ac:dyDescent="0.25">
      <c r="I170" s="129"/>
    </row>
    <row r="171" spans="2:41" x14ac:dyDescent="0.25">
      <c r="I171" s="129"/>
    </row>
    <row r="172" spans="2:41" x14ac:dyDescent="0.25">
      <c r="I172" s="129"/>
    </row>
    <row r="173" spans="2:41" s="47" customFormat="1" x14ac:dyDescent="0.25">
      <c r="B173" s="48"/>
      <c r="C173" s="48"/>
      <c r="D173" s="48"/>
      <c r="E173" s="48"/>
      <c r="F173" s="48"/>
      <c r="G173" s="48"/>
      <c r="H173" s="48"/>
      <c r="J173" s="48"/>
      <c r="K173" s="48"/>
      <c r="L173" s="48"/>
      <c r="M173" s="48"/>
      <c r="N173" s="48"/>
      <c r="O173" s="48"/>
      <c r="P173" s="48"/>
      <c r="Q173" s="48"/>
      <c r="R173" s="48"/>
      <c r="S173" s="76"/>
      <c r="T173" s="76"/>
      <c r="U173" s="76"/>
      <c r="V173" s="76"/>
      <c r="W173" s="76"/>
      <c r="X173" s="76"/>
      <c r="Y173" s="76"/>
      <c r="Z173" s="48"/>
      <c r="AA173" s="48"/>
      <c r="AD173" s="73"/>
      <c r="AF173" s="108"/>
      <c r="AG173" s="108"/>
      <c r="AI173" s="44"/>
      <c r="AJ173" s="44"/>
      <c r="AK173" s="44"/>
      <c r="AL173" s="48"/>
      <c r="AM173" s="48"/>
      <c r="AN173" s="48"/>
      <c r="AO173" s="48"/>
    </row>
    <row r="174" spans="2:41" s="47" customFormat="1" x14ac:dyDescent="0.25">
      <c r="B174" s="48"/>
      <c r="C174" s="48"/>
      <c r="D174" s="48"/>
      <c r="E174" s="48"/>
      <c r="F174" s="48"/>
      <c r="G174" s="48"/>
      <c r="H174" s="48"/>
      <c r="J174" s="48"/>
      <c r="K174" s="48"/>
      <c r="L174" s="48"/>
      <c r="M174" s="48"/>
      <c r="N174" s="48"/>
      <c r="O174" s="48"/>
      <c r="P174" s="48"/>
      <c r="Q174" s="48"/>
      <c r="R174" s="48"/>
      <c r="S174" s="76"/>
      <c r="T174" s="76"/>
      <c r="U174" s="76"/>
      <c r="V174" s="76"/>
      <c r="W174" s="76"/>
      <c r="X174" s="76"/>
      <c r="Y174" s="76"/>
      <c r="Z174" s="48"/>
      <c r="AA174" s="48"/>
      <c r="AB174" s="72"/>
      <c r="AC174" s="4"/>
      <c r="AD174" s="129"/>
      <c r="AI174" s="44"/>
      <c r="AJ174" s="44"/>
      <c r="AK174" s="44"/>
      <c r="AL174" s="48"/>
      <c r="AM174" s="48"/>
      <c r="AN174" s="48"/>
      <c r="AO174" s="48"/>
    </row>
    <row r="175" spans="2:41" s="47" customFormat="1" x14ac:dyDescent="0.25">
      <c r="B175" s="48"/>
      <c r="C175" s="48"/>
      <c r="D175" s="48"/>
      <c r="E175" s="48"/>
      <c r="F175" s="48"/>
      <c r="G175" s="48"/>
      <c r="H175" s="48"/>
      <c r="J175" s="48"/>
      <c r="K175" s="48"/>
      <c r="L175" s="48"/>
      <c r="M175" s="48"/>
      <c r="N175" s="48"/>
      <c r="O175" s="48"/>
      <c r="P175" s="48"/>
      <c r="Q175" s="48"/>
      <c r="R175" s="48"/>
      <c r="S175" s="76"/>
      <c r="T175" s="76"/>
      <c r="U175" s="76"/>
      <c r="V175" s="76"/>
      <c r="W175" s="76"/>
      <c r="X175" s="76"/>
      <c r="Y175" s="76"/>
      <c r="Z175" s="48"/>
      <c r="AA175" s="48"/>
      <c r="AB175" s="72"/>
      <c r="AI175" s="44"/>
      <c r="AJ175" s="44"/>
      <c r="AK175" s="44"/>
      <c r="AL175" s="48"/>
      <c r="AM175" s="48"/>
      <c r="AN175" s="48"/>
      <c r="AO175" s="48"/>
    </row>
    <row r="176" spans="2:41" s="47" customFormat="1" x14ac:dyDescent="0.25">
      <c r="B176" s="48"/>
      <c r="C176" s="48"/>
      <c r="D176" s="48"/>
      <c r="E176" s="48"/>
      <c r="F176" s="48"/>
      <c r="G176" s="48"/>
      <c r="H176" s="48"/>
      <c r="J176" s="48"/>
      <c r="K176" s="48"/>
      <c r="L176" s="48"/>
      <c r="M176" s="48"/>
      <c r="N176" s="48"/>
      <c r="O176" s="48"/>
      <c r="P176" s="48"/>
      <c r="Q176" s="48"/>
      <c r="R176" s="48"/>
      <c r="S176" s="76"/>
      <c r="T176" s="76"/>
      <c r="U176" s="76"/>
      <c r="V176" s="76"/>
      <c r="W176" s="76"/>
      <c r="X176" s="76"/>
      <c r="Y176" s="76"/>
      <c r="Z176" s="48"/>
      <c r="AA176" s="48"/>
      <c r="AC176" s="4"/>
      <c r="AD176" s="72"/>
      <c r="AE176" s="4"/>
      <c r="AF176" s="72"/>
      <c r="AI176" s="44"/>
      <c r="AJ176" s="44"/>
      <c r="AK176" s="44"/>
      <c r="AL176" s="48"/>
      <c r="AM176" s="48"/>
      <c r="AN176" s="48"/>
      <c r="AO176" s="48"/>
    </row>
    <row r="177" spans="9:36" x14ac:dyDescent="0.25">
      <c r="I177" s="129"/>
    </row>
    <row r="178" spans="9:36" x14ac:dyDescent="0.25">
      <c r="I178" s="129"/>
    </row>
    <row r="179" spans="9:36" x14ac:dyDescent="0.25">
      <c r="I179" s="129"/>
    </row>
    <row r="180" spans="9:36" x14ac:dyDescent="0.25">
      <c r="I180" s="129"/>
    </row>
    <row r="181" spans="9:36" x14ac:dyDescent="0.25">
      <c r="I181" s="129"/>
      <c r="AC181" s="1"/>
      <c r="AD181" s="1"/>
      <c r="AF181" s="125"/>
      <c r="AG181" s="108"/>
      <c r="AH181" s="108"/>
      <c r="AJ181" s="108"/>
    </row>
    <row r="182" spans="9:36" x14ac:dyDescent="0.25">
      <c r="I182" s="129"/>
      <c r="AC182" s="1"/>
      <c r="AD182" s="1"/>
      <c r="AF182" s="125"/>
      <c r="AG182" s="108"/>
      <c r="AH182" s="108"/>
      <c r="AJ182" s="108"/>
    </row>
    <row r="183" spans="9:36" x14ac:dyDescent="0.25">
      <c r="I183" s="129"/>
      <c r="AC183" s="1"/>
      <c r="AD183" s="1"/>
      <c r="AF183" s="125"/>
      <c r="AG183" s="108"/>
      <c r="AH183" s="108"/>
      <c r="AJ183" s="108"/>
    </row>
    <row r="184" spans="9:36" x14ac:dyDescent="0.25">
      <c r="I184" s="129"/>
      <c r="AC184" s="1"/>
      <c r="AD184" s="1"/>
      <c r="AF184" s="125"/>
      <c r="AG184" s="108"/>
      <c r="AH184" s="108"/>
      <c r="AJ184" s="108"/>
    </row>
    <row r="185" spans="9:36" x14ac:dyDescent="0.25">
      <c r="I185" s="129"/>
      <c r="AC185" s="1"/>
      <c r="AD185" s="1"/>
      <c r="AF185" s="125"/>
      <c r="AG185" s="108"/>
      <c r="AH185" s="108"/>
      <c r="AJ185" s="108"/>
    </row>
    <row r="186" spans="9:36" x14ac:dyDescent="0.25">
      <c r="I186" s="129"/>
      <c r="AC186" s="1"/>
      <c r="AD186" s="1"/>
      <c r="AF186" s="125"/>
      <c r="AG186" s="108"/>
      <c r="AH186" s="108"/>
      <c r="AJ186" s="108"/>
    </row>
    <row r="187" spans="9:36" x14ac:dyDescent="0.25">
      <c r="I187" s="129"/>
      <c r="AC187" s="1"/>
      <c r="AD187" s="1"/>
      <c r="AF187" s="125"/>
      <c r="AG187" s="108"/>
      <c r="AH187" s="108"/>
      <c r="AJ187" s="108"/>
    </row>
    <row r="188" spans="9:36" x14ac:dyDescent="0.25">
      <c r="I188" s="129"/>
      <c r="AC188" s="1"/>
      <c r="AD188" s="1"/>
      <c r="AF188" s="125"/>
      <c r="AG188" s="108"/>
      <c r="AH188" s="108"/>
      <c r="AJ188" s="108"/>
    </row>
    <row r="189" spans="9:36" x14ac:dyDescent="0.25">
      <c r="I189" s="129"/>
      <c r="AC189" s="1"/>
      <c r="AD189" s="1"/>
      <c r="AF189" s="125"/>
      <c r="AG189" s="108"/>
      <c r="AH189" s="108"/>
      <c r="AJ189" s="108"/>
    </row>
    <row r="190" spans="9:36" x14ac:dyDescent="0.25">
      <c r="I190" s="129"/>
      <c r="AC190" s="1"/>
      <c r="AD190" s="1"/>
      <c r="AF190" s="125"/>
      <c r="AG190" s="108"/>
      <c r="AH190" s="108"/>
      <c r="AJ190" s="108"/>
    </row>
    <row r="191" spans="9:36" x14ac:dyDescent="0.25">
      <c r="I191" s="129"/>
      <c r="AC191" s="1"/>
      <c r="AD191" s="1"/>
      <c r="AF191" s="125"/>
      <c r="AG191" s="108"/>
      <c r="AH191" s="108"/>
      <c r="AJ191" s="108"/>
    </row>
    <row r="192" spans="9:36" x14ac:dyDescent="0.25">
      <c r="I192" s="129"/>
      <c r="AC192" s="1"/>
      <c r="AD192" s="1"/>
      <c r="AF192" s="125"/>
      <c r="AG192" s="108"/>
      <c r="AH192" s="108"/>
      <c r="AJ192" s="108"/>
    </row>
    <row r="193" spans="2:41" x14ac:dyDescent="0.25">
      <c r="I193" s="129"/>
      <c r="AC193" s="1"/>
      <c r="AD193" s="1"/>
      <c r="AF193" s="125"/>
      <c r="AG193" s="108"/>
      <c r="AH193" s="108"/>
      <c r="AJ193" s="108"/>
    </row>
    <row r="194" spans="2:41" s="44" customFormat="1" x14ac:dyDescent="0.25">
      <c r="B194" s="48"/>
      <c r="C194" s="48"/>
      <c r="D194" s="48"/>
      <c r="E194" s="48"/>
      <c r="F194" s="48"/>
      <c r="G194" s="48"/>
      <c r="H194" s="48"/>
      <c r="J194" s="48"/>
      <c r="K194" s="48"/>
      <c r="L194" s="48"/>
      <c r="M194" s="48"/>
      <c r="N194" s="48"/>
      <c r="O194" s="48"/>
      <c r="P194" s="48"/>
      <c r="Q194" s="48"/>
      <c r="R194" s="48"/>
      <c r="S194" s="76"/>
      <c r="T194" s="76"/>
      <c r="U194" s="76"/>
      <c r="V194" s="76"/>
      <c r="W194" s="76"/>
      <c r="X194" s="76"/>
      <c r="Y194" s="76"/>
      <c r="Z194" s="48"/>
      <c r="AA194" s="48"/>
      <c r="AB194" s="47"/>
      <c r="AC194" s="1"/>
      <c r="AD194" s="1"/>
      <c r="AE194" s="47"/>
      <c r="AF194" s="125"/>
      <c r="AG194" s="108"/>
      <c r="AH194" s="108"/>
      <c r="AJ194" s="108"/>
      <c r="AL194" s="48"/>
      <c r="AM194" s="48"/>
      <c r="AN194" s="48"/>
      <c r="AO194" s="48"/>
    </row>
    <row r="195" spans="2:41" s="44" customFormat="1" x14ac:dyDescent="0.25">
      <c r="B195" s="48"/>
      <c r="C195" s="48"/>
      <c r="D195" s="48"/>
      <c r="E195" s="48"/>
      <c r="F195" s="48"/>
      <c r="G195" s="48"/>
      <c r="H195" s="48"/>
      <c r="J195" s="48"/>
      <c r="K195" s="48"/>
      <c r="L195" s="48"/>
      <c r="M195" s="48"/>
      <c r="N195" s="48"/>
      <c r="O195" s="48"/>
      <c r="P195" s="48"/>
      <c r="Q195" s="48"/>
      <c r="R195" s="48"/>
      <c r="S195" s="76"/>
      <c r="T195" s="76"/>
      <c r="U195" s="76"/>
      <c r="V195" s="76"/>
      <c r="W195" s="76"/>
      <c r="X195" s="76"/>
      <c r="Y195" s="76"/>
      <c r="Z195" s="48"/>
      <c r="AA195" s="48"/>
      <c r="AB195" s="47"/>
      <c r="AC195" s="1"/>
      <c r="AD195" s="1"/>
      <c r="AE195" s="47"/>
      <c r="AF195" s="125"/>
      <c r="AG195" s="108"/>
      <c r="AH195" s="108"/>
      <c r="AJ195" s="108"/>
      <c r="AL195" s="48"/>
      <c r="AM195" s="48"/>
      <c r="AN195" s="48"/>
      <c r="AO195" s="48"/>
    </row>
    <row r="196" spans="2:41" s="44" customFormat="1" x14ac:dyDescent="0.25">
      <c r="B196" s="48"/>
      <c r="C196" s="48"/>
      <c r="D196" s="48"/>
      <c r="E196" s="48"/>
      <c r="F196" s="48"/>
      <c r="G196" s="48"/>
      <c r="H196" s="48"/>
      <c r="J196" s="48"/>
      <c r="K196" s="48"/>
      <c r="L196" s="48"/>
      <c r="M196" s="48"/>
      <c r="N196" s="48"/>
      <c r="O196" s="48"/>
      <c r="P196" s="48"/>
      <c r="Q196" s="48"/>
      <c r="R196" s="48"/>
      <c r="S196" s="76"/>
      <c r="T196" s="76"/>
      <c r="U196" s="76"/>
      <c r="V196" s="76"/>
      <c r="W196" s="76"/>
      <c r="X196" s="76"/>
      <c r="Y196" s="76"/>
      <c r="Z196" s="48"/>
      <c r="AA196" s="48"/>
      <c r="AB196" s="47"/>
      <c r="AC196" s="1"/>
      <c r="AD196" s="1"/>
      <c r="AE196" s="47"/>
      <c r="AF196" s="125"/>
      <c r="AG196" s="108"/>
      <c r="AH196" s="108"/>
      <c r="AJ196" s="108"/>
      <c r="AL196" s="48"/>
      <c r="AM196" s="48"/>
      <c r="AN196" s="48"/>
      <c r="AO196" s="48"/>
    </row>
    <row r="197" spans="2:41" s="44" customFormat="1" x14ac:dyDescent="0.25">
      <c r="B197" s="48"/>
      <c r="C197" s="48"/>
      <c r="D197" s="48"/>
      <c r="E197" s="48"/>
      <c r="F197" s="48"/>
      <c r="G197" s="48"/>
      <c r="H197" s="48"/>
      <c r="J197" s="48"/>
      <c r="K197" s="48"/>
      <c r="L197" s="48"/>
      <c r="M197" s="48"/>
      <c r="N197" s="48"/>
      <c r="O197" s="48"/>
      <c r="P197" s="48"/>
      <c r="Q197" s="48"/>
      <c r="R197" s="48"/>
      <c r="S197" s="76"/>
      <c r="T197" s="76"/>
      <c r="U197" s="76"/>
      <c r="V197" s="76"/>
      <c r="W197" s="76"/>
      <c r="X197" s="76"/>
      <c r="Y197" s="76"/>
      <c r="Z197" s="48"/>
      <c r="AA197" s="48"/>
      <c r="AB197" s="47"/>
      <c r="AC197" s="1"/>
      <c r="AD197" s="1"/>
      <c r="AE197" s="47"/>
      <c r="AF197" s="125"/>
      <c r="AG197" s="108"/>
      <c r="AH197" s="108"/>
      <c r="AJ197" s="108"/>
      <c r="AL197" s="48"/>
      <c r="AM197" s="48"/>
      <c r="AN197" s="48"/>
      <c r="AO197" s="48"/>
    </row>
    <row r="198" spans="2:41" s="44" customFormat="1" x14ac:dyDescent="0.25">
      <c r="B198" s="48"/>
      <c r="C198" s="48"/>
      <c r="D198" s="48"/>
      <c r="E198" s="48"/>
      <c r="F198" s="48"/>
      <c r="G198" s="48"/>
      <c r="H198" s="48"/>
      <c r="J198" s="48"/>
      <c r="K198" s="48"/>
      <c r="L198" s="48"/>
      <c r="M198" s="48"/>
      <c r="N198" s="48"/>
      <c r="O198" s="48"/>
      <c r="P198" s="48"/>
      <c r="Q198" s="48"/>
      <c r="R198" s="48"/>
      <c r="S198" s="76"/>
      <c r="T198" s="76"/>
      <c r="U198" s="76"/>
      <c r="V198" s="76"/>
      <c r="W198" s="76"/>
      <c r="X198" s="76"/>
      <c r="Y198" s="76"/>
      <c r="Z198" s="48"/>
      <c r="AA198" s="48"/>
      <c r="AB198" s="47"/>
      <c r="AC198" s="1"/>
      <c r="AD198" s="1"/>
      <c r="AE198" s="47"/>
      <c r="AF198" s="125"/>
      <c r="AG198" s="108"/>
      <c r="AH198" s="108"/>
      <c r="AJ198" s="108"/>
      <c r="AL198" s="48"/>
      <c r="AM198" s="48"/>
      <c r="AN198" s="48"/>
      <c r="AO198" s="48"/>
    </row>
    <row r="199" spans="2:41" s="44" customFormat="1" x14ac:dyDescent="0.25">
      <c r="B199" s="48"/>
      <c r="C199" s="48"/>
      <c r="D199" s="48"/>
      <c r="E199" s="48"/>
      <c r="F199" s="48"/>
      <c r="G199" s="48"/>
      <c r="H199" s="48"/>
      <c r="J199" s="48"/>
      <c r="K199" s="48"/>
      <c r="L199" s="48"/>
      <c r="M199" s="48"/>
      <c r="N199" s="48"/>
      <c r="O199" s="48"/>
      <c r="P199" s="48"/>
      <c r="Q199" s="48"/>
      <c r="R199" s="48"/>
      <c r="S199" s="76"/>
      <c r="T199" s="76"/>
      <c r="U199" s="76"/>
      <c r="V199" s="76"/>
      <c r="W199" s="76"/>
      <c r="X199" s="76"/>
      <c r="Y199" s="76"/>
      <c r="Z199" s="48"/>
      <c r="AA199" s="48"/>
      <c r="AB199" s="47"/>
      <c r="AC199" s="1"/>
      <c r="AD199" s="1"/>
      <c r="AE199" s="47"/>
      <c r="AF199" s="125"/>
      <c r="AG199" s="108"/>
      <c r="AH199" s="108"/>
      <c r="AJ199" s="108"/>
      <c r="AL199" s="48"/>
      <c r="AM199" s="48"/>
      <c r="AN199" s="48"/>
      <c r="AO199" s="48"/>
    </row>
    <row r="200" spans="2:41" s="44" customFormat="1" x14ac:dyDescent="0.25">
      <c r="B200" s="48"/>
      <c r="C200" s="48"/>
      <c r="D200" s="48"/>
      <c r="E200" s="48"/>
      <c r="F200" s="48"/>
      <c r="G200" s="48"/>
      <c r="H200" s="48"/>
      <c r="J200" s="48"/>
      <c r="K200" s="48"/>
      <c r="L200" s="48"/>
      <c r="M200" s="48"/>
      <c r="N200" s="48"/>
      <c r="O200" s="48"/>
      <c r="P200" s="48"/>
      <c r="Q200" s="48"/>
      <c r="R200" s="48"/>
      <c r="S200" s="76"/>
      <c r="T200" s="76"/>
      <c r="U200" s="76"/>
      <c r="V200" s="76"/>
      <c r="W200" s="76"/>
      <c r="X200" s="76"/>
      <c r="Y200" s="76"/>
      <c r="Z200" s="48"/>
      <c r="AA200" s="48"/>
      <c r="AB200" s="47"/>
      <c r="AC200" s="1"/>
      <c r="AD200" s="1"/>
      <c r="AE200" s="47"/>
      <c r="AF200" s="125"/>
      <c r="AG200" s="108"/>
      <c r="AH200" s="108"/>
      <c r="AJ200" s="108"/>
      <c r="AL200" s="48"/>
      <c r="AM200" s="48"/>
      <c r="AN200" s="48"/>
      <c r="AO200" s="48"/>
    </row>
    <row r="201" spans="2:41" s="44" customFormat="1" x14ac:dyDescent="0.25">
      <c r="B201" s="48"/>
      <c r="C201" s="48"/>
      <c r="D201" s="48"/>
      <c r="E201" s="48"/>
      <c r="F201" s="48"/>
      <c r="G201" s="48"/>
      <c r="H201" s="48"/>
      <c r="J201" s="48"/>
      <c r="K201" s="48"/>
      <c r="L201" s="48"/>
      <c r="M201" s="48"/>
      <c r="N201" s="48"/>
      <c r="O201" s="48"/>
      <c r="P201" s="48"/>
      <c r="Q201" s="48"/>
      <c r="R201" s="48"/>
      <c r="S201" s="76"/>
      <c r="T201" s="76"/>
      <c r="U201" s="76"/>
      <c r="V201" s="76"/>
      <c r="W201" s="76"/>
      <c r="X201" s="76"/>
      <c r="Y201" s="76"/>
      <c r="Z201" s="48"/>
      <c r="AA201" s="48"/>
      <c r="AB201" s="47"/>
      <c r="AC201" s="1"/>
      <c r="AD201" s="1"/>
      <c r="AE201" s="47"/>
      <c r="AF201" s="125"/>
      <c r="AG201" s="108"/>
      <c r="AH201" s="108"/>
      <c r="AJ201" s="108"/>
      <c r="AL201" s="48"/>
      <c r="AM201" s="48"/>
      <c r="AN201" s="48"/>
      <c r="AO201" s="48"/>
    </row>
    <row r="202" spans="2:41" s="44" customFormat="1" x14ac:dyDescent="0.25">
      <c r="B202" s="48"/>
      <c r="C202" s="48"/>
      <c r="D202" s="48"/>
      <c r="E202" s="48"/>
      <c r="F202" s="48"/>
      <c r="G202" s="48"/>
      <c r="H202" s="48"/>
      <c r="J202" s="48"/>
      <c r="K202" s="48"/>
      <c r="L202" s="48"/>
      <c r="M202" s="48"/>
      <c r="N202" s="48"/>
      <c r="O202" s="48"/>
      <c r="P202" s="48"/>
      <c r="Q202" s="48"/>
      <c r="R202" s="48"/>
      <c r="S202" s="76"/>
      <c r="T202" s="76"/>
      <c r="U202" s="76"/>
      <c r="V202" s="76"/>
      <c r="W202" s="76"/>
      <c r="X202" s="76"/>
      <c r="Y202" s="76"/>
      <c r="Z202" s="48"/>
      <c r="AA202" s="48"/>
      <c r="AB202" s="47"/>
      <c r="AC202" s="1"/>
      <c r="AD202" s="1"/>
      <c r="AE202" s="47"/>
      <c r="AF202" s="125"/>
      <c r="AG202" s="108"/>
      <c r="AH202" s="108"/>
      <c r="AJ202" s="108"/>
      <c r="AL202" s="48"/>
      <c r="AM202" s="48"/>
      <c r="AN202" s="48"/>
      <c r="AO202" s="48"/>
    </row>
    <row r="203" spans="2:41" s="44" customFormat="1" x14ac:dyDescent="0.25">
      <c r="B203" s="48"/>
      <c r="C203" s="48"/>
      <c r="D203" s="48"/>
      <c r="E203" s="48"/>
      <c r="F203" s="48"/>
      <c r="G203" s="48"/>
      <c r="H203" s="48"/>
      <c r="J203" s="48"/>
      <c r="K203" s="48"/>
      <c r="L203" s="48"/>
      <c r="M203" s="48"/>
      <c r="N203" s="48"/>
      <c r="O203" s="48"/>
      <c r="P203" s="48"/>
      <c r="Q203" s="48"/>
      <c r="R203" s="48"/>
      <c r="S203" s="76"/>
      <c r="T203" s="76"/>
      <c r="U203" s="76"/>
      <c r="V203" s="76"/>
      <c r="W203" s="76"/>
      <c r="X203" s="76"/>
      <c r="Y203" s="76"/>
      <c r="Z203" s="48"/>
      <c r="AA203" s="48"/>
      <c r="AB203" s="47"/>
      <c r="AC203" s="1"/>
      <c r="AD203" s="1"/>
      <c r="AE203" s="47"/>
      <c r="AF203" s="125"/>
      <c r="AG203" s="108"/>
      <c r="AH203" s="108"/>
      <c r="AJ203" s="108"/>
      <c r="AL203" s="48"/>
      <c r="AM203" s="48"/>
      <c r="AN203" s="48"/>
      <c r="AO203" s="48"/>
    </row>
    <row r="204" spans="2:41" s="44" customFormat="1" x14ac:dyDescent="0.25">
      <c r="B204" s="48"/>
      <c r="C204" s="48"/>
      <c r="D204" s="48"/>
      <c r="E204" s="48"/>
      <c r="F204" s="48"/>
      <c r="G204" s="48"/>
      <c r="H204" s="48"/>
      <c r="J204" s="48"/>
      <c r="K204" s="48"/>
      <c r="L204" s="48"/>
      <c r="M204" s="48"/>
      <c r="N204" s="48"/>
      <c r="O204" s="48"/>
      <c r="P204" s="48"/>
      <c r="Q204" s="48"/>
      <c r="R204" s="48"/>
      <c r="S204" s="76"/>
      <c r="T204" s="76"/>
      <c r="U204" s="76"/>
      <c r="V204" s="76"/>
      <c r="W204" s="76"/>
      <c r="X204" s="76"/>
      <c r="Y204" s="76"/>
      <c r="Z204" s="48"/>
      <c r="AA204" s="48"/>
      <c r="AB204" s="47"/>
      <c r="AC204" s="1"/>
      <c r="AD204" s="1"/>
      <c r="AE204" s="47"/>
      <c r="AF204" s="125"/>
      <c r="AG204" s="108"/>
      <c r="AH204" s="108"/>
      <c r="AJ204" s="108"/>
      <c r="AL204" s="48"/>
      <c r="AM204" s="48"/>
      <c r="AN204" s="48"/>
      <c r="AO204" s="48"/>
    </row>
    <row r="205" spans="2:41" s="44" customFormat="1" x14ac:dyDescent="0.25">
      <c r="B205" s="48"/>
      <c r="C205" s="48"/>
      <c r="D205" s="48"/>
      <c r="E205" s="48"/>
      <c r="F205" s="48"/>
      <c r="G205" s="48"/>
      <c r="H205" s="48"/>
      <c r="J205" s="48"/>
      <c r="K205" s="48"/>
      <c r="L205" s="48"/>
      <c r="M205" s="48"/>
      <c r="N205" s="48"/>
      <c r="O205" s="48"/>
      <c r="P205" s="48"/>
      <c r="Q205" s="48"/>
      <c r="R205" s="48"/>
      <c r="S205" s="76"/>
      <c r="T205" s="76"/>
      <c r="U205" s="76"/>
      <c r="V205" s="76"/>
      <c r="W205" s="76"/>
      <c r="X205" s="76"/>
      <c r="Y205" s="76"/>
      <c r="Z205" s="48"/>
      <c r="AA205" s="48"/>
      <c r="AB205" s="47"/>
      <c r="AC205" s="47"/>
      <c r="AD205" s="47"/>
      <c r="AE205" s="47"/>
      <c r="AF205" s="108"/>
      <c r="AG205" s="108"/>
      <c r="AH205" s="110"/>
      <c r="AL205" s="48"/>
      <c r="AM205" s="48"/>
      <c r="AN205" s="48"/>
      <c r="AO205" s="48"/>
    </row>
    <row r="206" spans="2:41" s="44" customFormat="1" x14ac:dyDescent="0.25">
      <c r="B206" s="48"/>
      <c r="C206" s="48"/>
      <c r="D206" s="48"/>
      <c r="E206" s="48"/>
      <c r="F206" s="48"/>
      <c r="G206" s="48"/>
      <c r="H206" s="48"/>
      <c r="J206" s="48"/>
      <c r="K206" s="48"/>
      <c r="L206" s="48"/>
      <c r="M206" s="48"/>
      <c r="N206" s="48"/>
      <c r="O206" s="48"/>
      <c r="P206" s="48"/>
      <c r="Q206" s="48"/>
      <c r="R206" s="48"/>
      <c r="S206" s="76"/>
      <c r="T206" s="76"/>
      <c r="U206" s="76"/>
      <c r="V206" s="76"/>
      <c r="W206" s="76"/>
      <c r="X206" s="76"/>
      <c r="Y206" s="76"/>
      <c r="Z206" s="48"/>
      <c r="AA206" s="48"/>
      <c r="AB206" s="47"/>
      <c r="AC206" s="47"/>
      <c r="AD206" s="47"/>
      <c r="AE206" s="47"/>
      <c r="AF206" s="108"/>
      <c r="AG206" s="108"/>
      <c r="AH206" s="110"/>
      <c r="AL206" s="48"/>
      <c r="AM206" s="48"/>
      <c r="AN206" s="48"/>
      <c r="AO206" s="48"/>
    </row>
    <row r="207" spans="2:41" x14ac:dyDescent="0.25">
      <c r="I207" s="129"/>
    </row>
    <row r="208" spans="2:41" s="44" customFormat="1" x14ac:dyDescent="0.25">
      <c r="B208" s="48"/>
      <c r="C208" s="48"/>
      <c r="D208" s="48"/>
      <c r="E208" s="48"/>
      <c r="F208" s="48"/>
      <c r="G208" s="48"/>
      <c r="H208" s="48"/>
      <c r="J208" s="48"/>
      <c r="K208" s="48"/>
      <c r="L208" s="48"/>
      <c r="M208" s="48"/>
      <c r="N208" s="48"/>
      <c r="O208" s="48"/>
      <c r="P208" s="48"/>
      <c r="Q208" s="48"/>
      <c r="R208" s="48"/>
      <c r="S208" s="76"/>
      <c r="T208" s="76"/>
      <c r="U208" s="76"/>
      <c r="V208" s="76"/>
      <c r="W208" s="76"/>
      <c r="X208" s="76"/>
      <c r="Y208" s="76"/>
      <c r="Z208" s="48"/>
      <c r="AA208" s="48"/>
      <c r="AB208" s="47"/>
      <c r="AC208" s="130"/>
      <c r="AD208" s="130"/>
      <c r="AE208" s="130"/>
      <c r="AF208" s="130"/>
      <c r="AG208" s="47"/>
      <c r="AH208" s="126"/>
      <c r="AI208" s="126"/>
      <c r="AL208" s="48"/>
      <c r="AM208" s="48"/>
      <c r="AN208" s="48"/>
      <c r="AO208" s="48"/>
    </row>
    <row r="209" spans="2:41" s="44" customFormat="1" x14ac:dyDescent="0.25">
      <c r="B209" s="48"/>
      <c r="C209" s="48"/>
      <c r="D209" s="48"/>
      <c r="E209" s="48"/>
      <c r="F209" s="48"/>
      <c r="G209" s="48"/>
      <c r="H209" s="48"/>
      <c r="J209" s="48"/>
      <c r="K209" s="48"/>
      <c r="L209" s="48"/>
      <c r="M209" s="48"/>
      <c r="N209" s="48"/>
      <c r="O209" s="48"/>
      <c r="P209" s="48"/>
      <c r="Q209" s="48"/>
      <c r="R209" s="48"/>
      <c r="S209" s="76"/>
      <c r="T209" s="76"/>
      <c r="U209" s="76"/>
      <c r="V209" s="76"/>
      <c r="W209" s="76"/>
      <c r="X209" s="76"/>
      <c r="Y209" s="76"/>
      <c r="Z209" s="48"/>
      <c r="AA209" s="48"/>
      <c r="AB209" s="47"/>
      <c r="AC209" s="130"/>
      <c r="AD209" s="130"/>
      <c r="AE209" s="130"/>
      <c r="AF209" s="131"/>
      <c r="AG209" s="47"/>
      <c r="AH209" s="126"/>
      <c r="AI209" s="127"/>
      <c r="AL209" s="48"/>
      <c r="AM209" s="48"/>
      <c r="AN209" s="48"/>
      <c r="AO209" s="48"/>
    </row>
    <row r="210" spans="2:41" s="44" customFormat="1" x14ac:dyDescent="0.25">
      <c r="B210" s="48"/>
      <c r="C210" s="48"/>
      <c r="D210" s="48"/>
      <c r="E210" s="48"/>
      <c r="F210" s="48"/>
      <c r="G210" s="48"/>
      <c r="H210" s="48"/>
      <c r="J210" s="48"/>
      <c r="K210" s="48"/>
      <c r="L210" s="48"/>
      <c r="M210" s="48"/>
      <c r="N210" s="48"/>
      <c r="O210" s="48"/>
      <c r="P210" s="48"/>
      <c r="Q210" s="48"/>
      <c r="R210" s="48"/>
      <c r="S210" s="76"/>
      <c r="T210" s="76"/>
      <c r="U210" s="76"/>
      <c r="V210" s="76"/>
      <c r="W210" s="76"/>
      <c r="X210" s="76"/>
      <c r="Y210" s="76"/>
      <c r="Z210" s="48"/>
      <c r="AA210" s="48"/>
      <c r="AB210" s="47"/>
      <c r="AC210" s="130"/>
      <c r="AD210" s="130"/>
      <c r="AE210" s="130"/>
      <c r="AF210" s="131"/>
      <c r="AG210" s="47"/>
      <c r="AH210" s="126"/>
      <c r="AI210" s="127"/>
      <c r="AL210" s="48"/>
      <c r="AM210" s="48"/>
      <c r="AN210" s="48"/>
      <c r="AO210" s="48"/>
    </row>
    <row r="211" spans="2:41" s="44" customFormat="1" x14ac:dyDescent="0.25">
      <c r="B211" s="48"/>
      <c r="C211" s="48"/>
      <c r="D211" s="48"/>
      <c r="E211" s="48"/>
      <c r="F211" s="48"/>
      <c r="G211" s="48"/>
      <c r="H211" s="48"/>
      <c r="J211" s="48"/>
      <c r="K211" s="48"/>
      <c r="L211" s="48"/>
      <c r="M211" s="48"/>
      <c r="N211" s="48"/>
      <c r="O211" s="48"/>
      <c r="P211" s="48"/>
      <c r="Q211" s="48"/>
      <c r="R211" s="48"/>
      <c r="S211" s="76"/>
      <c r="T211" s="76"/>
      <c r="U211" s="76"/>
      <c r="V211" s="76"/>
      <c r="W211" s="76"/>
      <c r="X211" s="76"/>
      <c r="Y211" s="76"/>
      <c r="Z211" s="48"/>
      <c r="AA211" s="48"/>
      <c r="AB211" s="47"/>
      <c r="AC211" s="130"/>
      <c r="AD211" s="130"/>
      <c r="AE211" s="130"/>
      <c r="AF211" s="131"/>
      <c r="AG211" s="47"/>
      <c r="AH211" s="126"/>
      <c r="AI211" s="127"/>
      <c r="AL211" s="48"/>
      <c r="AM211" s="48"/>
      <c r="AN211" s="48"/>
      <c r="AO211" s="48"/>
    </row>
    <row r="212" spans="2:41" s="44" customFormat="1" x14ac:dyDescent="0.25">
      <c r="B212" s="48"/>
      <c r="C212" s="48"/>
      <c r="D212" s="48"/>
      <c r="E212" s="48"/>
      <c r="F212" s="48"/>
      <c r="G212" s="48"/>
      <c r="H212" s="48"/>
      <c r="J212" s="48"/>
      <c r="K212" s="48"/>
      <c r="L212" s="48"/>
      <c r="M212" s="48"/>
      <c r="N212" s="48"/>
      <c r="O212" s="48"/>
      <c r="P212" s="48"/>
      <c r="Q212" s="48"/>
      <c r="R212" s="48"/>
      <c r="S212" s="76"/>
      <c r="T212" s="76"/>
      <c r="U212" s="76"/>
      <c r="V212" s="76"/>
      <c r="W212" s="76"/>
      <c r="X212" s="76"/>
      <c r="Y212" s="76"/>
      <c r="Z212" s="48"/>
      <c r="AA212" s="48"/>
      <c r="AB212" s="47"/>
      <c r="AC212" s="130"/>
      <c r="AD212" s="130"/>
      <c r="AE212" s="130"/>
      <c r="AF212" s="131"/>
      <c r="AG212" s="47"/>
      <c r="AH212" s="126"/>
      <c r="AI212" s="127"/>
      <c r="AL212" s="48"/>
      <c r="AM212" s="48"/>
      <c r="AN212" s="48"/>
      <c r="AO212" s="48"/>
    </row>
    <row r="213" spans="2:41" s="44" customFormat="1" x14ac:dyDescent="0.25">
      <c r="B213" s="48"/>
      <c r="C213" s="48"/>
      <c r="D213" s="48"/>
      <c r="E213" s="48"/>
      <c r="F213" s="48"/>
      <c r="G213" s="48"/>
      <c r="H213" s="48"/>
      <c r="J213" s="48"/>
      <c r="K213" s="48"/>
      <c r="L213" s="48"/>
      <c r="M213" s="48"/>
      <c r="N213" s="48"/>
      <c r="O213" s="48"/>
      <c r="P213" s="48"/>
      <c r="Q213" s="48"/>
      <c r="R213" s="48"/>
      <c r="S213" s="76"/>
      <c r="T213" s="76"/>
      <c r="U213" s="76"/>
      <c r="V213" s="76"/>
      <c r="W213" s="76"/>
      <c r="X213" s="76"/>
      <c r="Y213" s="76"/>
      <c r="Z213" s="48"/>
      <c r="AA213" s="48"/>
      <c r="AB213" s="47"/>
      <c r="AC213" s="130"/>
      <c r="AD213" s="130"/>
      <c r="AE213" s="130"/>
      <c r="AF213" s="131"/>
      <c r="AG213" s="47"/>
      <c r="AH213" s="126"/>
      <c r="AI213" s="127"/>
      <c r="AL213" s="48"/>
      <c r="AM213" s="48"/>
      <c r="AN213" s="48"/>
      <c r="AO213" s="48"/>
    </row>
    <row r="214" spans="2:41" s="44" customFormat="1" x14ac:dyDescent="0.25">
      <c r="B214" s="48"/>
      <c r="C214" s="48"/>
      <c r="D214" s="48"/>
      <c r="E214" s="48"/>
      <c r="F214" s="48"/>
      <c r="G214" s="48"/>
      <c r="H214" s="48"/>
      <c r="J214" s="48"/>
      <c r="K214" s="48"/>
      <c r="L214" s="48"/>
      <c r="M214" s="48"/>
      <c r="N214" s="48"/>
      <c r="O214" s="48"/>
      <c r="P214" s="48"/>
      <c r="Q214" s="48"/>
      <c r="R214" s="48"/>
      <c r="S214" s="76"/>
      <c r="T214" s="76"/>
      <c r="U214" s="76"/>
      <c r="V214" s="76"/>
      <c r="W214" s="76"/>
      <c r="X214" s="76"/>
      <c r="Y214" s="76"/>
      <c r="Z214" s="48"/>
      <c r="AA214" s="48"/>
      <c r="AB214" s="47"/>
      <c r="AC214" s="130"/>
      <c r="AD214" s="130"/>
      <c r="AE214" s="130"/>
      <c r="AF214" s="131"/>
      <c r="AG214" s="47"/>
      <c r="AH214" s="126"/>
      <c r="AI214" s="127"/>
      <c r="AL214" s="48"/>
      <c r="AM214" s="48"/>
      <c r="AN214" s="48"/>
      <c r="AO214" s="48"/>
    </row>
    <row r="215" spans="2:41" s="44" customFormat="1" x14ac:dyDescent="0.25">
      <c r="B215" s="48"/>
      <c r="C215" s="48"/>
      <c r="D215" s="48"/>
      <c r="E215" s="48"/>
      <c r="F215" s="48"/>
      <c r="G215" s="48"/>
      <c r="H215" s="48"/>
      <c r="J215" s="48"/>
      <c r="K215" s="48"/>
      <c r="L215" s="48"/>
      <c r="M215" s="48"/>
      <c r="N215" s="48"/>
      <c r="O215" s="48"/>
      <c r="P215" s="48"/>
      <c r="Q215" s="48"/>
      <c r="R215" s="48"/>
      <c r="S215" s="76"/>
      <c r="T215" s="76"/>
      <c r="U215" s="76"/>
      <c r="V215" s="76"/>
      <c r="W215" s="76"/>
      <c r="X215" s="76"/>
      <c r="Y215" s="76"/>
      <c r="Z215" s="48"/>
      <c r="AA215" s="48"/>
      <c r="AB215" s="47"/>
      <c r="AC215" s="130"/>
      <c r="AD215" s="130"/>
      <c r="AE215" s="130"/>
      <c r="AF215" s="131"/>
      <c r="AG215" s="47"/>
      <c r="AH215" s="126"/>
      <c r="AI215" s="127"/>
      <c r="AL215" s="48"/>
      <c r="AM215" s="48"/>
      <c r="AN215" s="48"/>
      <c r="AO215" s="48"/>
    </row>
    <row r="216" spans="2:41" s="44" customFormat="1" x14ac:dyDescent="0.25">
      <c r="B216" s="48"/>
      <c r="C216" s="48"/>
      <c r="D216" s="48"/>
      <c r="E216" s="48"/>
      <c r="F216" s="48"/>
      <c r="G216" s="48"/>
      <c r="H216" s="48"/>
      <c r="J216" s="48"/>
      <c r="K216" s="48"/>
      <c r="L216" s="48"/>
      <c r="M216" s="48"/>
      <c r="N216" s="48"/>
      <c r="O216" s="48"/>
      <c r="P216" s="48"/>
      <c r="Q216" s="48"/>
      <c r="R216" s="48"/>
      <c r="S216" s="76"/>
      <c r="T216" s="76"/>
      <c r="U216" s="76"/>
      <c r="V216" s="76"/>
      <c r="W216" s="76"/>
      <c r="X216" s="76"/>
      <c r="Y216" s="76"/>
      <c r="Z216" s="48"/>
      <c r="AA216" s="48"/>
      <c r="AB216" s="47"/>
      <c r="AC216" s="130"/>
      <c r="AD216" s="130"/>
      <c r="AE216" s="130"/>
      <c r="AF216" s="131"/>
      <c r="AG216" s="47"/>
      <c r="AH216" s="126"/>
      <c r="AI216" s="127"/>
      <c r="AL216" s="48"/>
      <c r="AM216" s="48"/>
      <c r="AN216" s="48"/>
      <c r="AO216" s="48"/>
    </row>
    <row r="217" spans="2:41" s="44" customFormat="1" x14ac:dyDescent="0.25">
      <c r="B217" s="48"/>
      <c r="C217" s="48"/>
      <c r="D217" s="48"/>
      <c r="E217" s="48"/>
      <c r="F217" s="48"/>
      <c r="G217" s="48"/>
      <c r="H217" s="48"/>
      <c r="J217" s="48"/>
      <c r="K217" s="48"/>
      <c r="L217" s="48"/>
      <c r="M217" s="48"/>
      <c r="N217" s="48"/>
      <c r="O217" s="48"/>
      <c r="P217" s="48"/>
      <c r="Q217" s="48"/>
      <c r="R217" s="48"/>
      <c r="S217" s="76"/>
      <c r="T217" s="76"/>
      <c r="U217" s="76"/>
      <c r="V217" s="76"/>
      <c r="W217" s="76"/>
      <c r="X217" s="76"/>
      <c r="Y217" s="76"/>
      <c r="Z217" s="48"/>
      <c r="AA217" s="48"/>
      <c r="AB217" s="47"/>
      <c r="AC217" s="1"/>
      <c r="AD217" s="1"/>
      <c r="AE217" s="47"/>
      <c r="AF217" s="108"/>
      <c r="AG217" s="108"/>
      <c r="AH217" s="47"/>
      <c r="AL217" s="48"/>
      <c r="AM217" s="48"/>
      <c r="AN217" s="48"/>
      <c r="AO217" s="48"/>
    </row>
    <row r="218" spans="2:41" x14ac:dyDescent="0.25">
      <c r="I218" s="129"/>
    </row>
    <row r="219" spans="2:41" x14ac:dyDescent="0.25">
      <c r="I219" s="129"/>
    </row>
    <row r="220" spans="2:41" s="44" customFormat="1" x14ac:dyDescent="0.25">
      <c r="B220" s="48"/>
      <c r="C220" s="48"/>
      <c r="D220" s="48"/>
      <c r="E220" s="48"/>
      <c r="F220" s="48"/>
      <c r="G220" s="48"/>
      <c r="H220" s="48"/>
      <c r="J220" s="48"/>
      <c r="K220" s="48"/>
      <c r="L220" s="48"/>
      <c r="M220" s="48"/>
      <c r="N220" s="48"/>
      <c r="O220" s="48"/>
      <c r="P220" s="48"/>
      <c r="Q220" s="48"/>
      <c r="R220" s="48"/>
      <c r="S220" s="76"/>
      <c r="T220" s="76"/>
      <c r="U220" s="76"/>
      <c r="V220" s="76"/>
      <c r="W220" s="76"/>
      <c r="X220" s="76"/>
      <c r="Y220" s="76"/>
      <c r="Z220" s="48"/>
      <c r="AA220" s="48"/>
      <c r="AB220" s="47"/>
      <c r="AC220" s="47"/>
      <c r="AD220" s="4"/>
      <c r="AE220" s="47"/>
      <c r="AF220" s="47"/>
      <c r="AG220" s="47"/>
      <c r="AH220" s="47"/>
      <c r="AL220" s="48"/>
      <c r="AM220" s="48"/>
      <c r="AN220" s="48"/>
      <c r="AO220" s="48"/>
    </row>
    <row r="221" spans="2:41" x14ac:dyDescent="0.25">
      <c r="I221" s="129"/>
    </row>
    <row r="222" spans="2:41" s="44" customFormat="1" x14ac:dyDescent="0.25">
      <c r="B222" s="48"/>
      <c r="C222" s="48"/>
      <c r="D222" s="48"/>
      <c r="E222" s="48"/>
      <c r="F222" s="48"/>
      <c r="G222" s="48"/>
      <c r="H222" s="48"/>
      <c r="J222" s="48"/>
      <c r="K222" s="48"/>
      <c r="L222" s="48"/>
      <c r="M222" s="48"/>
      <c r="N222" s="48"/>
      <c r="O222" s="48"/>
      <c r="P222" s="48"/>
      <c r="Q222" s="48"/>
      <c r="R222" s="48"/>
      <c r="S222" s="76"/>
      <c r="T222" s="76"/>
      <c r="U222" s="76"/>
      <c r="V222" s="76"/>
      <c r="W222" s="76"/>
      <c r="X222" s="76"/>
      <c r="Y222" s="76"/>
      <c r="Z222" s="48"/>
      <c r="AA222" s="82">
        <v>0.46</v>
      </c>
      <c r="AB222" s="47"/>
      <c r="AC222" s="47"/>
      <c r="AD222" s="47"/>
      <c r="AF222" s="47"/>
      <c r="AG222" s="47"/>
      <c r="AH222" s="47"/>
      <c r="AL222" s="48"/>
      <c r="AM222" s="48"/>
      <c r="AN222" s="48"/>
      <c r="AO222" s="48"/>
    </row>
    <row r="223" spans="2:41" s="44" customFormat="1" x14ac:dyDescent="0.25">
      <c r="B223" s="48"/>
      <c r="C223" s="48"/>
      <c r="D223" s="48"/>
      <c r="E223" s="48"/>
      <c r="F223" s="48"/>
      <c r="G223" s="48"/>
      <c r="H223" s="48"/>
      <c r="J223" s="48"/>
      <c r="K223" s="48"/>
      <c r="L223" s="48"/>
      <c r="M223" s="48"/>
      <c r="N223" s="48"/>
      <c r="O223" s="48"/>
      <c r="P223" s="48"/>
      <c r="Q223" s="48"/>
      <c r="R223" s="48"/>
      <c r="S223" s="76"/>
      <c r="T223" s="76"/>
      <c r="U223" s="76"/>
      <c r="V223" s="76"/>
      <c r="W223" s="76"/>
      <c r="X223" s="76"/>
      <c r="Y223" s="76"/>
      <c r="Z223" s="48"/>
      <c r="AA223" s="82">
        <v>0.34</v>
      </c>
      <c r="AB223" s="47"/>
      <c r="AC223" s="47"/>
      <c r="AD223" s="47"/>
      <c r="AF223" s="47"/>
      <c r="AG223" s="47"/>
      <c r="AH223" s="47"/>
      <c r="AL223" s="48"/>
      <c r="AM223" s="48"/>
      <c r="AN223" s="48"/>
      <c r="AO223" s="48"/>
    </row>
    <row r="224" spans="2:41" s="44" customFormat="1" x14ac:dyDescent="0.25">
      <c r="B224" s="48"/>
      <c r="C224" s="48"/>
      <c r="D224" s="48"/>
      <c r="E224" s="48"/>
      <c r="F224" s="48"/>
      <c r="G224" s="48"/>
      <c r="H224" s="48"/>
      <c r="J224" s="48"/>
      <c r="K224" s="48"/>
      <c r="L224" s="48"/>
      <c r="M224" s="48"/>
      <c r="N224" s="48"/>
      <c r="O224" s="48"/>
      <c r="P224" s="48"/>
      <c r="Q224" s="48"/>
      <c r="R224" s="48"/>
      <c r="S224" s="76"/>
      <c r="T224" s="76"/>
      <c r="U224" s="76"/>
      <c r="V224" s="76"/>
      <c r="W224" s="76"/>
      <c r="X224" s="76"/>
      <c r="Y224" s="76"/>
      <c r="Z224" s="48"/>
      <c r="AA224" s="82">
        <v>0.49</v>
      </c>
      <c r="AB224" s="47"/>
      <c r="AC224" s="47"/>
      <c r="AD224" s="47"/>
      <c r="AF224" s="47"/>
      <c r="AG224" s="47"/>
      <c r="AH224" s="47"/>
      <c r="AL224" s="48"/>
      <c r="AM224" s="48"/>
      <c r="AN224" s="48"/>
      <c r="AO224" s="48"/>
    </row>
    <row r="225" spans="2:41" s="44" customFormat="1" x14ac:dyDescent="0.25">
      <c r="B225" s="48"/>
      <c r="C225" s="48"/>
      <c r="D225" s="48"/>
      <c r="E225" s="48"/>
      <c r="F225" s="48"/>
      <c r="G225" s="48"/>
      <c r="H225" s="48"/>
      <c r="J225" s="48"/>
      <c r="K225" s="48"/>
      <c r="L225" s="48"/>
      <c r="M225" s="48"/>
      <c r="N225" s="48"/>
      <c r="O225" s="48"/>
      <c r="P225" s="48"/>
      <c r="Q225" s="48"/>
      <c r="R225" s="48"/>
      <c r="S225" s="76"/>
      <c r="T225" s="76"/>
      <c r="U225" s="76"/>
      <c r="V225" s="76"/>
      <c r="W225" s="76"/>
      <c r="X225" s="76"/>
      <c r="Y225" s="76"/>
      <c r="Z225" s="48"/>
      <c r="AA225" s="82" t="e">
        <f>IF(#REF!=2,'LISTA DE MATERIAIS'!AE222,(VLOOKUP(#REF!,AB222:AE225,4,FALSE)*#REF!))*B45*1.1</f>
        <v>#REF!</v>
      </c>
      <c r="AC225" s="47"/>
      <c r="AD225" s="47"/>
      <c r="AF225" s="47"/>
      <c r="AG225" s="47"/>
      <c r="AH225" s="47"/>
      <c r="AL225" s="48"/>
      <c r="AM225" s="48"/>
      <c r="AN225" s="48"/>
      <c r="AO225" s="48"/>
    </row>
    <row r="226" spans="2:41" s="44" customFormat="1" x14ac:dyDescent="0.25">
      <c r="B226" s="48"/>
      <c r="C226" s="48"/>
      <c r="D226" s="48"/>
      <c r="E226" s="48"/>
      <c r="F226" s="48"/>
      <c r="G226" s="48"/>
      <c r="H226" s="48"/>
      <c r="J226" s="48"/>
      <c r="K226" s="48"/>
      <c r="L226" s="48"/>
      <c r="M226" s="48"/>
      <c r="N226" s="48"/>
      <c r="O226" s="48"/>
      <c r="P226" s="48"/>
      <c r="Q226" s="48"/>
      <c r="R226" s="48"/>
      <c r="S226" s="76"/>
      <c r="T226" s="76"/>
      <c r="U226" s="76"/>
      <c r="V226" s="76"/>
      <c r="W226" s="76"/>
      <c r="X226" s="76"/>
      <c r="Y226" s="76"/>
      <c r="Z226" s="48"/>
      <c r="AA226" s="82" t="e">
        <f>IF(AND(AB224=1,AA225&lt;600),630,IF(#REF!=2,'LISTA DE MATERIAIS'!AE222,(VLOOKUP(#REF!,AB222:AE225,4,FALSE)*#REF!))*B45*1.1)</f>
        <v>#REF!</v>
      </c>
      <c r="AF226" s="47"/>
      <c r="AG226" s="47"/>
      <c r="AH226" s="47"/>
      <c r="AL226" s="48"/>
      <c r="AM226" s="48"/>
      <c r="AN226" s="48"/>
      <c r="AO226" s="48"/>
    </row>
    <row r="227" spans="2:41" s="44" customFormat="1" x14ac:dyDescent="0.25">
      <c r="B227" s="48"/>
      <c r="C227" s="48"/>
      <c r="D227" s="48"/>
      <c r="E227" s="48"/>
      <c r="F227" s="48"/>
      <c r="G227" s="48"/>
      <c r="H227" s="48"/>
      <c r="J227" s="48"/>
      <c r="K227" s="48"/>
      <c r="L227" s="48"/>
      <c r="M227" s="48"/>
      <c r="N227" s="48"/>
      <c r="O227" s="48"/>
      <c r="P227" s="48"/>
      <c r="Q227" s="48"/>
      <c r="R227" s="48"/>
      <c r="S227" s="76"/>
      <c r="T227" s="76"/>
      <c r="U227" s="76"/>
      <c r="V227" s="76"/>
      <c r="W227" s="76"/>
      <c r="X227" s="76"/>
      <c r="Y227" s="76"/>
      <c r="Z227" s="48"/>
      <c r="AA227" s="48"/>
      <c r="AB227" s="47"/>
      <c r="AF227" s="47"/>
      <c r="AG227" s="47"/>
      <c r="AH227" s="47"/>
      <c r="AL227" s="48"/>
      <c r="AM227" s="48"/>
      <c r="AN227" s="48"/>
      <c r="AO227" s="48"/>
    </row>
    <row r="228" spans="2:41" x14ac:dyDescent="0.25">
      <c r="I228" s="129"/>
    </row>
    <row r="229" spans="2:41" x14ac:dyDescent="0.25">
      <c r="I229" s="129"/>
    </row>
    <row r="230" spans="2:41" x14ac:dyDescent="0.25">
      <c r="I230" s="129"/>
    </row>
    <row r="231" spans="2:41" x14ac:dyDescent="0.25">
      <c r="I231" s="129"/>
    </row>
    <row r="232" spans="2:41" x14ac:dyDescent="0.25">
      <c r="I232" s="129"/>
    </row>
    <row r="233" spans="2:41" x14ac:dyDescent="0.25">
      <c r="I233" s="129"/>
    </row>
    <row r="234" spans="2:41" x14ac:dyDescent="0.25">
      <c r="I234" s="129"/>
    </row>
    <row r="235" spans="2:41" x14ac:dyDescent="0.25">
      <c r="I235" s="129"/>
    </row>
    <row r="236" spans="2:41" x14ac:dyDescent="0.25">
      <c r="I236" s="129"/>
    </row>
    <row r="237" spans="2:41" x14ac:dyDescent="0.25">
      <c r="I237" s="129"/>
    </row>
    <row r="238" spans="2:41" x14ac:dyDescent="0.25">
      <c r="I238" s="129"/>
      <c r="AB238" s="44"/>
    </row>
    <row r="239" spans="2:41" s="44" customFormat="1" x14ac:dyDescent="0.25">
      <c r="B239" s="48"/>
      <c r="C239" s="48"/>
      <c r="D239" s="48"/>
      <c r="E239" s="48"/>
      <c r="F239" s="48"/>
      <c r="G239" s="48"/>
      <c r="H239" s="48"/>
      <c r="J239" s="48"/>
      <c r="K239" s="48"/>
      <c r="L239" s="48"/>
      <c r="M239" s="48"/>
      <c r="N239" s="48"/>
      <c r="O239" s="48"/>
      <c r="P239" s="48"/>
      <c r="Q239" s="48"/>
      <c r="R239" s="48"/>
      <c r="S239" s="76"/>
      <c r="T239" s="76"/>
      <c r="U239" s="76"/>
      <c r="V239" s="76"/>
      <c r="W239" s="76"/>
      <c r="X239" s="76"/>
      <c r="Y239" s="76"/>
      <c r="Z239" s="48"/>
      <c r="AA239" s="48"/>
      <c r="AF239" s="121"/>
      <c r="AL239" s="48"/>
      <c r="AM239" s="48"/>
      <c r="AN239" s="48"/>
      <c r="AO239" s="48"/>
    </row>
    <row r="240" spans="2:41" s="44" customFormat="1" x14ac:dyDescent="0.25">
      <c r="B240" s="48"/>
      <c r="C240" s="48"/>
      <c r="D240" s="48"/>
      <c r="E240" s="48"/>
      <c r="F240" s="48"/>
      <c r="G240" s="48"/>
      <c r="H240" s="48"/>
      <c r="J240" s="48"/>
      <c r="K240" s="48"/>
      <c r="L240" s="48"/>
      <c r="M240" s="48"/>
      <c r="N240" s="48"/>
      <c r="O240" s="48"/>
      <c r="P240" s="48"/>
      <c r="Q240" s="48"/>
      <c r="R240" s="48"/>
      <c r="S240" s="76"/>
      <c r="T240" s="76"/>
      <c r="U240" s="76"/>
      <c r="V240" s="76"/>
      <c r="W240" s="76"/>
      <c r="X240" s="76"/>
      <c r="Y240" s="76"/>
      <c r="Z240" s="48"/>
      <c r="AA240" s="48"/>
      <c r="AF240" s="121"/>
      <c r="AL240" s="48"/>
      <c r="AM240" s="48"/>
      <c r="AN240" s="48"/>
      <c r="AO240" s="48"/>
    </row>
    <row r="241" spans="2:41" s="44" customFormat="1" x14ac:dyDescent="0.25">
      <c r="B241" s="48"/>
      <c r="C241" s="48"/>
      <c r="D241" s="48"/>
      <c r="E241" s="48"/>
      <c r="F241" s="48"/>
      <c r="G241" s="48"/>
      <c r="H241" s="48"/>
      <c r="J241" s="48"/>
      <c r="K241" s="48"/>
      <c r="L241" s="48"/>
      <c r="M241" s="48"/>
      <c r="N241" s="48"/>
      <c r="O241" s="48"/>
      <c r="P241" s="48"/>
      <c r="Q241" s="48"/>
      <c r="R241" s="48"/>
      <c r="S241" s="76"/>
      <c r="T241" s="76"/>
      <c r="U241" s="76"/>
      <c r="V241" s="76"/>
      <c r="W241" s="76"/>
      <c r="X241" s="76"/>
      <c r="Y241" s="76"/>
      <c r="Z241" s="48"/>
      <c r="AA241" s="48"/>
      <c r="AB241" s="47"/>
      <c r="AF241" s="121"/>
      <c r="AL241" s="48"/>
      <c r="AM241" s="48"/>
      <c r="AN241" s="48"/>
      <c r="AO241" s="48"/>
    </row>
    <row r="242" spans="2:41" x14ac:dyDescent="0.25">
      <c r="I242" s="129"/>
    </row>
    <row r="243" spans="2:41" x14ac:dyDescent="0.25">
      <c r="I243" s="129"/>
      <c r="AB243" s="132"/>
      <c r="AC243" s="109"/>
    </row>
    <row r="244" spans="2:41" x14ac:dyDescent="0.25">
      <c r="I244" s="129"/>
      <c r="AB244" s="138"/>
      <c r="AC244" s="133"/>
      <c r="AD244" s="134"/>
      <c r="AE244" s="134"/>
      <c r="AG244" s="134"/>
      <c r="AH244" s="134"/>
      <c r="AI244" s="134"/>
      <c r="AJ244" s="135"/>
      <c r="AK244" s="136"/>
      <c r="AL244" s="1"/>
    </row>
    <row r="245" spans="2:41" x14ac:dyDescent="0.25">
      <c r="I245" s="129"/>
      <c r="AB245" s="137"/>
      <c r="AC245" s="96"/>
      <c r="AD245" s="96"/>
      <c r="AE245" s="96"/>
      <c r="AF245" s="208"/>
      <c r="AG245" s="207"/>
      <c r="AH245" s="207"/>
      <c r="AI245" s="209"/>
      <c r="AJ245" s="209"/>
      <c r="AK245" s="210"/>
      <c r="AL245" s="211"/>
    </row>
    <row r="246" spans="2:41" x14ac:dyDescent="0.25">
      <c r="I246" s="129"/>
      <c r="AB246" s="96"/>
      <c r="AC246" s="96"/>
      <c r="AD246" s="138"/>
      <c r="AE246" s="138"/>
      <c r="AF246" s="138"/>
      <c r="AG246" s="138"/>
      <c r="AH246" s="138"/>
      <c r="AI246" s="138"/>
      <c r="AJ246" s="138"/>
      <c r="AK246" s="96"/>
      <c r="AL246" s="96"/>
    </row>
    <row r="247" spans="2:41" x14ac:dyDescent="0.25">
      <c r="I247" s="129"/>
      <c r="Y247" s="85"/>
      <c r="Z247" s="86"/>
      <c r="AB247" s="96"/>
      <c r="AC247" s="94"/>
      <c r="AD247" s="94"/>
      <c r="AE247" s="63"/>
      <c r="AF247" s="93"/>
      <c r="AG247" s="63"/>
      <c r="AH247" s="63"/>
      <c r="AI247" s="63"/>
      <c r="AJ247" s="139"/>
      <c r="AK247" s="140"/>
      <c r="AL247" s="140"/>
    </row>
    <row r="248" spans="2:41" x14ac:dyDescent="0.25">
      <c r="I248" s="129"/>
      <c r="Y248" s="85"/>
      <c r="Z248" s="86"/>
      <c r="AB248" s="96"/>
      <c r="AC248" s="94"/>
      <c r="AD248" s="94"/>
      <c r="AE248" s="63"/>
      <c r="AF248" s="93"/>
      <c r="AG248" s="63"/>
      <c r="AH248" s="63"/>
      <c r="AI248" s="63"/>
      <c r="AJ248" s="139"/>
      <c r="AK248" s="140"/>
      <c r="AL248" s="140"/>
    </row>
    <row r="249" spans="2:41" x14ac:dyDescent="0.25">
      <c r="I249" s="129"/>
      <c r="Y249" s="85"/>
      <c r="Z249" s="86"/>
      <c r="AB249" s="96"/>
      <c r="AC249" s="94"/>
      <c r="AD249" s="94"/>
      <c r="AE249" s="63"/>
      <c r="AF249" s="93"/>
      <c r="AG249" s="63"/>
      <c r="AH249" s="63"/>
      <c r="AI249" s="63"/>
      <c r="AJ249" s="139"/>
      <c r="AK249" s="140"/>
      <c r="AL249" s="140"/>
    </row>
    <row r="250" spans="2:41" x14ac:dyDescent="0.25">
      <c r="I250" s="129"/>
      <c r="Y250" s="85"/>
      <c r="Z250" s="86"/>
      <c r="AB250" s="96"/>
      <c r="AC250" s="94"/>
      <c r="AD250" s="94"/>
      <c r="AE250" s="63"/>
      <c r="AF250" s="93"/>
      <c r="AG250" s="63"/>
      <c r="AH250" s="63"/>
      <c r="AI250" s="63"/>
      <c r="AJ250" s="139"/>
      <c r="AK250" s="140"/>
      <c r="AL250" s="140"/>
    </row>
    <row r="251" spans="2:41" x14ac:dyDescent="0.25">
      <c r="I251" s="129"/>
      <c r="Y251" s="85"/>
      <c r="Z251" s="86"/>
      <c r="AB251" s="96"/>
      <c r="AC251" s="94"/>
      <c r="AD251" s="94"/>
      <c r="AE251" s="63"/>
      <c r="AF251" s="93"/>
      <c r="AG251" s="63"/>
      <c r="AH251" s="63"/>
      <c r="AI251" s="63"/>
      <c r="AJ251" s="139"/>
      <c r="AK251" s="140"/>
      <c r="AL251" s="140"/>
    </row>
    <row r="252" spans="2:41" x14ac:dyDescent="0.25">
      <c r="I252" s="129"/>
      <c r="Y252" s="85"/>
      <c r="Z252" s="86"/>
      <c r="AB252" s="96"/>
      <c r="AC252" s="94"/>
      <c r="AD252" s="94"/>
      <c r="AE252" s="63"/>
      <c r="AF252" s="93"/>
      <c r="AG252" s="63"/>
      <c r="AH252" s="63"/>
      <c r="AI252" s="63"/>
      <c r="AJ252" s="139"/>
      <c r="AK252" s="140"/>
      <c r="AL252" s="140"/>
    </row>
    <row r="253" spans="2:41" x14ac:dyDescent="0.25">
      <c r="I253" s="129"/>
      <c r="Y253" s="85"/>
      <c r="Z253" s="86"/>
      <c r="AB253" s="96"/>
      <c r="AC253" s="71"/>
      <c r="AD253" s="71"/>
      <c r="AE253" s="63"/>
      <c r="AF253" s="141"/>
      <c r="AG253" s="63"/>
      <c r="AH253" s="63"/>
      <c r="AI253" s="63"/>
      <c r="AJ253" s="142"/>
      <c r="AK253" s="140"/>
      <c r="AL253" s="140"/>
    </row>
    <row r="254" spans="2:41" x14ac:dyDescent="0.25">
      <c r="I254" s="129"/>
      <c r="Y254" s="85"/>
      <c r="Z254" s="86"/>
      <c r="AB254" s="96"/>
      <c r="AC254" s="71"/>
      <c r="AD254" s="71"/>
      <c r="AE254" s="63"/>
      <c r="AF254" s="141"/>
      <c r="AG254" s="63"/>
      <c r="AH254" s="63"/>
      <c r="AI254" s="63"/>
      <c r="AJ254" s="142"/>
      <c r="AK254" s="140"/>
      <c r="AL254" s="140"/>
    </row>
    <row r="255" spans="2:41" x14ac:dyDescent="0.25">
      <c r="I255" s="129"/>
      <c r="Y255" s="85"/>
      <c r="Z255" s="86"/>
      <c r="AB255" s="96"/>
      <c r="AC255" s="71"/>
      <c r="AD255" s="71"/>
      <c r="AE255" s="63"/>
      <c r="AF255" s="141"/>
      <c r="AG255" s="63"/>
      <c r="AH255" s="63"/>
      <c r="AI255" s="63"/>
      <c r="AJ255" s="142"/>
      <c r="AK255" s="140"/>
      <c r="AL255" s="140"/>
    </row>
    <row r="256" spans="2:41" x14ac:dyDescent="0.25">
      <c r="I256" s="129"/>
      <c r="Y256" s="85"/>
      <c r="Z256" s="86"/>
      <c r="AB256" s="96"/>
      <c r="AC256" s="71"/>
      <c r="AD256" s="71"/>
      <c r="AE256" s="63"/>
      <c r="AF256" s="141"/>
      <c r="AG256" s="63"/>
      <c r="AH256" s="63"/>
      <c r="AI256" s="63"/>
      <c r="AJ256" s="142"/>
      <c r="AK256" s="140"/>
      <c r="AL256" s="140"/>
    </row>
    <row r="257" spans="9:38" x14ac:dyDescent="0.25">
      <c r="I257" s="129"/>
      <c r="Y257" s="85"/>
      <c r="Z257" s="86"/>
      <c r="AB257" s="96"/>
      <c r="AC257" s="71"/>
      <c r="AD257" s="71"/>
      <c r="AE257" s="63"/>
      <c r="AF257" s="141"/>
      <c r="AG257" s="63"/>
      <c r="AH257" s="63"/>
      <c r="AI257" s="63"/>
      <c r="AJ257" s="142"/>
      <c r="AK257" s="140"/>
      <c r="AL257" s="140"/>
    </row>
    <row r="258" spans="9:38" x14ac:dyDescent="0.25">
      <c r="I258" s="129"/>
      <c r="Y258" s="85"/>
      <c r="Z258" s="86"/>
      <c r="AB258" s="96"/>
      <c r="AC258" s="71"/>
      <c r="AD258" s="71"/>
      <c r="AE258" s="63"/>
      <c r="AF258" s="141"/>
      <c r="AG258" s="63"/>
      <c r="AH258" s="63"/>
      <c r="AI258" s="63"/>
      <c r="AJ258" s="142"/>
      <c r="AK258" s="140"/>
      <c r="AL258" s="140"/>
    </row>
    <row r="259" spans="9:38" x14ac:dyDescent="0.25">
      <c r="I259" s="129"/>
      <c r="Y259" s="85"/>
      <c r="Z259" s="86"/>
      <c r="AB259" s="96"/>
      <c r="AC259" s="71"/>
      <c r="AD259" s="71"/>
      <c r="AE259" s="63"/>
      <c r="AF259" s="141"/>
      <c r="AG259" s="63"/>
      <c r="AH259" s="63"/>
      <c r="AI259" s="63"/>
      <c r="AJ259" s="142"/>
      <c r="AK259" s="140"/>
      <c r="AL259" s="140"/>
    </row>
    <row r="260" spans="9:38" x14ac:dyDescent="0.25">
      <c r="I260" s="129"/>
      <c r="Y260" s="85"/>
      <c r="Z260" s="86"/>
      <c r="AB260" s="96"/>
      <c r="AC260" s="71"/>
      <c r="AD260" s="71"/>
      <c r="AE260" s="63"/>
      <c r="AF260" s="141"/>
      <c r="AG260" s="63"/>
      <c r="AH260" s="63"/>
      <c r="AI260" s="63"/>
      <c r="AJ260" s="142"/>
      <c r="AK260" s="140"/>
      <c r="AL260" s="140"/>
    </row>
    <row r="261" spans="9:38" x14ac:dyDescent="0.25">
      <c r="I261" s="129"/>
      <c r="Y261" s="85"/>
      <c r="Z261" s="86"/>
      <c r="AB261" s="96"/>
      <c r="AC261" s="71"/>
      <c r="AD261" s="71"/>
      <c r="AE261" s="63"/>
      <c r="AF261" s="141"/>
      <c r="AG261" s="63"/>
      <c r="AH261" s="63"/>
      <c r="AI261" s="63"/>
      <c r="AJ261" s="142"/>
      <c r="AK261" s="140"/>
      <c r="AL261" s="140"/>
    </row>
    <row r="262" spans="9:38" x14ac:dyDescent="0.25">
      <c r="Y262" s="85"/>
      <c r="Z262" s="86"/>
      <c r="AB262" s="96"/>
      <c r="AC262" s="71"/>
      <c r="AD262" s="71"/>
      <c r="AE262" s="63"/>
      <c r="AF262" s="141"/>
      <c r="AG262" s="63"/>
      <c r="AH262" s="63"/>
      <c r="AI262" s="63"/>
      <c r="AJ262" s="142"/>
      <c r="AK262" s="140"/>
      <c r="AL262" s="140"/>
    </row>
    <row r="263" spans="9:38" x14ac:dyDescent="0.25">
      <c r="Y263" s="85"/>
      <c r="Z263" s="86"/>
      <c r="AB263" s="96"/>
      <c r="AC263" s="71"/>
      <c r="AD263" s="71"/>
      <c r="AE263" s="63"/>
      <c r="AF263" s="141"/>
      <c r="AG263" s="63"/>
      <c r="AH263" s="63"/>
      <c r="AI263" s="63"/>
      <c r="AJ263" s="142"/>
      <c r="AK263" s="140"/>
      <c r="AL263" s="140"/>
    </row>
    <row r="264" spans="9:38" x14ac:dyDescent="0.25">
      <c r="Y264" s="85"/>
      <c r="Z264" s="86"/>
      <c r="AB264" s="96"/>
      <c r="AC264" s="71"/>
      <c r="AD264" s="71"/>
      <c r="AE264" s="63"/>
      <c r="AF264" s="141"/>
      <c r="AG264" s="63"/>
      <c r="AH264" s="63"/>
      <c r="AI264" s="63"/>
      <c r="AJ264" s="142"/>
      <c r="AK264" s="140"/>
      <c r="AL264" s="140"/>
    </row>
    <row r="265" spans="9:38" x14ac:dyDescent="0.25">
      <c r="Y265" s="85"/>
      <c r="Z265" s="86"/>
      <c r="AB265" s="96"/>
      <c r="AC265" s="71"/>
      <c r="AD265" s="71"/>
      <c r="AE265" s="63"/>
      <c r="AF265" s="141"/>
      <c r="AG265" s="63"/>
      <c r="AH265" s="63"/>
      <c r="AI265" s="63"/>
      <c r="AJ265" s="142"/>
      <c r="AK265" s="140"/>
      <c r="AL265" s="140"/>
    </row>
    <row r="266" spans="9:38" x14ac:dyDescent="0.25">
      <c r="Y266" s="85"/>
      <c r="Z266" s="86"/>
      <c r="AB266" s="96"/>
      <c r="AC266" s="71"/>
      <c r="AD266" s="71"/>
      <c r="AE266" s="63"/>
      <c r="AF266" s="141"/>
      <c r="AG266" s="63"/>
      <c r="AH266" s="63"/>
      <c r="AI266" s="63"/>
      <c r="AJ266" s="142"/>
      <c r="AK266" s="140"/>
      <c r="AL266" s="140"/>
    </row>
    <row r="267" spans="9:38" x14ac:dyDescent="0.25">
      <c r="Y267" s="85"/>
      <c r="Z267" s="86"/>
      <c r="AB267" s="96"/>
      <c r="AC267" s="71"/>
      <c r="AD267" s="71"/>
      <c r="AE267" s="63"/>
      <c r="AF267" s="141"/>
      <c r="AG267" s="63"/>
      <c r="AH267" s="63"/>
      <c r="AI267" s="63"/>
      <c r="AJ267" s="142"/>
      <c r="AK267" s="140"/>
      <c r="AL267" s="140"/>
    </row>
    <row r="268" spans="9:38" x14ac:dyDescent="0.25">
      <c r="Y268" s="85"/>
      <c r="Z268" s="86"/>
      <c r="AB268" s="96"/>
      <c r="AC268" s="71"/>
      <c r="AD268" s="71"/>
      <c r="AE268" s="63"/>
      <c r="AF268" s="141"/>
      <c r="AG268" s="63"/>
      <c r="AH268" s="63"/>
      <c r="AI268" s="63"/>
      <c r="AJ268" s="142"/>
      <c r="AK268" s="140"/>
      <c r="AL268" s="140"/>
    </row>
    <row r="269" spans="9:38" x14ac:dyDescent="0.25">
      <c r="Y269" s="85"/>
      <c r="Z269" s="86"/>
      <c r="AB269" s="96"/>
      <c r="AC269" s="71"/>
      <c r="AD269" s="71"/>
      <c r="AE269" s="63"/>
      <c r="AF269" s="141"/>
      <c r="AG269" s="63"/>
      <c r="AH269" s="63"/>
      <c r="AI269" s="63"/>
      <c r="AJ269" s="142"/>
      <c r="AK269" s="140"/>
      <c r="AL269" s="140"/>
    </row>
    <row r="270" spans="9:38" x14ac:dyDescent="0.25">
      <c r="Y270" s="85"/>
      <c r="Z270" s="86"/>
      <c r="AB270" s="96"/>
      <c r="AC270" s="71"/>
      <c r="AD270" s="71"/>
      <c r="AE270" s="63"/>
      <c r="AF270" s="141"/>
      <c r="AG270" s="63"/>
      <c r="AH270" s="63"/>
      <c r="AI270" s="63"/>
      <c r="AJ270" s="142"/>
      <c r="AK270" s="140"/>
      <c r="AL270" s="140"/>
    </row>
    <row r="271" spans="9:38" x14ac:dyDescent="0.25">
      <c r="Y271" s="85"/>
      <c r="Z271" s="86"/>
      <c r="AB271" s="96"/>
      <c r="AC271" s="143"/>
      <c r="AD271" s="143"/>
      <c r="AE271" s="63"/>
      <c r="AF271" s="141"/>
      <c r="AG271" s="63"/>
      <c r="AH271" s="63"/>
      <c r="AI271" s="63"/>
      <c r="AJ271" s="63"/>
      <c r="AK271" s="140"/>
      <c r="AL271" s="140"/>
    </row>
    <row r="272" spans="9:38" x14ac:dyDescent="0.25">
      <c r="Y272" s="85"/>
      <c r="Z272" s="86"/>
      <c r="AB272" s="96"/>
      <c r="AC272" s="143"/>
      <c r="AD272" s="143"/>
      <c r="AE272" s="63"/>
      <c r="AF272" s="141"/>
      <c r="AG272" s="63"/>
      <c r="AH272" s="63"/>
      <c r="AI272" s="63"/>
      <c r="AJ272" s="63"/>
      <c r="AK272" s="140"/>
      <c r="AL272" s="140"/>
    </row>
    <row r="273" spans="25:38" x14ac:dyDescent="0.25">
      <c r="Y273" s="85"/>
      <c r="Z273" s="86"/>
      <c r="AB273" s="96"/>
      <c r="AC273" s="143"/>
      <c r="AD273" s="143"/>
      <c r="AE273" s="63"/>
      <c r="AF273" s="141"/>
      <c r="AG273" s="63"/>
      <c r="AH273" s="63"/>
      <c r="AI273" s="63"/>
      <c r="AJ273" s="63"/>
      <c r="AK273" s="140"/>
      <c r="AL273" s="140"/>
    </row>
    <row r="274" spans="25:38" x14ac:dyDescent="0.25">
      <c r="Y274" s="85"/>
      <c r="Z274" s="86"/>
      <c r="AB274" s="96"/>
      <c r="AC274" s="143"/>
      <c r="AD274" s="143"/>
      <c r="AE274" s="63"/>
      <c r="AF274" s="141"/>
      <c r="AG274" s="63"/>
      <c r="AH274" s="63"/>
      <c r="AI274" s="63"/>
      <c r="AJ274" s="63"/>
      <c r="AK274" s="140"/>
      <c r="AL274" s="140"/>
    </row>
    <row r="275" spans="25:38" x14ac:dyDescent="0.25">
      <c r="Y275" s="85"/>
      <c r="Z275" s="86"/>
      <c r="AB275" s="96"/>
      <c r="AC275" s="143"/>
      <c r="AD275" s="143"/>
      <c r="AE275" s="63"/>
      <c r="AF275" s="141"/>
      <c r="AG275" s="63"/>
      <c r="AH275" s="63"/>
      <c r="AI275" s="63"/>
      <c r="AJ275" s="63"/>
      <c r="AK275" s="140"/>
      <c r="AL275" s="140"/>
    </row>
    <row r="276" spans="25:38" x14ac:dyDescent="0.25">
      <c r="Y276" s="85"/>
      <c r="Z276" s="86"/>
      <c r="AB276" s="96"/>
      <c r="AC276" s="143"/>
      <c r="AD276" s="143"/>
      <c r="AE276" s="63"/>
      <c r="AF276" s="141"/>
      <c r="AG276" s="63"/>
      <c r="AH276" s="63"/>
      <c r="AI276" s="63"/>
      <c r="AJ276" s="63"/>
      <c r="AK276" s="140"/>
      <c r="AL276" s="140"/>
    </row>
    <row r="277" spans="25:38" x14ac:dyDescent="0.25">
      <c r="AB277" s="48"/>
      <c r="AC277" s="83"/>
      <c r="AD277" s="83"/>
      <c r="AE277" s="144"/>
      <c r="AF277" s="145"/>
      <c r="AG277" s="144"/>
      <c r="AH277" s="144"/>
      <c r="AI277" s="146"/>
      <c r="AJ277" s="146"/>
      <c r="AK277" s="137"/>
      <c r="AL277" s="147"/>
    </row>
    <row r="278" spans="25:38" x14ac:dyDescent="0.25">
      <c r="AC278" s="48"/>
      <c r="AD278" s="48"/>
      <c r="AE278" s="48"/>
      <c r="AF278" s="48"/>
      <c r="AG278" s="48"/>
      <c r="AH278" s="48"/>
      <c r="AI278" s="48"/>
      <c r="AJ278" s="48"/>
      <c r="AK278" s="48"/>
    </row>
  </sheetData>
  <mergeCells count="10">
    <mergeCell ref="AF89:AH89"/>
    <mergeCell ref="AF245:AJ245"/>
    <mergeCell ref="AK245:AL245"/>
    <mergeCell ref="I2:I3"/>
    <mergeCell ref="C2:E2"/>
    <mergeCell ref="G2:G3"/>
    <mergeCell ref="H2:H3"/>
    <mergeCell ref="H44:I44"/>
    <mergeCell ref="H45:I45"/>
    <mergeCell ref="H46:I46"/>
  </mergeCells>
  <pageMargins left="0.51181102362204722" right="0.51181102362204722" top="0.78740157480314965" bottom="0.78740157480314965" header="0.31496062992125978" footer="0.31496062992125978"/>
  <pageSetup paperSize="9" scale="78"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6"/>
  <sheetViews>
    <sheetView workbookViewId="0">
      <selection activeCell="D11" sqref="D11"/>
    </sheetView>
  </sheetViews>
  <sheetFormatPr defaultRowHeight="15" x14ac:dyDescent="0.25"/>
  <cols>
    <col min="2" max="2" width="6.140625" bestFit="1" customWidth="1"/>
    <col min="3" max="3" width="33.42578125" bestFit="1" customWidth="1"/>
    <col min="4" max="4" width="9.5703125" style="157" bestFit="1" customWidth="1"/>
    <col min="5" max="5" width="7.5703125" bestFit="1" customWidth="1"/>
    <col min="6" max="6" width="9.85546875" customWidth="1"/>
    <col min="7" max="7" width="27.5703125" bestFit="1" customWidth="1"/>
    <col min="8" max="8" width="16.85546875" bestFit="1" customWidth="1"/>
    <col min="9" max="9" width="23.85546875" bestFit="1" customWidth="1"/>
    <col min="10" max="10" width="12" bestFit="1" customWidth="1"/>
  </cols>
  <sheetData>
    <row r="1" spans="1:12" x14ac:dyDescent="0.25">
      <c r="A1" s="155"/>
      <c r="B1" s="155"/>
      <c r="C1" s="155"/>
      <c r="D1" s="155"/>
      <c r="E1" s="155"/>
      <c r="F1" s="155"/>
      <c r="G1" s="155"/>
      <c r="H1" s="155"/>
      <c r="I1" s="155"/>
      <c r="J1" s="155"/>
      <c r="K1" s="155"/>
      <c r="L1" s="155"/>
    </row>
    <row r="2" spans="1:12" x14ac:dyDescent="0.25">
      <c r="A2" s="155"/>
      <c r="B2" s="223" t="s">
        <v>148</v>
      </c>
      <c r="C2" s="223" t="s">
        <v>149</v>
      </c>
      <c r="D2" s="227" t="s">
        <v>150</v>
      </c>
      <c r="E2" s="159" t="s">
        <v>151</v>
      </c>
      <c r="F2" s="158" t="s">
        <v>152</v>
      </c>
      <c r="G2" s="158"/>
      <c r="H2" s="158"/>
      <c r="I2" s="158"/>
      <c r="J2" s="158"/>
      <c r="K2" s="158"/>
    </row>
    <row r="3" spans="1:12" x14ac:dyDescent="0.25">
      <c r="A3" s="155"/>
      <c r="B3" s="224"/>
      <c r="C3" s="224"/>
      <c r="D3" s="224"/>
      <c r="E3" s="159"/>
      <c r="F3" s="158"/>
      <c r="G3" s="158"/>
      <c r="H3" s="158"/>
      <c r="I3" s="158"/>
      <c r="J3" s="158"/>
      <c r="K3" s="158"/>
    </row>
    <row r="4" spans="1:12" x14ac:dyDescent="0.25">
      <c r="A4" s="155"/>
      <c r="B4" s="156">
        <v>0</v>
      </c>
      <c r="C4" s="156" t="s">
        <v>153</v>
      </c>
      <c r="D4" s="160">
        <v>2</v>
      </c>
      <c r="E4" s="158">
        <v>2.282771467182878E-7</v>
      </c>
      <c r="F4" s="158">
        <v>47221200</v>
      </c>
      <c r="G4">
        <v>7870200</v>
      </c>
      <c r="I4" s="158"/>
      <c r="J4" s="158"/>
      <c r="K4" s="158"/>
    </row>
    <row r="5" spans="1:12" x14ac:dyDescent="0.25">
      <c r="A5" s="155"/>
      <c r="B5" s="156">
        <v>1</v>
      </c>
      <c r="C5" s="156" t="s">
        <v>154</v>
      </c>
      <c r="D5" s="160">
        <v>9</v>
      </c>
      <c r="E5" s="158">
        <v>1.027247160232295E-6</v>
      </c>
      <c r="F5" s="158"/>
      <c r="I5" s="158"/>
      <c r="J5" s="158"/>
      <c r="K5" s="158"/>
    </row>
    <row r="6" spans="1:12" x14ac:dyDescent="0.25">
      <c r="A6" s="155"/>
      <c r="B6" s="156">
        <v>2</v>
      </c>
      <c r="C6" s="156" t="s">
        <v>155</v>
      </c>
      <c r="D6" s="160">
        <f>$F$4*E6</f>
        <v>2.1559041601227218</v>
      </c>
      <c r="E6" s="158">
        <v>4.5655429343657548E-8</v>
      </c>
      <c r="F6" s="158"/>
      <c r="I6" s="158"/>
      <c r="J6" s="158"/>
      <c r="K6" s="158"/>
    </row>
    <row r="7" spans="1:12" x14ac:dyDescent="0.25">
      <c r="A7" s="155"/>
      <c r="B7" s="156">
        <v>3</v>
      </c>
      <c r="C7" s="156" t="s">
        <v>156</v>
      </c>
      <c r="D7" s="160">
        <f>$F$4*E7</f>
        <v>1.6169281200920411</v>
      </c>
      <c r="E7" s="158">
        <v>3.4241572007743157E-8</v>
      </c>
      <c r="F7" s="158"/>
      <c r="I7" s="158"/>
      <c r="J7" s="158"/>
      <c r="K7" s="158"/>
    </row>
    <row r="8" spans="1:12" x14ac:dyDescent="0.25">
      <c r="A8" s="155"/>
      <c r="B8" s="156">
        <v>4</v>
      </c>
      <c r="C8" s="156" t="s">
        <v>157</v>
      </c>
      <c r="D8" s="160">
        <f>$F$4*E8</f>
        <v>2.6948802001534022</v>
      </c>
      <c r="E8" s="158">
        <v>5.7069286679571938E-8</v>
      </c>
      <c r="F8" s="158"/>
      <c r="I8" s="158"/>
      <c r="J8" s="158"/>
      <c r="K8" s="158"/>
    </row>
    <row r="9" spans="1:12" x14ac:dyDescent="0.25">
      <c r="A9" s="155"/>
      <c r="B9" s="156">
        <v>5</v>
      </c>
      <c r="C9" s="156" t="s">
        <v>158</v>
      </c>
      <c r="D9" s="160">
        <f>$F$4*E9</f>
        <v>3.2338562401840822</v>
      </c>
      <c r="E9" s="158">
        <v>6.8483144015486315E-8</v>
      </c>
      <c r="F9" s="158"/>
      <c r="I9" s="158"/>
      <c r="J9" s="158"/>
      <c r="K9" s="158"/>
    </row>
    <row r="10" spans="1:12" x14ac:dyDescent="0.25">
      <c r="A10" s="155"/>
      <c r="B10" s="156">
        <v>6</v>
      </c>
      <c r="C10" s="156" t="s">
        <v>159</v>
      </c>
      <c r="D10" s="160">
        <f>$F$4*E10</f>
        <v>16.169281200920413</v>
      </c>
      <c r="E10" s="158">
        <v>3.4241572007743157E-7</v>
      </c>
      <c r="F10" s="158"/>
      <c r="I10" s="158"/>
      <c r="J10" s="158"/>
      <c r="K10" s="158"/>
    </row>
    <row r="11" spans="1:12" x14ac:dyDescent="0.25">
      <c r="A11" s="155"/>
      <c r="B11" s="156">
        <v>7</v>
      </c>
      <c r="C11" s="156" t="s">
        <v>160</v>
      </c>
      <c r="D11" s="160">
        <f>$G$4*E11</f>
        <v>29.643682201687426</v>
      </c>
      <c r="E11" s="158">
        <v>3.7665729208517481E-6</v>
      </c>
      <c r="F11" s="158"/>
      <c r="I11" s="158"/>
      <c r="J11" s="158"/>
      <c r="K11" s="158"/>
    </row>
    <row r="12" spans="1:12" x14ac:dyDescent="0.25">
      <c r="A12" s="155"/>
      <c r="B12" s="156">
        <v>8</v>
      </c>
      <c r="C12" s="156" t="s">
        <v>161</v>
      </c>
      <c r="D12" s="160">
        <v>8</v>
      </c>
      <c r="E12" s="158">
        <v>9.13108586873151E-7</v>
      </c>
      <c r="F12" s="158"/>
      <c r="I12" s="158"/>
      <c r="J12" s="158"/>
      <c r="K12" s="158"/>
    </row>
    <row r="13" spans="1:12" x14ac:dyDescent="0.25">
      <c r="A13" s="155"/>
      <c r="B13" s="156">
        <v>9</v>
      </c>
      <c r="C13" s="156" t="s">
        <v>162</v>
      </c>
      <c r="D13" s="160">
        <f t="shared" ref="D13:D21" si="0">$F$4*E13</f>
        <v>3.2338562401840822</v>
      </c>
      <c r="E13" s="158">
        <v>6.8483144015486315E-8</v>
      </c>
      <c r="F13" s="158"/>
      <c r="I13" s="158"/>
      <c r="J13" s="158"/>
      <c r="K13" s="158"/>
    </row>
    <row r="14" spans="1:12" x14ac:dyDescent="0.25">
      <c r="A14" s="155"/>
      <c r="B14" s="156">
        <v>10</v>
      </c>
      <c r="C14" s="156" t="s">
        <v>163</v>
      </c>
      <c r="D14" s="160">
        <f t="shared" si="0"/>
        <v>4.8507843602761245</v>
      </c>
      <c r="E14" s="158">
        <v>1.027247160232295E-7</v>
      </c>
      <c r="F14" s="158"/>
      <c r="I14" s="158"/>
      <c r="J14" s="158"/>
      <c r="K14" s="158"/>
    </row>
    <row r="15" spans="1:12" x14ac:dyDescent="0.25">
      <c r="A15" s="155"/>
      <c r="B15" s="156">
        <v>11</v>
      </c>
      <c r="C15" s="156" t="s">
        <v>164</v>
      </c>
      <c r="D15" s="160">
        <f t="shared" si="0"/>
        <v>3.2338562401840822</v>
      </c>
      <c r="E15" s="158">
        <v>6.8483144015486315E-8</v>
      </c>
      <c r="F15" s="158"/>
      <c r="I15" s="158"/>
      <c r="J15" s="158"/>
      <c r="K15" s="158"/>
    </row>
    <row r="16" spans="1:12" x14ac:dyDescent="0.25">
      <c r="A16" s="155"/>
      <c r="B16" s="156">
        <v>12</v>
      </c>
      <c r="C16" s="156" t="s">
        <v>165</v>
      </c>
      <c r="D16" s="160">
        <f t="shared" si="0"/>
        <v>21.559041601227218</v>
      </c>
      <c r="E16" s="158">
        <v>4.565542934365755E-7</v>
      </c>
      <c r="F16" s="158"/>
      <c r="I16" s="158"/>
      <c r="J16" s="158"/>
      <c r="K16" s="158"/>
    </row>
    <row r="17" spans="1:12" x14ac:dyDescent="0.25">
      <c r="A17" s="155"/>
      <c r="B17" s="156">
        <v>13</v>
      </c>
      <c r="C17" s="156" t="s">
        <v>166</v>
      </c>
      <c r="D17" s="160">
        <f t="shared" si="0"/>
        <v>2.1559041601227218</v>
      </c>
      <c r="E17" s="158">
        <v>4.5655429343657548E-8</v>
      </c>
      <c r="F17" s="158"/>
      <c r="I17" s="158"/>
      <c r="J17" s="158"/>
      <c r="K17" s="158"/>
    </row>
    <row r="18" spans="1:12" x14ac:dyDescent="0.25">
      <c r="A18" s="155"/>
      <c r="B18" s="156">
        <v>14</v>
      </c>
      <c r="C18" s="156" t="s">
        <v>167</v>
      </c>
      <c r="D18" s="160">
        <f t="shared" si="0"/>
        <v>8.0846406004602063</v>
      </c>
      <c r="E18" s="158">
        <v>1.7120786003871579E-7</v>
      </c>
      <c r="F18" s="158"/>
      <c r="I18" s="158"/>
      <c r="J18" s="158"/>
      <c r="K18" s="158"/>
    </row>
    <row r="19" spans="1:12" x14ac:dyDescent="0.25">
      <c r="A19" s="155"/>
      <c r="B19" s="156">
        <v>15</v>
      </c>
      <c r="C19" s="156" t="s">
        <v>168</v>
      </c>
      <c r="D19" s="160">
        <f t="shared" si="0"/>
        <v>26.94880200153402</v>
      </c>
      <c r="E19" s="158">
        <v>5.7069286679571932E-7</v>
      </c>
      <c r="F19" s="158"/>
      <c r="I19" s="158"/>
      <c r="J19" s="158"/>
      <c r="K19" s="158"/>
    </row>
    <row r="20" spans="1:12" x14ac:dyDescent="0.25">
      <c r="A20" s="155"/>
      <c r="B20" s="156">
        <v>16</v>
      </c>
      <c r="C20" s="156" t="s">
        <v>169</v>
      </c>
      <c r="D20" s="160">
        <f t="shared" si="0"/>
        <v>2.1559041601227218</v>
      </c>
      <c r="E20" s="158">
        <v>4.5655429343657548E-8</v>
      </c>
      <c r="F20" s="158"/>
      <c r="I20" s="158"/>
      <c r="J20" s="158"/>
      <c r="K20" s="158"/>
    </row>
    <row r="21" spans="1:12" x14ac:dyDescent="0.25">
      <c r="A21" s="155"/>
      <c r="B21" s="156">
        <v>17</v>
      </c>
      <c r="C21" s="156" t="s">
        <v>170</v>
      </c>
      <c r="D21" s="160">
        <f t="shared" si="0"/>
        <v>3.7728322802147631</v>
      </c>
      <c r="E21" s="158">
        <v>7.9897001351400705E-8</v>
      </c>
      <c r="F21" s="158"/>
      <c r="I21" s="158"/>
      <c r="J21" s="158"/>
      <c r="K21" s="158"/>
    </row>
    <row r="22" spans="1:12" x14ac:dyDescent="0.25">
      <c r="A22" s="155"/>
      <c r="B22" s="225" t="s">
        <v>171</v>
      </c>
      <c r="C22" s="226"/>
      <c r="D22" s="161">
        <f>SUM(D4:D21)</f>
        <v>150.51015376748603</v>
      </c>
      <c r="E22" s="159"/>
      <c r="F22" s="158">
        <f>SUM(F4:F21)</f>
        <v>47221200</v>
      </c>
      <c r="G22" s="158"/>
      <c r="H22" s="158"/>
      <c r="I22" s="158"/>
      <c r="J22" s="158"/>
      <c r="K22" s="158"/>
    </row>
    <row r="23" spans="1:12" x14ac:dyDescent="0.25">
      <c r="A23" s="155"/>
      <c r="B23" s="155"/>
      <c r="C23" s="155"/>
      <c r="D23" s="155"/>
      <c r="E23" s="155"/>
      <c r="F23" s="158"/>
      <c r="G23" s="158"/>
      <c r="H23" s="158"/>
      <c r="I23" s="158"/>
      <c r="J23" s="158"/>
      <c r="K23" s="158"/>
      <c r="L23" s="155"/>
    </row>
    <row r="24" spans="1:12" x14ac:dyDescent="0.25">
      <c r="A24" s="155"/>
      <c r="B24" s="155"/>
      <c r="C24" s="155"/>
      <c r="D24" s="155"/>
      <c r="E24" s="155"/>
      <c r="F24" s="155"/>
      <c r="G24" s="155"/>
      <c r="H24" s="155"/>
      <c r="I24" s="155"/>
      <c r="J24" s="155"/>
      <c r="K24" s="155"/>
      <c r="L24" s="155"/>
    </row>
    <row r="25" spans="1:12" x14ac:dyDescent="0.25">
      <c r="A25" s="155"/>
      <c r="B25" s="155"/>
      <c r="C25" s="155"/>
      <c r="D25" s="155"/>
      <c r="E25" s="155"/>
      <c r="F25" s="155"/>
      <c r="G25" s="155"/>
      <c r="H25" s="155"/>
      <c r="I25" s="155"/>
      <c r="J25" s="155"/>
      <c r="K25" s="155"/>
      <c r="L25" s="155"/>
    </row>
    <row r="26" spans="1:12" x14ac:dyDescent="0.25">
      <c r="A26" s="155"/>
      <c r="B26" s="155"/>
      <c r="C26" s="155"/>
      <c r="D26" s="155"/>
      <c r="E26" s="155"/>
      <c r="F26" s="155"/>
      <c r="G26" s="155"/>
      <c r="H26" s="155"/>
      <c r="I26" s="155"/>
      <c r="J26" s="155"/>
      <c r="K26" s="155"/>
      <c r="L26" s="155"/>
    </row>
  </sheetData>
  <mergeCells count="4">
    <mergeCell ref="B2:B3"/>
    <mergeCell ref="C2:C3"/>
    <mergeCell ref="B22:C22"/>
    <mergeCell ref="D2:D3"/>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C27"/>
  <sheetViews>
    <sheetView workbookViewId="0">
      <selection activeCell="I29" sqref="I29"/>
    </sheetView>
  </sheetViews>
  <sheetFormatPr defaultRowHeight="15" x14ac:dyDescent="0.25"/>
  <sheetData>
    <row r="2" spans="2:3" x14ac:dyDescent="0.25">
      <c r="B2" t="s">
        <v>172</v>
      </c>
      <c r="C2" t="s">
        <v>173</v>
      </c>
    </row>
    <row r="3" spans="2:3" x14ac:dyDescent="0.25">
      <c r="B3" t="s">
        <v>174</v>
      </c>
      <c r="C3" t="s">
        <v>175</v>
      </c>
    </row>
    <row r="5" spans="2:3" x14ac:dyDescent="0.25">
      <c r="B5" t="s">
        <v>176</v>
      </c>
      <c r="C5" t="s">
        <v>177</v>
      </c>
    </row>
    <row r="6" spans="2:3" x14ac:dyDescent="0.25">
      <c r="B6" t="s">
        <v>121</v>
      </c>
      <c r="C6" t="s">
        <v>122</v>
      </c>
    </row>
    <row r="8" spans="2:3" x14ac:dyDescent="0.25">
      <c r="B8" t="s">
        <v>178</v>
      </c>
      <c r="C8" t="s">
        <v>179</v>
      </c>
    </row>
    <row r="9" spans="2:3" x14ac:dyDescent="0.25">
      <c r="B9" t="s">
        <v>71</v>
      </c>
      <c r="C9" t="s">
        <v>72</v>
      </c>
    </row>
    <row r="10" spans="2:3" x14ac:dyDescent="0.25">
      <c r="B10" t="s">
        <v>76</v>
      </c>
      <c r="C10" t="s">
        <v>77</v>
      </c>
    </row>
    <row r="11" spans="2:3" x14ac:dyDescent="0.25">
      <c r="B11" t="s">
        <v>80</v>
      </c>
      <c r="C11" t="s">
        <v>81</v>
      </c>
    </row>
    <row r="12" spans="2:3" x14ac:dyDescent="0.25">
      <c r="B12" t="s">
        <v>84</v>
      </c>
      <c r="C12" t="s">
        <v>85</v>
      </c>
    </row>
    <row r="13" spans="2:3" x14ac:dyDescent="0.25">
      <c r="B13" t="s">
        <v>88</v>
      </c>
      <c r="C13" t="s">
        <v>89</v>
      </c>
    </row>
    <row r="14" spans="2:3" x14ac:dyDescent="0.25">
      <c r="B14" t="s">
        <v>180</v>
      </c>
      <c r="C14" t="s">
        <v>181</v>
      </c>
    </row>
    <row r="15" spans="2:3" x14ac:dyDescent="0.25">
      <c r="B15" t="s">
        <v>182</v>
      </c>
      <c r="C15" t="s">
        <v>117</v>
      </c>
    </row>
    <row r="17" spans="2:3" x14ac:dyDescent="0.25">
      <c r="B17" t="s">
        <v>183</v>
      </c>
      <c r="C17" t="s">
        <v>184</v>
      </c>
    </row>
    <row r="18" spans="2:3" x14ac:dyDescent="0.25">
      <c r="B18" t="s">
        <v>58</v>
      </c>
      <c r="C18" t="s">
        <v>59</v>
      </c>
    </row>
    <row r="19" spans="2:3" x14ac:dyDescent="0.25">
      <c r="B19" t="s">
        <v>46</v>
      </c>
      <c r="C19" t="s">
        <v>47</v>
      </c>
    </row>
    <row r="20" spans="2:3" x14ac:dyDescent="0.25">
      <c r="B20" t="s">
        <v>105</v>
      </c>
      <c r="C20" t="s">
        <v>106</v>
      </c>
    </row>
    <row r="21" spans="2:3" x14ac:dyDescent="0.25">
      <c r="B21" t="s">
        <v>42</v>
      </c>
      <c r="C21" t="s">
        <v>43</v>
      </c>
    </row>
    <row r="22" spans="2:3" x14ac:dyDescent="0.25">
      <c r="B22" t="s">
        <v>111</v>
      </c>
      <c r="C22" t="s">
        <v>185</v>
      </c>
    </row>
    <row r="23" spans="2:3" x14ac:dyDescent="0.25">
      <c r="B23" t="s">
        <v>62</v>
      </c>
      <c r="C23" t="s">
        <v>63</v>
      </c>
    </row>
    <row r="24" spans="2:3" x14ac:dyDescent="0.25">
      <c r="B24" t="s">
        <v>186</v>
      </c>
      <c r="C24" t="s">
        <v>68</v>
      </c>
    </row>
    <row r="25" spans="2:3" x14ac:dyDescent="0.25">
      <c r="B25" t="s">
        <v>182</v>
      </c>
      <c r="C25" t="s">
        <v>119</v>
      </c>
    </row>
    <row r="26" spans="2:3" x14ac:dyDescent="0.25">
      <c r="B26" t="s">
        <v>50</v>
      </c>
      <c r="C26" t="s">
        <v>51</v>
      </c>
    </row>
    <row r="27" spans="2:3" x14ac:dyDescent="0.25">
      <c r="B27" t="s">
        <v>182</v>
      </c>
      <c r="C27" t="s">
        <v>187</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51"/>
  <sheetViews>
    <sheetView workbookViewId="0">
      <selection activeCell="H44" sqref="H44"/>
    </sheetView>
  </sheetViews>
  <sheetFormatPr defaultRowHeight="15" x14ac:dyDescent="0.25"/>
  <cols>
    <col min="1" max="1" width="13.28515625" bestFit="1" customWidth="1"/>
    <col min="2" max="2" width="13.140625" bestFit="1" customWidth="1"/>
    <col min="3" max="3" width="11.42578125" bestFit="1" customWidth="1"/>
    <col min="4" max="4" width="11.7109375" bestFit="1" customWidth="1"/>
    <col min="5" max="5" width="10.140625" bestFit="1" customWidth="1"/>
    <col min="6" max="6" width="8.140625" bestFit="1" customWidth="1"/>
    <col min="7" max="7" width="13.28515625" bestFit="1" customWidth="1"/>
    <col min="8" max="8" width="10" bestFit="1" customWidth="1"/>
    <col min="9" max="9" width="16" bestFit="1" customWidth="1"/>
    <col min="10" max="10" width="4.42578125" bestFit="1" customWidth="1"/>
    <col min="11" max="12" width="7.5703125" bestFit="1" customWidth="1"/>
  </cols>
  <sheetData>
    <row r="1" spans="1:11" ht="15.75" customHeight="1" thickTop="1" x14ac:dyDescent="0.25">
      <c r="A1" s="183" t="s">
        <v>188</v>
      </c>
      <c r="B1" s="184" t="s">
        <v>189</v>
      </c>
      <c r="C1" s="184" t="s">
        <v>190</v>
      </c>
      <c r="D1" s="184" t="s">
        <v>191</v>
      </c>
      <c r="E1" s="184" t="s">
        <v>192</v>
      </c>
      <c r="F1" s="184" t="s">
        <v>193</v>
      </c>
      <c r="G1" s="184" t="s">
        <v>194</v>
      </c>
      <c r="H1" s="184" t="s">
        <v>195</v>
      </c>
      <c r="I1" s="184" t="s">
        <v>196</v>
      </c>
      <c r="J1" s="184" t="s">
        <v>197</v>
      </c>
      <c r="K1" s="185" t="s">
        <v>198</v>
      </c>
    </row>
    <row r="2" spans="1:11" x14ac:dyDescent="0.25">
      <c r="A2" s="186">
        <v>1</v>
      </c>
      <c r="B2" s="187">
        <v>2</v>
      </c>
      <c r="C2" s="187">
        <v>3</v>
      </c>
      <c r="D2" s="187">
        <v>4</v>
      </c>
      <c r="E2" s="187">
        <v>5</v>
      </c>
      <c r="F2" s="187">
        <v>6</v>
      </c>
      <c r="G2" s="187">
        <v>7</v>
      </c>
      <c r="H2" s="187">
        <v>8</v>
      </c>
      <c r="I2" s="187">
        <v>9</v>
      </c>
      <c r="J2" s="187">
        <v>10</v>
      </c>
      <c r="K2" s="188">
        <v>11</v>
      </c>
    </row>
    <row r="3" spans="1:11" x14ac:dyDescent="0.25">
      <c r="A3" s="189" t="s">
        <v>199</v>
      </c>
      <c r="B3" s="190">
        <v>25</v>
      </c>
      <c r="C3" s="191"/>
      <c r="D3" s="191"/>
      <c r="E3" s="191"/>
      <c r="F3" s="191"/>
      <c r="G3" s="191"/>
      <c r="H3" s="191"/>
      <c r="I3" s="191"/>
      <c r="J3" s="191"/>
      <c r="K3" s="192"/>
    </row>
    <row r="4" spans="1:11" x14ac:dyDescent="0.25">
      <c r="A4" s="186" t="s">
        <v>200</v>
      </c>
      <c r="B4" s="193">
        <v>254</v>
      </c>
      <c r="C4" s="194">
        <v>9000</v>
      </c>
      <c r="D4" s="194">
        <v>23000</v>
      </c>
      <c r="E4" s="194">
        <v>45000</v>
      </c>
      <c r="F4" s="194">
        <v>110</v>
      </c>
      <c r="G4" s="194">
        <v>305</v>
      </c>
      <c r="H4" s="194">
        <v>8.33</v>
      </c>
      <c r="I4" s="194">
        <v>203</v>
      </c>
      <c r="J4" s="194">
        <v>76</v>
      </c>
      <c r="K4" s="195">
        <v>12</v>
      </c>
    </row>
    <row r="5" spans="1:11" x14ac:dyDescent="0.25">
      <c r="A5" s="186" t="s">
        <v>201</v>
      </c>
      <c r="B5" s="193">
        <v>305</v>
      </c>
      <c r="C5" s="194">
        <v>9000</v>
      </c>
      <c r="D5" s="194">
        <v>23000</v>
      </c>
      <c r="E5" s="194">
        <v>45000</v>
      </c>
      <c r="F5" s="194">
        <v>150</v>
      </c>
      <c r="G5" s="194">
        <v>508</v>
      </c>
      <c r="H5" s="194">
        <v>12</v>
      </c>
      <c r="I5" s="194">
        <v>266</v>
      </c>
      <c r="J5" s="194">
        <v>76</v>
      </c>
      <c r="K5" s="195">
        <v>12</v>
      </c>
    </row>
    <row r="6" spans="1:11" x14ac:dyDescent="0.25">
      <c r="A6" s="186" t="s">
        <v>202</v>
      </c>
      <c r="B6" s="193">
        <v>381</v>
      </c>
      <c r="C6" s="194">
        <v>9000</v>
      </c>
      <c r="D6" s="194">
        <v>32000</v>
      </c>
      <c r="E6" s="194">
        <v>67000</v>
      </c>
      <c r="F6" s="194">
        <v>200</v>
      </c>
      <c r="G6" s="194">
        <v>711</v>
      </c>
      <c r="H6" s="194">
        <v>21</v>
      </c>
      <c r="I6" s="194">
        <v>330</v>
      </c>
      <c r="J6" s="194">
        <v>76</v>
      </c>
      <c r="K6" s="195">
        <v>12</v>
      </c>
    </row>
    <row r="7" spans="1:11" x14ac:dyDescent="0.25">
      <c r="A7" s="186" t="s">
        <v>203</v>
      </c>
      <c r="B7" s="193">
        <v>457</v>
      </c>
      <c r="C7" s="194">
        <v>9000</v>
      </c>
      <c r="D7" s="194">
        <v>36000</v>
      </c>
      <c r="E7" s="194">
        <v>67000</v>
      </c>
      <c r="F7" s="194">
        <v>250</v>
      </c>
      <c r="G7" s="194">
        <v>914</v>
      </c>
      <c r="H7" s="194">
        <v>28</v>
      </c>
      <c r="I7" s="194">
        <v>355</v>
      </c>
      <c r="J7" s="194">
        <v>76</v>
      </c>
      <c r="K7" s="195">
        <v>12</v>
      </c>
    </row>
    <row r="8" spans="1:11" x14ac:dyDescent="0.25">
      <c r="A8" s="186" t="s">
        <v>204</v>
      </c>
      <c r="B8" s="193">
        <v>203</v>
      </c>
      <c r="C8" s="194">
        <v>18000</v>
      </c>
      <c r="D8" s="194">
        <v>45000</v>
      </c>
      <c r="E8" s="194">
        <v>90000</v>
      </c>
      <c r="F8" s="194">
        <v>95</v>
      </c>
      <c r="G8" s="194">
        <v>203</v>
      </c>
      <c r="H8" s="194">
        <v>9</v>
      </c>
      <c r="I8" s="194">
        <v>229</v>
      </c>
      <c r="J8" s="194">
        <v>127</v>
      </c>
      <c r="K8" s="195">
        <v>16</v>
      </c>
    </row>
    <row r="9" spans="1:11" x14ac:dyDescent="0.25">
      <c r="A9" s="186" t="s">
        <v>205</v>
      </c>
      <c r="B9" s="193">
        <v>254</v>
      </c>
      <c r="C9" s="194">
        <v>18000</v>
      </c>
      <c r="D9" s="194">
        <v>45000</v>
      </c>
      <c r="E9" s="194">
        <v>90000</v>
      </c>
      <c r="F9" s="194">
        <v>110</v>
      </c>
      <c r="G9" s="194">
        <v>356</v>
      </c>
      <c r="H9" s="194">
        <v>14.5</v>
      </c>
      <c r="I9" s="194">
        <v>254</v>
      </c>
      <c r="J9" s="194">
        <v>127</v>
      </c>
      <c r="K9" s="195">
        <v>16</v>
      </c>
    </row>
    <row r="10" spans="1:11" x14ac:dyDescent="0.25">
      <c r="A10" s="186" t="s">
        <v>206</v>
      </c>
      <c r="B10" s="193">
        <v>305</v>
      </c>
      <c r="C10" s="194">
        <v>18000</v>
      </c>
      <c r="D10" s="194">
        <v>45000</v>
      </c>
      <c r="E10" s="194">
        <v>90000</v>
      </c>
      <c r="F10" s="194">
        <v>150</v>
      </c>
      <c r="G10" s="194">
        <v>457</v>
      </c>
      <c r="H10" s="194">
        <v>16.2</v>
      </c>
      <c r="I10" s="194">
        <v>305</v>
      </c>
      <c r="J10" s="194">
        <v>127</v>
      </c>
      <c r="K10" s="195">
        <v>16</v>
      </c>
    </row>
    <row r="11" spans="1:11" x14ac:dyDescent="0.25">
      <c r="A11" s="186" t="s">
        <v>207</v>
      </c>
      <c r="B11" s="193">
        <v>381</v>
      </c>
      <c r="C11" s="194">
        <v>18000</v>
      </c>
      <c r="D11" s="194">
        <v>63000</v>
      </c>
      <c r="E11" s="194">
        <v>134000</v>
      </c>
      <c r="F11" s="194">
        <v>200</v>
      </c>
      <c r="G11" s="194">
        <v>710</v>
      </c>
      <c r="H11" s="194">
        <v>33</v>
      </c>
      <c r="I11" s="194">
        <v>381</v>
      </c>
      <c r="J11" s="194">
        <v>127</v>
      </c>
      <c r="K11" s="195">
        <v>16</v>
      </c>
    </row>
    <row r="12" spans="1:11" x14ac:dyDescent="0.25">
      <c r="A12" s="186" t="s">
        <v>208</v>
      </c>
      <c r="B12" s="193">
        <v>190</v>
      </c>
      <c r="C12" s="194">
        <v>8900</v>
      </c>
      <c r="D12" s="194">
        <v>31100</v>
      </c>
      <c r="E12" s="194">
        <v>44500</v>
      </c>
      <c r="F12" s="194">
        <v>95</v>
      </c>
      <c r="G12" s="194">
        <v>267</v>
      </c>
      <c r="H12" s="194">
        <v>6</v>
      </c>
      <c r="I12" s="194">
        <v>180</v>
      </c>
      <c r="J12" s="194">
        <v>76</v>
      </c>
      <c r="K12" s="195">
        <v>12</v>
      </c>
    </row>
    <row r="13" spans="1:11" x14ac:dyDescent="0.25">
      <c r="A13" s="186" t="s">
        <v>209</v>
      </c>
      <c r="B13" s="193">
        <v>254</v>
      </c>
      <c r="C13" s="194">
        <v>8900</v>
      </c>
      <c r="D13" s="194">
        <v>37800</v>
      </c>
      <c r="E13" s="194">
        <v>44500</v>
      </c>
      <c r="F13" s="194">
        <v>110</v>
      </c>
      <c r="G13" s="194">
        <v>394</v>
      </c>
      <c r="H13" s="194">
        <v>7.5</v>
      </c>
      <c r="I13" s="194">
        <v>165</v>
      </c>
      <c r="J13" s="194">
        <v>76</v>
      </c>
      <c r="K13" s="195">
        <v>12</v>
      </c>
    </row>
    <row r="14" spans="1:11" x14ac:dyDescent="0.25">
      <c r="A14" s="186" t="s">
        <v>210</v>
      </c>
      <c r="B14" s="193">
        <v>355</v>
      </c>
      <c r="C14" s="194">
        <v>8900</v>
      </c>
      <c r="D14" s="194">
        <v>44500</v>
      </c>
      <c r="E14" s="194">
        <v>44500</v>
      </c>
      <c r="F14" s="194">
        <v>150</v>
      </c>
      <c r="G14" s="194">
        <v>610</v>
      </c>
      <c r="H14" s="194">
        <v>11</v>
      </c>
      <c r="I14" s="194">
        <v>165</v>
      </c>
      <c r="J14" s="194">
        <v>76</v>
      </c>
      <c r="K14" s="195">
        <v>12</v>
      </c>
    </row>
    <row r="15" spans="1:11" x14ac:dyDescent="0.25">
      <c r="A15" s="186" t="s">
        <v>211</v>
      </c>
      <c r="B15" s="193">
        <v>457</v>
      </c>
      <c r="C15" s="194">
        <v>8900</v>
      </c>
      <c r="D15" s="194">
        <v>53400</v>
      </c>
      <c r="E15" s="194">
        <v>66700</v>
      </c>
      <c r="F15" s="194">
        <v>200</v>
      </c>
      <c r="G15" s="194">
        <v>940</v>
      </c>
      <c r="H15" s="194">
        <v>18</v>
      </c>
      <c r="I15" s="194">
        <v>180</v>
      </c>
      <c r="J15" s="194">
        <v>76</v>
      </c>
      <c r="K15" s="195">
        <v>12</v>
      </c>
    </row>
    <row r="16" spans="1:11" x14ac:dyDescent="0.25">
      <c r="A16" s="186" t="s">
        <v>212</v>
      </c>
      <c r="B16" s="193">
        <v>559</v>
      </c>
      <c r="C16" s="194">
        <v>8900</v>
      </c>
      <c r="D16" s="194">
        <v>62300</v>
      </c>
      <c r="E16" s="194">
        <v>66700</v>
      </c>
      <c r="F16" s="194">
        <v>250</v>
      </c>
      <c r="G16" s="194">
        <v>1092</v>
      </c>
      <c r="H16" s="194">
        <v>21</v>
      </c>
      <c r="I16" s="194">
        <v>160</v>
      </c>
      <c r="J16" s="194">
        <v>76</v>
      </c>
      <c r="K16" s="195">
        <v>12</v>
      </c>
    </row>
    <row r="17" spans="1:11" x14ac:dyDescent="0.25">
      <c r="A17" s="186" t="s">
        <v>213</v>
      </c>
      <c r="B17" s="193">
        <v>762</v>
      </c>
      <c r="C17" s="194">
        <v>6700</v>
      </c>
      <c r="D17" s="194">
        <v>71200</v>
      </c>
      <c r="E17" s="194">
        <v>111000</v>
      </c>
      <c r="F17" s="194">
        <v>350</v>
      </c>
      <c r="G17" s="194">
        <v>1829</v>
      </c>
      <c r="H17" s="194">
        <v>39</v>
      </c>
      <c r="I17" s="194">
        <v>220</v>
      </c>
      <c r="J17" s="194">
        <v>76</v>
      </c>
      <c r="K17" s="195">
        <v>12</v>
      </c>
    </row>
    <row r="18" spans="1:11" x14ac:dyDescent="0.25">
      <c r="A18" s="186" t="s">
        <v>214</v>
      </c>
      <c r="B18" s="193">
        <v>254</v>
      </c>
      <c r="C18" s="194">
        <v>17800</v>
      </c>
      <c r="D18" s="194">
        <v>66700</v>
      </c>
      <c r="E18" s="194">
        <v>88900</v>
      </c>
      <c r="F18" s="194">
        <v>95</v>
      </c>
      <c r="G18" s="194">
        <v>267</v>
      </c>
      <c r="H18" s="194">
        <v>12</v>
      </c>
      <c r="I18" s="194">
        <v>190</v>
      </c>
      <c r="J18" s="194">
        <v>127</v>
      </c>
      <c r="K18" s="195">
        <v>16</v>
      </c>
    </row>
    <row r="19" spans="1:11" x14ac:dyDescent="0.25">
      <c r="A19" s="186" t="s">
        <v>215</v>
      </c>
      <c r="B19" s="193">
        <v>305</v>
      </c>
      <c r="C19" s="194">
        <v>17800</v>
      </c>
      <c r="D19" s="194">
        <v>88900</v>
      </c>
      <c r="E19" s="194">
        <v>88900</v>
      </c>
      <c r="F19" s="194">
        <v>110</v>
      </c>
      <c r="G19" s="194">
        <v>394</v>
      </c>
      <c r="H19" s="194">
        <v>15</v>
      </c>
      <c r="I19" s="194">
        <v>200</v>
      </c>
      <c r="J19" s="194">
        <v>127</v>
      </c>
      <c r="K19" s="195">
        <v>16</v>
      </c>
    </row>
    <row r="20" spans="1:11" x14ac:dyDescent="0.25">
      <c r="A20" s="186" t="s">
        <v>216</v>
      </c>
      <c r="B20" s="193">
        <v>381</v>
      </c>
      <c r="C20" s="194">
        <v>17800</v>
      </c>
      <c r="D20" s="194">
        <v>88900</v>
      </c>
      <c r="E20" s="194">
        <v>88900</v>
      </c>
      <c r="F20" s="194">
        <v>150</v>
      </c>
      <c r="G20" s="194">
        <v>610</v>
      </c>
      <c r="H20" s="194">
        <v>19</v>
      </c>
      <c r="I20" s="194">
        <v>176</v>
      </c>
      <c r="J20" s="194">
        <v>127</v>
      </c>
      <c r="K20" s="195">
        <v>16</v>
      </c>
    </row>
    <row r="21" spans="1:11" x14ac:dyDescent="0.25">
      <c r="A21" s="196" t="s">
        <v>217</v>
      </c>
      <c r="B21" s="197">
        <v>508</v>
      </c>
      <c r="C21" s="198">
        <v>17800</v>
      </c>
      <c r="D21" s="198">
        <v>111000</v>
      </c>
      <c r="E21" s="198">
        <v>133000</v>
      </c>
      <c r="F21" s="198">
        <v>200</v>
      </c>
      <c r="G21" s="198">
        <v>940</v>
      </c>
      <c r="H21" s="198">
        <v>30</v>
      </c>
      <c r="I21" s="198">
        <v>190</v>
      </c>
      <c r="J21" s="198">
        <v>127</v>
      </c>
      <c r="K21" s="199">
        <v>16</v>
      </c>
    </row>
    <row r="22" spans="1:11" x14ac:dyDescent="0.25">
      <c r="A22" s="196" t="s">
        <v>218</v>
      </c>
      <c r="B22" s="197">
        <v>610</v>
      </c>
      <c r="C22" s="198">
        <v>17800</v>
      </c>
      <c r="D22" s="198">
        <v>111000</v>
      </c>
      <c r="E22" s="198">
        <v>267000</v>
      </c>
      <c r="F22" s="198">
        <v>250</v>
      </c>
      <c r="G22" s="198">
        <v>1092</v>
      </c>
      <c r="H22" s="198">
        <v>32</v>
      </c>
      <c r="I22" s="198">
        <v>190</v>
      </c>
      <c r="J22" s="198">
        <v>127</v>
      </c>
      <c r="K22" s="199">
        <v>16</v>
      </c>
    </row>
    <row r="23" spans="1:11" x14ac:dyDescent="0.25">
      <c r="A23" s="196" t="s">
        <v>219</v>
      </c>
      <c r="B23" s="197">
        <v>762</v>
      </c>
      <c r="C23" s="198">
        <v>13300</v>
      </c>
      <c r="D23" s="198">
        <v>111000</v>
      </c>
      <c r="E23" s="198">
        <v>267000</v>
      </c>
      <c r="F23" s="198">
        <v>350</v>
      </c>
      <c r="G23" s="198">
        <v>1828</v>
      </c>
      <c r="H23" s="198">
        <v>46</v>
      </c>
      <c r="I23" s="198">
        <v>230</v>
      </c>
      <c r="J23" s="198">
        <v>127</v>
      </c>
      <c r="K23" s="199">
        <v>16</v>
      </c>
    </row>
    <row r="24" spans="1:11" x14ac:dyDescent="0.25">
      <c r="A24" s="196" t="s">
        <v>220</v>
      </c>
      <c r="B24" s="197">
        <v>1143</v>
      </c>
      <c r="C24" s="198">
        <v>7600</v>
      </c>
      <c r="D24" s="198">
        <v>88900</v>
      </c>
      <c r="E24" s="198">
        <v>267000</v>
      </c>
      <c r="F24" s="198">
        <v>550</v>
      </c>
      <c r="G24" s="198">
        <v>2515</v>
      </c>
      <c r="H24" s="198">
        <v>57</v>
      </c>
      <c r="I24" s="198">
        <v>220</v>
      </c>
      <c r="J24" s="198">
        <v>127</v>
      </c>
      <c r="K24" s="199">
        <v>16</v>
      </c>
    </row>
    <row r="25" spans="1:11" x14ac:dyDescent="0.25">
      <c r="A25" s="196" t="s">
        <v>221</v>
      </c>
      <c r="B25" s="198">
        <v>1143</v>
      </c>
      <c r="C25" s="198">
        <v>11600</v>
      </c>
      <c r="D25" s="198">
        <v>111000</v>
      </c>
      <c r="E25" s="198">
        <v>334000</v>
      </c>
      <c r="F25" s="198">
        <v>550</v>
      </c>
      <c r="G25" s="198">
        <v>2515</v>
      </c>
      <c r="H25" s="198">
        <v>75</v>
      </c>
      <c r="I25" s="198">
        <v>225</v>
      </c>
      <c r="J25" s="198">
        <v>127</v>
      </c>
      <c r="K25" s="199">
        <v>16</v>
      </c>
    </row>
    <row r="26" spans="1:11" x14ac:dyDescent="0.25">
      <c r="A26" s="196" t="s">
        <v>222</v>
      </c>
      <c r="B26" s="198">
        <v>1372</v>
      </c>
      <c r="C26" s="198">
        <v>6200</v>
      </c>
      <c r="D26" s="198">
        <v>88900</v>
      </c>
      <c r="E26" s="198">
        <v>267000</v>
      </c>
      <c r="F26" s="198">
        <v>650</v>
      </c>
      <c r="G26" s="198">
        <v>2946</v>
      </c>
      <c r="H26" s="198">
        <v>65</v>
      </c>
      <c r="I26" s="198">
        <v>200</v>
      </c>
      <c r="J26" s="198">
        <v>127</v>
      </c>
      <c r="K26" s="199">
        <v>16</v>
      </c>
    </row>
    <row r="27" spans="1:11" x14ac:dyDescent="0.25">
      <c r="A27" s="196" t="s">
        <v>223</v>
      </c>
      <c r="B27" s="198">
        <v>1372</v>
      </c>
      <c r="C27" s="198">
        <v>9800</v>
      </c>
      <c r="D27" s="198">
        <v>111000</v>
      </c>
      <c r="E27" s="198">
        <v>334000</v>
      </c>
      <c r="F27" s="198">
        <v>650</v>
      </c>
      <c r="G27" s="198">
        <v>2946</v>
      </c>
      <c r="H27" s="198">
        <v>85</v>
      </c>
      <c r="I27" s="198">
        <v>225</v>
      </c>
      <c r="J27" s="198">
        <v>127</v>
      </c>
      <c r="K27" s="199">
        <v>16</v>
      </c>
    </row>
    <row r="28" spans="1:11" x14ac:dyDescent="0.25">
      <c r="A28" s="196" t="s">
        <v>224</v>
      </c>
      <c r="B28" s="198">
        <v>1575</v>
      </c>
      <c r="C28" s="198">
        <v>5300</v>
      </c>
      <c r="D28" s="198">
        <v>88900</v>
      </c>
      <c r="E28" s="198">
        <v>267000</v>
      </c>
      <c r="F28" s="198">
        <v>750</v>
      </c>
      <c r="G28" s="198">
        <v>3353</v>
      </c>
      <c r="H28" s="198">
        <v>70</v>
      </c>
      <c r="I28" s="198">
        <v>200</v>
      </c>
      <c r="J28" s="198">
        <v>127</v>
      </c>
      <c r="K28" s="199">
        <v>16</v>
      </c>
    </row>
    <row r="29" spans="1:11" x14ac:dyDescent="0.25">
      <c r="A29" s="196" t="s">
        <v>225</v>
      </c>
      <c r="B29" s="198">
        <v>1575</v>
      </c>
      <c r="C29" s="198">
        <v>8200</v>
      </c>
      <c r="D29" s="198">
        <v>111000</v>
      </c>
      <c r="E29" s="198">
        <v>334000</v>
      </c>
      <c r="F29" s="198">
        <v>750</v>
      </c>
      <c r="G29" s="198">
        <v>3353</v>
      </c>
      <c r="H29" s="198">
        <v>92</v>
      </c>
      <c r="I29" s="198">
        <v>215</v>
      </c>
      <c r="J29" s="198">
        <v>127</v>
      </c>
      <c r="K29" s="199">
        <v>16</v>
      </c>
    </row>
    <row r="30" spans="1:11" x14ac:dyDescent="0.25">
      <c r="A30" s="196" t="s">
        <v>226</v>
      </c>
      <c r="B30" s="198">
        <v>2032</v>
      </c>
      <c r="C30" s="198">
        <v>4200</v>
      </c>
      <c r="D30" s="198">
        <v>88900</v>
      </c>
      <c r="E30" s="198">
        <v>267000</v>
      </c>
      <c r="F30" s="198">
        <v>900</v>
      </c>
      <c r="G30" s="198">
        <v>4191</v>
      </c>
      <c r="H30" s="198">
        <v>103</v>
      </c>
      <c r="I30" s="198">
        <v>200</v>
      </c>
      <c r="J30" s="198">
        <v>127</v>
      </c>
      <c r="K30" s="199">
        <v>16</v>
      </c>
    </row>
    <row r="31" spans="1:11" x14ac:dyDescent="0.25">
      <c r="A31" s="196" t="s">
        <v>227</v>
      </c>
      <c r="B31" s="198">
        <v>2032</v>
      </c>
      <c r="C31" s="198">
        <v>6450</v>
      </c>
      <c r="D31" s="198">
        <v>111000</v>
      </c>
      <c r="E31" s="198">
        <v>334000</v>
      </c>
      <c r="F31" s="198">
        <v>900</v>
      </c>
      <c r="G31" s="198">
        <v>4191</v>
      </c>
      <c r="H31" s="198">
        <v>115</v>
      </c>
      <c r="I31" s="198">
        <v>210</v>
      </c>
      <c r="J31" s="198">
        <v>127</v>
      </c>
      <c r="K31" s="199">
        <v>16</v>
      </c>
    </row>
    <row r="32" spans="1:11" x14ac:dyDescent="0.25">
      <c r="A32" s="196" t="s">
        <v>228</v>
      </c>
      <c r="B32" s="198">
        <v>2336</v>
      </c>
      <c r="C32" s="198">
        <v>3600</v>
      </c>
      <c r="D32" s="198">
        <v>88900</v>
      </c>
      <c r="E32" s="198">
        <v>267000</v>
      </c>
      <c r="F32" s="198">
        <v>1050</v>
      </c>
      <c r="G32" s="198">
        <v>5029</v>
      </c>
      <c r="H32" s="198">
        <v>118</v>
      </c>
      <c r="I32" s="198">
        <v>210</v>
      </c>
      <c r="J32" s="198">
        <v>127</v>
      </c>
      <c r="K32" s="199">
        <v>16</v>
      </c>
    </row>
    <row r="33" spans="1:11" x14ac:dyDescent="0.25">
      <c r="A33" s="196" t="s">
        <v>229</v>
      </c>
      <c r="B33" s="198">
        <v>2336</v>
      </c>
      <c r="C33" s="198">
        <v>5600</v>
      </c>
      <c r="D33" s="198">
        <v>111000</v>
      </c>
      <c r="E33" s="198">
        <v>334000</v>
      </c>
      <c r="F33" s="198">
        <v>1050</v>
      </c>
      <c r="G33" s="198">
        <v>5029</v>
      </c>
      <c r="H33" s="198">
        <v>135</v>
      </c>
      <c r="I33" s="198">
        <v>220</v>
      </c>
      <c r="J33" s="198">
        <v>127</v>
      </c>
      <c r="K33" s="199">
        <v>16</v>
      </c>
    </row>
    <row r="34" spans="1:11" x14ac:dyDescent="0.25">
      <c r="A34" s="186" t="s">
        <v>230</v>
      </c>
      <c r="B34" s="194">
        <v>2692</v>
      </c>
      <c r="C34" s="194">
        <v>4450</v>
      </c>
      <c r="D34" s="194">
        <v>111000</v>
      </c>
      <c r="E34" s="194">
        <v>334000</v>
      </c>
      <c r="F34" s="194">
        <v>1300</v>
      </c>
      <c r="G34" s="194">
        <v>5867</v>
      </c>
      <c r="H34" s="194">
        <v>150</v>
      </c>
      <c r="I34" s="194">
        <v>210</v>
      </c>
      <c r="J34" s="194">
        <v>127</v>
      </c>
      <c r="K34" s="195">
        <v>16</v>
      </c>
    </row>
    <row r="35" spans="1:11" x14ac:dyDescent="0.25">
      <c r="A35" s="186" t="s">
        <v>231</v>
      </c>
      <c r="B35" s="194">
        <v>3100</v>
      </c>
      <c r="C35" s="194">
        <v>4000</v>
      </c>
      <c r="D35" s="194">
        <v>111000</v>
      </c>
      <c r="E35" s="194">
        <v>334000</v>
      </c>
      <c r="F35" s="194">
        <v>1470</v>
      </c>
      <c r="G35" s="194">
        <v>6706</v>
      </c>
      <c r="H35" s="194">
        <v>170</v>
      </c>
      <c r="I35" s="194">
        <v>210</v>
      </c>
      <c r="J35" s="194">
        <v>127</v>
      </c>
      <c r="K35" s="195">
        <v>16</v>
      </c>
    </row>
    <row r="36" spans="1:11" x14ac:dyDescent="0.25">
      <c r="A36" s="186" t="s">
        <v>232</v>
      </c>
      <c r="B36" s="194">
        <v>2692</v>
      </c>
      <c r="C36" s="194">
        <v>6450</v>
      </c>
      <c r="D36" s="194">
        <v>88900</v>
      </c>
      <c r="E36" s="194">
        <v>267000</v>
      </c>
      <c r="F36" s="194">
        <v>1300</v>
      </c>
      <c r="G36" s="194">
        <v>5867</v>
      </c>
      <c r="H36" s="194">
        <v>165</v>
      </c>
      <c r="I36" s="194">
        <v>220</v>
      </c>
      <c r="J36" s="194">
        <v>127</v>
      </c>
      <c r="K36" s="195">
        <v>16</v>
      </c>
    </row>
    <row r="37" spans="1:11" x14ac:dyDescent="0.25">
      <c r="A37" s="186" t="s">
        <v>233</v>
      </c>
      <c r="B37" s="194">
        <v>3100</v>
      </c>
      <c r="C37" s="194">
        <v>5200</v>
      </c>
      <c r="D37" s="194">
        <v>88900</v>
      </c>
      <c r="E37" s="194">
        <v>267000</v>
      </c>
      <c r="F37" s="194">
        <v>1470</v>
      </c>
      <c r="G37" s="194">
        <v>6706</v>
      </c>
      <c r="H37" s="194">
        <v>180</v>
      </c>
      <c r="I37" s="194">
        <v>210</v>
      </c>
      <c r="J37" s="194">
        <v>127</v>
      </c>
      <c r="K37" s="195">
        <v>16</v>
      </c>
    </row>
    <row r="38" spans="1:11" x14ac:dyDescent="0.25">
      <c r="A38" s="186" t="s">
        <v>234</v>
      </c>
      <c r="B38" s="194">
        <v>95</v>
      </c>
      <c r="C38" s="194">
        <v>4905</v>
      </c>
      <c r="D38" s="194">
        <v>9810</v>
      </c>
      <c r="E38" s="194">
        <v>58860</v>
      </c>
      <c r="F38" s="194">
        <v>60</v>
      </c>
      <c r="G38" s="194">
        <v>120</v>
      </c>
      <c r="H38" s="194">
        <v>0.45</v>
      </c>
      <c r="I38" s="194">
        <v>59</v>
      </c>
      <c r="J38" s="194">
        <v>16</v>
      </c>
      <c r="K38" s="195">
        <v>10</v>
      </c>
    </row>
    <row r="39" spans="1:11" x14ac:dyDescent="0.25">
      <c r="A39" s="186" t="s">
        <v>235</v>
      </c>
      <c r="B39" s="194">
        <v>130</v>
      </c>
      <c r="C39" s="194">
        <v>4905</v>
      </c>
      <c r="D39" s="194">
        <v>11772</v>
      </c>
      <c r="E39" s="194">
        <v>58860</v>
      </c>
      <c r="F39" s="194">
        <v>60</v>
      </c>
      <c r="G39" s="194">
        <v>170</v>
      </c>
      <c r="H39" s="194">
        <v>0.65</v>
      </c>
      <c r="I39" s="194">
        <v>61</v>
      </c>
      <c r="J39" s="194">
        <v>16</v>
      </c>
      <c r="K39" s="195">
        <v>10</v>
      </c>
    </row>
    <row r="40" spans="1:11" x14ac:dyDescent="0.25">
      <c r="A40" s="186" t="s">
        <v>236</v>
      </c>
      <c r="B40" s="194">
        <v>150</v>
      </c>
      <c r="C40" s="194">
        <v>4905</v>
      </c>
      <c r="D40" s="194">
        <v>13734</v>
      </c>
      <c r="E40" s="194">
        <v>58860</v>
      </c>
      <c r="F40" s="194">
        <v>95</v>
      </c>
      <c r="G40" s="194">
        <v>210</v>
      </c>
      <c r="H40" s="194">
        <v>1</v>
      </c>
      <c r="I40" s="194">
        <v>75</v>
      </c>
      <c r="J40" s="194">
        <v>16</v>
      </c>
      <c r="K40" s="195">
        <v>10</v>
      </c>
    </row>
    <row r="41" spans="1:11" x14ac:dyDescent="0.25">
      <c r="A41" s="186" t="s">
        <v>237</v>
      </c>
      <c r="B41" s="194">
        <v>175</v>
      </c>
      <c r="C41" s="194">
        <v>4905</v>
      </c>
      <c r="D41" s="194">
        <v>13734</v>
      </c>
      <c r="E41" s="194">
        <v>58860</v>
      </c>
      <c r="F41" s="194">
        <v>110</v>
      </c>
      <c r="G41" s="194">
        <v>255</v>
      </c>
      <c r="H41" s="194">
        <v>1.1299999999999999</v>
      </c>
      <c r="I41" s="194">
        <v>75</v>
      </c>
      <c r="J41" s="194">
        <v>16</v>
      </c>
      <c r="K41" s="195">
        <v>10</v>
      </c>
    </row>
    <row r="42" spans="1:11" x14ac:dyDescent="0.25">
      <c r="A42" s="186" t="s">
        <v>238</v>
      </c>
      <c r="B42" s="194">
        <v>210</v>
      </c>
      <c r="C42" s="194">
        <v>4905</v>
      </c>
      <c r="D42" s="194">
        <v>13734</v>
      </c>
      <c r="E42" s="194">
        <v>58860</v>
      </c>
      <c r="F42" s="194">
        <v>125</v>
      </c>
      <c r="G42" s="194">
        <v>310</v>
      </c>
      <c r="H42" s="194">
        <v>1.37</v>
      </c>
      <c r="I42" s="194">
        <v>75</v>
      </c>
      <c r="J42" s="194">
        <v>16</v>
      </c>
      <c r="K42" s="195">
        <v>10</v>
      </c>
    </row>
    <row r="43" spans="1:11" x14ac:dyDescent="0.25">
      <c r="A43" s="186" t="s">
        <v>239</v>
      </c>
      <c r="B43" s="194">
        <v>130</v>
      </c>
      <c r="C43" s="194">
        <v>9810</v>
      </c>
      <c r="D43" s="194">
        <v>19620</v>
      </c>
      <c r="E43" s="194">
        <v>58860</v>
      </c>
      <c r="F43" s="194">
        <v>60</v>
      </c>
      <c r="G43" s="194">
        <v>190</v>
      </c>
      <c r="H43" s="194">
        <v>0.97</v>
      </c>
      <c r="I43" s="194">
        <v>77</v>
      </c>
      <c r="J43" s="194">
        <v>16</v>
      </c>
      <c r="K43" s="195">
        <v>10</v>
      </c>
    </row>
    <row r="44" spans="1:11" x14ac:dyDescent="0.25">
      <c r="A44" s="186" t="s">
        <v>240</v>
      </c>
      <c r="B44" s="194">
        <v>300</v>
      </c>
      <c r="C44" s="194">
        <v>4905</v>
      </c>
      <c r="D44" s="194">
        <v>19620</v>
      </c>
      <c r="E44" s="194">
        <v>58860</v>
      </c>
      <c r="F44" s="194">
        <v>170</v>
      </c>
      <c r="G44" s="194">
        <v>485</v>
      </c>
      <c r="H44" s="194">
        <v>2.21</v>
      </c>
      <c r="I44" s="194">
        <v>81</v>
      </c>
      <c r="J44" s="194">
        <v>16</v>
      </c>
      <c r="K44" s="195">
        <v>10</v>
      </c>
    </row>
    <row r="45" spans="1:11" x14ac:dyDescent="0.25">
      <c r="A45" s="186" t="s">
        <v>241</v>
      </c>
      <c r="B45" s="194">
        <v>130</v>
      </c>
      <c r="C45" s="194">
        <v>15696</v>
      </c>
      <c r="D45" s="194">
        <v>19620</v>
      </c>
      <c r="E45" s="194">
        <v>58860</v>
      </c>
      <c r="F45" s="194">
        <v>75</v>
      </c>
      <c r="G45" s="194">
        <v>195</v>
      </c>
      <c r="H45" s="194">
        <v>1.38</v>
      </c>
      <c r="I45" s="194">
        <v>91</v>
      </c>
      <c r="J45" s="194">
        <v>16</v>
      </c>
      <c r="K45" s="195">
        <v>16</v>
      </c>
    </row>
    <row r="46" spans="1:11" x14ac:dyDescent="0.25">
      <c r="A46" s="186" t="s">
        <v>242</v>
      </c>
      <c r="B46" s="194">
        <v>130</v>
      </c>
      <c r="C46" s="194">
        <v>4905</v>
      </c>
      <c r="D46" s="194">
        <v>11772</v>
      </c>
      <c r="E46" s="194">
        <v>58860</v>
      </c>
      <c r="F46" s="194">
        <v>75</v>
      </c>
      <c r="G46" s="194">
        <v>177</v>
      </c>
      <c r="H46" s="194">
        <v>0.84</v>
      </c>
      <c r="I46" s="194">
        <v>69</v>
      </c>
      <c r="J46" s="194">
        <v>16</v>
      </c>
      <c r="K46" s="195">
        <v>10</v>
      </c>
    </row>
    <row r="47" spans="1:11" x14ac:dyDescent="0.25">
      <c r="A47" s="186" t="s">
        <v>243</v>
      </c>
      <c r="B47" s="194">
        <v>150</v>
      </c>
      <c r="C47" s="194">
        <v>4905</v>
      </c>
      <c r="D47" s="194">
        <v>11772</v>
      </c>
      <c r="E47" s="194">
        <v>58860</v>
      </c>
      <c r="F47" s="194">
        <v>95</v>
      </c>
      <c r="G47" s="194">
        <v>195</v>
      </c>
      <c r="H47" s="194">
        <v>0.88</v>
      </c>
      <c r="I47" s="194">
        <v>69</v>
      </c>
      <c r="J47" s="194">
        <v>16</v>
      </c>
      <c r="K47" s="195">
        <v>10</v>
      </c>
    </row>
    <row r="48" spans="1:11" x14ac:dyDescent="0.25">
      <c r="A48" s="186" t="s">
        <v>244</v>
      </c>
      <c r="B48" s="194">
        <v>150</v>
      </c>
      <c r="C48" s="194">
        <v>4905</v>
      </c>
      <c r="D48" s="194">
        <v>11772</v>
      </c>
      <c r="E48" s="194">
        <v>58860</v>
      </c>
      <c r="F48" s="194">
        <v>95</v>
      </c>
      <c r="G48" s="194">
        <v>220</v>
      </c>
      <c r="H48" s="194">
        <v>0.73</v>
      </c>
      <c r="I48" s="194">
        <v>64</v>
      </c>
      <c r="J48" s="194">
        <v>16</v>
      </c>
      <c r="K48" s="195">
        <v>10</v>
      </c>
    </row>
    <row r="49" spans="1:11" x14ac:dyDescent="0.25">
      <c r="A49" s="200" t="s">
        <v>245</v>
      </c>
      <c r="B49" s="201">
        <v>105</v>
      </c>
      <c r="C49" s="201">
        <v>15696</v>
      </c>
      <c r="D49" s="201">
        <v>19620</v>
      </c>
      <c r="E49" s="201">
        <v>58860</v>
      </c>
      <c r="F49" s="201">
        <v>60</v>
      </c>
      <c r="G49" s="201">
        <v>170</v>
      </c>
      <c r="H49" s="201">
        <v>1.03</v>
      </c>
      <c r="I49" s="201">
        <v>91</v>
      </c>
      <c r="J49" s="194">
        <v>16</v>
      </c>
      <c r="K49" s="202">
        <v>16</v>
      </c>
    </row>
    <row r="50" spans="1:11" ht="15.75" customHeight="1" thickBot="1" x14ac:dyDescent="0.3">
      <c r="A50" s="203" t="s">
        <v>246</v>
      </c>
      <c r="B50" s="204">
        <v>210</v>
      </c>
      <c r="C50" s="204">
        <v>10000</v>
      </c>
      <c r="D50" s="204">
        <v>20000</v>
      </c>
      <c r="E50" s="204">
        <v>60000</v>
      </c>
      <c r="F50" s="204">
        <v>150</v>
      </c>
      <c r="G50" s="204">
        <v>300</v>
      </c>
      <c r="H50" s="204">
        <v>1.03</v>
      </c>
      <c r="I50" s="204">
        <v>90</v>
      </c>
      <c r="J50" s="194">
        <v>24</v>
      </c>
      <c r="K50" s="205">
        <v>24</v>
      </c>
    </row>
    <row r="51" spans="1:11" ht="15.75" customHeight="1" thickTop="1" x14ac:dyDescent="0.25"/>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Plan4">
    <tabColor rgb="FF00B0F0"/>
  </sheetPr>
  <dimension ref="A1:T111"/>
  <sheetViews>
    <sheetView zoomScale="130" zoomScaleNormal="130" workbookViewId="0">
      <selection activeCell="H19" sqref="H19"/>
    </sheetView>
  </sheetViews>
  <sheetFormatPr defaultColWidth="9.140625" defaultRowHeight="12.75" x14ac:dyDescent="0.2"/>
  <cols>
    <col min="1" max="1" width="27.42578125" style="1" customWidth="1"/>
    <col min="2" max="2" width="10.7109375" style="1" customWidth="1"/>
    <col min="3" max="3" width="3.7109375" style="1" bestFit="1" customWidth="1"/>
    <col min="4" max="4" width="12.5703125" style="1" customWidth="1"/>
    <col min="5" max="5" width="24.7109375" style="1" bestFit="1" customWidth="1"/>
    <col min="6" max="6" width="8.42578125" style="1" customWidth="1"/>
    <col min="7" max="7" width="7.42578125" style="1" customWidth="1"/>
    <col min="8" max="8" width="9.140625" style="2" customWidth="1"/>
    <col min="9" max="16384" width="9.140625" style="2"/>
  </cols>
  <sheetData>
    <row r="1" spans="1:20" ht="24" customHeight="1" x14ac:dyDescent="0.25">
      <c r="A1" s="242" t="s">
        <v>247</v>
      </c>
      <c r="B1" s="243"/>
      <c r="C1" s="243"/>
      <c r="D1" s="243"/>
      <c r="E1" s="243"/>
      <c r="F1" s="243"/>
      <c r="G1" s="226"/>
      <c r="P1" s="10">
        <f>IF(B19="empilhado",3,IF(B19="duplo",2,1))</f>
        <v>1</v>
      </c>
      <c r="R1" s="2" t="s">
        <v>248</v>
      </c>
      <c r="T1" s="2" t="s">
        <v>249</v>
      </c>
    </row>
    <row r="2" spans="1:20" ht="15" customHeight="1" x14ac:dyDescent="0.25">
      <c r="A2" s="13" t="s">
        <v>250</v>
      </c>
      <c r="B2" s="14" t="e">
        <f>#REF!</f>
        <v>#REF!</v>
      </c>
      <c r="D2" s="15" t="s">
        <v>251</v>
      </c>
      <c r="E2" s="244" t="e">
        <f>#REF!</f>
        <v>#REF!</v>
      </c>
      <c r="F2" s="243"/>
      <c r="G2" s="226"/>
      <c r="O2" s="45" t="s">
        <v>252</v>
      </c>
      <c r="P2" s="46">
        <v>1</v>
      </c>
      <c r="R2" s="2" t="s">
        <v>253</v>
      </c>
      <c r="T2" s="2" t="s">
        <v>254</v>
      </c>
    </row>
    <row r="3" spans="1:20" ht="15.75" customHeight="1" x14ac:dyDescent="0.25">
      <c r="A3" s="245" t="e">
        <f>#REF!</f>
        <v>#REF!</v>
      </c>
      <c r="B3" s="243"/>
      <c r="C3" s="243"/>
      <c r="D3" s="243"/>
      <c r="E3" s="243"/>
      <c r="F3" s="243"/>
      <c r="G3" s="226"/>
      <c r="P3" s="11"/>
      <c r="T3" s="2" t="s">
        <v>255</v>
      </c>
    </row>
    <row r="4" spans="1:20" ht="15" x14ac:dyDescent="0.25">
      <c r="A4" s="246" t="e">
        <f>(#REF!)&amp;" Reator(es), Tipo "&amp;(#REF!)</f>
        <v>#REF!</v>
      </c>
      <c r="B4" s="243"/>
      <c r="C4" s="243"/>
      <c r="D4" s="243"/>
      <c r="E4" s="243"/>
      <c r="F4" s="243"/>
      <c r="G4" s="226"/>
      <c r="P4" s="11"/>
    </row>
    <row r="5" spans="1:20" ht="12.95" customHeight="1" x14ac:dyDescent="0.2">
      <c r="A5" s="16" t="s">
        <v>256</v>
      </c>
      <c r="B5" s="17" t="e">
        <f>#REF!</f>
        <v>#REF!</v>
      </c>
      <c r="C5" s="18" t="s">
        <v>257</v>
      </c>
      <c r="D5" s="19" t="e">
        <f>IF(#REF!=#REF!,"(-0 / + 10%)",IF(#REF!=#REF!,"(-5 / +5%)",IF(#REF!=#REF!,"(-0 / +20%)","(-5 / + 5%)")))</f>
        <v>#REF!</v>
      </c>
      <c r="E5" s="18" t="s">
        <v>258</v>
      </c>
      <c r="F5" s="20" t="e">
        <f>#REF!</f>
        <v>#REF!</v>
      </c>
      <c r="G5" s="21" t="s">
        <v>259</v>
      </c>
      <c r="P5" s="11"/>
    </row>
    <row r="6" spans="1:20" ht="12.95" customHeight="1" x14ac:dyDescent="0.2">
      <c r="A6" s="22" t="s">
        <v>260</v>
      </c>
      <c r="B6" s="23" t="e">
        <f>#REF!</f>
        <v>#REF!</v>
      </c>
      <c r="C6" s="24" t="s">
        <v>261</v>
      </c>
      <c r="D6" s="25"/>
      <c r="E6" s="25" t="s">
        <v>262</v>
      </c>
      <c r="F6" s="29" t="e">
        <f>#REF!</f>
        <v>#REF!</v>
      </c>
      <c r="G6" s="27" t="s">
        <v>259</v>
      </c>
      <c r="P6" s="11"/>
    </row>
    <row r="7" spans="1:20" ht="12.95" customHeight="1" x14ac:dyDescent="0.2">
      <c r="A7" s="22" t="s">
        <v>263</v>
      </c>
      <c r="B7" s="28" t="e">
        <f>#REF!</f>
        <v>#REF!</v>
      </c>
      <c r="C7" s="25" t="s">
        <v>264</v>
      </c>
      <c r="D7" s="25"/>
      <c r="E7" s="25" t="s">
        <v>265</v>
      </c>
      <c r="F7" s="29" t="e">
        <f>#REF!</f>
        <v>#REF!</v>
      </c>
      <c r="G7" s="27" t="s">
        <v>259</v>
      </c>
      <c r="P7" s="12"/>
    </row>
    <row r="8" spans="1:20" ht="12.95" customHeight="1" x14ac:dyDescent="0.2">
      <c r="A8" s="22" t="s">
        <v>266</v>
      </c>
      <c r="B8" s="25" t="e">
        <f>#REF!</f>
        <v>#REF!</v>
      </c>
      <c r="C8" s="25" t="s">
        <v>267</v>
      </c>
      <c r="D8" s="25"/>
      <c r="E8" s="25" t="s">
        <v>268</v>
      </c>
      <c r="F8" s="29" t="e">
        <f>#REF!</f>
        <v>#REF!</v>
      </c>
      <c r="G8" s="27" t="s">
        <v>259</v>
      </c>
    </row>
    <row r="9" spans="1:20" ht="12.95" customHeight="1" x14ac:dyDescent="0.2">
      <c r="A9" s="22" t="s">
        <v>269</v>
      </c>
      <c r="B9" s="28" t="e">
        <f>#REF!</f>
        <v>#REF!</v>
      </c>
      <c r="C9" s="25" t="s">
        <v>270</v>
      </c>
      <c r="D9" s="25"/>
      <c r="E9" s="25" t="s">
        <v>271</v>
      </c>
      <c r="F9" s="26" t="e">
        <f>#REF!</f>
        <v>#REF!</v>
      </c>
      <c r="G9" s="27" t="s">
        <v>272</v>
      </c>
    </row>
    <row r="10" spans="1:20" ht="12.95" customHeight="1" x14ac:dyDescent="0.2">
      <c r="A10" s="22" t="s">
        <v>273</v>
      </c>
      <c r="B10" s="28" t="e">
        <f>#REF!</f>
        <v>#REF!</v>
      </c>
      <c r="C10" s="25" t="s">
        <v>270</v>
      </c>
      <c r="D10" s="25"/>
      <c r="E10" s="25" t="s">
        <v>274</v>
      </c>
      <c r="F10" s="26" t="e">
        <f>IF(P1=1,#REF!,IF(P1=2,(2*#REF!+#REF!*(#REF!+#REF!)),(3*#REF!+#REF!*(#REF!+2*#REF!))))</f>
        <v>#REF!</v>
      </c>
      <c r="G10" s="27" t="s">
        <v>272</v>
      </c>
    </row>
    <row r="11" spans="1:20" ht="12.95" customHeight="1" x14ac:dyDescent="0.2">
      <c r="A11" s="22" t="s">
        <v>275</v>
      </c>
      <c r="B11" s="28" t="e">
        <f>#REF!</f>
        <v>#REF!</v>
      </c>
      <c r="C11" s="25" t="s">
        <v>276</v>
      </c>
      <c r="D11" s="25"/>
      <c r="G11" s="30"/>
    </row>
    <row r="12" spans="1:20" ht="12.95" customHeight="1" x14ac:dyDescent="0.2">
      <c r="A12" s="22" t="s">
        <v>277</v>
      </c>
      <c r="B12" s="28" t="e">
        <f>#REF!&amp;" / "&amp;#REF!</f>
        <v>#REF!</v>
      </c>
      <c r="C12" s="25" t="s">
        <v>278</v>
      </c>
      <c r="D12" s="25"/>
      <c r="E12" s="25" t="s">
        <v>279</v>
      </c>
      <c r="F12" s="25">
        <v>1000</v>
      </c>
      <c r="G12" s="27" t="s">
        <v>280</v>
      </c>
    </row>
    <row r="13" spans="1:20" ht="12.95" customHeight="1" x14ac:dyDescent="0.2">
      <c r="A13" s="22" t="s">
        <v>281</v>
      </c>
      <c r="B13" s="31" t="e">
        <f>#REF!</f>
        <v>#REF!</v>
      </c>
      <c r="C13" s="25" t="s">
        <v>282</v>
      </c>
      <c r="D13" s="25"/>
      <c r="E13" s="25" t="s">
        <v>283</v>
      </c>
      <c r="F13" s="25" t="e">
        <f>#REF!</f>
        <v>#REF!</v>
      </c>
      <c r="G13" s="27" t="s">
        <v>284</v>
      </c>
    </row>
    <row r="14" spans="1:20" ht="12.95" customHeight="1" x14ac:dyDescent="0.2">
      <c r="A14" s="22" t="s">
        <v>285</v>
      </c>
      <c r="B14" s="31" t="e">
        <f>IF((#REF!*1.1*0.001)&lt;0.1,0.1,#REF!*1.1*0.001)*(IF(#REF!=2,1.13,1))</f>
        <v>#REF!</v>
      </c>
      <c r="C14" s="25" t="s">
        <v>286</v>
      </c>
      <c r="D14" s="25"/>
      <c r="E14" s="25" t="s">
        <v>287</v>
      </c>
      <c r="F14" s="25" t="e">
        <f>#REF!</f>
        <v>#REF!</v>
      </c>
      <c r="G14" s="27" t="s">
        <v>288</v>
      </c>
    </row>
    <row r="15" spans="1:20" ht="12.95" customHeight="1" x14ac:dyDescent="0.2">
      <c r="A15" s="22" t="s">
        <v>289</v>
      </c>
      <c r="B15" s="28" t="s">
        <v>290</v>
      </c>
      <c r="C15" s="32" t="e">
        <f>0.8*#REF!</f>
        <v>#REF!</v>
      </c>
      <c r="D15" s="25"/>
      <c r="G15" s="30"/>
    </row>
    <row r="16" spans="1:20" ht="12.95" customHeight="1" x14ac:dyDescent="0.2">
      <c r="A16" s="22" t="s">
        <v>291</v>
      </c>
      <c r="B16" s="28" t="s">
        <v>290</v>
      </c>
      <c r="C16" s="32" t="e">
        <f>#REF!*0.8</f>
        <v>#REF!</v>
      </c>
      <c r="D16" s="25"/>
      <c r="E16" s="25" t="s">
        <v>292</v>
      </c>
      <c r="F16" s="28" t="s">
        <v>293</v>
      </c>
      <c r="G16" s="30"/>
    </row>
    <row r="17" spans="1:7" ht="12.95" customHeight="1" x14ac:dyDescent="0.2">
      <c r="A17" s="33"/>
      <c r="C17" s="25"/>
      <c r="D17" s="25"/>
      <c r="E17" s="25" t="s">
        <v>294</v>
      </c>
      <c r="F17" s="28" t="e">
        <f>#REF!</f>
        <v>#REF!</v>
      </c>
      <c r="G17" s="30"/>
    </row>
    <row r="18" spans="1:7" ht="12.95" customHeight="1" x14ac:dyDescent="0.2">
      <c r="A18" s="22" t="s">
        <v>295</v>
      </c>
      <c r="B18" s="23" t="e">
        <f>(B6*B11^2)/1000</f>
        <v>#REF!</v>
      </c>
      <c r="C18" s="25" t="s">
        <v>296</v>
      </c>
      <c r="D18" s="25"/>
      <c r="E18" s="25" t="s">
        <v>297</v>
      </c>
      <c r="F18" s="28" t="e">
        <f>IF(#REF!=155,"F (155ºC)","B (130ºC)")</f>
        <v>#REF!</v>
      </c>
      <c r="G18" s="30"/>
    </row>
    <row r="19" spans="1:7" ht="12.95" customHeight="1" x14ac:dyDescent="0.25">
      <c r="A19" s="34" t="s">
        <v>298</v>
      </c>
      <c r="B19" s="236" t="s">
        <v>249</v>
      </c>
      <c r="C19" s="231"/>
      <c r="D19" s="35"/>
      <c r="E19" s="36" t="s">
        <v>299</v>
      </c>
      <c r="F19" s="9" t="e">
        <f>#REF!</f>
        <v>#REF!</v>
      </c>
      <c r="G19" s="37"/>
    </row>
    <row r="20" spans="1:7" ht="12.95" customHeight="1" x14ac:dyDescent="0.25">
      <c r="A20" s="38" t="s">
        <v>300</v>
      </c>
      <c r="D20" s="7"/>
      <c r="E20" s="237" t="s">
        <v>301</v>
      </c>
      <c r="F20" s="234"/>
      <c r="G20" s="238"/>
    </row>
    <row r="21" spans="1:7" ht="12.95" customHeight="1" x14ac:dyDescent="0.2">
      <c r="A21" s="22" t="s">
        <v>302</v>
      </c>
      <c r="D21" s="228" t="e">
        <f>TEXT(F5,"0")&amp;" mm"</f>
        <v>#REF!</v>
      </c>
      <c r="G21" s="30"/>
    </row>
    <row r="22" spans="1:7" ht="12.95" customHeight="1" x14ac:dyDescent="0.2">
      <c r="A22" s="22" t="s">
        <v>303</v>
      </c>
      <c r="D22" s="229"/>
      <c r="G22" s="30"/>
    </row>
    <row r="23" spans="1:7" ht="12.95" customHeight="1" x14ac:dyDescent="0.2">
      <c r="A23" s="239" t="s">
        <v>304</v>
      </c>
      <c r="B23" s="247"/>
      <c r="C23" s="247"/>
      <c r="D23" s="229"/>
      <c r="G23" s="30"/>
    </row>
    <row r="24" spans="1:7" ht="12.95" customHeight="1" x14ac:dyDescent="0.2">
      <c r="A24" s="241"/>
      <c r="B24" s="247"/>
      <c r="C24" s="247"/>
      <c r="D24" s="229"/>
      <c r="G24" s="30"/>
    </row>
    <row r="25" spans="1:7" ht="12.95" customHeight="1" x14ac:dyDescent="0.2">
      <c r="A25" s="239" t="s">
        <v>305</v>
      </c>
      <c r="B25" s="247"/>
      <c r="C25" s="247"/>
      <c r="D25" s="229"/>
      <c r="G25" s="30"/>
    </row>
    <row r="26" spans="1:7" ht="12.95" customHeight="1" x14ac:dyDescent="0.2">
      <c r="A26" s="241"/>
      <c r="B26" s="247"/>
      <c r="C26" s="247"/>
      <c r="D26" s="229"/>
      <c r="G26" s="30"/>
    </row>
    <row r="27" spans="1:7" ht="12.95" customHeight="1" x14ac:dyDescent="0.2">
      <c r="A27" s="22" t="s">
        <v>306</v>
      </c>
      <c r="D27" s="229"/>
      <c r="G27" s="30"/>
    </row>
    <row r="28" spans="1:7" ht="12.95" customHeight="1" x14ac:dyDescent="0.2">
      <c r="A28" s="39" t="s">
        <v>307</v>
      </c>
      <c r="B28" s="40" t="e">
        <f>F5*3+(2*#REF!+(IF(P2=1,2,1))*(#REF!+#REF!))*1000+IF(#REF!=2,0,(#REF!*1000))*5</f>
        <v>#REF!</v>
      </c>
      <c r="D28" s="229"/>
      <c r="G28" s="30"/>
    </row>
    <row r="29" spans="1:7" ht="12.95" customHeight="1" x14ac:dyDescent="0.2">
      <c r="A29" s="39" t="s">
        <v>308</v>
      </c>
      <c r="B29" s="40" t="e">
        <f>F5*2+(#REF!+#REF!+#REF!)*1000+IF(#REF!=2,0,(#REF!*1000))*3</f>
        <v>#REF!</v>
      </c>
      <c r="D29" s="8"/>
      <c r="G29" s="30"/>
    </row>
    <row r="30" spans="1:7" ht="12.95" customHeight="1" x14ac:dyDescent="0.2">
      <c r="A30" s="22"/>
      <c r="B30" s="25"/>
      <c r="D30" s="228" t="e">
        <f>TEXT(#REF!*1000+#REF!,"0")&amp;" mm"</f>
        <v>#REF!</v>
      </c>
      <c r="G30" s="30"/>
    </row>
    <row r="31" spans="1:7" ht="12.95" customHeight="1" x14ac:dyDescent="0.2">
      <c r="A31" s="33"/>
      <c r="D31" s="229"/>
      <c r="G31" s="30"/>
    </row>
    <row r="32" spans="1:7" ht="12.95" customHeight="1" x14ac:dyDescent="0.2">
      <c r="A32" s="38" t="s">
        <v>309</v>
      </c>
      <c r="D32" s="229"/>
      <c r="G32" s="30"/>
    </row>
    <row r="33" spans="1:7" ht="12.95" customHeight="1" x14ac:dyDescent="0.2">
      <c r="A33" s="22" t="s">
        <v>310</v>
      </c>
      <c r="B33" s="25" t="s">
        <v>311</v>
      </c>
      <c r="D33" s="229"/>
      <c r="G33" s="30"/>
    </row>
    <row r="34" spans="1:7" ht="12.95" customHeight="1" x14ac:dyDescent="0.2">
      <c r="A34" s="22" t="s">
        <v>312</v>
      </c>
      <c r="B34" s="25" t="e">
        <f>#REF!&amp;" X "&amp;#REF!</f>
        <v>#REF!</v>
      </c>
      <c r="D34" s="229"/>
      <c r="G34" s="30"/>
    </row>
    <row r="35" spans="1:7" ht="12.95" customHeight="1" x14ac:dyDescent="0.2">
      <c r="A35" s="22" t="s">
        <v>313</v>
      </c>
      <c r="B35" s="25" t="b">
        <f>IF(P1=3,(2*#REF!&amp;" X "&amp;#REF!),IF(P1=2,(#REF!&amp;" X "&amp;#REF!)))</f>
        <v>0</v>
      </c>
      <c r="D35" s="229"/>
      <c r="G35" s="30"/>
    </row>
    <row r="36" spans="1:7" ht="12.95" customHeight="1" x14ac:dyDescent="0.2">
      <c r="A36" s="61" t="s">
        <v>312</v>
      </c>
      <c r="B36" s="62" t="e">
        <f>#REF!&amp;" X "&amp;#REF!</f>
        <v>#REF!</v>
      </c>
      <c r="D36" s="229"/>
      <c r="G36" s="30"/>
    </row>
    <row r="37" spans="1:7" ht="12.95" customHeight="1" x14ac:dyDescent="0.25">
      <c r="A37" s="33"/>
      <c r="B37" s="35"/>
      <c r="C37" s="35"/>
      <c r="E37" s="230" t="s">
        <v>314</v>
      </c>
      <c r="F37" s="231"/>
      <c r="G37" s="232"/>
    </row>
    <row r="38" spans="1:7" ht="12.95" customHeight="1" x14ac:dyDescent="0.25">
      <c r="A38" s="233" t="s">
        <v>315</v>
      </c>
      <c r="B38" s="234"/>
      <c r="C38" s="51"/>
      <c r="D38" s="51"/>
      <c r="E38" s="49" t="s">
        <v>316</v>
      </c>
      <c r="F38" s="49"/>
      <c r="G38" s="41"/>
    </row>
    <row r="39" spans="1:7" ht="12.95" customHeight="1" x14ac:dyDescent="0.2">
      <c r="A39" s="52"/>
      <c r="B39" s="53"/>
      <c r="F39" s="25"/>
      <c r="G39" s="30"/>
    </row>
    <row r="40" spans="1:7" ht="12.95" customHeight="1" x14ac:dyDescent="0.2">
      <c r="A40" s="52" t="str">
        <f>E8</f>
        <v>Distância Mínima Entre Eixos de Reatores</v>
      </c>
      <c r="C40" s="29" t="e">
        <f>F8</f>
        <v>#REF!</v>
      </c>
      <c r="D40" s="25" t="str">
        <f>G8</f>
        <v>mm</v>
      </c>
      <c r="E40" s="25" t="s">
        <v>317</v>
      </c>
      <c r="F40" s="25"/>
      <c r="G40" s="30"/>
    </row>
    <row r="41" spans="1:7" ht="12.95" customHeight="1" x14ac:dyDescent="0.2">
      <c r="A41" s="38" t="s">
        <v>318</v>
      </c>
      <c r="B41" s="54"/>
      <c r="E41" s="25" t="s">
        <v>319</v>
      </c>
      <c r="F41" s="25"/>
      <c r="G41" s="30"/>
    </row>
    <row r="42" spans="1:7" ht="12.95" customHeight="1" x14ac:dyDescent="0.2">
      <c r="A42" s="52" t="s">
        <v>320</v>
      </c>
      <c r="B42" s="53"/>
      <c r="C42" s="29" t="e">
        <f>F6/2</f>
        <v>#REF!</v>
      </c>
      <c r="D42" s="25" t="s">
        <v>259</v>
      </c>
      <c r="E42" s="25" t="s">
        <v>321</v>
      </c>
      <c r="F42" s="25"/>
      <c r="G42" s="30"/>
    </row>
    <row r="43" spans="1:7" ht="12.95" customHeight="1" x14ac:dyDescent="0.2">
      <c r="A43" s="38" t="s">
        <v>322</v>
      </c>
      <c r="B43" s="54"/>
      <c r="C43" s="55"/>
      <c r="E43" s="25" t="s">
        <v>323</v>
      </c>
      <c r="F43" s="25"/>
      <c r="G43" s="30"/>
    </row>
    <row r="44" spans="1:7" ht="12.95" customHeight="1" x14ac:dyDescent="0.2">
      <c r="A44" s="52" t="s">
        <v>320</v>
      </c>
      <c r="B44" s="53"/>
      <c r="C44" s="29" t="e">
        <f>F6*1.1</f>
        <v>#REF!</v>
      </c>
      <c r="D44" s="25" t="s">
        <v>259</v>
      </c>
      <c r="E44" s="25" t="s">
        <v>324</v>
      </c>
      <c r="G44" s="30"/>
    </row>
    <row r="45" spans="1:7" ht="12.95" customHeight="1" x14ac:dyDescent="0.2">
      <c r="A45" s="33"/>
      <c r="G45" s="30"/>
    </row>
    <row r="46" spans="1:7" ht="12.95" customHeight="1" x14ac:dyDescent="0.2">
      <c r="A46" s="42" t="s">
        <v>325</v>
      </c>
      <c r="B46" s="51"/>
      <c r="C46" s="51"/>
      <c r="D46" s="51"/>
      <c r="E46" s="51"/>
      <c r="F46" s="49"/>
      <c r="G46" s="50"/>
    </row>
    <row r="47" spans="1:7" ht="12.95" customHeight="1" x14ac:dyDescent="0.2">
      <c r="A47" s="22"/>
      <c r="F47" s="25"/>
      <c r="G47" s="27"/>
    </row>
    <row r="48" spans="1:7" ht="12.95" customHeight="1" x14ac:dyDescent="0.2">
      <c r="A48" s="43" t="s">
        <v>326</v>
      </c>
      <c r="B48" s="56" t="s">
        <v>253</v>
      </c>
      <c r="C48" s="25"/>
      <c r="F48" s="25"/>
      <c r="G48" s="27"/>
    </row>
    <row r="49" spans="1:18" ht="12.95" customHeight="1" x14ac:dyDescent="0.2">
      <c r="A49" s="43" t="s">
        <v>327</v>
      </c>
      <c r="B49" s="57" t="e">
        <f>#REF!&amp;" x "&amp;#REF!&amp;"  x "&amp;#REF!&amp;" cm"</f>
        <v>#REF!</v>
      </c>
      <c r="F49" s="25"/>
      <c r="G49" s="27"/>
    </row>
    <row r="50" spans="1:18" ht="12.95" customHeight="1" x14ac:dyDescent="0.2">
      <c r="A50" s="22" t="s">
        <v>328</v>
      </c>
      <c r="B50" s="25" t="s">
        <v>329</v>
      </c>
      <c r="F50" s="25"/>
      <c r="G50" s="27"/>
    </row>
    <row r="51" spans="1:18" ht="12.95" customHeight="1" x14ac:dyDescent="0.2">
      <c r="A51" s="22" t="s">
        <v>330</v>
      </c>
      <c r="B51" s="32" t="e">
        <f>#REF!</f>
        <v>#REF!</v>
      </c>
      <c r="F51" s="25"/>
      <c r="G51" s="27"/>
    </row>
    <row r="52" spans="1:18" ht="12.95" customHeight="1" x14ac:dyDescent="0.2">
      <c r="A52" s="22" t="s">
        <v>331</v>
      </c>
      <c r="B52" s="56" t="e">
        <f>#REF!</f>
        <v>#REF!</v>
      </c>
      <c r="D52" s="25"/>
      <c r="E52" s="25"/>
      <c r="F52" s="25"/>
      <c r="G52" s="27"/>
    </row>
    <row r="53" spans="1:18" ht="12.95" customHeight="1" x14ac:dyDescent="0.2">
      <c r="A53" s="22"/>
      <c r="B53" s="25"/>
      <c r="D53" s="58"/>
      <c r="E53" s="58"/>
      <c r="F53" s="58"/>
      <c r="G53" s="59"/>
    </row>
    <row r="54" spans="1:18" ht="12.95" customHeight="1" x14ac:dyDescent="0.25">
      <c r="A54" s="235" t="s">
        <v>332</v>
      </c>
      <c r="B54" s="231"/>
      <c r="C54" s="231"/>
      <c r="D54" s="231"/>
      <c r="E54" s="231"/>
      <c r="F54" s="36" t="s">
        <v>333</v>
      </c>
      <c r="G54" s="60">
        <f ca="1">TODAY()</f>
        <v>44939</v>
      </c>
    </row>
    <row r="58" spans="1:18" ht="12.75" customHeight="1" x14ac:dyDescent="0.25">
      <c r="L58" s="242"/>
      <c r="M58" s="243"/>
      <c r="N58" s="243"/>
      <c r="O58" s="243"/>
      <c r="P58" s="243"/>
      <c r="Q58" s="243"/>
      <c r="R58" s="226"/>
    </row>
    <row r="59" spans="1:18" ht="12.75" customHeight="1" x14ac:dyDescent="0.25">
      <c r="L59" s="13"/>
      <c r="M59" s="14"/>
      <c r="N59" s="1"/>
      <c r="O59" s="15"/>
      <c r="P59" s="244"/>
      <c r="Q59" s="243"/>
      <c r="R59" s="226"/>
    </row>
    <row r="60" spans="1:18" ht="12.75" customHeight="1" x14ac:dyDescent="0.25">
      <c r="L60" s="245"/>
      <c r="M60" s="243"/>
      <c r="N60" s="243"/>
      <c r="O60" s="243"/>
      <c r="P60" s="243"/>
      <c r="Q60" s="243"/>
      <c r="R60" s="226"/>
    </row>
    <row r="61" spans="1:18" ht="15" customHeight="1" x14ac:dyDescent="0.25">
      <c r="L61" s="246"/>
      <c r="M61" s="243"/>
      <c r="N61" s="243"/>
      <c r="O61" s="243"/>
      <c r="P61" s="243"/>
      <c r="Q61" s="243"/>
      <c r="R61" s="226"/>
    </row>
    <row r="62" spans="1:18" ht="15" customHeight="1" x14ac:dyDescent="0.2">
      <c r="J62" s="2" t="s">
        <v>334</v>
      </c>
      <c r="L62" s="16"/>
      <c r="M62" s="17"/>
      <c r="N62" s="18"/>
      <c r="O62" s="19"/>
      <c r="P62" s="18"/>
      <c r="Q62" s="20"/>
      <c r="R62" s="21"/>
    </row>
    <row r="63" spans="1:18" ht="15" customHeight="1" x14ac:dyDescent="0.2">
      <c r="L63" s="22"/>
      <c r="M63" s="23"/>
      <c r="N63" s="24"/>
      <c r="O63" s="25"/>
      <c r="P63" s="25"/>
      <c r="Q63" s="29"/>
      <c r="R63" s="27"/>
    </row>
    <row r="64" spans="1:18" ht="15" customHeight="1" x14ac:dyDescent="0.2">
      <c r="L64" s="22"/>
      <c r="M64" s="28"/>
      <c r="N64" s="25"/>
      <c r="O64" s="25"/>
      <c r="P64" s="25"/>
      <c r="Q64" s="29"/>
      <c r="R64" s="27"/>
    </row>
    <row r="65" spans="12:18" x14ac:dyDescent="0.2">
      <c r="L65" s="22"/>
      <c r="M65" s="25"/>
      <c r="N65" s="25"/>
      <c r="O65" s="25"/>
      <c r="P65" s="25"/>
      <c r="Q65" s="29"/>
      <c r="R65" s="27"/>
    </row>
    <row r="66" spans="12:18" x14ac:dyDescent="0.2">
      <c r="L66" s="22"/>
      <c r="M66" s="28"/>
      <c r="N66" s="25"/>
      <c r="O66" s="25"/>
      <c r="P66" s="25"/>
      <c r="Q66" s="26"/>
      <c r="R66" s="27"/>
    </row>
    <row r="67" spans="12:18" x14ac:dyDescent="0.2">
      <c r="L67" s="22"/>
      <c r="M67" s="28"/>
      <c r="N67" s="25"/>
      <c r="O67" s="25"/>
      <c r="P67" s="25"/>
      <c r="Q67" s="26"/>
      <c r="R67" s="27"/>
    </row>
    <row r="68" spans="12:18" x14ac:dyDescent="0.2">
      <c r="L68" s="22"/>
      <c r="M68" s="28"/>
      <c r="N68" s="25"/>
      <c r="O68" s="25"/>
      <c r="P68" s="1"/>
      <c r="Q68" s="1"/>
      <c r="R68" s="30"/>
    </row>
    <row r="69" spans="12:18" x14ac:dyDescent="0.2">
      <c r="L69" s="22"/>
      <c r="M69" s="28"/>
      <c r="N69" s="25"/>
      <c r="O69" s="25"/>
      <c r="P69" s="25"/>
      <c r="Q69" s="25"/>
      <c r="R69" s="27"/>
    </row>
    <row r="70" spans="12:18" x14ac:dyDescent="0.2">
      <c r="L70" s="22"/>
      <c r="M70" s="31"/>
      <c r="N70" s="25"/>
      <c r="O70" s="25"/>
      <c r="P70" s="25"/>
      <c r="Q70" s="25"/>
      <c r="R70" s="27"/>
    </row>
    <row r="71" spans="12:18" x14ac:dyDescent="0.2">
      <c r="L71" s="22"/>
      <c r="M71" s="31"/>
      <c r="N71" s="25"/>
      <c r="O71" s="25"/>
      <c r="P71" s="25"/>
      <c r="Q71" s="25"/>
      <c r="R71" s="27"/>
    </row>
    <row r="72" spans="12:18" x14ac:dyDescent="0.2">
      <c r="L72" s="22"/>
      <c r="M72" s="28"/>
      <c r="N72" s="32"/>
      <c r="O72" s="25"/>
      <c r="P72" s="1"/>
      <c r="Q72" s="1"/>
      <c r="R72" s="30"/>
    </row>
    <row r="73" spans="12:18" x14ac:dyDescent="0.2">
      <c r="L73" s="22"/>
      <c r="M73" s="28"/>
      <c r="N73" s="32"/>
      <c r="O73" s="25"/>
      <c r="P73" s="25"/>
      <c r="Q73" s="28"/>
      <c r="R73" s="30"/>
    </row>
    <row r="74" spans="12:18" x14ac:dyDescent="0.2">
      <c r="L74" s="33"/>
      <c r="M74" s="1"/>
      <c r="N74" s="25"/>
      <c r="O74" s="25"/>
      <c r="P74" s="25"/>
      <c r="Q74" s="28"/>
      <c r="R74" s="30"/>
    </row>
    <row r="75" spans="12:18" x14ac:dyDescent="0.2">
      <c r="L75" s="22"/>
      <c r="M75" s="23"/>
      <c r="N75" s="25"/>
      <c r="O75" s="25"/>
      <c r="P75" s="25"/>
      <c r="Q75" s="28"/>
      <c r="R75" s="30"/>
    </row>
    <row r="76" spans="12:18" ht="15" x14ac:dyDescent="0.25">
      <c r="L76" s="34"/>
      <c r="M76" s="236"/>
      <c r="N76" s="231"/>
      <c r="O76" s="35"/>
      <c r="P76" s="36"/>
      <c r="Q76" s="9"/>
      <c r="R76" s="37"/>
    </row>
    <row r="77" spans="12:18" ht="15" x14ac:dyDescent="0.25">
      <c r="L77" s="38"/>
      <c r="M77" s="1"/>
      <c r="N77" s="1"/>
      <c r="O77" s="7"/>
      <c r="P77" s="237"/>
      <c r="Q77" s="234"/>
      <c r="R77" s="238"/>
    </row>
    <row r="78" spans="12:18" ht="12.75" customHeight="1" x14ac:dyDescent="0.2">
      <c r="L78" s="22"/>
      <c r="M78" s="1"/>
      <c r="N78" s="1"/>
      <c r="O78" s="228"/>
      <c r="P78" s="1"/>
      <c r="Q78" s="1"/>
      <c r="R78" s="30"/>
    </row>
    <row r="79" spans="12:18" x14ac:dyDescent="0.2">
      <c r="L79" s="22"/>
      <c r="M79" s="1"/>
      <c r="N79" s="1"/>
      <c r="O79" s="229"/>
      <c r="P79" s="1"/>
      <c r="Q79" s="1"/>
      <c r="R79" s="30"/>
    </row>
    <row r="80" spans="12:18" ht="12.75" customHeight="1" x14ac:dyDescent="0.2">
      <c r="L80" s="239"/>
      <c r="M80" s="240"/>
      <c r="N80" s="240"/>
      <c r="O80" s="229"/>
      <c r="P80" s="1"/>
      <c r="Q80" s="1"/>
      <c r="R80" s="30"/>
    </row>
    <row r="81" spans="12:18" ht="12.75" customHeight="1" x14ac:dyDescent="0.2">
      <c r="L81" s="241"/>
      <c r="M81" s="240"/>
      <c r="N81" s="240"/>
      <c r="O81" s="229"/>
      <c r="P81" s="1"/>
      <c r="Q81" s="1"/>
      <c r="R81" s="30"/>
    </row>
    <row r="82" spans="12:18" ht="12.75" customHeight="1" x14ac:dyDescent="0.2">
      <c r="L82" s="239"/>
      <c r="M82" s="240"/>
      <c r="N82" s="240"/>
      <c r="O82" s="229"/>
      <c r="P82" s="1"/>
      <c r="Q82" s="1"/>
      <c r="R82" s="30"/>
    </row>
    <row r="83" spans="12:18" ht="12.75" customHeight="1" x14ac:dyDescent="0.2">
      <c r="L83" s="241"/>
      <c r="M83" s="240"/>
      <c r="N83" s="240"/>
      <c r="O83" s="229"/>
      <c r="P83" s="1"/>
      <c r="Q83" s="1"/>
      <c r="R83" s="30"/>
    </row>
    <row r="84" spans="12:18" x14ac:dyDescent="0.2">
      <c r="L84" s="22"/>
      <c r="M84" s="1"/>
      <c r="N84" s="1"/>
      <c r="O84" s="229"/>
      <c r="P84" s="1"/>
      <c r="Q84" s="1"/>
      <c r="R84" s="30"/>
    </row>
    <row r="85" spans="12:18" x14ac:dyDescent="0.2">
      <c r="L85" s="39"/>
      <c r="M85" s="40"/>
      <c r="N85" s="1"/>
      <c r="O85" s="229"/>
      <c r="P85" s="1"/>
      <c r="Q85" s="1"/>
      <c r="R85" s="30"/>
    </row>
    <row r="86" spans="12:18" x14ac:dyDescent="0.2">
      <c r="L86" s="39"/>
      <c r="M86" s="40"/>
      <c r="N86" s="1"/>
      <c r="O86" s="8"/>
      <c r="P86" s="1"/>
      <c r="Q86" s="1"/>
      <c r="R86" s="30"/>
    </row>
    <row r="87" spans="12:18" ht="12.75" customHeight="1" x14ac:dyDescent="0.2">
      <c r="L87" s="22"/>
      <c r="M87" s="25"/>
      <c r="N87" s="1"/>
      <c r="O87" s="228"/>
      <c r="P87" s="1"/>
      <c r="Q87" s="1"/>
      <c r="R87" s="30"/>
    </row>
    <row r="88" spans="12:18" ht="12.75" customHeight="1" x14ac:dyDescent="0.2">
      <c r="L88" s="33"/>
      <c r="M88" s="1"/>
      <c r="N88" s="1"/>
      <c r="O88" s="229"/>
      <c r="P88" s="1"/>
      <c r="Q88" s="1"/>
      <c r="R88" s="30"/>
    </row>
    <row r="89" spans="12:18" ht="12.75" customHeight="1" x14ac:dyDescent="0.2">
      <c r="L89" s="38"/>
      <c r="M89" s="1"/>
      <c r="N89" s="1"/>
      <c r="O89" s="229"/>
      <c r="P89" s="1"/>
      <c r="Q89" s="1"/>
      <c r="R89" s="30"/>
    </row>
    <row r="90" spans="12:18" ht="12.75" customHeight="1" x14ac:dyDescent="0.2">
      <c r="L90" s="22"/>
      <c r="M90" s="25"/>
      <c r="N90" s="1"/>
      <c r="O90" s="229"/>
      <c r="P90" s="1"/>
      <c r="Q90" s="1"/>
      <c r="R90" s="30"/>
    </row>
    <row r="91" spans="12:18" ht="12.75" customHeight="1" x14ac:dyDescent="0.2">
      <c r="L91" s="22"/>
      <c r="M91" s="25"/>
      <c r="N91" s="1"/>
      <c r="O91" s="229"/>
      <c r="P91" s="1"/>
      <c r="Q91" s="1"/>
      <c r="R91" s="30"/>
    </row>
    <row r="92" spans="12:18" ht="12.75" customHeight="1" x14ac:dyDescent="0.2">
      <c r="L92" s="22"/>
      <c r="M92" s="25"/>
      <c r="N92" s="1"/>
      <c r="O92" s="229"/>
      <c r="P92" s="1"/>
      <c r="Q92" s="1"/>
      <c r="R92" s="30"/>
    </row>
    <row r="93" spans="12:18" ht="12.75" customHeight="1" x14ac:dyDescent="0.2">
      <c r="L93" s="61"/>
      <c r="M93" s="62"/>
      <c r="N93" s="1"/>
      <c r="O93" s="229"/>
      <c r="P93" s="1"/>
      <c r="Q93" s="1"/>
      <c r="R93" s="30"/>
    </row>
    <row r="94" spans="12:18" ht="15" x14ac:dyDescent="0.25">
      <c r="L94" s="33"/>
      <c r="M94" s="35"/>
      <c r="N94" s="35"/>
      <c r="O94" s="1"/>
      <c r="P94" s="230"/>
      <c r="Q94" s="231"/>
      <c r="R94" s="232"/>
    </row>
    <row r="95" spans="12:18" ht="15" x14ac:dyDescent="0.25">
      <c r="L95" s="233"/>
      <c r="M95" s="234"/>
      <c r="N95" s="51"/>
      <c r="O95" s="51"/>
      <c r="P95" s="49"/>
      <c r="Q95" s="49"/>
      <c r="R95" s="41"/>
    </row>
    <row r="96" spans="12:18" x14ac:dyDescent="0.2">
      <c r="L96" s="52"/>
      <c r="M96" s="53"/>
      <c r="N96" s="1"/>
      <c r="O96" s="1"/>
      <c r="P96" s="1"/>
      <c r="Q96" s="25"/>
      <c r="R96" s="30"/>
    </row>
    <row r="97" spans="12:18" x14ac:dyDescent="0.2">
      <c r="L97" s="52"/>
      <c r="M97" s="1"/>
      <c r="N97" s="29"/>
      <c r="O97" s="25"/>
      <c r="P97" s="25"/>
      <c r="Q97" s="25"/>
      <c r="R97" s="30"/>
    </row>
    <row r="98" spans="12:18" x14ac:dyDescent="0.2">
      <c r="L98" s="38"/>
      <c r="M98" s="54"/>
      <c r="N98" s="1"/>
      <c r="O98" s="1"/>
      <c r="P98" s="25"/>
      <c r="Q98" s="25"/>
      <c r="R98" s="30"/>
    </row>
    <row r="99" spans="12:18" x14ac:dyDescent="0.2">
      <c r="L99" s="52"/>
      <c r="M99" s="53"/>
      <c r="N99" s="29"/>
      <c r="O99" s="25"/>
      <c r="P99" s="25"/>
      <c r="Q99" s="25"/>
      <c r="R99" s="30"/>
    </row>
    <row r="100" spans="12:18" x14ac:dyDescent="0.2">
      <c r="L100" s="38"/>
      <c r="M100" s="54"/>
      <c r="N100" s="55"/>
      <c r="O100" s="1"/>
      <c r="P100" s="25"/>
      <c r="Q100" s="25"/>
      <c r="R100" s="30"/>
    </row>
    <row r="101" spans="12:18" x14ac:dyDescent="0.2">
      <c r="L101" s="52"/>
      <c r="M101" s="53"/>
      <c r="N101" s="29"/>
      <c r="O101" s="25"/>
      <c r="P101" s="25"/>
      <c r="Q101" s="1"/>
      <c r="R101" s="30"/>
    </row>
    <row r="102" spans="12:18" x14ac:dyDescent="0.2">
      <c r="L102" s="33"/>
      <c r="M102" s="1"/>
      <c r="N102" s="1"/>
      <c r="O102" s="1"/>
      <c r="P102" s="1"/>
      <c r="Q102" s="1"/>
      <c r="R102" s="30"/>
    </row>
    <row r="103" spans="12:18" x14ac:dyDescent="0.2">
      <c r="L103" s="42"/>
      <c r="M103" s="51"/>
      <c r="N103" s="51"/>
      <c r="O103" s="51"/>
      <c r="P103" s="51"/>
      <c r="Q103" s="49"/>
      <c r="R103" s="50"/>
    </row>
    <row r="104" spans="12:18" x14ac:dyDescent="0.2">
      <c r="L104" s="22"/>
      <c r="M104" s="1"/>
      <c r="N104" s="1"/>
      <c r="O104" s="1"/>
      <c r="P104" s="1"/>
      <c r="Q104" s="25"/>
      <c r="R104" s="27"/>
    </row>
    <row r="105" spans="12:18" x14ac:dyDescent="0.2">
      <c r="L105" s="43"/>
      <c r="M105" s="56"/>
      <c r="N105" s="25"/>
      <c r="O105" s="1"/>
      <c r="P105" s="1"/>
      <c r="Q105" s="25"/>
      <c r="R105" s="27"/>
    </row>
    <row r="106" spans="12:18" x14ac:dyDescent="0.2">
      <c r="L106" s="43"/>
      <c r="M106" s="57"/>
      <c r="N106" s="1"/>
      <c r="O106" s="1"/>
      <c r="P106" s="1"/>
      <c r="Q106" s="25"/>
      <c r="R106" s="27"/>
    </row>
    <row r="107" spans="12:18" x14ac:dyDescent="0.2">
      <c r="L107" s="22"/>
      <c r="M107" s="25"/>
      <c r="N107" s="1"/>
      <c r="O107" s="1"/>
      <c r="P107" s="1"/>
      <c r="Q107" s="25"/>
      <c r="R107" s="27"/>
    </row>
    <row r="108" spans="12:18" x14ac:dyDescent="0.2">
      <c r="L108" s="22"/>
      <c r="M108" s="32"/>
      <c r="N108" s="1"/>
      <c r="O108" s="1"/>
      <c r="P108" s="1"/>
      <c r="Q108" s="25"/>
      <c r="R108" s="27"/>
    </row>
    <row r="109" spans="12:18" x14ac:dyDescent="0.2">
      <c r="L109" s="22"/>
      <c r="M109" s="56"/>
      <c r="N109" s="1"/>
      <c r="O109" s="25"/>
      <c r="P109" s="25"/>
      <c r="Q109" s="25"/>
      <c r="R109" s="27"/>
    </row>
    <row r="110" spans="12:18" ht="15" customHeight="1" x14ac:dyDescent="0.2">
      <c r="L110" s="22"/>
      <c r="M110" s="25"/>
      <c r="N110" s="1"/>
      <c r="O110" s="58"/>
      <c r="P110" s="58"/>
      <c r="Q110" s="58"/>
      <c r="R110" s="59"/>
    </row>
    <row r="111" spans="12:18" ht="15" customHeight="1" x14ac:dyDescent="0.25">
      <c r="L111" s="235"/>
      <c r="M111" s="231"/>
      <c r="N111" s="231"/>
      <c r="O111" s="231"/>
      <c r="P111" s="231"/>
      <c r="Q111" s="36"/>
      <c r="R111" s="60"/>
    </row>
  </sheetData>
  <mergeCells count="26">
    <mergeCell ref="A38:B38"/>
    <mergeCell ref="A1:G1"/>
    <mergeCell ref="A3:G3"/>
    <mergeCell ref="A4:G4"/>
    <mergeCell ref="E20:G20"/>
    <mergeCell ref="E2:G2"/>
    <mergeCell ref="D21:D28"/>
    <mergeCell ref="D30:D36"/>
    <mergeCell ref="E37:G37"/>
    <mergeCell ref="B19:C19"/>
    <mergeCell ref="A23:C24"/>
    <mergeCell ref="A25:C26"/>
    <mergeCell ref="L58:R58"/>
    <mergeCell ref="P59:R59"/>
    <mergeCell ref="L60:R60"/>
    <mergeCell ref="L61:R61"/>
    <mergeCell ref="A54:E54"/>
    <mergeCell ref="O87:O93"/>
    <mergeCell ref="P94:R94"/>
    <mergeCell ref="L95:M95"/>
    <mergeCell ref="L111:P111"/>
    <mergeCell ref="M76:N76"/>
    <mergeCell ref="P77:R77"/>
    <mergeCell ref="O78:O85"/>
    <mergeCell ref="L80:N81"/>
    <mergeCell ref="L82:N83"/>
  </mergeCells>
  <conditionalFormatting sqref="D21:E36">
    <cfRule type="expression" dxfId="11" priority="11">
      <formula>$P$1=2</formula>
    </cfRule>
    <cfRule type="expression" dxfId="10" priority="12">
      <formula>$P$1=3</formula>
    </cfRule>
  </conditionalFormatting>
  <conditionalFormatting sqref="A28:B28">
    <cfRule type="expression" dxfId="9" priority="10">
      <formula>$P$1=3</formula>
    </cfRule>
  </conditionalFormatting>
  <conditionalFormatting sqref="A29:B29">
    <cfRule type="expression" dxfId="8" priority="9">
      <formula>$P$1=2</formula>
    </cfRule>
  </conditionalFormatting>
  <conditionalFormatting sqref="A35:B35">
    <cfRule type="expression" dxfId="7" priority="8">
      <formula>$P$1=1</formula>
    </cfRule>
  </conditionalFormatting>
  <conditionalFormatting sqref="A36:B36">
    <cfRule type="expression" dxfId="6" priority="7">
      <formula>$P$2=0</formula>
    </cfRule>
  </conditionalFormatting>
  <conditionalFormatting sqref="L93:M93">
    <cfRule type="expression" dxfId="5" priority="1">
      <formula>$P$2=0</formula>
    </cfRule>
  </conditionalFormatting>
  <conditionalFormatting sqref="O78:P93">
    <cfRule type="expression" dxfId="4" priority="5">
      <formula>$P$1=2</formula>
    </cfRule>
    <cfRule type="expression" dxfId="3" priority="6">
      <formula>$P$1=3</formula>
    </cfRule>
  </conditionalFormatting>
  <conditionalFormatting sqref="L85:M85">
    <cfRule type="expression" dxfId="2" priority="4">
      <formula>$P$1=3</formula>
    </cfRule>
  </conditionalFormatting>
  <conditionalFormatting sqref="L86:M86">
    <cfRule type="expression" dxfId="1" priority="3">
      <formula>$P$1=2</formula>
    </cfRule>
  </conditionalFormatting>
  <conditionalFormatting sqref="L92:M92">
    <cfRule type="expression" dxfId="0" priority="2">
      <formula>$P$1=1</formula>
    </cfRule>
  </conditionalFormatting>
  <dataValidations count="5">
    <dataValidation type="list" allowBlank="1" showInputMessage="1" showErrorMessage="1"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xr:uid="{00000000-0002-0000-0400-000000000000}">
      <formula1>$Q$2:$Q$3</formula1>
    </dataValidation>
    <dataValidation type="list" allowBlank="1" showInputMessage="1" showErrorMessage="1"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xr:uid="{00000000-0002-0000-0400-000001000000}">
      <formula1>$R$1:$R$2</formula1>
    </dataValidation>
    <dataValidation type="list" allowBlank="1" showInputMessage="1" showErrorMessage="1" sqref="B19:C19" xr:uid="{00000000-0002-0000-0400-000002000000}">
      <formula1>$T$1:$T$3</formula1>
    </dataValidation>
    <dataValidation type="list" allowBlank="1" showInputMessage="1" showErrorMessage="1" sqref="B48" xr:uid="{00000000-0002-0000-0400-000003000000}">
      <formula1>$S$1:$S$2</formula1>
    </dataValidation>
    <dataValidation type="list" allowBlank="1" showInputMessage="1" showErrorMessage="1" sqref="B53" xr:uid="{00000000-0002-0000-0400-000004000000}">
      <formula1>$R$2:$R$3</formula1>
    </dataValidation>
  </dataValidations>
  <pageMargins left="0.51181102362204722" right="0.51181102362204722" top="0.78740157480314965" bottom="0.78740157480314965" header="0.31496062992125978" footer="0.31496062992125978"/>
  <pageSetup paperSize="9" scale="96"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vt:i4>
      </vt:variant>
      <vt:variant>
        <vt:lpstr>Intervalos Nomeados</vt:lpstr>
      </vt:variant>
      <vt:variant>
        <vt:i4>2</vt:i4>
      </vt:variant>
    </vt:vector>
  </HeadingPairs>
  <TitlesOfParts>
    <vt:vector size="7" baseType="lpstr">
      <vt:lpstr>LISTA DE MATERIAIS</vt:lpstr>
      <vt:lpstr>ROTEIRO DE PRODUÇÃO</vt:lpstr>
      <vt:lpstr>CÓDIGOS TOTVS</vt:lpstr>
      <vt:lpstr>DADOS ISOLADORES</vt:lpstr>
      <vt:lpstr>PROPOSTA(old)</vt:lpstr>
      <vt:lpstr>'LISTA DE MATERIAIS'!Area_de_impressao</vt:lpstr>
      <vt:lpstr>'PROPOSTA(old)'!Area_de_impressao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IESA</dc:creator>
  <cp:lastModifiedBy>Felipe Franchi Pires</cp:lastModifiedBy>
  <cp:lastPrinted>2022-03-17T11:45:25Z</cp:lastPrinted>
  <dcterms:created xsi:type="dcterms:W3CDTF">2017-08-11T16:49:19Z</dcterms:created>
  <dcterms:modified xsi:type="dcterms:W3CDTF">2023-01-13T18:45:12Z</dcterms:modified>
</cp:coreProperties>
</file>