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MAGNESITA\Item 1\Documentos\"/>
    </mc:Choice>
  </mc:AlternateContent>
  <xr:revisionPtr revIDLastSave="0" documentId="13_ncr:1_{E9F9B81E-BAE7-429E-B03F-7D6A9A1B5A78}" xr6:coauthVersionLast="47" xr6:coauthVersionMax="47" xr10:uidLastSave="{00000000-0000-0000-0000-000000000000}"/>
  <bookViews>
    <workbookView xWindow="-20610" yWindow="915" windowWidth="20730" windowHeight="11160" tabRatio="854" activeTab="1" xr2:uid="{00000000-000D-0000-FFFF-FFFF00000000}"/>
  </bookViews>
  <sheets>
    <sheet name="LISTA DE MATERIAIS" sheetId="1" r:id="rId1"/>
    <sheet name="ROTEIRO DE PRODUÇÃO" sheetId="2" r:id="rId2"/>
    <sheet name="CÓDIGOS TOTVS" sheetId="3" r:id="rId3"/>
    <sheet name="PROPOSTA(old)" sheetId="4" state="hidden"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3">'PROPOSTA(old)'!$A$1:$G$54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4" l="1"/>
  <c r="B52" i="4"/>
  <c r="B51" i="4"/>
  <c r="B49" i="4"/>
  <c r="D40" i="4"/>
  <c r="C40" i="4"/>
  <c r="A40" i="4"/>
  <c r="B36" i="4"/>
  <c r="B34" i="4"/>
  <c r="D30" i="4"/>
  <c r="D21" i="4"/>
  <c r="F19" i="4"/>
  <c r="F18" i="4"/>
  <c r="F17" i="4"/>
  <c r="C16" i="4"/>
  <c r="C15" i="4"/>
  <c r="F14" i="4"/>
  <c r="B14" i="4"/>
  <c r="F13" i="4"/>
  <c r="B13" i="4"/>
  <c r="B12" i="4"/>
  <c r="B11" i="4"/>
  <c r="B10" i="4"/>
  <c r="F9" i="4"/>
  <c r="B9" i="4"/>
  <c r="F8" i="4"/>
  <c r="B8" i="4"/>
  <c r="F7" i="4"/>
  <c r="B7" i="4"/>
  <c r="F6" i="4"/>
  <c r="C44" i="4" s="1"/>
  <c r="B6" i="4"/>
  <c r="B18" i="4" s="1"/>
  <c r="F5" i="4"/>
  <c r="B29" i="4" s="1"/>
  <c r="D5" i="4"/>
  <c r="B5" i="4"/>
  <c r="A4" i="4"/>
  <c r="A3" i="4"/>
  <c r="E2" i="4"/>
  <c r="B2" i="4"/>
  <c r="P1" i="4"/>
  <c r="F10" i="4" s="1"/>
  <c r="F22" i="2"/>
  <c r="D21" i="2"/>
  <c r="D20" i="2"/>
  <c r="D19" i="2"/>
  <c r="D18" i="2"/>
  <c r="D17" i="2"/>
  <c r="D16" i="2"/>
  <c r="D15" i="2"/>
  <c r="D14" i="2"/>
  <c r="D13" i="2"/>
  <c r="D11" i="2"/>
  <c r="D10" i="2"/>
  <c r="D9" i="2"/>
  <c r="D22" i="2" s="1"/>
  <c r="H45" i="1" s="1"/>
  <c r="H46"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H44" i="1" s="1"/>
  <c r="AH4" i="1"/>
  <c r="AH3" i="1"/>
  <c r="AH2" i="1"/>
  <c r="B28" i="4" l="1"/>
  <c r="B35" i="4"/>
  <c r="C42" i="4"/>
</calcChain>
</file>

<file path=xl/sharedStrings.xml><?xml version="1.0" encoding="utf-8"?>
<sst xmlns="http://schemas.openxmlformats.org/spreadsheetml/2006/main" count="342" uniqueCount="272">
  <si>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</si>
  <si>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</si>
  <si>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</si>
  <si>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</si>
  <si>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</si>
  <si>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</si>
  <si>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</si>
  <si>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</si>
  <si>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</si>
  <si>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</si>
  <si>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</si>
  <si>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</si>
  <si>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</si>
  <si>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</si>
  <si>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</si>
  <si>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</si>
  <si>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</si>
  <si>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RT21018038</t>
  </si>
  <si>
    <t>Fio alumínio isolado 8 AWG - 2M036-2T0</t>
  </si>
  <si>
    <t>[kg]</t>
  </si>
  <si>
    <t>RT21018042</t>
  </si>
  <si>
    <t>FIO ALUMÍNIO ISOLADO 10 AWG - 4M036</t>
  </si>
  <si>
    <t>RT21018016</t>
  </si>
  <si>
    <t>FIO ALUMÍNIO ISOLADO 9,5 AWG - 4M036</t>
  </si>
  <si>
    <t>RT21018037</t>
  </si>
  <si>
    <t>Fio alumínio isolado 7.5 AWG - 2M036-2T0</t>
  </si>
  <si>
    <t>RT21018015</t>
  </si>
  <si>
    <t>FIO ALUMÍNIO ISOLADO 9 AWG - 4M036</t>
  </si>
  <si>
    <t>RT21018036</t>
  </si>
  <si>
    <t>Fio alumínio isolado 7 AWG - 2M036-2T0</t>
  </si>
  <si>
    <t>RT21018014</t>
  </si>
  <si>
    <t>FIO ALUMÍNIO ISOLADO 8,5 AWG - 4M036</t>
  </si>
  <si>
    <t>RT23017038</t>
  </si>
  <si>
    <t>Roving contínuo 4400TEX</t>
  </si>
  <si>
    <t>RT21018013</t>
  </si>
  <si>
    <t>FIO ALUMÍNIO ISOLADO 8 AWG - 4M036</t>
  </si>
  <si>
    <t>RT23017001</t>
  </si>
  <si>
    <t>Tecido WR-600/3 0,20m</t>
  </si>
  <si>
    <t>RT21018012</t>
  </si>
  <si>
    <t>FIO ALUMÍNIO ISOLADO 7,5 AWG - 4M036</t>
  </si>
  <si>
    <t>RT25010001</t>
  </si>
  <si>
    <t>Resina epoxi araldite MY750 BR</t>
  </si>
  <si>
    <t>RT21018011</t>
  </si>
  <si>
    <t>FIO ALUMÍNIO ISOLADO 7 AWG - 4M036</t>
  </si>
  <si>
    <t>RT25020002</t>
  </si>
  <si>
    <t>Acelerador DY 9577</t>
  </si>
  <si>
    <t>RT21018010</t>
  </si>
  <si>
    <t>FIO ALUMÍNIO ISOLADO 6,5 AWG - 4M036</t>
  </si>
  <si>
    <t>RT22013007</t>
  </si>
  <si>
    <t>Perfil de alumínio 7,5 x 23 mm - EE223</t>
  </si>
  <si>
    <t>RT21018009</t>
  </si>
  <si>
    <t>FIO ALUMÍNIO ISOLADO 6 AWG - 4M036</t>
  </si>
  <si>
    <t>RT24015001</t>
  </si>
  <si>
    <t>Fita adesiva poliester 19mm x 66m - BRA</t>
  </si>
  <si>
    <t>[un]</t>
  </si>
  <si>
    <t>RT21018008</t>
  </si>
  <si>
    <t>FIO ALUMÍNIO ISOLADO 5,5 AWG - 4M036</t>
  </si>
  <si>
    <t>RT23019005</t>
  </si>
  <si>
    <t>Fita adesiva poliester 50mm x 66m - BRA</t>
  </si>
  <si>
    <t>RT21018007</t>
  </si>
  <si>
    <t>FIO ALUMÍNIO ISOLADO 5 AWG - 4M036</t>
  </si>
  <si>
    <t>6200A</t>
  </si>
  <si>
    <t>Sumatane HB S/B comp. A</t>
  </si>
  <si>
    <t>[L]</t>
  </si>
  <si>
    <t>RT21018006</t>
  </si>
  <si>
    <t>FIO ALUMÍNIO ISOLADO 4,5 AWG - 4M036</t>
  </si>
  <si>
    <t>6200B</t>
  </si>
  <si>
    <t>Sumatane HB S/B comp. B</t>
  </si>
  <si>
    <t>RT21018005</t>
  </si>
  <si>
    <t>FIO ALUMÍNIO ISOLADO 4 AWG - 4M036</t>
  </si>
  <si>
    <t>6300A</t>
  </si>
  <si>
    <t>Sumaclad 940 verde comp. A</t>
  </si>
  <si>
    <t>RT21018004</t>
  </si>
  <si>
    <t>FIO ALUMÍNIO ISOLADO 3,5 AWG - 4M036</t>
  </si>
  <si>
    <t>6300B</t>
  </si>
  <si>
    <t>Sumaclad 940 verde comp. B</t>
  </si>
  <si>
    <t>RT21018003</t>
  </si>
  <si>
    <t>FIO ALUMÍNIO ISOLADO 3 AWG - 4M036</t>
  </si>
  <si>
    <t>7900</t>
  </si>
  <si>
    <t>Diluente p/ tinta de acabamento</t>
  </si>
  <si>
    <t>RT21018002</t>
  </si>
  <si>
    <t>FIO ALUMÍNIO ISOLADO 2,5 AWG - 4M036</t>
  </si>
  <si>
    <t>RT12011003</t>
  </si>
  <si>
    <t>Placa ident. inox 110x50x0,6mm</t>
  </si>
  <si>
    <t>RT21018001</t>
  </si>
  <si>
    <t>FIO ALUMÍNIO ISOLADO 2 AWG - 4M036</t>
  </si>
  <si>
    <t>RT23017043</t>
  </si>
  <si>
    <t>Tela FV com proteção UV</t>
  </si>
  <si>
    <t>[m^2]</t>
  </si>
  <si>
    <t>RT21018045</t>
  </si>
  <si>
    <t>FIO ALUMÍNIO ISOLADO 11,5 AWG - 2M036-2T0</t>
  </si>
  <si>
    <t>RT23017003</t>
  </si>
  <si>
    <t>Fita cadarço TEXFITA A5-20L</t>
  </si>
  <si>
    <t>[m]</t>
  </si>
  <si>
    <t>RT21018044</t>
  </si>
  <si>
    <t>FIO ALUMÍNIO ISOLADO 11 AWG - 2M036-2T025</t>
  </si>
  <si>
    <t>RT23017002</t>
  </si>
  <si>
    <t>Fita cadarço TEXFITA B2-35</t>
  </si>
  <si>
    <t>RT21018043</t>
  </si>
  <si>
    <t>FIO ALUMÍNIO ISOLADO 10,5 AWG - 2M036-2T0</t>
  </si>
  <si>
    <t>RT13023001</t>
  </si>
  <si>
    <t>Rebite de alumínio 3,2 x 16mm</t>
  </si>
  <si>
    <t>FIO ALUMÍNIO ISOLADO 10 AWG - 2M036-2T025</t>
  </si>
  <si>
    <t>RT23017040</t>
  </si>
  <si>
    <t>Espaçadores 19.05mm, comp: 496</t>
  </si>
  <si>
    <t>RT21018041</t>
  </si>
  <si>
    <t>FIO ALUMÍNIO ISOLADO 9,5 AWG - 2M036-2T02</t>
  </si>
  <si>
    <t xml:space="preserve">Cruzeta 1399 mm 6 Braços 76.2 mm x 12.7 mm </t>
  </si>
  <si>
    <t>[cj]</t>
  </si>
  <si>
    <t>RT21018040</t>
  </si>
  <si>
    <t>FIO ALUMÍNIO ISOLADO 9 AWG - 2M036-2T025</t>
  </si>
  <si>
    <t>Pedestal</t>
  </si>
  <si>
    <t>RT21018039</t>
  </si>
  <si>
    <t>FIO ALUMÍNIO ISOLADO 8,5 AWG - 2M036-2T02</t>
  </si>
  <si>
    <t>Sapata</t>
  </si>
  <si>
    <t>FIO ALUMÍNIO ISOLADO 8 AWG - 2M036-2T025</t>
  </si>
  <si>
    <t>RT42011XXX</t>
  </si>
  <si>
    <t>Embalagem L: 1440 x C: 1440 x A: 540</t>
  </si>
  <si>
    <t>FIO ALUMÍNIO ISOLADO 7,5 AWG - 2M036-2T02</t>
  </si>
  <si>
    <t>MORT39011XXX</t>
  </si>
  <si>
    <t>MO Pintura: D 1399 mm x A 648 mm , Superfície: 5.69 m^2</t>
  </si>
  <si>
    <t>FIO ALUMÍNIO ISOLADO 7 AWG - 2M036-2T025</t>
  </si>
  <si>
    <t>RT21018035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</si>
  <si>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</si>
  <si>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</si>
  <si>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</si>
  <si>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</si>
  <si>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</si>
  <si>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</si>
  <si>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</si>
  <si>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</si>
  <si>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</si>
  <si>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</si>
  <si>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</si>
  <si>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</si>
  <si>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</si>
  <si>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</si>
  <si>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</si>
  <si>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</si>
  <si>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</si>
  <si>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</si>
  <si>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</si>
  <si>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</si>
  <si>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</si>
  <si>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</si>
  <si>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</si>
  <si>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</si>
  <si>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</si>
  <si>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</si>
  <si>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</si>
  <si>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</si>
  <si>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</si>
  <si>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</si>
  <si>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</si>
  <si>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</si>
  <si>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</si>
  <si>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</si>
  <si>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</si>
  <si>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</si>
  <si>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</si>
  <si>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</si>
  <si>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</si>
  <si>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</si>
  <si>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</si>
  <si>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</si>
  <si>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</si>
  <si>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</si>
  <si>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</si>
  <si>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</si>
  <si>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</si>
  <si>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</si>
  <si>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</si>
  <si>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</si>
  <si>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</si>
  <si>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</si>
  <si>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</si>
  <si>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</si>
  <si>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</si>
  <si>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t>
  </si>
  <si>
    <t>RTSR0XXX</t>
  </si>
  <si>
    <t>Reator - seção reativa None</t>
  </si>
  <si>
    <t>Espaçadores 19.05mm, comp: 572.6</t>
  </si>
  <si>
    <t>RT23019005XXX</t>
  </si>
  <si>
    <t>Cruzeta</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</si>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</sst>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s>
  <fills count="14">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s>
  <borders count="41">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7">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7" fillId="2" borderId="0" xfId="0" applyFont="1" applyFill="1" applyAlignment="1">
      <alignment horizontal="center"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38"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39" xfId="0" applyFont="1" applyFill="1" applyBorder="1" applyAlignment="1">
      <alignment horizontal="center" vertical="center" wrapText="1"/>
    </xf>
    <xf numFmtId="0" fontId="0" fillId="0" borderId="6" xfId="0" applyBorder="1"/>
    <xf numFmtId="0" fontId="7" fillId="2" borderId="0" xfId="0" applyFont="1" applyFill="1" applyAlignment="1">
      <alignment horizontal="center" vertical="center"/>
    </xf>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9" fillId="2" borderId="20" xfId="1" applyFont="1" applyFill="1" applyBorder="1" applyAlignment="1">
      <alignment vertical="center"/>
    </xf>
    <xf numFmtId="0" fontId="0" fillId="0" borderId="19" xfId="0" applyBorder="1"/>
    <xf numFmtId="0" fontId="4" fillId="2" borderId="30" xfId="1" applyFont="1" applyFill="1" applyBorder="1" applyAlignment="1">
      <alignment horizontal="center" vertical="center"/>
    </xf>
    <xf numFmtId="0" fontId="0" fillId="0" borderId="4" xfId="0" applyBorder="1"/>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9" fillId="2" borderId="18" xfId="1" applyFont="1" applyFill="1" applyBorder="1" applyAlignment="1">
      <alignment horizontal="center" vertical="center"/>
    </xf>
    <xf numFmtId="0" fontId="0" fillId="0" borderId="18" xfId="0" applyBorder="1"/>
    <xf numFmtId="0" fontId="5" fillId="2" borderId="15" xfId="1" applyFont="1" applyFill="1" applyBorder="1" applyAlignment="1">
      <alignment vertical="center" shrinkToFit="1"/>
    </xf>
    <xf numFmtId="0" fontId="5" fillId="2" borderId="17" xfId="1" applyFont="1" applyFill="1" applyBorder="1" applyAlignment="1">
      <alignment horizontal="right" vertical="center" textRotation="90"/>
    </xf>
    <xf numFmtId="0" fontId="0" fillId="0" borderId="17" xfId="0" applyBorder="1"/>
    <xf numFmtId="0" fontId="22" fillId="2" borderId="40" xfId="0" applyFont="1" applyFill="1" applyBorder="1" applyAlignment="1">
      <alignment horizontal="center" vertical="center"/>
    </xf>
    <xf numFmtId="0" fontId="0" fillId="0" borderId="2" xfId="0" applyBorder="1"/>
    <xf numFmtId="0" fontId="0" fillId="0" borderId="40" xfId="0" applyBorder="1"/>
    <xf numFmtId="0" fontId="9" fillId="2" borderId="2" xfId="1" applyFont="1" applyFill="1" applyBorder="1" applyAlignment="1">
      <alignment horizontal="center" vertical="center" shrinkToFit="1"/>
    </xf>
    <xf numFmtId="0" fontId="8" fillId="2" borderId="3" xfId="1" applyFont="1" applyFill="1" applyBorder="1" applyAlignment="1">
      <alignment vertical="center" wrapText="1"/>
    </xf>
    <xf numFmtId="0" fontId="3" fillId="2" borderId="0" xfId="1" applyFill="1" applyAlignment="1">
      <alignment vertical="center"/>
    </xf>
    <xf numFmtId="0" fontId="0" fillId="0" borderId="3" xfId="0" applyBorder="1"/>
    <xf numFmtId="0" fontId="25" fillId="2" borderId="1" xfId="0" applyFont="1" applyFill="1" applyBorder="1" applyAlignment="1">
      <alignment horizontal="center" wrapText="1"/>
    </xf>
    <xf numFmtId="0" fontId="3" fillId="2" borderId="0" xfId="1" applyFill="1"/>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7"/>
                <c:pt idx="0">
                  <c:v>Fio alumínio isolado 8 AWG - 2M036-2T0</c:v>
                </c:pt>
                <c:pt idx="1">
                  <c:v>Fio alumínio isolado 8 AWG - 2M036-2T0</c:v>
                </c:pt>
                <c:pt idx="2">
                  <c:v>Fio alumínio isolado 7.5 AWG - 2M036-2T0</c:v>
                </c:pt>
                <c:pt idx="3">
                  <c:v>Fio alumínio isolado 7 AWG - 2M036-2T0</c:v>
                </c:pt>
                <c:pt idx="4">
                  <c:v>Roving contínuo 4400TEX</c:v>
                </c:pt>
                <c:pt idx="5">
                  <c:v>Tecido WR-600/3 0,20m</c:v>
                </c:pt>
                <c:pt idx="6">
                  <c:v>Resina epoxi araldite MY750 BR</c:v>
                </c:pt>
                <c:pt idx="7">
                  <c:v>Acelerador DY 9577</c:v>
                </c:pt>
                <c:pt idx="8">
                  <c:v>Perfil de alumínio 7,5 x 23 mm - EE223</c:v>
                </c:pt>
                <c:pt idx="9">
                  <c:v>Fita adesiva poliester 19mm x 66m - BRA</c:v>
                </c:pt>
                <c:pt idx="10">
                  <c:v>Fita adesiva poliester 50mm x 66m - BRA</c:v>
                </c:pt>
                <c:pt idx="11">
                  <c:v>Sumatane HB S/B comp. A</c:v>
                </c:pt>
                <c:pt idx="12">
                  <c:v>Sumatane HB S/B comp. B</c:v>
                </c:pt>
                <c:pt idx="13">
                  <c:v>Sumaclad 940 verde comp. A</c:v>
                </c:pt>
                <c:pt idx="14">
                  <c:v>Sumaclad 940 verde comp. B</c:v>
                </c:pt>
                <c:pt idx="15">
                  <c:v>Diluente p/ tinta de acabamento</c:v>
                </c:pt>
                <c:pt idx="16">
                  <c:v>Placa ident. inox 110x50x0,6mm</c:v>
                </c:pt>
                <c:pt idx="17">
                  <c:v>Tela FV com proteção UV</c:v>
                </c:pt>
                <c:pt idx="18">
                  <c:v>Fita cadarço TEXFITA A5-20L</c:v>
                </c:pt>
                <c:pt idx="19">
                  <c:v>Fita cadarço TEXFITA B2-35</c:v>
                </c:pt>
                <c:pt idx="20">
                  <c:v>Rebite de alumínio 3,2 x 16mm</c:v>
                </c:pt>
                <c:pt idx="21">
                  <c:v>Espaçadores 19.05mm, comp: 496</c:v>
                </c:pt>
                <c:pt idx="22">
                  <c:v>Cruzeta 1399 mm 6 Braços 76.2 mm x 12.7 mm </c:v>
                </c:pt>
                <c:pt idx="23">
                  <c:v>Pedestal</c:v>
                </c:pt>
                <c:pt idx="24">
                  <c:v>Sapata</c:v>
                </c:pt>
                <c:pt idx="25">
                  <c:v>Embalagem L: 1440 x C: 1440 x A: 540</c:v>
                </c:pt>
                <c:pt idx="26">
                  <c:v>MO Pintura: D 1399 mm x A 648 mm , Superfície: 5.69 m^2</c:v>
                </c:pt>
              </c:strCache>
            </c:strRef>
          </c:cat>
          <c:val>
            <c:numRef>
              <c:f>'LISTA DE MATERIAIS'!$H$5:$H$42</c:f>
              <c:numCache>
                <c:formatCode>"R$"\ #,##0.00</c:formatCode>
                <c:ptCount val="38"/>
                <c:pt idx="0">
                  <c:v>2363.4455432054997</c:v>
                </c:pt>
                <c:pt idx="1">
                  <c:v>1798.2225084770701</c:v>
                </c:pt>
                <c:pt idx="2">
                  <c:v>1978.1018024084099</c:v>
                </c:pt>
                <c:pt idx="3">
                  <c:v>2914.0484111005098</c:v>
                </c:pt>
                <c:pt idx="4">
                  <c:v>2363.2096561371059</c:v>
                </c:pt>
                <c:pt idx="5">
                  <c:v>347.75028080801275</c:v>
                </c:pt>
                <c:pt idx="6">
                  <c:v>4607.0953440334179</c:v>
                </c:pt>
                <c:pt idx="7">
                  <c:v>1910.0857030806685</c:v>
                </c:pt>
                <c:pt idx="8">
                  <c:v>5.1096862004859223E-5</c:v>
                </c:pt>
                <c:pt idx="9">
                  <c:v>25.130829930000001</c:v>
                </c:pt>
                <c:pt idx="10">
                  <c:v>0</c:v>
                </c:pt>
                <c:pt idx="11">
                  <c:v>50.588126411496617</c:v>
                </c:pt>
                <c:pt idx="12">
                  <c:v>19.800147525979593</c:v>
                </c:pt>
                <c:pt idx="13">
                  <c:v>15.282173729987887</c:v>
                </c:pt>
                <c:pt idx="14">
                  <c:v>8.1617727586407334</c:v>
                </c:pt>
                <c:pt idx="15">
                  <c:v>3.8486977480183917</c:v>
                </c:pt>
                <c:pt idx="16">
                  <c:v>22.654022619999999</c:v>
                </c:pt>
                <c:pt idx="17">
                  <c:v>200.7012469917666</c:v>
                </c:pt>
                <c:pt idx="18">
                  <c:v>22.957856817280003</c:v>
                </c:pt>
                <c:pt idx="19">
                  <c:v>1498.680848774685</c:v>
                </c:pt>
                <c:pt idx="20">
                  <c:v>7.1853319999999998E-2</c:v>
                </c:pt>
                <c:pt idx="21">
                  <c:v>2223.0891086400002</c:v>
                </c:pt>
                <c:pt idx="22">
                  <c:v>0</c:v>
                </c:pt>
                <c:pt idx="23">
                  <c:v>0</c:v>
                </c:pt>
                <c:pt idx="24">
                  <c:v>0</c:v>
                </c:pt>
                <c:pt idx="25">
                  <c:v>0</c:v>
                </c:pt>
                <c:pt idx="26">
                  <c:v>313.16248439712501</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69B1-46C2-9B4E-69D6F21853A5}"/>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O278"/>
  <sheetViews>
    <sheetView zoomScaleNormal="100" workbookViewId="0">
      <selection activeCell="AA2" sqref="AA2"/>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0.140625" style="44" bestFit="1" customWidth="1"/>
    <col min="37" max="37" width="12.140625" style="44" bestFit="1" customWidth="1"/>
    <col min="38" max="40" width="9.140625" style="48" customWidth="1"/>
    <col min="41" max="41" width="12.5703125" style="48" bestFit="1" customWidth="1"/>
    <col min="42" max="43" width="9.140625" style="48" customWidth="1"/>
    <col min="44" max="44" width="44" style="48" bestFit="1" customWidth="1"/>
    <col min="45" max="45" width="9.140625" style="48" customWidth="1"/>
    <col min="46" max="16384" width="9.140625" style="48"/>
  </cols>
  <sheetData>
    <row r="1" spans="2:41" ht="15.75" customHeight="1" thickBot="1" x14ac:dyDescent="0.3">
      <c r="AC1" s="72"/>
      <c r="AD1" s="170" t="s">
        <v>0</v>
      </c>
      <c r="AE1" s="170" t="s">
        <v>1</v>
      </c>
      <c r="AF1" s="170" t="s">
        <v>2</v>
      </c>
      <c r="AG1" s="170" t="s">
        <v>3</v>
      </c>
      <c r="AH1" s="170" t="s">
        <v>4</v>
      </c>
    </row>
    <row r="2" spans="2:41" ht="15" customHeight="1" thickTop="1" x14ac:dyDescent="0.25">
      <c r="B2" s="75"/>
      <c r="C2" s="192" t="s">
        <v>5</v>
      </c>
      <c r="D2" s="193"/>
      <c r="E2" s="193"/>
      <c r="F2" s="6"/>
      <c r="G2" s="194" t="s">
        <v>6</v>
      </c>
      <c r="H2" s="194" t="s">
        <v>7</v>
      </c>
      <c r="I2" s="190"/>
      <c r="S2" s="3"/>
      <c r="T2" s="3"/>
      <c r="U2" s="3"/>
      <c r="V2" s="3"/>
      <c r="W2" s="3"/>
      <c r="X2" s="3"/>
      <c r="Y2" s="3"/>
      <c r="AA2" s="106" t="s">
        <v>8</v>
      </c>
      <c r="AB2" s="163" t="s">
        <v>9</v>
      </c>
      <c r="AC2" s="171">
        <v>38.508491999999997</v>
      </c>
      <c r="AD2" s="175">
        <v>11.5</v>
      </c>
      <c r="AE2" s="176">
        <v>48.22</v>
      </c>
      <c r="AF2" s="176">
        <v>0.88</v>
      </c>
      <c r="AG2" s="176">
        <v>0.90749999999999997</v>
      </c>
      <c r="AH2" s="177">
        <f t="shared" ref="AH2:AH41" si="0">AE2*AF2*AG2</f>
        <v>38.508491999999997</v>
      </c>
    </row>
    <row r="3" spans="2:41" ht="15" customHeight="1" thickBot="1" x14ac:dyDescent="0.3">
      <c r="B3" s="87"/>
      <c r="C3" s="88" t="s">
        <v>10</v>
      </c>
      <c r="D3" s="88" t="s">
        <v>11</v>
      </c>
      <c r="E3" s="88" t="s">
        <v>12</v>
      </c>
      <c r="F3" s="89"/>
      <c r="G3" s="195"/>
      <c r="H3" s="195"/>
      <c r="I3" s="191"/>
      <c r="S3" s="3"/>
      <c r="T3" s="3"/>
      <c r="U3" s="3"/>
      <c r="V3" s="3"/>
      <c r="W3" s="3"/>
      <c r="X3" s="3"/>
      <c r="Y3" s="3"/>
      <c r="AA3" s="105" t="s">
        <v>13</v>
      </c>
      <c r="AB3" s="164" t="s">
        <v>14</v>
      </c>
      <c r="AC3" s="172">
        <v>36.903306000000001</v>
      </c>
      <c r="AD3" s="178">
        <v>11</v>
      </c>
      <c r="AE3" s="168">
        <v>46.21</v>
      </c>
      <c r="AF3" s="168">
        <v>0.88</v>
      </c>
      <c r="AG3" s="168">
        <v>0.90749999999999997</v>
      </c>
      <c r="AH3" s="179">
        <f t="shared" si="0"/>
        <v>36.903306000000001</v>
      </c>
    </row>
    <row r="4" spans="2:41" ht="15" customHeight="1" thickTop="1" x14ac:dyDescent="0.25">
      <c r="B4" s="98"/>
      <c r="C4" s="73"/>
      <c r="D4" s="72"/>
      <c r="E4" s="91"/>
      <c r="F4" s="95"/>
      <c r="G4" s="100"/>
      <c r="H4" s="100"/>
      <c r="I4" s="65"/>
      <c r="S4" s="3"/>
      <c r="T4" s="3"/>
      <c r="U4" s="3"/>
      <c r="V4" s="3"/>
      <c r="W4" s="3"/>
      <c r="X4" s="3"/>
      <c r="Y4" s="3"/>
      <c r="AA4" s="105" t="s">
        <v>15</v>
      </c>
      <c r="AB4" s="164" t="s">
        <v>16</v>
      </c>
      <c r="AC4" s="172">
        <v>34.172094000000001</v>
      </c>
      <c r="AD4" s="178">
        <v>10.5</v>
      </c>
      <c r="AE4" s="168">
        <v>42.79</v>
      </c>
      <c r="AF4" s="168">
        <v>0.88</v>
      </c>
      <c r="AG4" s="168">
        <v>0.90749999999999997</v>
      </c>
      <c r="AH4" s="179">
        <f t="shared" si="0"/>
        <v>34.172094000000001</v>
      </c>
    </row>
    <row r="5" spans="2:41" ht="15" customHeight="1" x14ac:dyDescent="0.25">
      <c r="B5" s="64"/>
      <c r="C5" s="73" t="s">
        <v>17</v>
      </c>
      <c r="D5" s="73" t="s">
        <v>18</v>
      </c>
      <c r="E5" s="91">
        <v>60.601167774499991</v>
      </c>
      <c r="F5" s="95" t="s">
        <v>19</v>
      </c>
      <c r="G5" s="155">
        <v>39</v>
      </c>
      <c r="H5" s="155">
        <f t="shared" ref="H5:H42" si="1">IF(E5=0,"",G5*E5)</f>
        <v>2363.4455432054997</v>
      </c>
      <c r="I5" s="65"/>
      <c r="S5" s="5"/>
      <c r="T5" s="5"/>
      <c r="U5" s="5"/>
      <c r="V5" s="5"/>
      <c r="W5" s="5"/>
      <c r="X5" s="5"/>
      <c r="Y5" s="5"/>
      <c r="AA5" s="105" t="s">
        <v>20</v>
      </c>
      <c r="AB5" s="164" t="s">
        <v>21</v>
      </c>
      <c r="AC5" s="172">
        <v>33.309606000000002</v>
      </c>
      <c r="AD5" s="178">
        <v>10</v>
      </c>
      <c r="AE5" s="168">
        <v>41.71</v>
      </c>
      <c r="AF5" s="169">
        <v>0.88</v>
      </c>
      <c r="AG5" s="169">
        <v>0.90749999999999997</v>
      </c>
      <c r="AH5" s="179">
        <f t="shared" si="0"/>
        <v>33.309605999999995</v>
      </c>
    </row>
    <row r="6" spans="2:41" ht="15" customHeight="1" x14ac:dyDescent="0.25">
      <c r="B6" s="64"/>
      <c r="C6" s="73" t="s">
        <v>17</v>
      </c>
      <c r="D6" s="73" t="s">
        <v>18</v>
      </c>
      <c r="E6" s="91">
        <v>46.108269448130002</v>
      </c>
      <c r="F6" s="95" t="s">
        <v>19</v>
      </c>
      <c r="G6" s="155">
        <v>39</v>
      </c>
      <c r="H6" s="155">
        <f t="shared" si="1"/>
        <v>1798.2225084770701</v>
      </c>
      <c r="I6" s="65"/>
      <c r="S6" s="3"/>
      <c r="T6" s="3"/>
      <c r="U6" s="3"/>
      <c r="V6" s="3"/>
      <c r="W6" s="3"/>
      <c r="X6" s="3"/>
      <c r="Y6" s="3"/>
      <c r="AA6" s="105" t="s">
        <v>22</v>
      </c>
      <c r="AB6" s="164" t="s">
        <v>23</v>
      </c>
      <c r="AC6" s="172">
        <v>32.143650000000001</v>
      </c>
      <c r="AD6" s="178">
        <v>9.5</v>
      </c>
      <c r="AE6" s="168">
        <v>40.25</v>
      </c>
      <c r="AF6" s="168">
        <v>0.88</v>
      </c>
      <c r="AG6" s="168">
        <v>0.90749999999999997</v>
      </c>
      <c r="AH6" s="179">
        <f t="shared" si="0"/>
        <v>32.143650000000001</v>
      </c>
    </row>
    <row r="7" spans="2:41" ht="15" customHeight="1" x14ac:dyDescent="0.25">
      <c r="B7" s="64"/>
      <c r="C7" s="73" t="s">
        <v>24</v>
      </c>
      <c r="D7" s="73" t="s">
        <v>25</v>
      </c>
      <c r="E7" s="91">
        <v>52.055310589694997</v>
      </c>
      <c r="F7" s="95" t="s">
        <v>19</v>
      </c>
      <c r="G7" s="155">
        <v>38</v>
      </c>
      <c r="H7" s="155">
        <f t="shared" si="1"/>
        <v>1978.1018024084099</v>
      </c>
      <c r="I7" s="65"/>
      <c r="S7" s="3"/>
      <c r="T7" s="3"/>
      <c r="U7" s="3"/>
      <c r="V7" s="3"/>
      <c r="W7" s="3"/>
      <c r="X7" s="3"/>
      <c r="Y7" s="3"/>
      <c r="AA7" s="105" t="s">
        <v>26</v>
      </c>
      <c r="AB7" s="164" t="s">
        <v>27</v>
      </c>
      <c r="AC7" s="172">
        <v>31.113455999999999</v>
      </c>
      <c r="AD7" s="178">
        <v>9</v>
      </c>
      <c r="AE7" s="168">
        <v>38.96</v>
      </c>
      <c r="AF7" s="168">
        <v>0.88</v>
      </c>
      <c r="AG7" s="168">
        <v>0.90749999999999997</v>
      </c>
      <c r="AH7" s="179">
        <f t="shared" si="0"/>
        <v>31.113456000000003</v>
      </c>
    </row>
    <row r="8" spans="2:41" ht="15" customHeight="1" x14ac:dyDescent="0.25">
      <c r="B8" s="64"/>
      <c r="C8" s="73" t="s">
        <v>28</v>
      </c>
      <c r="D8" s="73" t="s">
        <v>29</v>
      </c>
      <c r="E8" s="91">
        <v>76.685484502644996</v>
      </c>
      <c r="F8" s="95" t="s">
        <v>19</v>
      </c>
      <c r="G8" s="155">
        <v>38</v>
      </c>
      <c r="H8" s="155">
        <f t="shared" si="1"/>
        <v>2914.0484111005098</v>
      </c>
      <c r="I8" s="65"/>
      <c r="S8" s="3"/>
      <c r="T8" s="3"/>
      <c r="U8" s="3"/>
      <c r="V8" s="3"/>
      <c r="W8" s="3"/>
      <c r="X8" s="3"/>
      <c r="Y8" s="3"/>
      <c r="AA8" s="105" t="s">
        <v>30</v>
      </c>
      <c r="AB8" s="164" t="s">
        <v>31</v>
      </c>
      <c r="AC8" s="172">
        <v>29.955486000000001</v>
      </c>
      <c r="AD8" s="178">
        <v>8.5</v>
      </c>
      <c r="AE8" s="168">
        <v>37.51</v>
      </c>
      <c r="AF8" s="168">
        <v>0.88</v>
      </c>
      <c r="AG8" s="168">
        <v>0.90749999999999997</v>
      </c>
      <c r="AH8" s="179">
        <f t="shared" si="0"/>
        <v>29.955486000000001</v>
      </c>
    </row>
    <row r="9" spans="2:41" ht="15" customHeight="1" x14ac:dyDescent="0.25">
      <c r="B9" s="64"/>
      <c r="C9" s="73" t="s">
        <v>32</v>
      </c>
      <c r="D9" s="73" t="s">
        <v>33</v>
      </c>
      <c r="E9" s="91">
        <v>180.65571823619371</v>
      </c>
      <c r="F9" s="95" t="s">
        <v>19</v>
      </c>
      <c r="G9" s="155">
        <v>13.08128898</v>
      </c>
      <c r="H9" s="155">
        <f t="shared" si="1"/>
        <v>2363.2096561371059</v>
      </c>
      <c r="I9" s="65"/>
      <c r="S9" s="3"/>
      <c r="T9" s="3"/>
      <c r="U9" s="3"/>
      <c r="V9" s="3"/>
      <c r="W9" s="3"/>
      <c r="X9" s="3"/>
      <c r="Y9" s="3"/>
      <c r="AA9" s="105" t="s">
        <v>34</v>
      </c>
      <c r="AB9" s="164" t="s">
        <v>35</v>
      </c>
      <c r="AC9" s="172">
        <v>29.045082000000001</v>
      </c>
      <c r="AD9" s="178">
        <v>8</v>
      </c>
      <c r="AE9" s="168">
        <v>36.369999999999997</v>
      </c>
      <c r="AF9" s="168">
        <v>0.88</v>
      </c>
      <c r="AG9" s="168">
        <v>0.90749999999999997</v>
      </c>
      <c r="AH9" s="179">
        <f t="shared" si="0"/>
        <v>29.045082000000001</v>
      </c>
    </row>
    <row r="10" spans="2:41" ht="15" customHeight="1" x14ac:dyDescent="0.25">
      <c r="B10" s="64"/>
      <c r="C10" s="73" t="s">
        <v>36</v>
      </c>
      <c r="D10" s="4" t="s">
        <v>37</v>
      </c>
      <c r="E10" s="91">
        <v>22.58196477952421</v>
      </c>
      <c r="F10" s="95" t="s">
        <v>19</v>
      </c>
      <c r="G10" s="155">
        <v>15.39946963</v>
      </c>
      <c r="H10" s="155">
        <f t="shared" si="1"/>
        <v>347.75028080801275</v>
      </c>
      <c r="I10" s="65"/>
      <c r="S10" s="5"/>
      <c r="T10" s="5"/>
      <c r="U10" s="5"/>
      <c r="V10" s="5"/>
      <c r="W10" s="5"/>
      <c r="X10" s="5"/>
      <c r="Y10" s="5"/>
      <c r="AA10" s="105" t="s">
        <v>38</v>
      </c>
      <c r="AB10" s="164" t="s">
        <v>39</v>
      </c>
      <c r="AC10" s="172">
        <v>28.589880000000001</v>
      </c>
      <c r="AD10" s="178">
        <v>7.5</v>
      </c>
      <c r="AE10" s="168">
        <v>35.799999999999997</v>
      </c>
      <c r="AF10" s="168">
        <v>0.88</v>
      </c>
      <c r="AG10" s="168">
        <v>0.90749999999999997</v>
      </c>
      <c r="AH10" s="179">
        <f t="shared" si="0"/>
        <v>28.589879999999997</v>
      </c>
    </row>
    <row r="11" spans="2:41" ht="15" customHeight="1" x14ac:dyDescent="0.25">
      <c r="B11" s="64"/>
      <c r="C11" s="73" t="s">
        <v>40</v>
      </c>
      <c r="D11" s="4" t="s">
        <v>41</v>
      </c>
      <c r="E11" s="91">
        <v>91.456957357073065</v>
      </c>
      <c r="F11" s="95" t="s">
        <v>19</v>
      </c>
      <c r="G11" s="155">
        <v>50.37446551</v>
      </c>
      <c r="H11" s="155">
        <f t="shared" si="1"/>
        <v>4607.0953440334179</v>
      </c>
      <c r="I11" s="65"/>
      <c r="S11" s="3"/>
      <c r="T11" s="3"/>
      <c r="U11" s="3"/>
      <c r="V11" s="3"/>
      <c r="W11" s="3"/>
      <c r="X11" s="3"/>
      <c r="Y11" s="3"/>
      <c r="AA11" s="105" t="s">
        <v>42</v>
      </c>
      <c r="AB11" s="164" t="s">
        <v>43</v>
      </c>
      <c r="AC11" s="172">
        <v>28.525991999999999</v>
      </c>
      <c r="AD11" s="178">
        <v>7</v>
      </c>
      <c r="AE11" s="168">
        <v>35.72</v>
      </c>
      <c r="AF11" s="168">
        <v>0.88</v>
      </c>
      <c r="AG11" s="168">
        <v>0.90749999999999997</v>
      </c>
      <c r="AH11" s="179">
        <f t="shared" si="0"/>
        <v>28.525991999999999</v>
      </c>
      <c r="AI11" s="96"/>
      <c r="AJ11" s="96"/>
      <c r="AK11" s="96"/>
      <c r="AL11" s="196"/>
      <c r="AM11" s="189"/>
      <c r="AN11" s="189"/>
      <c r="AO11" s="189"/>
    </row>
    <row r="12" spans="2:41" ht="15" customHeight="1" x14ac:dyDescent="0.25">
      <c r="B12" s="64"/>
      <c r="C12" s="73" t="s">
        <v>44</v>
      </c>
      <c r="D12" s="73" t="s">
        <v>45</v>
      </c>
      <c r="E12" s="91">
        <v>3.6582782942829222</v>
      </c>
      <c r="F12" s="95" t="s">
        <v>19</v>
      </c>
      <c r="G12" s="155">
        <v>522.12695411000004</v>
      </c>
      <c r="H12" s="155">
        <f t="shared" si="1"/>
        <v>1910.0857030806685</v>
      </c>
      <c r="I12" s="65"/>
      <c r="S12" s="3"/>
      <c r="T12" s="3"/>
      <c r="U12" s="3"/>
      <c r="V12" s="3"/>
      <c r="W12" s="3"/>
      <c r="X12" s="3"/>
      <c r="Y12" s="3"/>
      <c r="AA12" s="105" t="s">
        <v>46</v>
      </c>
      <c r="AB12" s="164" t="s">
        <v>47</v>
      </c>
      <c r="AC12" s="172">
        <v>27.974958000000001</v>
      </c>
      <c r="AD12" s="178">
        <v>6.5</v>
      </c>
      <c r="AE12" s="168">
        <v>35.03</v>
      </c>
      <c r="AF12" s="168">
        <v>0.88</v>
      </c>
      <c r="AG12" s="168">
        <v>0.90749999999999997</v>
      </c>
      <c r="AH12" s="179">
        <f t="shared" si="0"/>
        <v>27.974957999999997</v>
      </c>
      <c r="AI12" s="129"/>
      <c r="AJ12" s="129"/>
      <c r="AK12" s="128"/>
      <c r="AL12" s="128"/>
      <c r="AM12" s="129"/>
      <c r="AN12" s="129"/>
      <c r="AO12" s="128"/>
    </row>
    <row r="13" spans="2:41" ht="15" customHeight="1" x14ac:dyDescent="0.25">
      <c r="B13" s="64"/>
      <c r="C13" s="97" t="s">
        <v>48</v>
      </c>
      <c r="D13" s="97" t="s">
        <v>49</v>
      </c>
      <c r="E13" s="91">
        <v>1.716279202125001E-6</v>
      </c>
      <c r="F13" s="95" t="s">
        <v>19</v>
      </c>
      <c r="G13" s="155">
        <v>29.77188207</v>
      </c>
      <c r="H13" s="155">
        <f t="shared" si="1"/>
        <v>5.1096862004859223E-5</v>
      </c>
      <c r="I13" s="65"/>
      <c r="S13" s="3"/>
      <c r="T13" s="3"/>
      <c r="U13" s="3"/>
      <c r="V13" s="3"/>
      <c r="W13" s="3"/>
      <c r="X13" s="3"/>
      <c r="Y13" s="3"/>
      <c r="AA13" s="105" t="s">
        <v>50</v>
      </c>
      <c r="AB13" s="164" t="s">
        <v>51</v>
      </c>
      <c r="AC13" s="172">
        <v>26.617338</v>
      </c>
      <c r="AD13" s="178">
        <v>6</v>
      </c>
      <c r="AE13" s="168">
        <v>33.33</v>
      </c>
      <c r="AF13" s="168">
        <v>0.88</v>
      </c>
      <c r="AG13" s="168">
        <v>0.90749999999999997</v>
      </c>
      <c r="AH13" s="179">
        <f t="shared" si="0"/>
        <v>26.617337999999997</v>
      </c>
      <c r="AI13" s="116"/>
      <c r="AJ13" s="116"/>
      <c r="AK13" s="116"/>
      <c r="AL13" s="116"/>
      <c r="AM13" s="116"/>
      <c r="AN13" s="116"/>
      <c r="AO13" s="116"/>
    </row>
    <row r="14" spans="2:41" ht="15" customHeight="1" x14ac:dyDescent="0.25">
      <c r="B14" s="64"/>
      <c r="C14" s="97" t="s">
        <v>52</v>
      </c>
      <c r="D14" s="97" t="s">
        <v>53</v>
      </c>
      <c r="E14" s="91">
        <v>1</v>
      </c>
      <c r="F14" s="95" t="s">
        <v>54</v>
      </c>
      <c r="G14" s="155">
        <v>25.130829930000001</v>
      </c>
      <c r="H14" s="155">
        <f t="shared" si="1"/>
        <v>25.130829930000001</v>
      </c>
      <c r="I14" s="65"/>
      <c r="S14" s="5"/>
      <c r="T14" s="5"/>
      <c r="U14" s="5"/>
      <c r="V14" s="5"/>
      <c r="W14" s="5"/>
      <c r="X14" s="5"/>
      <c r="Y14" s="5"/>
      <c r="AA14" s="105" t="s">
        <v>55</v>
      </c>
      <c r="AB14" s="164" t="s">
        <v>56</v>
      </c>
      <c r="AC14" s="172">
        <v>26.162136</v>
      </c>
      <c r="AD14" s="178">
        <v>5.5</v>
      </c>
      <c r="AE14" s="168">
        <v>32.76</v>
      </c>
      <c r="AF14" s="168">
        <v>0.88</v>
      </c>
      <c r="AG14" s="168">
        <v>0.90749999999999997</v>
      </c>
      <c r="AH14" s="179">
        <f t="shared" si="0"/>
        <v>26.162135999999997</v>
      </c>
      <c r="AI14" s="116"/>
      <c r="AJ14" s="116"/>
      <c r="AK14" s="116"/>
      <c r="AL14" s="116"/>
      <c r="AM14" s="116"/>
      <c r="AN14" s="116"/>
      <c r="AO14" s="116"/>
    </row>
    <row r="15" spans="2:41" ht="15" customHeight="1" x14ac:dyDescent="0.25">
      <c r="B15" s="64"/>
      <c r="C15" s="73" t="s">
        <v>57</v>
      </c>
      <c r="D15" s="73" t="s">
        <v>58</v>
      </c>
      <c r="E15" s="91">
        <v>0</v>
      </c>
      <c r="F15" s="95" t="s">
        <v>54</v>
      </c>
      <c r="G15" s="155">
        <v>39.717746529999999</v>
      </c>
      <c r="H15" s="155" t="str">
        <f t="shared" si="1"/>
        <v/>
      </c>
      <c r="I15" s="65"/>
      <c r="AA15" s="105" t="s">
        <v>59</v>
      </c>
      <c r="AB15" s="164" t="s">
        <v>60</v>
      </c>
      <c r="AC15" s="172">
        <v>26.03436</v>
      </c>
      <c r="AD15" s="178">
        <v>5</v>
      </c>
      <c r="AE15" s="168">
        <v>32.6</v>
      </c>
      <c r="AF15" s="168">
        <v>0.88</v>
      </c>
      <c r="AG15" s="168">
        <v>0.90749999999999997</v>
      </c>
      <c r="AH15" s="179">
        <f t="shared" si="0"/>
        <v>26.034360000000003</v>
      </c>
      <c r="AI15" s="116"/>
      <c r="AJ15" s="116"/>
      <c r="AK15" s="116"/>
      <c r="AL15" s="116"/>
      <c r="AM15" s="116"/>
      <c r="AN15" s="116"/>
      <c r="AO15" s="116"/>
    </row>
    <row r="16" spans="2:41" ht="15" customHeight="1" x14ac:dyDescent="0.25">
      <c r="B16" s="64"/>
      <c r="C16" s="73" t="s">
        <v>61</v>
      </c>
      <c r="D16" s="73" t="s">
        <v>62</v>
      </c>
      <c r="E16" s="91">
        <v>0.91836505688306447</v>
      </c>
      <c r="F16" s="95" t="s">
        <v>63</v>
      </c>
      <c r="G16" s="155">
        <v>55.084986120000003</v>
      </c>
      <c r="H16" s="155">
        <f t="shared" si="1"/>
        <v>50.588126411496617</v>
      </c>
      <c r="I16" s="65"/>
      <c r="AA16" s="105" t="s">
        <v>64</v>
      </c>
      <c r="AB16" s="164" t="s">
        <v>65</v>
      </c>
      <c r="AC16" s="172">
        <v>25.938527999999991</v>
      </c>
      <c r="AD16" s="178">
        <v>4.5</v>
      </c>
      <c r="AE16" s="168">
        <v>32.479999999999997</v>
      </c>
      <c r="AF16" s="168">
        <v>0.88</v>
      </c>
      <c r="AG16" s="168">
        <v>0.90749999999999997</v>
      </c>
      <c r="AH16" s="179">
        <f t="shared" si="0"/>
        <v>25.938527999999994</v>
      </c>
      <c r="AI16" s="116"/>
      <c r="AJ16" s="116"/>
      <c r="AK16" s="116"/>
      <c r="AL16" s="116"/>
      <c r="AM16" s="116"/>
      <c r="AN16" s="116"/>
      <c r="AO16" s="116"/>
    </row>
    <row r="17" spans="2:41" ht="15" customHeight="1" x14ac:dyDescent="0.25">
      <c r="B17" s="64"/>
      <c r="C17" s="73" t="s">
        <v>66</v>
      </c>
      <c r="D17" s="73" t="s">
        <v>67</v>
      </c>
      <c r="E17" s="91">
        <v>0.13790146221566779</v>
      </c>
      <c r="F17" s="95" t="s">
        <v>63</v>
      </c>
      <c r="G17" s="155">
        <v>143.58185336</v>
      </c>
      <c r="H17" s="155">
        <f t="shared" si="1"/>
        <v>19.800147525979593</v>
      </c>
      <c r="I17" s="65"/>
      <c r="AA17" s="105" t="s">
        <v>68</v>
      </c>
      <c r="AB17" s="164" t="s">
        <v>69</v>
      </c>
      <c r="AC17" s="172">
        <v>25.259717999999999</v>
      </c>
      <c r="AD17" s="178">
        <v>4</v>
      </c>
      <c r="AE17" s="168">
        <v>31.63</v>
      </c>
      <c r="AF17" s="168">
        <v>0.88</v>
      </c>
      <c r="AG17" s="168">
        <v>0.90749999999999997</v>
      </c>
      <c r="AH17" s="179">
        <f t="shared" si="0"/>
        <v>25.259717999999999</v>
      </c>
      <c r="AI17" s="116"/>
      <c r="AJ17" s="116"/>
      <c r="AK17" s="116"/>
      <c r="AL17" s="116"/>
      <c r="AM17" s="116"/>
      <c r="AN17" s="116"/>
      <c r="AO17" s="116"/>
    </row>
    <row r="18" spans="2:41" ht="15" customHeight="1" x14ac:dyDescent="0.25">
      <c r="B18" s="64"/>
      <c r="C18" s="73" t="s">
        <v>70</v>
      </c>
      <c r="D18" s="73" t="s">
        <v>71</v>
      </c>
      <c r="E18" s="91">
        <v>0.36734602275322581</v>
      </c>
      <c r="F18" s="95" t="s">
        <v>63</v>
      </c>
      <c r="G18" s="155">
        <v>41.60157667</v>
      </c>
      <c r="H18" s="155">
        <f t="shared" si="1"/>
        <v>15.282173729987887</v>
      </c>
      <c r="I18" s="65"/>
      <c r="S18" s="4"/>
      <c r="T18" s="4"/>
      <c r="U18" s="4"/>
      <c r="V18" s="4"/>
      <c r="W18" s="4"/>
      <c r="X18" s="4"/>
      <c r="Y18" s="4"/>
      <c r="AA18" s="105" t="s">
        <v>72</v>
      </c>
      <c r="AB18" s="164" t="s">
        <v>73</v>
      </c>
      <c r="AC18" s="172">
        <v>23.606615999999999</v>
      </c>
      <c r="AD18" s="178">
        <v>3.5</v>
      </c>
      <c r="AE18" s="168">
        <v>29.56</v>
      </c>
      <c r="AF18" s="168">
        <v>0.88</v>
      </c>
      <c r="AG18" s="168">
        <v>0.90749999999999997</v>
      </c>
      <c r="AH18" s="179">
        <f t="shared" si="0"/>
        <v>23.606615999999999</v>
      </c>
      <c r="AI18" s="113"/>
      <c r="AJ18" s="113"/>
      <c r="AK18" s="114"/>
      <c r="AL18" s="113"/>
      <c r="AM18" s="113"/>
      <c r="AN18" s="113"/>
      <c r="AO18" s="113"/>
    </row>
    <row r="19" spans="2:41" ht="15" customHeight="1" x14ac:dyDescent="0.25">
      <c r="B19" s="64"/>
      <c r="C19" s="73" t="s">
        <v>74</v>
      </c>
      <c r="D19" s="73" t="s">
        <v>75</v>
      </c>
      <c r="E19" s="91">
        <v>0.36734602275322581</v>
      </c>
      <c r="F19" s="95" t="s">
        <v>63</v>
      </c>
      <c r="G19" s="155">
        <v>22.218214580000001</v>
      </c>
      <c r="H19" s="155">
        <f t="shared" si="1"/>
        <v>8.1617727586407334</v>
      </c>
      <c r="I19" s="65"/>
      <c r="S19" s="4"/>
      <c r="T19" s="4"/>
      <c r="U19" s="4"/>
      <c r="V19" s="4"/>
      <c r="W19" s="4"/>
      <c r="X19" s="4"/>
      <c r="Y19" s="4"/>
      <c r="AA19" s="105" t="s">
        <v>76</v>
      </c>
      <c r="AB19" s="164" t="s">
        <v>77</v>
      </c>
      <c r="AC19" s="172">
        <v>22.664268</v>
      </c>
      <c r="AD19" s="178">
        <v>3</v>
      </c>
      <c r="AE19" s="168">
        <v>28.38</v>
      </c>
      <c r="AF19" s="168">
        <v>0.88</v>
      </c>
      <c r="AG19" s="168">
        <v>0.90749999999999997</v>
      </c>
      <c r="AH19" s="179">
        <f t="shared" si="0"/>
        <v>22.664268</v>
      </c>
      <c r="AI19" s="113"/>
      <c r="AJ19" s="113"/>
      <c r="AK19" s="114"/>
      <c r="AL19" s="113"/>
      <c r="AM19" s="113"/>
      <c r="AN19" s="113"/>
      <c r="AO19" s="113"/>
    </row>
    <row r="20" spans="2:41" ht="15" customHeight="1" x14ac:dyDescent="0.25">
      <c r="B20" s="64"/>
      <c r="C20" s="73" t="s">
        <v>78</v>
      </c>
      <c r="D20" s="73" t="s">
        <v>79</v>
      </c>
      <c r="E20" s="91">
        <v>0.2112533038197465</v>
      </c>
      <c r="F20" s="95" t="s">
        <v>63</v>
      </c>
      <c r="G20" s="155">
        <v>18.218402640000001</v>
      </c>
      <c r="H20" s="155">
        <f t="shared" si="1"/>
        <v>3.8486977480183917</v>
      </c>
      <c r="I20" s="65"/>
      <c r="AA20" s="105" t="s">
        <v>80</v>
      </c>
      <c r="AB20" s="164" t="s">
        <v>81</v>
      </c>
      <c r="AC20" s="172">
        <v>22.560449999999999</v>
      </c>
      <c r="AD20" s="178">
        <v>2.5</v>
      </c>
      <c r="AE20" s="168">
        <v>28.25</v>
      </c>
      <c r="AF20" s="168">
        <v>0.88</v>
      </c>
      <c r="AG20" s="168">
        <v>0.90749999999999997</v>
      </c>
      <c r="AH20" s="179">
        <f t="shared" si="0"/>
        <v>22.560449999999999</v>
      </c>
      <c r="AI20" s="113"/>
      <c r="AJ20" s="113"/>
      <c r="AK20" s="114"/>
      <c r="AL20" s="113"/>
      <c r="AM20" s="113"/>
      <c r="AN20" s="113"/>
      <c r="AO20" s="113"/>
    </row>
    <row r="21" spans="2:41" ht="15" customHeight="1" thickBot="1" x14ac:dyDescent="0.3">
      <c r="B21" s="64"/>
      <c r="C21" s="73" t="s">
        <v>82</v>
      </c>
      <c r="D21" s="73" t="s">
        <v>83</v>
      </c>
      <c r="E21" s="91">
        <v>1</v>
      </c>
      <c r="F21" s="95" t="s">
        <v>54</v>
      </c>
      <c r="G21" s="155">
        <v>22.654022619999999</v>
      </c>
      <c r="H21" s="155">
        <f t="shared" si="1"/>
        <v>22.654022619999999</v>
      </c>
      <c r="I21" s="65"/>
      <c r="AA21" s="107" t="s">
        <v>84</v>
      </c>
      <c r="AB21" s="165" t="s">
        <v>85</v>
      </c>
      <c r="AC21" s="173">
        <v>22.097262000000001</v>
      </c>
      <c r="AD21" s="178">
        <v>2</v>
      </c>
      <c r="AE21" s="168">
        <v>27.67</v>
      </c>
      <c r="AF21" s="168">
        <v>0.88</v>
      </c>
      <c r="AG21" s="168">
        <v>0.90749999999999997</v>
      </c>
      <c r="AH21" s="179">
        <f t="shared" si="0"/>
        <v>22.097262000000001</v>
      </c>
      <c r="AI21" s="113"/>
      <c r="AJ21" s="113"/>
      <c r="AK21" s="114"/>
      <c r="AL21" s="114"/>
      <c r="AM21" s="113"/>
      <c r="AN21" s="113"/>
      <c r="AO21" s="114"/>
    </row>
    <row r="22" spans="2:41" ht="15" customHeight="1" thickTop="1" x14ac:dyDescent="0.25">
      <c r="B22" s="64"/>
      <c r="C22" s="73" t="s">
        <v>86</v>
      </c>
      <c r="D22" s="73" t="s">
        <v>87</v>
      </c>
      <c r="E22" s="91">
        <v>2.0773168750000002</v>
      </c>
      <c r="F22" s="95" t="s">
        <v>88</v>
      </c>
      <c r="G22" s="155">
        <v>96.615614789999995</v>
      </c>
      <c r="H22" s="155">
        <f t="shared" si="1"/>
        <v>200.7012469917666</v>
      </c>
      <c r="I22" s="65"/>
      <c r="AA22" s="103" t="s">
        <v>89</v>
      </c>
      <c r="AB22" s="166" t="s">
        <v>90</v>
      </c>
      <c r="AC22" s="171">
        <v>55.231175999999998</v>
      </c>
      <c r="AD22" s="180">
        <v>11.5</v>
      </c>
      <c r="AE22" s="174">
        <v>69.16</v>
      </c>
      <c r="AF22" s="174">
        <v>0.88</v>
      </c>
      <c r="AG22" s="174">
        <v>0.90749999999999997</v>
      </c>
      <c r="AH22" s="179">
        <f t="shared" si="0"/>
        <v>55.231175999999998</v>
      </c>
      <c r="AI22" s="113"/>
      <c r="AJ22" s="113"/>
      <c r="AK22" s="114"/>
      <c r="AL22" s="114"/>
      <c r="AM22" s="113"/>
      <c r="AN22" s="113"/>
      <c r="AO22" s="113"/>
    </row>
    <row r="23" spans="2:41" ht="15" customHeight="1" x14ac:dyDescent="0.25">
      <c r="B23" s="64"/>
      <c r="C23" s="73" t="s">
        <v>91</v>
      </c>
      <c r="D23" s="73" t="s">
        <v>92</v>
      </c>
      <c r="E23" s="91">
        <v>46.879557333333338</v>
      </c>
      <c r="F23" s="95" t="s">
        <v>93</v>
      </c>
      <c r="G23" s="155">
        <v>0.48971999999999999</v>
      </c>
      <c r="H23" s="155">
        <f t="shared" si="1"/>
        <v>22.957856817280003</v>
      </c>
      <c r="I23" s="65"/>
      <c r="AA23" s="104" t="s">
        <v>94</v>
      </c>
      <c r="AB23" s="167" t="s">
        <v>95</v>
      </c>
      <c r="AC23" s="172">
        <v>52.627740000000003</v>
      </c>
      <c r="AD23" s="180">
        <v>11</v>
      </c>
      <c r="AE23" s="174">
        <v>65.900000000000006</v>
      </c>
      <c r="AF23" s="174">
        <v>0.88</v>
      </c>
      <c r="AG23" s="174">
        <v>0.90749999999999997</v>
      </c>
      <c r="AH23" s="179">
        <f t="shared" si="0"/>
        <v>52.627740000000003</v>
      </c>
      <c r="AI23" s="113"/>
      <c r="AJ23" s="113"/>
      <c r="AK23" s="114"/>
      <c r="AL23" s="114"/>
      <c r="AM23" s="113"/>
      <c r="AN23" s="113"/>
      <c r="AO23" s="114"/>
    </row>
    <row r="24" spans="2:41" ht="15" customHeight="1" x14ac:dyDescent="0.25">
      <c r="B24" s="64"/>
      <c r="C24" s="73" t="s">
        <v>96</v>
      </c>
      <c r="D24" s="73" t="s">
        <v>97</v>
      </c>
      <c r="E24" s="91">
        <v>82.405471875000003</v>
      </c>
      <c r="F24" s="95" t="s">
        <v>93</v>
      </c>
      <c r="G24" s="155">
        <v>18.186666670000001</v>
      </c>
      <c r="H24" s="155">
        <f t="shared" si="1"/>
        <v>1498.680848774685</v>
      </c>
      <c r="I24" s="65"/>
      <c r="AA24" s="104" t="s">
        <v>98</v>
      </c>
      <c r="AB24" s="167" t="s">
        <v>99</v>
      </c>
      <c r="AC24" s="172">
        <v>50.184024000000001</v>
      </c>
      <c r="AD24" s="180">
        <v>10.5</v>
      </c>
      <c r="AE24" s="174">
        <v>62.84</v>
      </c>
      <c r="AF24" s="174">
        <v>0.88</v>
      </c>
      <c r="AG24" s="174">
        <v>0.90749999999999997</v>
      </c>
      <c r="AH24" s="179">
        <f t="shared" si="0"/>
        <v>50.184024000000001</v>
      </c>
      <c r="AI24" s="113"/>
      <c r="AJ24" s="113"/>
      <c r="AK24" s="114"/>
      <c r="AL24" s="114"/>
      <c r="AM24" s="113"/>
      <c r="AN24" s="113"/>
      <c r="AO24" s="113"/>
    </row>
    <row r="25" spans="2:41" ht="15" customHeight="1" x14ac:dyDescent="0.25">
      <c r="B25" s="64"/>
      <c r="C25" s="73" t="s">
        <v>100</v>
      </c>
      <c r="D25" s="73" t="s">
        <v>101</v>
      </c>
      <c r="E25" s="91">
        <v>2</v>
      </c>
      <c r="F25" s="95" t="s">
        <v>54</v>
      </c>
      <c r="G25" s="155">
        <v>3.5926659999999999E-2</v>
      </c>
      <c r="H25" s="155">
        <f t="shared" si="1"/>
        <v>7.1853319999999998E-2</v>
      </c>
      <c r="I25" s="65"/>
      <c r="AA25" s="104" t="s">
        <v>20</v>
      </c>
      <c r="AB25" s="167" t="s">
        <v>102</v>
      </c>
      <c r="AC25" s="172">
        <v>47.844126000000003</v>
      </c>
      <c r="AD25" s="180">
        <v>10</v>
      </c>
      <c r="AE25" s="174">
        <v>59.91</v>
      </c>
      <c r="AF25" s="174">
        <v>0.88</v>
      </c>
      <c r="AG25" s="174">
        <v>0.90749999999999997</v>
      </c>
      <c r="AH25" s="179">
        <f t="shared" si="0"/>
        <v>47.844125999999996</v>
      </c>
      <c r="AI25" s="113"/>
      <c r="AJ25" s="113"/>
      <c r="AK25" s="114"/>
      <c r="AL25" s="114"/>
      <c r="AM25" s="113"/>
      <c r="AN25" s="113"/>
      <c r="AO25" s="114"/>
    </row>
    <row r="26" spans="2:41" ht="15" customHeight="1" x14ac:dyDescent="0.25">
      <c r="B26" s="64"/>
      <c r="C26" s="73" t="s">
        <v>103</v>
      </c>
      <c r="D26" s="73" t="s">
        <v>104</v>
      </c>
      <c r="E26" s="91">
        <v>144</v>
      </c>
      <c r="F26" s="95" t="s">
        <v>54</v>
      </c>
      <c r="G26" s="155">
        <v>15.438118810000001</v>
      </c>
      <c r="H26" s="155">
        <f t="shared" si="1"/>
        <v>2223.0891086400002</v>
      </c>
      <c r="I26" s="65"/>
      <c r="AA26" s="104" t="s">
        <v>105</v>
      </c>
      <c r="AB26" s="167" t="s">
        <v>106</v>
      </c>
      <c r="AC26" s="172">
        <v>45.248676000000003</v>
      </c>
      <c r="AD26" s="180">
        <v>9.5</v>
      </c>
      <c r="AE26" s="174">
        <v>56.66</v>
      </c>
      <c r="AF26" s="174">
        <v>0.88</v>
      </c>
      <c r="AG26" s="174">
        <v>0.90749999999999997</v>
      </c>
      <c r="AH26" s="179">
        <f t="shared" si="0"/>
        <v>45.248675999999996</v>
      </c>
      <c r="AI26" s="113"/>
      <c r="AJ26" s="113"/>
      <c r="AK26" s="114"/>
      <c r="AL26" s="114"/>
      <c r="AM26" s="113"/>
      <c r="AN26" s="113"/>
      <c r="AO26" s="113"/>
    </row>
    <row r="27" spans="2:41" ht="15" customHeight="1" x14ac:dyDescent="0.25">
      <c r="B27" s="64"/>
      <c r="C27" s="73"/>
      <c r="D27" s="73" t="s">
        <v>107</v>
      </c>
      <c r="E27" s="91">
        <v>1</v>
      </c>
      <c r="F27" s="95" t="s">
        <v>108</v>
      </c>
      <c r="G27" s="155"/>
      <c r="H27" s="155">
        <f t="shared" si="1"/>
        <v>0</v>
      </c>
      <c r="I27" s="65"/>
      <c r="AA27" s="104" t="s">
        <v>109</v>
      </c>
      <c r="AB27" s="167" t="s">
        <v>110</v>
      </c>
      <c r="AC27" s="172">
        <v>43.068497999999998</v>
      </c>
      <c r="AD27" s="180">
        <v>9</v>
      </c>
      <c r="AE27" s="174">
        <v>53.93</v>
      </c>
      <c r="AF27" s="174">
        <v>0.88</v>
      </c>
      <c r="AG27" s="174">
        <v>0.90749999999999997</v>
      </c>
      <c r="AH27" s="179">
        <f t="shared" si="0"/>
        <v>43.068497999999998</v>
      </c>
      <c r="AI27" s="113"/>
      <c r="AJ27" s="113"/>
      <c r="AK27" s="114"/>
      <c r="AL27" s="114"/>
      <c r="AM27" s="113"/>
      <c r="AN27" s="113"/>
      <c r="AO27" s="114"/>
    </row>
    <row r="28" spans="2:41" ht="15" customHeight="1" x14ac:dyDescent="0.25">
      <c r="B28" s="64"/>
      <c r="C28" s="73"/>
      <c r="D28" s="73" t="s">
        <v>111</v>
      </c>
      <c r="E28" s="91">
        <v>6</v>
      </c>
      <c r="F28" s="95" t="s">
        <v>54</v>
      </c>
      <c r="G28" s="155"/>
      <c r="H28" s="155">
        <f t="shared" si="1"/>
        <v>0</v>
      </c>
      <c r="I28" s="65"/>
      <c r="AA28" s="104" t="s">
        <v>112</v>
      </c>
      <c r="AB28" s="167" t="s">
        <v>113</v>
      </c>
      <c r="AC28" s="172">
        <v>41.423381999999997</v>
      </c>
      <c r="AD28" s="180">
        <v>8.5</v>
      </c>
      <c r="AE28" s="174">
        <v>51.87</v>
      </c>
      <c r="AF28" s="174">
        <v>0.88</v>
      </c>
      <c r="AG28" s="174">
        <v>0.90749999999999997</v>
      </c>
      <c r="AH28" s="179">
        <f t="shared" si="0"/>
        <v>41.423381999999997</v>
      </c>
      <c r="AI28" s="113"/>
      <c r="AJ28" s="113"/>
      <c r="AK28" s="114"/>
      <c r="AL28" s="114"/>
      <c r="AM28" s="113"/>
      <c r="AN28" s="113"/>
      <c r="AO28" s="113"/>
    </row>
    <row r="29" spans="2:41" ht="15" customHeight="1" x14ac:dyDescent="0.25">
      <c r="B29" s="64"/>
      <c r="C29" s="73"/>
      <c r="D29" s="73" t="s">
        <v>114</v>
      </c>
      <c r="E29" s="91">
        <v>6</v>
      </c>
      <c r="F29" s="95" t="s">
        <v>54</v>
      </c>
      <c r="G29" s="155"/>
      <c r="H29" s="155">
        <f t="shared" si="1"/>
        <v>0</v>
      </c>
      <c r="I29" s="65"/>
      <c r="AA29" s="104" t="s">
        <v>17</v>
      </c>
      <c r="AB29" s="167" t="s">
        <v>115</v>
      </c>
      <c r="AC29" s="172">
        <v>39.985902000000003</v>
      </c>
      <c r="AD29" s="180">
        <v>8</v>
      </c>
      <c r="AE29" s="174">
        <v>50.07</v>
      </c>
      <c r="AF29" s="174">
        <v>0.88</v>
      </c>
      <c r="AG29" s="174">
        <v>0.90749999999999997</v>
      </c>
      <c r="AH29" s="179">
        <f t="shared" si="0"/>
        <v>39.985901999999996</v>
      </c>
      <c r="AI29" s="113"/>
      <c r="AJ29" s="113"/>
      <c r="AK29" s="114"/>
      <c r="AL29" s="114"/>
      <c r="AM29" s="113"/>
      <c r="AN29" s="113"/>
      <c r="AO29" s="114"/>
    </row>
    <row r="30" spans="2:41" ht="15" customHeight="1" x14ac:dyDescent="0.25">
      <c r="B30" s="64"/>
      <c r="C30" s="73" t="s">
        <v>116</v>
      </c>
      <c r="D30" s="73" t="s">
        <v>117</v>
      </c>
      <c r="E30" s="91">
        <v>1</v>
      </c>
      <c r="F30" s="95" t="s">
        <v>54</v>
      </c>
      <c r="G30" s="155"/>
      <c r="H30" s="155">
        <f t="shared" si="1"/>
        <v>0</v>
      </c>
      <c r="I30" s="65"/>
      <c r="AA30" s="104" t="s">
        <v>24</v>
      </c>
      <c r="AB30" s="167" t="s">
        <v>118</v>
      </c>
      <c r="AC30" s="172">
        <v>38.604323999999998</v>
      </c>
      <c r="AD30" s="180">
        <v>7.5</v>
      </c>
      <c r="AE30" s="174">
        <v>48.34</v>
      </c>
      <c r="AF30" s="174">
        <v>0.88</v>
      </c>
      <c r="AG30" s="174">
        <v>0.90749999999999997</v>
      </c>
      <c r="AH30" s="179">
        <f t="shared" si="0"/>
        <v>38.604323999999998</v>
      </c>
      <c r="AI30" s="113"/>
      <c r="AJ30" s="113"/>
      <c r="AK30" s="114"/>
      <c r="AL30" s="114"/>
      <c r="AM30" s="113"/>
      <c r="AN30" s="113"/>
      <c r="AO30" s="113"/>
    </row>
    <row r="31" spans="2:41" ht="15" customHeight="1" x14ac:dyDescent="0.25">
      <c r="B31" s="101"/>
      <c r="C31" s="73" t="s">
        <v>119</v>
      </c>
      <c r="D31" s="73" t="s">
        <v>120</v>
      </c>
      <c r="E31" s="91">
        <v>5.6938633526749998</v>
      </c>
      <c r="F31" s="95" t="s">
        <v>88</v>
      </c>
      <c r="G31" s="155">
        <v>55</v>
      </c>
      <c r="H31" s="155">
        <f t="shared" si="1"/>
        <v>313.16248439712501</v>
      </c>
      <c r="I31" s="65"/>
      <c r="AA31" s="104" t="s">
        <v>28</v>
      </c>
      <c r="AB31" s="167" t="s">
        <v>121</v>
      </c>
      <c r="AC31" s="172">
        <v>38.077247999999997</v>
      </c>
      <c r="AD31" s="180">
        <v>7</v>
      </c>
      <c r="AE31" s="174">
        <v>47.68</v>
      </c>
      <c r="AF31" s="174">
        <v>0.88</v>
      </c>
      <c r="AG31" s="174">
        <v>0.90749999999999997</v>
      </c>
      <c r="AH31" s="179">
        <f t="shared" si="0"/>
        <v>38.077247999999997</v>
      </c>
      <c r="AI31" s="113"/>
      <c r="AJ31" s="113"/>
      <c r="AK31" s="114"/>
      <c r="AL31" s="114"/>
      <c r="AM31" s="113"/>
      <c r="AN31" s="113"/>
      <c r="AO31" s="114"/>
    </row>
    <row r="32" spans="2:41" ht="15" customHeight="1" x14ac:dyDescent="0.25">
      <c r="B32" s="64"/>
      <c r="C32" s="73"/>
      <c r="D32" s="73"/>
      <c r="E32" s="91"/>
      <c r="F32" s="95"/>
      <c r="G32" s="155"/>
      <c r="H32" s="155" t="str">
        <f t="shared" si="1"/>
        <v/>
      </c>
      <c r="I32" s="65"/>
      <c r="AA32" s="104" t="s">
        <v>122</v>
      </c>
      <c r="AB32" s="167" t="s">
        <v>123</v>
      </c>
      <c r="AC32" s="172">
        <v>37.757807999999997</v>
      </c>
      <c r="AD32" s="180">
        <v>6.5</v>
      </c>
      <c r="AE32" s="174">
        <v>47.28</v>
      </c>
      <c r="AF32" s="174">
        <v>0.88</v>
      </c>
      <c r="AG32" s="174">
        <v>0.90749999999999997</v>
      </c>
      <c r="AH32" s="179">
        <f t="shared" si="0"/>
        <v>37.757807999999997</v>
      </c>
      <c r="AI32" s="113"/>
      <c r="AJ32" s="113"/>
      <c r="AK32" s="114"/>
      <c r="AL32" s="114"/>
      <c r="AM32" s="113"/>
      <c r="AN32" s="113"/>
      <c r="AO32" s="113"/>
    </row>
    <row r="33" spans="2:41" ht="15" customHeight="1" x14ac:dyDescent="0.25">
      <c r="B33" s="99"/>
      <c r="C33" s="84"/>
      <c r="D33" s="84"/>
      <c r="E33" s="91"/>
      <c r="F33" s="95"/>
      <c r="G33" s="155"/>
      <c r="H33" s="155" t="str">
        <f t="shared" si="1"/>
        <v/>
      </c>
      <c r="I33" s="65"/>
      <c r="AA33" s="104" t="s">
        <v>124</v>
      </c>
      <c r="AB33" s="167" t="s">
        <v>125</v>
      </c>
      <c r="AC33" s="172">
        <v>37.757807999999997</v>
      </c>
      <c r="AD33" s="180">
        <v>6</v>
      </c>
      <c r="AE33" s="174">
        <v>47.28</v>
      </c>
      <c r="AF33" s="174">
        <v>0.88</v>
      </c>
      <c r="AG33" s="174">
        <v>0.90749999999999997</v>
      </c>
      <c r="AH33" s="179">
        <f t="shared" si="0"/>
        <v>37.757807999999997</v>
      </c>
      <c r="AI33" s="113"/>
      <c r="AJ33" s="113"/>
      <c r="AK33" s="114"/>
      <c r="AL33" s="114"/>
      <c r="AM33" s="113"/>
      <c r="AN33" s="113"/>
      <c r="AO33" s="114"/>
    </row>
    <row r="34" spans="2:41" ht="15" customHeight="1" x14ac:dyDescent="0.25">
      <c r="B34" s="64"/>
      <c r="C34" s="73"/>
      <c r="D34" s="4"/>
      <c r="E34" s="91"/>
      <c r="F34" s="95"/>
      <c r="G34" s="155"/>
      <c r="H34" s="155" t="str">
        <f t="shared" si="1"/>
        <v/>
      </c>
      <c r="I34" s="65"/>
      <c r="AA34" s="104" t="s">
        <v>126</v>
      </c>
      <c r="AB34" s="167" t="s">
        <v>127</v>
      </c>
      <c r="AC34" s="172">
        <v>34.994651999999988</v>
      </c>
      <c r="AD34" s="180">
        <v>5.5</v>
      </c>
      <c r="AE34" s="174">
        <v>43.82</v>
      </c>
      <c r="AF34" s="174">
        <v>0.88</v>
      </c>
      <c r="AG34" s="174">
        <v>0.90749999999999997</v>
      </c>
      <c r="AH34" s="179">
        <f t="shared" si="0"/>
        <v>34.994651999999995</v>
      </c>
      <c r="AI34" s="113"/>
      <c r="AJ34" s="113"/>
      <c r="AK34" s="114"/>
      <c r="AL34" s="114"/>
      <c r="AM34" s="113"/>
      <c r="AN34" s="113"/>
      <c r="AO34" s="113"/>
    </row>
    <row r="35" spans="2:41" ht="15" customHeight="1" x14ac:dyDescent="0.25">
      <c r="B35" s="64"/>
      <c r="C35" s="73"/>
      <c r="D35" s="4"/>
      <c r="E35" s="91"/>
      <c r="F35" s="95"/>
      <c r="G35" s="155"/>
      <c r="H35" s="155" t="str">
        <f t="shared" si="1"/>
        <v/>
      </c>
      <c r="I35" s="65"/>
      <c r="AA35" s="104" t="s">
        <v>128</v>
      </c>
      <c r="AB35" s="167" t="s">
        <v>129</v>
      </c>
      <c r="AC35" s="172">
        <v>33.996402000000003</v>
      </c>
      <c r="AD35" s="180">
        <v>5</v>
      </c>
      <c r="AE35" s="174">
        <v>42.57</v>
      </c>
      <c r="AF35" s="174">
        <v>0.88</v>
      </c>
      <c r="AG35" s="174">
        <v>0.90749999999999997</v>
      </c>
      <c r="AH35" s="179">
        <f t="shared" si="0"/>
        <v>33.996401999999996</v>
      </c>
      <c r="AI35" s="113"/>
      <c r="AJ35" s="113"/>
      <c r="AK35" s="114"/>
      <c r="AL35" s="114"/>
      <c r="AM35" s="113"/>
      <c r="AN35" s="113"/>
      <c r="AO35" s="114"/>
    </row>
    <row r="36" spans="2:41" ht="15" customHeight="1" x14ac:dyDescent="0.25">
      <c r="B36" s="64"/>
      <c r="C36" s="73"/>
      <c r="D36" s="4"/>
      <c r="E36" s="91"/>
      <c r="F36" s="95"/>
      <c r="G36" s="155"/>
      <c r="H36" s="155" t="str">
        <f t="shared" si="1"/>
        <v/>
      </c>
      <c r="I36" s="65"/>
      <c r="AA36" s="104" t="s">
        <v>130</v>
      </c>
      <c r="AB36" s="167" t="s">
        <v>131</v>
      </c>
      <c r="AC36" s="172">
        <v>33.996402000000003</v>
      </c>
      <c r="AD36" s="180">
        <v>4.5</v>
      </c>
      <c r="AE36" s="174">
        <v>42.57</v>
      </c>
      <c r="AF36" s="174">
        <v>0.88</v>
      </c>
      <c r="AG36" s="174">
        <v>0.90749999999999997</v>
      </c>
      <c r="AH36" s="179">
        <f t="shared" si="0"/>
        <v>33.996401999999996</v>
      </c>
      <c r="AI36" s="113"/>
      <c r="AJ36" s="113"/>
      <c r="AK36" s="114"/>
      <c r="AL36" s="114"/>
      <c r="AM36" s="113"/>
      <c r="AN36" s="113"/>
      <c r="AO36" s="113"/>
    </row>
    <row r="37" spans="2:41" ht="15" customHeight="1" x14ac:dyDescent="0.25">
      <c r="B37" s="64"/>
      <c r="C37" s="73"/>
      <c r="D37" s="4"/>
      <c r="E37" s="91"/>
      <c r="F37" s="95"/>
      <c r="G37" s="155"/>
      <c r="H37" s="155" t="str">
        <f t="shared" si="1"/>
        <v/>
      </c>
      <c r="I37" s="65"/>
      <c r="AA37" s="104" t="s">
        <v>132</v>
      </c>
      <c r="AB37" s="167" t="s">
        <v>133</v>
      </c>
      <c r="AC37" s="172">
        <v>33.030096</v>
      </c>
      <c r="AD37" s="180">
        <v>4</v>
      </c>
      <c r="AE37" s="174">
        <v>41.36</v>
      </c>
      <c r="AF37" s="174">
        <v>0.88</v>
      </c>
      <c r="AG37" s="174">
        <v>0.90749999999999997</v>
      </c>
      <c r="AH37" s="179">
        <f t="shared" si="0"/>
        <v>33.030096</v>
      </c>
      <c r="AI37" s="113"/>
      <c r="AJ37" s="113"/>
      <c r="AK37" s="114"/>
      <c r="AL37" s="114"/>
      <c r="AM37" s="113"/>
      <c r="AN37" s="113"/>
      <c r="AO37" s="114"/>
    </row>
    <row r="38" spans="2:41" ht="15" customHeight="1" x14ac:dyDescent="0.25">
      <c r="B38" s="64"/>
      <c r="C38" s="73"/>
      <c r="D38" s="4"/>
      <c r="E38" s="91"/>
      <c r="F38" s="95"/>
      <c r="G38" s="155"/>
      <c r="H38" s="155" t="str">
        <f t="shared" si="1"/>
        <v/>
      </c>
      <c r="I38" s="65"/>
      <c r="AA38" s="104" t="s">
        <v>134</v>
      </c>
      <c r="AB38" s="167" t="s">
        <v>135</v>
      </c>
      <c r="AC38" s="172">
        <v>31.384979999999999</v>
      </c>
      <c r="AD38" s="180">
        <v>3.5</v>
      </c>
      <c r="AE38" s="174">
        <v>39.299999999999997</v>
      </c>
      <c r="AF38" s="174">
        <v>0.88</v>
      </c>
      <c r="AG38" s="174">
        <v>0.90749999999999997</v>
      </c>
      <c r="AH38" s="179">
        <f t="shared" si="0"/>
        <v>31.384979999999995</v>
      </c>
      <c r="AI38" s="116"/>
      <c r="AJ38" s="116"/>
      <c r="AK38" s="117"/>
      <c r="AL38" s="117"/>
      <c r="AM38" s="116"/>
      <c r="AN38" s="116"/>
      <c r="AO38" s="116"/>
    </row>
    <row r="39" spans="2:41" ht="15" customHeight="1" x14ac:dyDescent="0.25">
      <c r="B39" s="64"/>
      <c r="C39" s="73"/>
      <c r="D39" s="4"/>
      <c r="E39" s="91"/>
      <c r="F39" s="95"/>
      <c r="G39" s="155"/>
      <c r="H39" s="155" t="str">
        <f t="shared" si="1"/>
        <v/>
      </c>
      <c r="I39" s="65"/>
      <c r="AA39" s="104" t="s">
        <v>136</v>
      </c>
      <c r="AB39" s="167" t="s">
        <v>137</v>
      </c>
      <c r="AC39" s="172">
        <v>30.530477999999999</v>
      </c>
      <c r="AD39" s="180">
        <v>3</v>
      </c>
      <c r="AE39" s="174">
        <v>38.229999999999997</v>
      </c>
      <c r="AF39" s="174">
        <v>0.88</v>
      </c>
      <c r="AG39" s="174">
        <v>0.90749999999999997</v>
      </c>
      <c r="AH39" s="179">
        <f t="shared" si="0"/>
        <v>30.530477999999995</v>
      </c>
      <c r="AI39" s="116"/>
      <c r="AJ39" s="116"/>
      <c r="AK39" s="117"/>
      <c r="AL39" s="116"/>
      <c r="AM39" s="116"/>
      <c r="AN39" s="116"/>
      <c r="AO39" s="116"/>
    </row>
    <row r="40" spans="2:41" ht="15" customHeight="1" x14ac:dyDescent="0.25">
      <c r="B40" s="64"/>
      <c r="C40" s="73"/>
      <c r="D40" s="4"/>
      <c r="E40" s="91"/>
      <c r="F40" s="95"/>
      <c r="G40" s="155"/>
      <c r="H40" s="155" t="str">
        <f t="shared" si="1"/>
        <v/>
      </c>
      <c r="I40" s="65"/>
      <c r="K40" s="81"/>
      <c r="AA40" s="105" t="s">
        <v>138</v>
      </c>
      <c r="AB40" s="164" t="s">
        <v>139</v>
      </c>
      <c r="AC40" s="172">
        <v>29.843682000000001</v>
      </c>
      <c r="AD40" s="180">
        <v>2.5</v>
      </c>
      <c r="AE40" s="174">
        <v>37.369999999999997</v>
      </c>
      <c r="AF40" s="174">
        <v>0.88</v>
      </c>
      <c r="AG40" s="174">
        <v>0.90749999999999997</v>
      </c>
      <c r="AH40" s="179">
        <f t="shared" si="0"/>
        <v>29.843681999999998</v>
      </c>
      <c r="AI40" s="116"/>
      <c r="AJ40" s="116"/>
      <c r="AK40" s="117"/>
      <c r="AL40" s="116"/>
      <c r="AM40" s="116"/>
      <c r="AN40" s="116"/>
      <c r="AO40" s="116"/>
    </row>
    <row r="41" spans="2:41" ht="15" customHeight="1" thickBot="1" x14ac:dyDescent="0.3">
      <c r="B41" s="64"/>
      <c r="C41" s="73"/>
      <c r="D41" s="73"/>
      <c r="E41" s="91"/>
      <c r="F41" s="95"/>
      <c r="G41" s="155"/>
      <c r="H41" s="155" t="str">
        <f t="shared" si="1"/>
        <v/>
      </c>
      <c r="I41" s="65"/>
      <c r="AA41" s="107" t="s">
        <v>140</v>
      </c>
      <c r="AB41" s="165" t="s">
        <v>141</v>
      </c>
      <c r="AC41" s="173">
        <v>29.156886</v>
      </c>
      <c r="AD41" s="182">
        <v>2</v>
      </c>
      <c r="AE41" s="183">
        <v>36.51</v>
      </c>
      <c r="AF41" s="183">
        <v>0.88</v>
      </c>
      <c r="AG41" s="183">
        <v>0.90749999999999997</v>
      </c>
      <c r="AH41" s="181">
        <f t="shared" si="0"/>
        <v>29.156885999999997</v>
      </c>
      <c r="AI41" s="116"/>
      <c r="AJ41" s="116"/>
      <c r="AK41" s="117"/>
      <c r="AL41" s="116"/>
      <c r="AM41" s="116"/>
      <c r="AN41" s="116"/>
      <c r="AO41" s="116"/>
    </row>
    <row r="42" spans="2:41" ht="15" customHeight="1" thickTop="1" x14ac:dyDescent="0.25">
      <c r="B42" s="64"/>
      <c r="C42" s="73"/>
      <c r="D42" s="4"/>
      <c r="E42" s="91"/>
      <c r="F42" s="95"/>
      <c r="G42" s="95"/>
      <c r="H42" s="155" t="str">
        <f t="shared" si="1"/>
        <v/>
      </c>
      <c r="I42" s="102"/>
      <c r="AC42" s="115"/>
      <c r="AD42" s="115"/>
      <c r="AE42" s="116"/>
      <c r="AF42" s="117"/>
      <c r="AG42" s="118"/>
      <c r="AH42" s="117"/>
      <c r="AI42" s="116"/>
      <c r="AJ42" s="116"/>
      <c r="AK42" s="117"/>
      <c r="AL42" s="116"/>
      <c r="AM42" s="116"/>
      <c r="AN42" s="116"/>
      <c r="AO42" s="116"/>
    </row>
    <row r="43" spans="2:41" ht="15.75" customHeight="1" thickBot="1" x14ac:dyDescent="0.3">
      <c r="B43" s="66"/>
      <c r="C43" s="68"/>
      <c r="D43" s="68"/>
      <c r="E43" s="92"/>
      <c r="F43" s="69"/>
      <c r="G43" s="67"/>
      <c r="H43" s="67"/>
      <c r="I43" s="70"/>
      <c r="AC43" s="4"/>
      <c r="AD43" s="4"/>
      <c r="AE43" s="72"/>
      <c r="AF43" s="100"/>
      <c r="AG43" s="120"/>
      <c r="AH43" s="100"/>
      <c r="AI43" s="113"/>
      <c r="AJ43" s="113"/>
      <c r="AK43" s="114"/>
      <c r="AL43" s="113"/>
      <c r="AM43" s="113"/>
      <c r="AN43" s="113"/>
      <c r="AO43" s="113"/>
    </row>
    <row r="44" spans="2:41" ht="15.75" customHeight="1" thickTop="1" x14ac:dyDescent="0.25">
      <c r="B44" s="149"/>
      <c r="C44" s="150"/>
      <c r="D44" s="150"/>
      <c r="E44" s="150"/>
      <c r="F44" s="150"/>
      <c r="G44" s="78" t="s">
        <v>142</v>
      </c>
      <c r="H44" s="197">
        <f>SUM(H5:H43)</f>
        <v>22686.088470012546</v>
      </c>
      <c r="I44" s="198"/>
      <c r="AC44" s="4"/>
      <c r="AD44" s="4"/>
      <c r="AE44" s="72"/>
      <c r="AF44" s="100"/>
      <c r="AG44" s="120"/>
      <c r="AH44" s="100"/>
      <c r="AI44" s="113"/>
      <c r="AJ44" s="113"/>
      <c r="AK44" s="114"/>
      <c r="AL44" s="113"/>
      <c r="AM44" s="113"/>
      <c r="AN44" s="113"/>
      <c r="AO44" s="113"/>
    </row>
    <row r="45" spans="2:41" x14ac:dyDescent="0.25">
      <c r="B45" s="151">
        <v>1</v>
      </c>
      <c r="E45" s="80"/>
      <c r="F45" s="71"/>
      <c r="G45" s="79" t="s">
        <v>143</v>
      </c>
      <c r="H45" s="199">
        <f>'ROTEIRO DE PRODUÇÃO'!D22*26.66</f>
        <v>2489.9488048413018</v>
      </c>
      <c r="I45" s="200"/>
      <c r="AC45" s="4"/>
      <c r="AD45" s="4"/>
      <c r="AE45" s="72"/>
      <c r="AF45" s="100"/>
      <c r="AG45" s="120"/>
      <c r="AH45" s="100"/>
      <c r="AI45" s="113"/>
      <c r="AJ45" s="113"/>
      <c r="AK45" s="114"/>
      <c r="AL45" s="113"/>
      <c r="AM45" s="113"/>
      <c r="AN45" s="113"/>
      <c r="AO45" s="113"/>
    </row>
    <row r="46" spans="2:41" ht="15.75" customHeight="1" thickBot="1" x14ac:dyDescent="0.3">
      <c r="B46" s="152"/>
      <c r="C46" s="153"/>
      <c r="D46" s="153"/>
      <c r="E46" s="154"/>
      <c r="F46" s="153"/>
      <c r="G46" s="74" t="s">
        <v>144</v>
      </c>
      <c r="H46" s="201">
        <f>(H45+H44)</f>
        <v>25176.037274853847</v>
      </c>
      <c r="I46" s="191"/>
      <c r="AC46" s="4"/>
      <c r="AD46" s="4"/>
      <c r="AE46" s="72"/>
      <c r="AF46" s="100"/>
      <c r="AG46" s="120"/>
      <c r="AH46" s="100"/>
      <c r="AI46" s="113"/>
      <c r="AJ46" s="113"/>
      <c r="AK46" s="114"/>
      <c r="AL46" s="113"/>
      <c r="AM46" s="113"/>
      <c r="AN46" s="113"/>
      <c r="AO46" s="113"/>
    </row>
    <row r="47" spans="2:41" ht="15.75" customHeight="1" thickTop="1" x14ac:dyDescent="0.25">
      <c r="I47" s="130"/>
      <c r="AC47" s="4"/>
      <c r="AD47" s="4"/>
      <c r="AE47" s="72"/>
      <c r="AF47" s="100"/>
      <c r="AG47" s="120"/>
      <c r="AH47" s="100"/>
      <c r="AI47" s="113"/>
      <c r="AJ47" s="113"/>
      <c r="AK47" s="114"/>
      <c r="AL47" s="113"/>
      <c r="AM47" s="113"/>
      <c r="AN47" s="113"/>
      <c r="AO47" s="113"/>
    </row>
    <row r="48" spans="2:41" x14ac:dyDescent="0.25">
      <c r="I48" s="130"/>
      <c r="AC48" s="4"/>
      <c r="AD48" s="4"/>
      <c r="AE48" s="72"/>
      <c r="AF48" s="100"/>
      <c r="AG48" s="120"/>
      <c r="AH48" s="100"/>
      <c r="AI48" s="113"/>
      <c r="AJ48" s="113"/>
      <c r="AK48" s="114"/>
      <c r="AL48" s="113"/>
      <c r="AM48" s="113"/>
      <c r="AN48" s="113"/>
      <c r="AO48" s="113"/>
    </row>
    <row r="49" spans="6:41" x14ac:dyDescent="0.25">
      <c r="I49" s="130"/>
      <c r="AC49" s="4"/>
      <c r="AD49" s="4"/>
      <c r="AE49" s="72"/>
      <c r="AF49" s="100"/>
      <c r="AG49" s="120"/>
      <c r="AH49" s="100"/>
      <c r="AI49" s="113"/>
      <c r="AJ49" s="113"/>
      <c r="AK49" s="114"/>
      <c r="AL49" s="113"/>
      <c r="AM49" s="113"/>
      <c r="AN49" s="113"/>
      <c r="AO49" s="113"/>
    </row>
    <row r="50" spans="6:41" x14ac:dyDescent="0.25">
      <c r="I50" s="130"/>
      <c r="AC50" s="4"/>
      <c r="AD50" s="4"/>
      <c r="AE50" s="72"/>
      <c r="AF50" s="100"/>
      <c r="AG50" s="120"/>
      <c r="AH50" s="100"/>
      <c r="AI50" s="113"/>
      <c r="AJ50" s="113"/>
      <c r="AK50" s="114"/>
      <c r="AL50" s="113"/>
      <c r="AM50" s="113"/>
      <c r="AN50" s="113"/>
      <c r="AO50" s="113"/>
    </row>
    <row r="51" spans="6:41" x14ac:dyDescent="0.25">
      <c r="I51" s="130"/>
      <c r="AC51" s="4"/>
      <c r="AD51" s="4"/>
      <c r="AE51" s="72"/>
      <c r="AF51" s="100"/>
      <c r="AG51" s="120"/>
      <c r="AH51" s="100"/>
      <c r="AI51" s="113"/>
      <c r="AJ51" s="113"/>
      <c r="AK51" s="114"/>
      <c r="AL51" s="113"/>
      <c r="AM51" s="113"/>
      <c r="AN51" s="113"/>
      <c r="AO51" s="113"/>
    </row>
    <row r="52" spans="6:41" x14ac:dyDescent="0.25">
      <c r="H52" s="48">
        <f>870-2*23-2*30</f>
        <v>764</v>
      </c>
      <c r="I52" s="130"/>
      <c r="AC52" s="4"/>
      <c r="AD52" s="4"/>
      <c r="AE52" s="72"/>
      <c r="AF52" s="100"/>
      <c r="AG52" s="120"/>
      <c r="AH52" s="100"/>
      <c r="AI52" s="113"/>
      <c r="AJ52" s="113"/>
      <c r="AK52" s="114"/>
      <c r="AL52" s="113"/>
      <c r="AM52" s="113"/>
      <c r="AN52" s="113"/>
      <c r="AO52" s="113"/>
    </row>
    <row r="53" spans="6:41" x14ac:dyDescent="0.25">
      <c r="I53" s="130"/>
      <c r="AC53" s="4"/>
      <c r="AD53" s="4"/>
      <c r="AE53" s="72"/>
      <c r="AF53" s="100"/>
      <c r="AG53" s="120"/>
      <c r="AH53" s="100"/>
      <c r="AI53" s="113"/>
      <c r="AJ53" s="113"/>
      <c r="AK53" s="114"/>
      <c r="AL53" s="113"/>
      <c r="AM53" s="113"/>
      <c r="AN53" s="113"/>
      <c r="AO53" s="113"/>
    </row>
    <row r="54" spans="6:41" x14ac:dyDescent="0.25">
      <c r="I54" s="130"/>
      <c r="AC54" s="4"/>
      <c r="AD54" s="4"/>
      <c r="AE54" s="72"/>
      <c r="AF54" s="100"/>
      <c r="AG54" s="120"/>
      <c r="AH54" s="100"/>
      <c r="AI54" s="113"/>
      <c r="AJ54" s="113"/>
      <c r="AK54" s="114"/>
      <c r="AL54" s="113"/>
      <c r="AM54" s="113"/>
      <c r="AN54" s="113"/>
      <c r="AO54" s="113"/>
    </row>
    <row r="55" spans="6:41" x14ac:dyDescent="0.25">
      <c r="I55" s="130"/>
      <c r="AC55" s="4"/>
      <c r="AD55" s="4"/>
      <c r="AE55" s="72"/>
      <c r="AF55" s="100"/>
      <c r="AG55" s="120"/>
      <c r="AH55" s="100"/>
      <c r="AI55" s="113"/>
      <c r="AJ55" s="113"/>
      <c r="AK55" s="114"/>
      <c r="AL55" s="113"/>
      <c r="AM55" s="113"/>
      <c r="AN55" s="113"/>
      <c r="AO55" s="113"/>
    </row>
    <row r="56" spans="6:41" x14ac:dyDescent="0.25">
      <c r="I56" s="130"/>
      <c r="AC56" s="4"/>
      <c r="AD56" s="4"/>
      <c r="AE56" s="72"/>
      <c r="AF56" s="100"/>
      <c r="AG56" s="120"/>
      <c r="AH56" s="100"/>
      <c r="AI56" s="113"/>
      <c r="AJ56" s="113"/>
      <c r="AK56" s="114"/>
      <c r="AL56" s="113"/>
      <c r="AM56" s="113"/>
      <c r="AN56" s="113"/>
      <c r="AO56" s="113"/>
    </row>
    <row r="57" spans="6:41" x14ac:dyDescent="0.25">
      <c r="I57" s="130"/>
      <c r="AC57" s="4"/>
      <c r="AD57" s="4"/>
      <c r="AE57" s="72"/>
      <c r="AF57" s="100"/>
      <c r="AG57" s="120"/>
      <c r="AH57" s="100"/>
      <c r="AI57" s="113"/>
      <c r="AJ57" s="113"/>
      <c r="AK57" s="114"/>
      <c r="AL57" s="113"/>
      <c r="AM57" s="113"/>
      <c r="AN57" s="113"/>
      <c r="AO57" s="113"/>
    </row>
    <row r="58" spans="6:41" x14ac:dyDescent="0.25">
      <c r="I58" s="130"/>
      <c r="AC58" s="4"/>
      <c r="AD58" s="4"/>
      <c r="AE58" s="72"/>
      <c r="AF58" s="100"/>
      <c r="AG58" s="120"/>
      <c r="AH58" s="100"/>
      <c r="AI58" s="113"/>
      <c r="AJ58" s="113"/>
      <c r="AK58" s="114"/>
      <c r="AL58" s="113"/>
      <c r="AM58" s="113"/>
      <c r="AN58" s="113"/>
      <c r="AO58" s="113"/>
    </row>
    <row r="59" spans="6:41" x14ac:dyDescent="0.25">
      <c r="I59" s="130"/>
      <c r="AC59" s="4"/>
      <c r="AD59" s="4"/>
      <c r="AE59" s="72"/>
      <c r="AF59" s="100"/>
      <c r="AG59" s="120"/>
      <c r="AH59" s="100"/>
      <c r="AI59" s="113"/>
      <c r="AJ59" s="113"/>
      <c r="AK59" s="114"/>
      <c r="AL59" s="113"/>
      <c r="AM59" s="113"/>
      <c r="AN59" s="113"/>
      <c r="AO59" s="113"/>
    </row>
    <row r="60" spans="6:41" x14ac:dyDescent="0.25">
      <c r="I60" s="130"/>
      <c r="AC60" s="4"/>
      <c r="AD60" s="4"/>
      <c r="AE60" s="72"/>
      <c r="AF60" s="100"/>
      <c r="AG60" s="120"/>
      <c r="AH60" s="100"/>
      <c r="AI60" s="113"/>
      <c r="AJ60" s="113"/>
      <c r="AK60" s="114"/>
      <c r="AL60" s="113"/>
      <c r="AM60" s="113"/>
      <c r="AN60" s="113"/>
      <c r="AO60" s="113"/>
    </row>
    <row r="61" spans="6:41" x14ac:dyDescent="0.25">
      <c r="F61" s="71"/>
      <c r="I61" s="130"/>
      <c r="AE61" s="113"/>
      <c r="AF61" s="100"/>
      <c r="AG61" s="119"/>
      <c r="AH61" s="114"/>
      <c r="AI61" s="113"/>
      <c r="AJ61" s="113"/>
      <c r="AK61" s="114"/>
      <c r="AL61" s="113"/>
      <c r="AM61" s="113"/>
      <c r="AN61" s="113"/>
      <c r="AO61" s="113"/>
    </row>
    <row r="62" spans="6:41" x14ac:dyDescent="0.25">
      <c r="F62" s="71"/>
      <c r="I62" s="130"/>
      <c r="AE62" s="113"/>
      <c r="AF62" s="100"/>
      <c r="AG62" s="119"/>
      <c r="AH62" s="114"/>
      <c r="AI62" s="113"/>
      <c r="AJ62" s="113"/>
      <c r="AK62" s="114"/>
      <c r="AL62" s="113"/>
      <c r="AM62" s="113"/>
      <c r="AN62" s="113"/>
      <c r="AO62" s="113"/>
    </row>
    <row r="63" spans="6:41" x14ac:dyDescent="0.25">
      <c r="F63" s="71"/>
      <c r="I63" s="130"/>
      <c r="AE63" s="112"/>
      <c r="AF63" s="119"/>
      <c r="AG63" s="119"/>
      <c r="AH63" s="113"/>
      <c r="AI63" s="121"/>
      <c r="AJ63" s="121"/>
      <c r="AK63" s="121"/>
      <c r="AL63" s="71"/>
      <c r="AM63" s="71"/>
      <c r="AN63" s="71"/>
    </row>
    <row r="64" spans="6:41" x14ac:dyDescent="0.25">
      <c r="F64" s="71"/>
      <c r="I64" s="130"/>
      <c r="AE64" s="112"/>
      <c r="AF64" s="119"/>
      <c r="AG64" s="119"/>
      <c r="AH64" s="113"/>
      <c r="AI64" s="121"/>
      <c r="AJ64" s="121"/>
      <c r="AK64" s="121"/>
      <c r="AL64" s="71"/>
      <c r="AM64" s="71"/>
      <c r="AN64" s="71"/>
    </row>
    <row r="65" spans="6:40" x14ac:dyDescent="0.25">
      <c r="F65" s="71"/>
      <c r="I65" s="130"/>
      <c r="AE65" s="112"/>
      <c r="AF65" s="119"/>
      <c r="AG65" s="119"/>
      <c r="AH65" s="113"/>
      <c r="AI65" s="121"/>
      <c r="AJ65" s="121"/>
      <c r="AK65" s="121"/>
      <c r="AL65" s="71"/>
      <c r="AM65" s="71"/>
      <c r="AN65" s="71"/>
    </row>
    <row r="66" spans="6:40" x14ac:dyDescent="0.25">
      <c r="F66" s="71"/>
      <c r="I66" s="130"/>
      <c r="AE66" s="112"/>
      <c r="AF66" s="119"/>
      <c r="AG66" s="119"/>
      <c r="AH66" s="113"/>
      <c r="AI66" s="121"/>
      <c r="AJ66" s="121"/>
      <c r="AK66" s="121"/>
      <c r="AL66" s="71"/>
      <c r="AM66" s="71"/>
      <c r="AN66" s="71"/>
    </row>
    <row r="67" spans="6:40" x14ac:dyDescent="0.25">
      <c r="F67" s="71"/>
      <c r="I67" s="130"/>
      <c r="AE67" s="112"/>
      <c r="AF67" s="119"/>
      <c r="AG67" s="119"/>
      <c r="AH67" s="113"/>
      <c r="AI67" s="121"/>
      <c r="AJ67" s="121"/>
      <c r="AK67" s="121"/>
      <c r="AL67" s="71"/>
      <c r="AM67" s="71"/>
      <c r="AN67" s="71"/>
    </row>
    <row r="68" spans="6:40" x14ac:dyDescent="0.25">
      <c r="F68" s="71"/>
      <c r="I68" s="130"/>
      <c r="AE68" s="112"/>
      <c r="AF68" s="119"/>
      <c r="AG68" s="119"/>
      <c r="AH68" s="113"/>
      <c r="AI68" s="121"/>
      <c r="AJ68" s="121"/>
      <c r="AK68" s="121"/>
      <c r="AL68" s="71"/>
      <c r="AM68" s="71"/>
      <c r="AN68" s="71"/>
    </row>
    <row r="69" spans="6:40" x14ac:dyDescent="0.25">
      <c r="F69" s="71"/>
      <c r="I69" s="130"/>
      <c r="AE69" s="112"/>
      <c r="AF69" s="119"/>
      <c r="AG69" s="119"/>
      <c r="AH69" s="113"/>
      <c r="AI69" s="121"/>
      <c r="AJ69" s="121"/>
      <c r="AK69" s="121"/>
      <c r="AL69" s="71"/>
      <c r="AM69" s="71"/>
      <c r="AN69" s="71"/>
    </row>
    <row r="70" spans="6:40" x14ac:dyDescent="0.25">
      <c r="F70" s="71"/>
      <c r="I70" s="130"/>
      <c r="AE70" s="112"/>
      <c r="AF70" s="119"/>
      <c r="AG70" s="119"/>
      <c r="AH70" s="113"/>
      <c r="AI70" s="121"/>
      <c r="AJ70" s="121"/>
      <c r="AK70" s="121"/>
      <c r="AL70" s="71"/>
      <c r="AM70" s="71"/>
      <c r="AN70" s="71"/>
    </row>
    <row r="71" spans="6:40" x14ac:dyDescent="0.25">
      <c r="F71" s="71"/>
      <c r="I71" s="130"/>
      <c r="AE71" s="112"/>
      <c r="AF71" s="119"/>
      <c r="AG71" s="119"/>
      <c r="AH71" s="113"/>
      <c r="AI71" s="121"/>
      <c r="AJ71" s="121"/>
      <c r="AK71" s="121"/>
      <c r="AL71" s="71"/>
      <c r="AM71" s="71"/>
      <c r="AN71" s="71"/>
    </row>
    <row r="72" spans="6:40" x14ac:dyDescent="0.25">
      <c r="F72" s="71"/>
      <c r="I72" s="130"/>
      <c r="AE72" s="112"/>
      <c r="AF72" s="119"/>
      <c r="AG72" s="119"/>
      <c r="AH72" s="113"/>
      <c r="AI72" s="121"/>
      <c r="AJ72" s="121"/>
      <c r="AK72" s="121"/>
      <c r="AL72" s="71"/>
      <c r="AM72" s="71"/>
      <c r="AN72" s="71"/>
    </row>
    <row r="73" spans="6:40" x14ac:dyDescent="0.25">
      <c r="F73" s="71"/>
      <c r="I73" s="130"/>
      <c r="AE73" s="112"/>
      <c r="AF73" s="119"/>
      <c r="AG73" s="119"/>
      <c r="AH73" s="113"/>
      <c r="AI73" s="121"/>
      <c r="AJ73" s="121"/>
      <c r="AK73" s="121"/>
      <c r="AL73" s="71"/>
      <c r="AM73" s="71"/>
      <c r="AN73" s="71"/>
    </row>
    <row r="74" spans="6:40" x14ac:dyDescent="0.25">
      <c r="F74" s="71"/>
      <c r="I74" s="130"/>
      <c r="AE74" s="112"/>
      <c r="AF74" s="119"/>
      <c r="AG74" s="119"/>
      <c r="AH74" s="113"/>
      <c r="AI74" s="121"/>
      <c r="AJ74" s="121"/>
      <c r="AK74" s="121"/>
      <c r="AL74" s="71"/>
      <c r="AM74" s="71"/>
      <c r="AN74" s="71"/>
    </row>
    <row r="75" spans="6:40" x14ac:dyDescent="0.25">
      <c r="F75" s="71"/>
      <c r="I75" s="130"/>
      <c r="AE75" s="112"/>
      <c r="AF75" s="119"/>
      <c r="AG75" s="119"/>
      <c r="AH75" s="113"/>
      <c r="AI75" s="121"/>
      <c r="AJ75" s="121"/>
      <c r="AK75" s="121"/>
      <c r="AL75" s="71"/>
      <c r="AM75" s="71"/>
      <c r="AN75" s="71"/>
    </row>
    <row r="76" spans="6:40" x14ac:dyDescent="0.25">
      <c r="F76" s="71"/>
      <c r="I76" s="130"/>
      <c r="AE76" s="112"/>
      <c r="AF76" s="119"/>
      <c r="AG76" s="119"/>
      <c r="AH76" s="113"/>
      <c r="AI76" s="121"/>
      <c r="AJ76" s="121"/>
      <c r="AK76" s="121"/>
      <c r="AL76" s="71"/>
      <c r="AM76" s="71"/>
      <c r="AN76" s="71"/>
    </row>
    <row r="77" spans="6:40" x14ac:dyDescent="0.25">
      <c r="F77" s="71"/>
      <c r="I77" s="130"/>
      <c r="AE77" s="112"/>
      <c r="AF77" s="119"/>
      <c r="AG77" s="119"/>
      <c r="AH77" s="113"/>
      <c r="AI77" s="121"/>
      <c r="AJ77" s="121"/>
      <c r="AK77" s="121"/>
      <c r="AL77" s="71"/>
      <c r="AM77" s="71"/>
      <c r="AN77" s="71"/>
    </row>
    <row r="78" spans="6:40" x14ac:dyDescent="0.25">
      <c r="F78" s="71"/>
      <c r="I78" s="130"/>
      <c r="AE78" s="112"/>
      <c r="AF78" s="119"/>
      <c r="AG78" s="119"/>
      <c r="AH78" s="113"/>
      <c r="AI78" s="121"/>
      <c r="AJ78" s="121"/>
      <c r="AK78" s="121"/>
      <c r="AL78" s="71"/>
      <c r="AM78" s="71"/>
      <c r="AN78" s="71"/>
    </row>
    <row r="79" spans="6:40" x14ac:dyDescent="0.25">
      <c r="F79" s="71"/>
      <c r="I79" s="130"/>
      <c r="AE79" s="112"/>
      <c r="AF79" s="119"/>
      <c r="AG79" s="119"/>
      <c r="AH79" s="113"/>
      <c r="AI79" s="121"/>
      <c r="AJ79" s="121"/>
      <c r="AK79" s="121"/>
      <c r="AL79" s="71"/>
      <c r="AM79" s="71"/>
      <c r="AN79" s="71"/>
    </row>
    <row r="80" spans="6:40" x14ac:dyDescent="0.25">
      <c r="F80" s="71"/>
      <c r="I80" s="130"/>
      <c r="AE80" s="112"/>
      <c r="AF80" s="119"/>
      <c r="AG80" s="119"/>
      <c r="AH80" s="113"/>
      <c r="AI80" s="121"/>
      <c r="AJ80" s="121"/>
      <c r="AK80" s="121"/>
      <c r="AL80" s="71"/>
      <c r="AM80" s="71"/>
      <c r="AN80" s="71"/>
    </row>
    <row r="81" spans="6:40" x14ac:dyDescent="0.25">
      <c r="F81" s="71"/>
      <c r="I81" s="130"/>
      <c r="AE81" s="112"/>
      <c r="AF81" s="119"/>
      <c r="AG81" s="119"/>
      <c r="AH81" s="113"/>
      <c r="AI81" s="121"/>
      <c r="AJ81" s="121"/>
      <c r="AK81" s="121"/>
      <c r="AL81" s="71"/>
      <c r="AM81" s="71"/>
      <c r="AN81" s="71"/>
    </row>
    <row r="82" spans="6:40" x14ac:dyDescent="0.25">
      <c r="F82" s="71"/>
      <c r="I82" s="130"/>
      <c r="AE82" s="112"/>
      <c r="AF82" s="119"/>
      <c r="AG82" s="119"/>
      <c r="AH82" s="113"/>
      <c r="AI82" s="121"/>
      <c r="AJ82" s="121"/>
      <c r="AK82" s="121"/>
      <c r="AL82" s="71"/>
      <c r="AM82" s="71"/>
      <c r="AN82" s="71"/>
    </row>
    <row r="83" spans="6:40" x14ac:dyDescent="0.25">
      <c r="F83" s="71"/>
      <c r="I83" s="130"/>
      <c r="AE83" s="112"/>
      <c r="AF83" s="119"/>
      <c r="AG83" s="119"/>
      <c r="AH83" s="113"/>
      <c r="AI83" s="121"/>
      <c r="AJ83" s="121"/>
      <c r="AK83" s="121"/>
      <c r="AL83" s="71"/>
      <c r="AM83" s="71"/>
      <c r="AN83" s="71"/>
    </row>
    <row r="84" spans="6:40" x14ac:dyDescent="0.25">
      <c r="F84" s="71"/>
      <c r="I84" s="130"/>
      <c r="AE84" s="112"/>
      <c r="AF84" s="119"/>
      <c r="AG84" s="119"/>
      <c r="AH84" s="113"/>
      <c r="AI84" s="121"/>
      <c r="AJ84" s="121"/>
      <c r="AK84" s="121"/>
      <c r="AL84" s="71"/>
      <c r="AM84" s="71"/>
      <c r="AN84" s="71"/>
    </row>
    <row r="85" spans="6:40" x14ac:dyDescent="0.25">
      <c r="F85" s="71"/>
      <c r="I85" s="130"/>
      <c r="AE85" s="112"/>
      <c r="AF85" s="119"/>
      <c r="AG85" s="119"/>
      <c r="AH85" s="113"/>
      <c r="AI85" s="121"/>
      <c r="AJ85" s="121"/>
      <c r="AK85" s="121"/>
      <c r="AL85" s="71"/>
      <c r="AM85" s="71"/>
      <c r="AN85" s="71"/>
    </row>
    <row r="86" spans="6:40" x14ac:dyDescent="0.25">
      <c r="F86" s="71"/>
      <c r="I86" s="130"/>
      <c r="AE86" s="112"/>
      <c r="AF86" s="119"/>
      <c r="AG86" s="119"/>
      <c r="AH86" s="113"/>
      <c r="AI86" s="121"/>
      <c r="AJ86" s="121"/>
      <c r="AK86" s="121"/>
      <c r="AL86" s="71"/>
      <c r="AM86" s="71"/>
      <c r="AN86" s="71"/>
    </row>
    <row r="87" spans="6:40" x14ac:dyDescent="0.25">
      <c r="F87" s="71"/>
      <c r="I87" s="130"/>
      <c r="AE87" s="112"/>
      <c r="AF87" s="119"/>
      <c r="AG87" s="119"/>
      <c r="AH87" s="113"/>
      <c r="AI87" s="121"/>
      <c r="AJ87" s="121"/>
      <c r="AK87" s="121"/>
      <c r="AL87" s="71"/>
      <c r="AM87" s="71"/>
      <c r="AN87" s="71"/>
    </row>
    <row r="88" spans="6:40" x14ac:dyDescent="0.25">
      <c r="F88" s="71"/>
      <c r="I88" s="130"/>
      <c r="AC88" s="4"/>
      <c r="AD88" s="4"/>
      <c r="AE88" s="112"/>
      <c r="AF88" s="113"/>
      <c r="AG88" s="113"/>
      <c r="AH88" s="113"/>
      <c r="AI88" s="121"/>
      <c r="AJ88" s="121"/>
      <c r="AK88" s="121"/>
      <c r="AL88" s="71"/>
      <c r="AM88" s="71"/>
      <c r="AN88" s="71"/>
    </row>
    <row r="89" spans="6:40" x14ac:dyDescent="0.25">
      <c r="F89" s="71"/>
      <c r="I89" s="130"/>
      <c r="AE89" s="112"/>
      <c r="AF89" s="184"/>
      <c r="AG89" s="185"/>
      <c r="AH89" s="185"/>
    </row>
    <row r="90" spans="6:40" x14ac:dyDescent="0.25">
      <c r="F90" s="71"/>
      <c r="I90" s="130"/>
      <c r="AD90" s="111"/>
      <c r="AE90" s="112"/>
    </row>
    <row r="91" spans="6:40" x14ac:dyDescent="0.25">
      <c r="F91" s="71"/>
      <c r="I91" s="130"/>
      <c r="AE91" s="112"/>
      <c r="AF91" s="122"/>
      <c r="AG91" s="122"/>
    </row>
    <row r="92" spans="6:40" x14ac:dyDescent="0.25">
      <c r="F92" s="71"/>
      <c r="I92" s="130"/>
      <c r="AC92" s="4"/>
      <c r="AE92" s="112"/>
      <c r="AF92" s="122"/>
      <c r="AG92" s="122"/>
      <c r="AH92" s="4"/>
    </row>
    <row r="93" spans="6:40" x14ac:dyDescent="0.25">
      <c r="F93" s="71"/>
      <c r="I93" s="130"/>
      <c r="AC93" s="4"/>
      <c r="AE93" s="112"/>
      <c r="AF93" s="122"/>
      <c r="AG93" s="122"/>
      <c r="AH93" s="4"/>
    </row>
    <row r="94" spans="6:40" x14ac:dyDescent="0.25">
      <c r="F94" s="71"/>
      <c r="I94" s="130"/>
      <c r="AE94" s="112"/>
    </row>
    <row r="95" spans="6:40" x14ac:dyDescent="0.25">
      <c r="F95" s="71"/>
      <c r="I95" s="130"/>
      <c r="AD95" s="111"/>
      <c r="AE95" s="112"/>
      <c r="AF95" s="108"/>
      <c r="AG95" s="108"/>
    </row>
    <row r="96" spans="6:40" x14ac:dyDescent="0.25">
      <c r="I96" s="130"/>
      <c r="AC96" s="4"/>
      <c r="AD96" s="4"/>
      <c r="AE96" s="123"/>
      <c r="AF96" s="108"/>
      <c r="AG96" s="108"/>
    </row>
    <row r="97" spans="2:41" x14ac:dyDescent="0.25">
      <c r="I97" s="130"/>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30"/>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30"/>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30"/>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30"/>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30"/>
    </row>
    <row r="134" spans="2:41" x14ac:dyDescent="0.25">
      <c r="I134" s="130"/>
    </row>
    <row r="135" spans="2:41" x14ac:dyDescent="0.25">
      <c r="I135" s="130"/>
    </row>
    <row r="136" spans="2:41" x14ac:dyDescent="0.25">
      <c r="I136" s="130"/>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30"/>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30"/>
    </row>
    <row r="145" spans="9:37" x14ac:dyDescent="0.25">
      <c r="I145" s="130"/>
    </row>
    <row r="146" spans="9:37" x14ac:dyDescent="0.25">
      <c r="I146" s="130"/>
      <c r="AD146" s="111"/>
      <c r="AF146" s="4"/>
    </row>
    <row r="147" spans="9:37" x14ac:dyDescent="0.25">
      <c r="I147" s="130"/>
      <c r="AC147" s="112"/>
      <c r="AD147" s="112"/>
      <c r="AF147" s="122"/>
      <c r="AG147" s="122"/>
      <c r="AH147" s="48"/>
      <c r="AI147" s="48"/>
      <c r="AJ147" s="48"/>
      <c r="AK147" s="48"/>
    </row>
    <row r="148" spans="9:37" x14ac:dyDescent="0.25">
      <c r="I148" s="130"/>
      <c r="AC148" s="112"/>
      <c r="AD148" s="112"/>
      <c r="AF148" s="122"/>
      <c r="AG148" s="122"/>
      <c r="AH148" s="48"/>
      <c r="AI148" s="48"/>
      <c r="AJ148" s="48"/>
      <c r="AK148" s="48"/>
    </row>
    <row r="149" spans="9:37" x14ac:dyDescent="0.25">
      <c r="I149" s="130"/>
      <c r="AC149" s="112"/>
      <c r="AD149" s="73"/>
      <c r="AF149" s="122"/>
      <c r="AG149" s="122"/>
      <c r="AH149" s="48"/>
      <c r="AI149" s="48"/>
      <c r="AJ149" s="48"/>
      <c r="AK149" s="48"/>
    </row>
    <row r="150" spans="9:37" x14ac:dyDescent="0.25">
      <c r="I150" s="130"/>
      <c r="AC150" s="112"/>
      <c r="AD150" s="73"/>
      <c r="AF150" s="122"/>
      <c r="AG150" s="122"/>
      <c r="AH150" s="48"/>
      <c r="AI150" s="48"/>
      <c r="AJ150" s="48"/>
      <c r="AK150" s="48"/>
    </row>
    <row r="151" spans="9:37" x14ac:dyDescent="0.25">
      <c r="I151" s="130"/>
      <c r="AC151" s="112"/>
      <c r="AD151" s="73"/>
      <c r="AF151" s="122"/>
      <c r="AG151" s="122"/>
      <c r="AH151" s="48"/>
      <c r="AI151" s="48"/>
      <c r="AJ151" s="48"/>
      <c r="AK151" s="48"/>
    </row>
    <row r="152" spans="9:37" x14ac:dyDescent="0.25">
      <c r="I152" s="130"/>
      <c r="AC152" s="112"/>
      <c r="AD152" s="112"/>
      <c r="AF152" s="108"/>
      <c r="AG152" s="108"/>
      <c r="AH152" s="48"/>
      <c r="AI152" s="48"/>
      <c r="AJ152" s="48"/>
      <c r="AK152" s="48"/>
    </row>
    <row r="153" spans="9:37" x14ac:dyDescent="0.25">
      <c r="I153" s="130"/>
      <c r="AC153" s="112"/>
      <c r="AD153" s="112"/>
      <c r="AF153" s="122"/>
      <c r="AG153" s="122"/>
      <c r="AH153" s="48"/>
      <c r="AI153" s="48"/>
      <c r="AJ153" s="48"/>
      <c r="AK153" s="48"/>
    </row>
    <row r="154" spans="9:37" x14ac:dyDescent="0.25">
      <c r="I154" s="130"/>
      <c r="AC154" s="112"/>
      <c r="AD154" s="112"/>
      <c r="AF154" s="122"/>
      <c r="AG154" s="122"/>
      <c r="AH154" s="48"/>
      <c r="AI154" s="48"/>
      <c r="AJ154" s="48"/>
      <c r="AK154" s="48"/>
    </row>
    <row r="155" spans="9:37" x14ac:dyDescent="0.25">
      <c r="I155" s="130"/>
      <c r="AC155" s="112"/>
      <c r="AD155" s="112"/>
      <c r="AF155" s="77"/>
      <c r="AH155" s="48"/>
      <c r="AI155" s="48"/>
      <c r="AJ155" s="48"/>
      <c r="AK155" s="48"/>
    </row>
    <row r="156" spans="9:37" x14ac:dyDescent="0.25">
      <c r="I156" s="130"/>
      <c r="AC156" s="73"/>
      <c r="AD156" s="73"/>
      <c r="AF156" s="77"/>
      <c r="AH156" s="48"/>
      <c r="AI156" s="48"/>
      <c r="AJ156" s="48"/>
      <c r="AK156" s="48"/>
    </row>
    <row r="157" spans="9:37" x14ac:dyDescent="0.25">
      <c r="I157" s="130"/>
      <c r="AC157" s="1"/>
      <c r="AD157" s="1"/>
      <c r="AE157" s="1"/>
      <c r="AF157" s="122"/>
      <c r="AG157" s="122"/>
    </row>
    <row r="158" spans="9:37" x14ac:dyDescent="0.25">
      <c r="I158" s="130"/>
      <c r="AG158" s="122"/>
    </row>
    <row r="159" spans="9:37" x14ac:dyDescent="0.25">
      <c r="I159" s="130"/>
      <c r="AF159" s="108"/>
      <c r="AG159" s="108"/>
    </row>
    <row r="160" spans="9:37" x14ac:dyDescent="0.25">
      <c r="I160" s="130"/>
      <c r="AC160" s="63"/>
      <c r="AD160" s="1"/>
    </row>
    <row r="161" spans="2:41" x14ac:dyDescent="0.25">
      <c r="I161" s="130"/>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30"/>
    </row>
    <row r="165" spans="2:41" x14ac:dyDescent="0.25">
      <c r="I165" s="130"/>
    </row>
    <row r="166" spans="2:41" x14ac:dyDescent="0.25">
      <c r="I166" s="130"/>
    </row>
    <row r="167" spans="2:41" x14ac:dyDescent="0.25">
      <c r="I167" s="130"/>
    </row>
    <row r="168" spans="2:41" x14ac:dyDescent="0.25">
      <c r="I168" s="130"/>
    </row>
    <row r="169" spans="2:41" x14ac:dyDescent="0.25">
      <c r="I169" s="130"/>
    </row>
    <row r="170" spans="2:41" x14ac:dyDescent="0.25">
      <c r="I170" s="130"/>
    </row>
    <row r="171" spans="2:41" x14ac:dyDescent="0.25">
      <c r="I171" s="130"/>
    </row>
    <row r="172" spans="2:41" x14ac:dyDescent="0.25">
      <c r="I172" s="130"/>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30"/>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30"/>
    </row>
    <row r="178" spans="9:36" x14ac:dyDescent="0.25">
      <c r="I178" s="130"/>
    </row>
    <row r="179" spans="9:36" x14ac:dyDescent="0.25">
      <c r="I179" s="130"/>
    </row>
    <row r="180" spans="9:36" x14ac:dyDescent="0.25">
      <c r="I180" s="130"/>
    </row>
    <row r="181" spans="9:36" x14ac:dyDescent="0.25">
      <c r="I181" s="130"/>
      <c r="AC181" s="1"/>
      <c r="AD181" s="1"/>
      <c r="AF181" s="125"/>
      <c r="AG181" s="108"/>
      <c r="AH181" s="108"/>
      <c r="AJ181" s="108"/>
    </row>
    <row r="182" spans="9:36" x14ac:dyDescent="0.25">
      <c r="I182" s="130"/>
      <c r="AC182" s="1"/>
      <c r="AD182" s="1"/>
      <c r="AF182" s="125"/>
      <c r="AG182" s="108"/>
      <c r="AH182" s="108"/>
      <c r="AJ182" s="108"/>
    </row>
    <row r="183" spans="9:36" x14ac:dyDescent="0.25">
      <c r="I183" s="130"/>
      <c r="AC183" s="1"/>
      <c r="AD183" s="1"/>
      <c r="AF183" s="125"/>
      <c r="AG183" s="108"/>
      <c r="AH183" s="108"/>
      <c r="AJ183" s="108"/>
    </row>
    <row r="184" spans="9:36" x14ac:dyDescent="0.25">
      <c r="I184" s="130"/>
      <c r="AC184" s="1"/>
      <c r="AD184" s="1"/>
      <c r="AF184" s="125"/>
      <c r="AG184" s="108"/>
      <c r="AH184" s="108"/>
      <c r="AJ184" s="108"/>
    </row>
    <row r="185" spans="9:36" x14ac:dyDescent="0.25">
      <c r="I185" s="130"/>
      <c r="AC185" s="1"/>
      <c r="AD185" s="1"/>
      <c r="AF185" s="125"/>
      <c r="AG185" s="108"/>
      <c r="AH185" s="108"/>
      <c r="AJ185" s="108"/>
    </row>
    <row r="186" spans="9:36" x14ac:dyDescent="0.25">
      <c r="I186" s="130"/>
      <c r="AC186" s="1"/>
      <c r="AD186" s="1"/>
      <c r="AF186" s="125"/>
      <c r="AG186" s="108"/>
      <c r="AH186" s="108"/>
      <c r="AJ186" s="108"/>
    </row>
    <row r="187" spans="9:36" x14ac:dyDescent="0.25">
      <c r="I187" s="130"/>
      <c r="AC187" s="1"/>
      <c r="AD187" s="1"/>
      <c r="AF187" s="125"/>
      <c r="AG187" s="108"/>
      <c r="AH187" s="108"/>
      <c r="AJ187" s="108"/>
    </row>
    <row r="188" spans="9:36" x14ac:dyDescent="0.25">
      <c r="I188" s="130"/>
      <c r="AC188" s="1"/>
      <c r="AD188" s="1"/>
      <c r="AF188" s="125"/>
      <c r="AG188" s="108"/>
      <c r="AH188" s="108"/>
      <c r="AJ188" s="108"/>
    </row>
    <row r="189" spans="9:36" x14ac:dyDescent="0.25">
      <c r="I189" s="130"/>
      <c r="AC189" s="1"/>
      <c r="AD189" s="1"/>
      <c r="AF189" s="125"/>
      <c r="AG189" s="108"/>
      <c r="AH189" s="108"/>
      <c r="AJ189" s="108"/>
    </row>
    <row r="190" spans="9:36" x14ac:dyDescent="0.25">
      <c r="I190" s="130"/>
      <c r="AC190" s="1"/>
      <c r="AD190" s="1"/>
      <c r="AF190" s="125"/>
      <c r="AG190" s="108"/>
      <c r="AH190" s="108"/>
      <c r="AJ190" s="108"/>
    </row>
    <row r="191" spans="9:36" x14ac:dyDescent="0.25">
      <c r="I191" s="130"/>
      <c r="AC191" s="1"/>
      <c r="AD191" s="1"/>
      <c r="AF191" s="125"/>
      <c r="AG191" s="108"/>
      <c r="AH191" s="108"/>
      <c r="AJ191" s="108"/>
    </row>
    <row r="192" spans="9:36" x14ac:dyDescent="0.25">
      <c r="I192" s="130"/>
      <c r="AC192" s="1"/>
      <c r="AD192" s="1"/>
      <c r="AF192" s="125"/>
      <c r="AG192" s="108"/>
      <c r="AH192" s="108"/>
      <c r="AJ192" s="108"/>
    </row>
    <row r="193" spans="2:41" x14ac:dyDescent="0.25">
      <c r="I193" s="130"/>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30"/>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1"/>
      <c r="AD208" s="131"/>
      <c r="AE208" s="131"/>
      <c r="AF208" s="131"/>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1"/>
      <c r="AD209" s="131"/>
      <c r="AE209" s="131"/>
      <c r="AF209" s="132"/>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1"/>
      <c r="AD210" s="131"/>
      <c r="AE210" s="131"/>
      <c r="AF210" s="132"/>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1"/>
      <c r="AD211" s="131"/>
      <c r="AE211" s="131"/>
      <c r="AF211" s="132"/>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1"/>
      <c r="AD212" s="131"/>
      <c r="AE212" s="131"/>
      <c r="AF212" s="132"/>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1"/>
      <c r="AD213" s="131"/>
      <c r="AE213" s="131"/>
      <c r="AF213" s="132"/>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1"/>
      <c r="AD214" s="131"/>
      <c r="AE214" s="131"/>
      <c r="AF214" s="132"/>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1"/>
      <c r="AD215" s="131"/>
      <c r="AE215" s="131"/>
      <c r="AF215" s="132"/>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1"/>
      <c r="AD216" s="131"/>
      <c r="AE216" s="131"/>
      <c r="AF216" s="132"/>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30"/>
    </row>
    <row r="219" spans="2:41" x14ac:dyDescent="0.25">
      <c r="I219" s="130"/>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30"/>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30"/>
    </row>
    <row r="229" spans="2:41" x14ac:dyDescent="0.25">
      <c r="I229" s="130"/>
    </row>
    <row r="230" spans="2:41" x14ac:dyDescent="0.25">
      <c r="I230" s="130"/>
    </row>
    <row r="231" spans="2:41" x14ac:dyDescent="0.25">
      <c r="I231" s="130"/>
    </row>
    <row r="232" spans="2:41" x14ac:dyDescent="0.25">
      <c r="I232" s="130"/>
    </row>
    <row r="233" spans="2:41" x14ac:dyDescent="0.25">
      <c r="I233" s="130"/>
    </row>
    <row r="234" spans="2:41" x14ac:dyDescent="0.25">
      <c r="I234" s="130"/>
    </row>
    <row r="235" spans="2:41" x14ac:dyDescent="0.25">
      <c r="I235" s="130"/>
    </row>
    <row r="236" spans="2:41" x14ac:dyDescent="0.25">
      <c r="I236" s="130"/>
    </row>
    <row r="237" spans="2:41" x14ac:dyDescent="0.25">
      <c r="I237" s="130"/>
    </row>
    <row r="238" spans="2:41" x14ac:dyDescent="0.25">
      <c r="I238" s="130"/>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30"/>
    </row>
    <row r="243" spans="2:41" x14ac:dyDescent="0.25">
      <c r="I243" s="130"/>
      <c r="AB243" s="133"/>
      <c r="AC243" s="109"/>
    </row>
    <row r="244" spans="2:41" x14ac:dyDescent="0.25">
      <c r="I244" s="130"/>
      <c r="AB244" s="139"/>
      <c r="AC244" s="134"/>
      <c r="AD244" s="135"/>
      <c r="AE244" s="135"/>
      <c r="AG244" s="135"/>
      <c r="AH244" s="135"/>
      <c r="AI244" s="135"/>
      <c r="AJ244" s="136"/>
      <c r="AK244" s="137"/>
      <c r="AL244" s="1"/>
    </row>
    <row r="245" spans="2:41" x14ac:dyDescent="0.25">
      <c r="I245" s="130"/>
      <c r="AB245" s="138"/>
      <c r="AC245" s="96"/>
      <c r="AD245" s="96"/>
      <c r="AE245" s="96"/>
      <c r="AF245" s="186"/>
      <c r="AG245" s="185"/>
      <c r="AH245" s="185"/>
      <c r="AI245" s="187"/>
      <c r="AJ245" s="187"/>
      <c r="AK245" s="188"/>
      <c r="AL245" s="189"/>
    </row>
    <row r="246" spans="2:41" x14ac:dyDescent="0.25">
      <c r="I246" s="130"/>
      <c r="AB246" s="96"/>
      <c r="AC246" s="96"/>
      <c r="AD246" s="139"/>
      <c r="AE246" s="139"/>
      <c r="AF246" s="139"/>
      <c r="AG246" s="139"/>
      <c r="AH246" s="139"/>
      <c r="AI246" s="139"/>
      <c r="AJ246" s="139"/>
      <c r="AK246" s="96"/>
      <c r="AL246" s="96"/>
    </row>
    <row r="247" spans="2:41" x14ac:dyDescent="0.25">
      <c r="I247" s="130"/>
      <c r="Y247" s="85"/>
      <c r="Z247" s="86"/>
      <c r="AB247" s="96"/>
      <c r="AC247" s="94"/>
      <c r="AD247" s="94"/>
      <c r="AE247" s="63"/>
      <c r="AF247" s="93"/>
      <c r="AG247" s="63"/>
      <c r="AH247" s="63"/>
      <c r="AI247" s="63"/>
      <c r="AJ247" s="140"/>
      <c r="AK247" s="141"/>
      <c r="AL247" s="141"/>
    </row>
    <row r="248" spans="2:41" x14ac:dyDescent="0.25">
      <c r="I248" s="130"/>
      <c r="Y248" s="85"/>
      <c r="Z248" s="86"/>
      <c r="AB248" s="96"/>
      <c r="AC248" s="94"/>
      <c r="AD248" s="94"/>
      <c r="AE248" s="63"/>
      <c r="AF248" s="93"/>
      <c r="AG248" s="63"/>
      <c r="AH248" s="63"/>
      <c r="AI248" s="63"/>
      <c r="AJ248" s="140"/>
      <c r="AK248" s="141"/>
      <c r="AL248" s="141"/>
    </row>
    <row r="249" spans="2:41" x14ac:dyDescent="0.25">
      <c r="I249" s="130"/>
      <c r="Y249" s="85"/>
      <c r="Z249" s="86"/>
      <c r="AB249" s="96"/>
      <c r="AC249" s="94"/>
      <c r="AD249" s="94"/>
      <c r="AE249" s="63"/>
      <c r="AF249" s="93"/>
      <c r="AG249" s="63"/>
      <c r="AH249" s="63"/>
      <c r="AI249" s="63"/>
      <c r="AJ249" s="140"/>
      <c r="AK249" s="141"/>
      <c r="AL249" s="141"/>
    </row>
    <row r="250" spans="2:41" x14ac:dyDescent="0.25">
      <c r="I250" s="130"/>
      <c r="Y250" s="85"/>
      <c r="Z250" s="86"/>
      <c r="AB250" s="96"/>
      <c r="AC250" s="94"/>
      <c r="AD250" s="94"/>
      <c r="AE250" s="63"/>
      <c r="AF250" s="93"/>
      <c r="AG250" s="63"/>
      <c r="AH250" s="63"/>
      <c r="AI250" s="63"/>
      <c r="AJ250" s="140"/>
      <c r="AK250" s="141"/>
      <c r="AL250" s="141"/>
    </row>
    <row r="251" spans="2:41" x14ac:dyDescent="0.25">
      <c r="I251" s="130"/>
      <c r="Y251" s="85"/>
      <c r="Z251" s="86"/>
      <c r="AB251" s="96"/>
      <c r="AC251" s="94"/>
      <c r="AD251" s="94"/>
      <c r="AE251" s="63"/>
      <c r="AF251" s="93"/>
      <c r="AG251" s="63"/>
      <c r="AH251" s="63"/>
      <c r="AI251" s="63"/>
      <c r="AJ251" s="140"/>
      <c r="AK251" s="141"/>
      <c r="AL251" s="141"/>
    </row>
    <row r="252" spans="2:41" x14ac:dyDescent="0.25">
      <c r="I252" s="130"/>
      <c r="Y252" s="85"/>
      <c r="Z252" s="86"/>
      <c r="AB252" s="96"/>
      <c r="AC252" s="94"/>
      <c r="AD252" s="94"/>
      <c r="AE252" s="63"/>
      <c r="AF252" s="93"/>
      <c r="AG252" s="63"/>
      <c r="AH252" s="63"/>
      <c r="AI252" s="63"/>
      <c r="AJ252" s="140"/>
      <c r="AK252" s="141"/>
      <c r="AL252" s="141"/>
    </row>
    <row r="253" spans="2:41" x14ac:dyDescent="0.25">
      <c r="I253" s="130"/>
      <c r="Y253" s="85"/>
      <c r="Z253" s="86"/>
      <c r="AB253" s="96"/>
      <c r="AC253" s="71"/>
      <c r="AD253" s="71"/>
      <c r="AE253" s="63"/>
      <c r="AF253" s="142"/>
      <c r="AG253" s="63"/>
      <c r="AH253" s="63"/>
      <c r="AI253" s="63"/>
      <c r="AJ253" s="143"/>
      <c r="AK253" s="141"/>
      <c r="AL253" s="141"/>
    </row>
    <row r="254" spans="2:41" x14ac:dyDescent="0.25">
      <c r="I254" s="130"/>
      <c r="Y254" s="85"/>
      <c r="Z254" s="86"/>
      <c r="AB254" s="96"/>
      <c r="AC254" s="71"/>
      <c r="AD254" s="71"/>
      <c r="AE254" s="63"/>
      <c r="AF254" s="142"/>
      <c r="AG254" s="63"/>
      <c r="AH254" s="63"/>
      <c r="AI254" s="63"/>
      <c r="AJ254" s="143"/>
      <c r="AK254" s="141"/>
      <c r="AL254" s="141"/>
    </row>
    <row r="255" spans="2:41" x14ac:dyDescent="0.25">
      <c r="I255" s="130"/>
      <c r="Y255" s="85"/>
      <c r="Z255" s="86"/>
      <c r="AB255" s="96"/>
      <c r="AC255" s="71"/>
      <c r="AD255" s="71"/>
      <c r="AE255" s="63"/>
      <c r="AF255" s="142"/>
      <c r="AG255" s="63"/>
      <c r="AH255" s="63"/>
      <c r="AI255" s="63"/>
      <c r="AJ255" s="143"/>
      <c r="AK255" s="141"/>
      <c r="AL255" s="141"/>
    </row>
    <row r="256" spans="2:41" x14ac:dyDescent="0.25">
      <c r="I256" s="130"/>
      <c r="Y256" s="85"/>
      <c r="Z256" s="86"/>
      <c r="AB256" s="96"/>
      <c r="AC256" s="71"/>
      <c r="AD256" s="71"/>
      <c r="AE256" s="63"/>
      <c r="AF256" s="142"/>
      <c r="AG256" s="63"/>
      <c r="AH256" s="63"/>
      <c r="AI256" s="63"/>
      <c r="AJ256" s="143"/>
      <c r="AK256" s="141"/>
      <c r="AL256" s="141"/>
    </row>
    <row r="257" spans="9:38" x14ac:dyDescent="0.25">
      <c r="I257" s="130"/>
      <c r="Y257" s="85"/>
      <c r="Z257" s="86"/>
      <c r="AB257" s="96"/>
      <c r="AC257" s="71"/>
      <c r="AD257" s="71"/>
      <c r="AE257" s="63"/>
      <c r="AF257" s="142"/>
      <c r="AG257" s="63"/>
      <c r="AH257" s="63"/>
      <c r="AI257" s="63"/>
      <c r="AJ257" s="143"/>
      <c r="AK257" s="141"/>
      <c r="AL257" s="141"/>
    </row>
    <row r="258" spans="9:38" x14ac:dyDescent="0.25">
      <c r="I258" s="130"/>
      <c r="Y258" s="85"/>
      <c r="Z258" s="86"/>
      <c r="AB258" s="96"/>
      <c r="AC258" s="71"/>
      <c r="AD258" s="71"/>
      <c r="AE258" s="63"/>
      <c r="AF258" s="142"/>
      <c r="AG258" s="63"/>
      <c r="AH258" s="63"/>
      <c r="AI258" s="63"/>
      <c r="AJ258" s="143"/>
      <c r="AK258" s="141"/>
      <c r="AL258" s="141"/>
    </row>
    <row r="259" spans="9:38" x14ac:dyDescent="0.25">
      <c r="I259" s="130"/>
      <c r="Y259" s="85"/>
      <c r="Z259" s="86"/>
      <c r="AB259" s="96"/>
      <c r="AC259" s="71"/>
      <c r="AD259" s="71"/>
      <c r="AE259" s="63"/>
      <c r="AF259" s="142"/>
      <c r="AG259" s="63"/>
      <c r="AH259" s="63"/>
      <c r="AI259" s="63"/>
      <c r="AJ259" s="143"/>
      <c r="AK259" s="141"/>
      <c r="AL259" s="141"/>
    </row>
    <row r="260" spans="9:38" x14ac:dyDescent="0.25">
      <c r="I260" s="130"/>
      <c r="Y260" s="85"/>
      <c r="Z260" s="86"/>
      <c r="AB260" s="96"/>
      <c r="AC260" s="71"/>
      <c r="AD260" s="71"/>
      <c r="AE260" s="63"/>
      <c r="AF260" s="142"/>
      <c r="AG260" s="63"/>
      <c r="AH260" s="63"/>
      <c r="AI260" s="63"/>
      <c r="AJ260" s="143"/>
      <c r="AK260" s="141"/>
      <c r="AL260" s="141"/>
    </row>
    <row r="261" spans="9:38" x14ac:dyDescent="0.25">
      <c r="I261" s="130"/>
      <c r="Y261" s="85"/>
      <c r="Z261" s="86"/>
      <c r="AB261" s="96"/>
      <c r="AC261" s="71"/>
      <c r="AD261" s="71"/>
      <c r="AE261" s="63"/>
      <c r="AF261" s="142"/>
      <c r="AG261" s="63"/>
      <c r="AH261" s="63"/>
      <c r="AI261" s="63"/>
      <c r="AJ261" s="143"/>
      <c r="AK261" s="141"/>
      <c r="AL261" s="141"/>
    </row>
    <row r="262" spans="9:38" x14ac:dyDescent="0.25">
      <c r="Y262" s="85"/>
      <c r="Z262" s="86"/>
      <c r="AB262" s="96"/>
      <c r="AC262" s="71"/>
      <c r="AD262" s="71"/>
      <c r="AE262" s="63"/>
      <c r="AF262" s="142"/>
      <c r="AG262" s="63"/>
      <c r="AH262" s="63"/>
      <c r="AI262" s="63"/>
      <c r="AJ262" s="143"/>
      <c r="AK262" s="141"/>
      <c r="AL262" s="141"/>
    </row>
    <row r="263" spans="9:38" x14ac:dyDescent="0.25">
      <c r="Y263" s="85"/>
      <c r="Z263" s="86"/>
      <c r="AB263" s="96"/>
      <c r="AC263" s="71"/>
      <c r="AD263" s="71"/>
      <c r="AE263" s="63"/>
      <c r="AF263" s="142"/>
      <c r="AG263" s="63"/>
      <c r="AH263" s="63"/>
      <c r="AI263" s="63"/>
      <c r="AJ263" s="143"/>
      <c r="AK263" s="141"/>
      <c r="AL263" s="141"/>
    </row>
    <row r="264" spans="9:38" x14ac:dyDescent="0.25">
      <c r="Y264" s="85"/>
      <c r="Z264" s="86"/>
      <c r="AB264" s="96"/>
      <c r="AC264" s="71"/>
      <c r="AD264" s="71"/>
      <c r="AE264" s="63"/>
      <c r="AF264" s="142"/>
      <c r="AG264" s="63"/>
      <c r="AH264" s="63"/>
      <c r="AI264" s="63"/>
      <c r="AJ264" s="143"/>
      <c r="AK264" s="141"/>
      <c r="AL264" s="141"/>
    </row>
    <row r="265" spans="9:38" x14ac:dyDescent="0.25">
      <c r="Y265" s="85"/>
      <c r="Z265" s="86"/>
      <c r="AB265" s="96"/>
      <c r="AC265" s="71"/>
      <c r="AD265" s="71"/>
      <c r="AE265" s="63"/>
      <c r="AF265" s="142"/>
      <c r="AG265" s="63"/>
      <c r="AH265" s="63"/>
      <c r="AI265" s="63"/>
      <c r="AJ265" s="143"/>
      <c r="AK265" s="141"/>
      <c r="AL265" s="141"/>
    </row>
    <row r="266" spans="9:38" x14ac:dyDescent="0.25">
      <c r="Y266" s="85"/>
      <c r="Z266" s="86"/>
      <c r="AB266" s="96"/>
      <c r="AC266" s="71"/>
      <c r="AD266" s="71"/>
      <c r="AE266" s="63"/>
      <c r="AF266" s="142"/>
      <c r="AG266" s="63"/>
      <c r="AH266" s="63"/>
      <c r="AI266" s="63"/>
      <c r="AJ266" s="143"/>
      <c r="AK266" s="141"/>
      <c r="AL266" s="141"/>
    </row>
    <row r="267" spans="9:38" x14ac:dyDescent="0.25">
      <c r="Y267" s="85"/>
      <c r="Z267" s="86"/>
      <c r="AB267" s="96"/>
      <c r="AC267" s="71"/>
      <c r="AD267" s="71"/>
      <c r="AE267" s="63"/>
      <c r="AF267" s="142"/>
      <c r="AG267" s="63"/>
      <c r="AH267" s="63"/>
      <c r="AI267" s="63"/>
      <c r="AJ267" s="143"/>
      <c r="AK267" s="141"/>
      <c r="AL267" s="141"/>
    </row>
    <row r="268" spans="9:38" x14ac:dyDescent="0.25">
      <c r="Y268" s="85"/>
      <c r="Z268" s="86"/>
      <c r="AB268" s="96"/>
      <c r="AC268" s="71"/>
      <c r="AD268" s="71"/>
      <c r="AE268" s="63"/>
      <c r="AF268" s="142"/>
      <c r="AG268" s="63"/>
      <c r="AH268" s="63"/>
      <c r="AI268" s="63"/>
      <c r="AJ268" s="143"/>
      <c r="AK268" s="141"/>
      <c r="AL268" s="141"/>
    </row>
    <row r="269" spans="9:38" x14ac:dyDescent="0.25">
      <c r="Y269" s="85"/>
      <c r="Z269" s="86"/>
      <c r="AB269" s="96"/>
      <c r="AC269" s="71"/>
      <c r="AD269" s="71"/>
      <c r="AE269" s="63"/>
      <c r="AF269" s="142"/>
      <c r="AG269" s="63"/>
      <c r="AH269" s="63"/>
      <c r="AI269" s="63"/>
      <c r="AJ269" s="143"/>
      <c r="AK269" s="141"/>
      <c r="AL269" s="141"/>
    </row>
    <row r="270" spans="9:38" x14ac:dyDescent="0.25">
      <c r="Y270" s="85"/>
      <c r="Z270" s="86"/>
      <c r="AB270" s="96"/>
      <c r="AC270" s="71"/>
      <c r="AD270" s="71"/>
      <c r="AE270" s="63"/>
      <c r="AF270" s="142"/>
      <c r="AG270" s="63"/>
      <c r="AH270" s="63"/>
      <c r="AI270" s="63"/>
      <c r="AJ270" s="143"/>
      <c r="AK270" s="141"/>
      <c r="AL270" s="141"/>
    </row>
    <row r="271" spans="9:38" x14ac:dyDescent="0.25">
      <c r="Y271" s="85"/>
      <c r="Z271" s="86"/>
      <c r="AB271" s="96"/>
      <c r="AC271" s="144"/>
      <c r="AD271" s="144"/>
      <c r="AE271" s="63"/>
      <c r="AF271" s="142"/>
      <c r="AG271" s="63"/>
      <c r="AH271" s="63"/>
      <c r="AI271" s="63"/>
      <c r="AJ271" s="63"/>
      <c r="AK271" s="141"/>
      <c r="AL271" s="141"/>
    </row>
    <row r="272" spans="9:38" x14ac:dyDescent="0.25">
      <c r="Y272" s="85"/>
      <c r="Z272" s="86"/>
      <c r="AB272" s="96"/>
      <c r="AC272" s="144"/>
      <c r="AD272" s="144"/>
      <c r="AE272" s="63"/>
      <c r="AF272" s="142"/>
      <c r="AG272" s="63"/>
      <c r="AH272" s="63"/>
      <c r="AI272" s="63"/>
      <c r="AJ272" s="63"/>
      <c r="AK272" s="141"/>
      <c r="AL272" s="141"/>
    </row>
    <row r="273" spans="25:38" x14ac:dyDescent="0.25">
      <c r="Y273" s="85"/>
      <c r="Z273" s="86"/>
      <c r="AB273" s="96"/>
      <c r="AC273" s="144"/>
      <c r="AD273" s="144"/>
      <c r="AE273" s="63"/>
      <c r="AF273" s="142"/>
      <c r="AG273" s="63"/>
      <c r="AH273" s="63"/>
      <c r="AI273" s="63"/>
      <c r="AJ273" s="63"/>
      <c r="AK273" s="141"/>
      <c r="AL273" s="141"/>
    </row>
    <row r="274" spans="25:38" x14ac:dyDescent="0.25">
      <c r="Y274" s="85"/>
      <c r="Z274" s="86"/>
      <c r="AB274" s="96"/>
      <c r="AC274" s="144"/>
      <c r="AD274" s="144"/>
      <c r="AE274" s="63"/>
      <c r="AF274" s="142"/>
      <c r="AG274" s="63"/>
      <c r="AH274" s="63"/>
      <c r="AI274" s="63"/>
      <c r="AJ274" s="63"/>
      <c r="AK274" s="141"/>
      <c r="AL274" s="141"/>
    </row>
    <row r="275" spans="25:38" x14ac:dyDescent="0.25">
      <c r="Y275" s="85"/>
      <c r="Z275" s="86"/>
      <c r="AB275" s="96"/>
      <c r="AC275" s="144"/>
      <c r="AD275" s="144"/>
      <c r="AE275" s="63"/>
      <c r="AF275" s="142"/>
      <c r="AG275" s="63"/>
      <c r="AH275" s="63"/>
      <c r="AI275" s="63"/>
      <c r="AJ275" s="63"/>
      <c r="AK275" s="141"/>
      <c r="AL275" s="141"/>
    </row>
    <row r="276" spans="25:38" x14ac:dyDescent="0.25">
      <c r="Y276" s="85"/>
      <c r="Z276" s="86"/>
      <c r="AB276" s="96"/>
      <c r="AC276" s="144"/>
      <c r="AD276" s="144"/>
      <c r="AE276" s="63"/>
      <c r="AF276" s="142"/>
      <c r="AG276" s="63"/>
      <c r="AH276" s="63"/>
      <c r="AI276" s="63"/>
      <c r="AJ276" s="63"/>
      <c r="AK276" s="141"/>
      <c r="AL276" s="141"/>
    </row>
    <row r="277" spans="25:38" x14ac:dyDescent="0.25">
      <c r="AB277" s="48"/>
      <c r="AC277" s="83"/>
      <c r="AD277" s="83"/>
      <c r="AE277" s="145"/>
      <c r="AF277" s="146"/>
      <c r="AG277" s="145"/>
      <c r="AH277" s="145"/>
      <c r="AI277" s="147"/>
      <c r="AJ277" s="147"/>
      <c r="AK277" s="138"/>
      <c r="AL277" s="148"/>
    </row>
    <row r="278" spans="25:38" x14ac:dyDescent="0.25">
      <c r="AC278" s="48"/>
      <c r="AD278" s="48"/>
      <c r="AE278" s="48"/>
      <c r="AF278" s="48"/>
      <c r="AG278" s="48"/>
      <c r="AH278" s="48"/>
      <c r="AI278" s="48"/>
      <c r="AJ278" s="48"/>
      <c r="AK278" s="48"/>
    </row>
  </sheetData>
  <mergeCells count="11">
    <mergeCell ref="AF89:AH89"/>
    <mergeCell ref="AF245:AJ245"/>
    <mergeCell ref="AK245:AL245"/>
    <mergeCell ref="I2:I3"/>
    <mergeCell ref="C2:E2"/>
    <mergeCell ref="G2:G3"/>
    <mergeCell ref="AL11:AO11"/>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abSelected="1" topLeftCell="B1" workbookViewId="0">
      <selection activeCell="K15" sqref="K15"/>
    </sheetView>
  </sheetViews>
  <sheetFormatPr defaultRowHeight="15" x14ac:dyDescent="0.25"/>
  <cols>
    <col min="2" max="2" width="6.140625" bestFit="1" customWidth="1"/>
    <col min="3" max="3" width="33.42578125" bestFit="1" customWidth="1"/>
    <col min="4" max="4" width="9.5703125" style="158"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6"/>
      <c r="B1" s="156"/>
      <c r="C1" s="156"/>
      <c r="D1" s="156"/>
      <c r="E1" s="156"/>
      <c r="F1" s="156"/>
      <c r="G1" s="156"/>
      <c r="H1" s="156"/>
      <c r="I1" s="156"/>
      <c r="J1" s="156"/>
      <c r="K1" s="156"/>
      <c r="L1" s="156"/>
    </row>
    <row r="2" spans="1:12" x14ac:dyDescent="0.25">
      <c r="A2" s="156"/>
      <c r="B2" s="202" t="s">
        <v>145</v>
      </c>
      <c r="C2" s="202" t="s">
        <v>146</v>
      </c>
      <c r="D2" s="206" t="s">
        <v>147</v>
      </c>
      <c r="E2" s="160" t="s">
        <v>148</v>
      </c>
      <c r="F2" s="159" t="s">
        <v>149</v>
      </c>
      <c r="G2" s="159"/>
      <c r="H2" s="159"/>
      <c r="I2" s="159"/>
      <c r="J2" s="159"/>
      <c r="K2" s="159"/>
    </row>
    <row r="3" spans="1:12" x14ac:dyDescent="0.25">
      <c r="A3" s="156"/>
      <c r="B3" s="203"/>
      <c r="C3" s="203"/>
      <c r="D3" s="203"/>
      <c r="E3" s="160"/>
      <c r="F3" s="159"/>
      <c r="G3" s="159"/>
      <c r="H3" s="159"/>
      <c r="I3" s="159"/>
      <c r="J3" s="159"/>
      <c r="K3" s="159"/>
    </row>
    <row r="4" spans="1:12" x14ac:dyDescent="0.25">
      <c r="A4" s="156"/>
      <c r="B4" s="157">
        <v>0</v>
      </c>
      <c r="C4" s="157" t="s">
        <v>150</v>
      </c>
      <c r="D4" s="161">
        <v>2</v>
      </c>
      <c r="E4" s="159">
        <v>2.282771467182878E-7</v>
      </c>
      <c r="F4" s="159">
        <v>12558920</v>
      </c>
      <c r="I4" s="159"/>
      <c r="J4" s="159"/>
      <c r="K4" s="159"/>
    </row>
    <row r="5" spans="1:12" x14ac:dyDescent="0.25">
      <c r="A5" s="156"/>
      <c r="B5" s="157">
        <v>1</v>
      </c>
      <c r="C5" s="157" t="s">
        <v>151</v>
      </c>
      <c r="D5" s="161">
        <v>9</v>
      </c>
      <c r="E5" s="159">
        <v>1.027247160232295E-6</v>
      </c>
      <c r="F5" s="159"/>
      <c r="I5" s="159"/>
      <c r="J5" s="159"/>
      <c r="K5" s="159"/>
    </row>
    <row r="6" spans="1:12" x14ac:dyDescent="0.25">
      <c r="A6" s="156"/>
      <c r="B6" s="157">
        <v>2</v>
      </c>
      <c r="C6" s="157" t="s">
        <v>152</v>
      </c>
      <c r="D6" s="161">
        <f t="shared" ref="D6:D11" si="0">$F$4*E6</f>
        <v>0.57338288469264764</v>
      </c>
      <c r="E6" s="159">
        <v>4.5655429343657548E-8</v>
      </c>
      <c r="F6" s="159"/>
      <c r="I6" s="159"/>
      <c r="J6" s="159"/>
      <c r="K6" s="159"/>
    </row>
    <row r="7" spans="1:12" x14ac:dyDescent="0.25">
      <c r="A7" s="156"/>
      <c r="B7" s="157">
        <v>3</v>
      </c>
      <c r="C7" s="157" t="s">
        <v>153</v>
      </c>
      <c r="D7" s="161">
        <f t="shared" si="0"/>
        <v>0.43003716351948568</v>
      </c>
      <c r="E7" s="159">
        <v>3.4241572007743157E-8</v>
      </c>
      <c r="F7" s="159"/>
      <c r="I7" s="159"/>
      <c r="J7" s="159"/>
      <c r="K7" s="159"/>
    </row>
    <row r="8" spans="1:12" x14ac:dyDescent="0.25">
      <c r="A8" s="156"/>
      <c r="B8" s="157">
        <v>4</v>
      </c>
      <c r="C8" s="157" t="s">
        <v>154</v>
      </c>
      <c r="D8" s="161">
        <f t="shared" si="0"/>
        <v>0.71672860586580955</v>
      </c>
      <c r="E8" s="159">
        <v>5.7069286679571938E-8</v>
      </c>
      <c r="F8" s="159"/>
      <c r="I8" s="159"/>
      <c r="J8" s="159"/>
      <c r="K8" s="159"/>
    </row>
    <row r="9" spans="1:12" x14ac:dyDescent="0.25">
      <c r="A9" s="156"/>
      <c r="B9" s="157">
        <v>5</v>
      </c>
      <c r="C9" s="157" t="s">
        <v>155</v>
      </c>
      <c r="D9" s="161">
        <f t="shared" si="0"/>
        <v>0.86007432703897135</v>
      </c>
      <c r="E9" s="159">
        <v>6.8483144015486315E-8</v>
      </c>
      <c r="F9" s="159"/>
      <c r="I9" s="159"/>
      <c r="J9" s="159"/>
      <c r="K9" s="159"/>
    </row>
    <row r="10" spans="1:12" x14ac:dyDescent="0.25">
      <c r="A10" s="156"/>
      <c r="B10" s="157">
        <v>6</v>
      </c>
      <c r="C10" s="157" t="s">
        <v>156</v>
      </c>
      <c r="D10" s="161">
        <f t="shared" si="0"/>
        <v>4.3003716351948569</v>
      </c>
      <c r="E10" s="159">
        <v>3.4241572007743157E-7</v>
      </c>
      <c r="F10" s="159"/>
      <c r="I10" s="159"/>
      <c r="J10" s="159"/>
      <c r="K10" s="159"/>
    </row>
    <row r="11" spans="1:12" x14ac:dyDescent="0.25">
      <c r="A11" s="156"/>
      <c r="B11" s="157">
        <v>7</v>
      </c>
      <c r="C11" s="157" t="s">
        <v>157</v>
      </c>
      <c r="D11" s="161">
        <f t="shared" si="0"/>
        <v>47.304087987143433</v>
      </c>
      <c r="E11" s="159">
        <v>3.7665729208517481E-6</v>
      </c>
      <c r="F11" s="159"/>
      <c r="I11" s="159"/>
      <c r="J11" s="159"/>
      <c r="K11" s="159"/>
    </row>
    <row r="12" spans="1:12" x14ac:dyDescent="0.25">
      <c r="A12" s="156"/>
      <c r="B12" s="157">
        <v>8</v>
      </c>
      <c r="C12" s="157" t="s">
        <v>158</v>
      </c>
      <c r="D12" s="161">
        <v>8</v>
      </c>
      <c r="E12" s="159">
        <v>9.13108586873151E-7</v>
      </c>
      <c r="F12" s="159"/>
      <c r="I12" s="159"/>
      <c r="J12" s="159"/>
      <c r="K12" s="159"/>
    </row>
    <row r="13" spans="1:12" x14ac:dyDescent="0.25">
      <c r="A13" s="156"/>
      <c r="B13" s="157">
        <v>9</v>
      </c>
      <c r="C13" s="157" t="s">
        <v>159</v>
      </c>
      <c r="D13" s="161">
        <f t="shared" ref="D13:D21" si="1">$F$4*E13</f>
        <v>0.86007432703897135</v>
      </c>
      <c r="E13" s="159">
        <v>6.8483144015486315E-8</v>
      </c>
      <c r="F13" s="159"/>
      <c r="I13" s="159"/>
      <c r="J13" s="159"/>
      <c r="K13" s="159"/>
    </row>
    <row r="14" spans="1:12" x14ac:dyDescent="0.25">
      <c r="A14" s="156"/>
      <c r="B14" s="157">
        <v>10</v>
      </c>
      <c r="C14" s="157" t="s">
        <v>160</v>
      </c>
      <c r="D14" s="161">
        <f t="shared" si="1"/>
        <v>1.2901114905584574</v>
      </c>
      <c r="E14" s="159">
        <v>1.027247160232295E-7</v>
      </c>
      <c r="F14" s="159"/>
      <c r="I14" s="159"/>
      <c r="J14" s="159"/>
      <c r="K14" s="159"/>
    </row>
    <row r="15" spans="1:12" x14ac:dyDescent="0.25">
      <c r="A15" s="156"/>
      <c r="B15" s="157">
        <v>11</v>
      </c>
      <c r="C15" s="157" t="s">
        <v>161</v>
      </c>
      <c r="D15" s="161">
        <f t="shared" si="1"/>
        <v>0.86007432703897135</v>
      </c>
      <c r="E15" s="159">
        <v>6.8483144015486315E-8</v>
      </c>
      <c r="F15" s="159"/>
      <c r="I15" s="159"/>
      <c r="J15" s="159"/>
      <c r="K15" s="159"/>
    </row>
    <row r="16" spans="1:12" x14ac:dyDescent="0.25">
      <c r="A16" s="156"/>
      <c r="B16" s="157">
        <v>12</v>
      </c>
      <c r="C16" s="157" t="s">
        <v>162</v>
      </c>
      <c r="D16" s="161">
        <f t="shared" si="1"/>
        <v>5.7338288469264764</v>
      </c>
      <c r="E16" s="159">
        <v>4.565542934365755E-7</v>
      </c>
      <c r="F16" s="159"/>
      <c r="I16" s="159"/>
      <c r="J16" s="159"/>
      <c r="K16" s="159"/>
    </row>
    <row r="17" spans="1:12" x14ac:dyDescent="0.25">
      <c r="A17" s="156"/>
      <c r="B17" s="157">
        <v>13</v>
      </c>
      <c r="C17" s="157" t="s">
        <v>163</v>
      </c>
      <c r="D17" s="161">
        <f t="shared" si="1"/>
        <v>0.57338288469264764</v>
      </c>
      <c r="E17" s="159">
        <v>4.5655429343657548E-8</v>
      </c>
      <c r="F17" s="159"/>
      <c r="I17" s="159"/>
      <c r="J17" s="159"/>
      <c r="K17" s="159"/>
    </row>
    <row r="18" spans="1:12" x14ac:dyDescent="0.25">
      <c r="A18" s="156"/>
      <c r="B18" s="157">
        <v>14</v>
      </c>
      <c r="C18" s="157" t="s">
        <v>164</v>
      </c>
      <c r="D18" s="161">
        <f t="shared" si="1"/>
        <v>2.1501858175974284</v>
      </c>
      <c r="E18" s="159">
        <v>1.7120786003871579E-7</v>
      </c>
      <c r="F18" s="159"/>
      <c r="I18" s="159"/>
      <c r="J18" s="159"/>
      <c r="K18" s="159"/>
    </row>
    <row r="19" spans="1:12" x14ac:dyDescent="0.25">
      <c r="A19" s="156"/>
      <c r="B19" s="157">
        <v>15</v>
      </c>
      <c r="C19" s="157" t="s">
        <v>165</v>
      </c>
      <c r="D19" s="161">
        <f t="shared" si="1"/>
        <v>7.1672860586580951</v>
      </c>
      <c r="E19" s="159">
        <v>5.7069286679571932E-7</v>
      </c>
      <c r="F19" s="159"/>
      <c r="I19" s="159"/>
      <c r="J19" s="159"/>
      <c r="K19" s="159"/>
    </row>
    <row r="20" spans="1:12" x14ac:dyDescent="0.25">
      <c r="A20" s="156"/>
      <c r="B20" s="157">
        <v>16</v>
      </c>
      <c r="C20" s="157" t="s">
        <v>166</v>
      </c>
      <c r="D20" s="161">
        <f t="shared" si="1"/>
        <v>0.57338288469264764</v>
      </c>
      <c r="E20" s="159">
        <v>4.5655429343657548E-8</v>
      </c>
      <c r="F20" s="159"/>
      <c r="I20" s="159"/>
      <c r="J20" s="159"/>
      <c r="K20" s="159"/>
    </row>
    <row r="21" spans="1:12" x14ac:dyDescent="0.25">
      <c r="A21" s="156"/>
      <c r="B21" s="157">
        <v>17</v>
      </c>
      <c r="C21" s="157" t="s">
        <v>167</v>
      </c>
      <c r="D21" s="161">
        <f t="shared" si="1"/>
        <v>1.0034200482121334</v>
      </c>
      <c r="E21" s="159">
        <v>7.9897001351400705E-8</v>
      </c>
      <c r="F21" s="159"/>
      <c r="I21" s="159"/>
      <c r="J21" s="159"/>
      <c r="K21" s="159"/>
    </row>
    <row r="22" spans="1:12" x14ac:dyDescent="0.25">
      <c r="A22" s="156"/>
      <c r="B22" s="204" t="s">
        <v>168</v>
      </c>
      <c r="C22" s="205"/>
      <c r="D22" s="162">
        <f>SUM(D4:D21)</f>
        <v>93.396429288871033</v>
      </c>
      <c r="E22" s="160"/>
      <c r="F22" s="159">
        <f>SUM(F4:F21)</f>
        <v>12558920</v>
      </c>
      <c r="G22" s="159"/>
      <c r="H22" s="159"/>
      <c r="I22" s="159"/>
      <c r="J22" s="159"/>
      <c r="K22" s="159"/>
    </row>
    <row r="23" spans="1:12" x14ac:dyDescent="0.25">
      <c r="A23" s="156"/>
      <c r="B23" s="156"/>
      <c r="C23" s="156"/>
      <c r="D23" s="156"/>
      <c r="E23" s="156"/>
      <c r="F23" s="159"/>
      <c r="G23" s="159"/>
      <c r="H23" s="159"/>
      <c r="I23" s="159"/>
      <c r="J23" s="159"/>
      <c r="K23" s="159"/>
      <c r="L23" s="156"/>
    </row>
    <row r="24" spans="1:12" x14ac:dyDescent="0.25">
      <c r="A24" s="156"/>
      <c r="B24" s="156"/>
      <c r="C24" s="156"/>
      <c r="D24" s="156"/>
      <c r="E24" s="156"/>
      <c r="F24" s="156"/>
      <c r="G24" s="156"/>
      <c r="H24" s="156"/>
      <c r="I24" s="156"/>
      <c r="J24" s="156"/>
      <c r="K24" s="156"/>
      <c r="L24" s="156"/>
    </row>
    <row r="25" spans="1:12" x14ac:dyDescent="0.25">
      <c r="A25" s="156"/>
      <c r="B25" s="156"/>
      <c r="C25" s="156"/>
      <c r="D25" s="156"/>
      <c r="E25" s="156"/>
      <c r="F25" s="156"/>
      <c r="G25" s="156"/>
      <c r="H25" s="156"/>
      <c r="I25" s="156"/>
      <c r="J25" s="156"/>
      <c r="K25" s="156"/>
      <c r="L25" s="156"/>
    </row>
    <row r="26" spans="1:12" x14ac:dyDescent="0.25">
      <c r="A26" s="156"/>
      <c r="B26" s="156"/>
      <c r="C26" s="156"/>
      <c r="D26" s="156"/>
      <c r="E26" s="156"/>
      <c r="F26" s="156"/>
      <c r="G26" s="156"/>
      <c r="H26" s="156"/>
      <c r="I26" s="156"/>
      <c r="J26" s="156"/>
      <c r="K26" s="156"/>
      <c r="L26" s="156"/>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169</v>
      </c>
      <c r="C2" t="s">
        <v>170</v>
      </c>
    </row>
    <row r="3" spans="2:3" x14ac:dyDescent="0.25">
      <c r="B3" t="s">
        <v>171</v>
      </c>
      <c r="C3" t="s">
        <v>172</v>
      </c>
    </row>
    <row r="5" spans="2:3" x14ac:dyDescent="0.25">
      <c r="B5" t="s">
        <v>173</v>
      </c>
      <c r="C5" t="s">
        <v>174</v>
      </c>
    </row>
    <row r="6" spans="2:3" x14ac:dyDescent="0.25">
      <c r="B6" t="s">
        <v>116</v>
      </c>
      <c r="C6" t="s">
        <v>117</v>
      </c>
    </row>
    <row r="8" spans="2:3" x14ac:dyDescent="0.25">
      <c r="B8" t="s">
        <v>175</v>
      </c>
      <c r="C8" t="s">
        <v>176</v>
      </c>
    </row>
    <row r="9" spans="2:3" x14ac:dyDescent="0.25">
      <c r="B9" t="s">
        <v>61</v>
      </c>
      <c r="C9" t="s">
        <v>62</v>
      </c>
    </row>
    <row r="10" spans="2:3" x14ac:dyDescent="0.25">
      <c r="B10" t="s">
        <v>66</v>
      </c>
      <c r="C10" t="s">
        <v>67</v>
      </c>
    </row>
    <row r="11" spans="2:3" x14ac:dyDescent="0.25">
      <c r="B11" t="s">
        <v>70</v>
      </c>
      <c r="C11" t="s">
        <v>71</v>
      </c>
    </row>
    <row r="12" spans="2:3" x14ac:dyDescent="0.25">
      <c r="B12" t="s">
        <v>74</v>
      </c>
      <c r="C12" t="s">
        <v>75</v>
      </c>
    </row>
    <row r="13" spans="2:3" x14ac:dyDescent="0.25">
      <c r="B13" t="s">
        <v>78</v>
      </c>
      <c r="C13" t="s">
        <v>79</v>
      </c>
    </row>
    <row r="14" spans="2:3" x14ac:dyDescent="0.25">
      <c r="B14" t="s">
        <v>177</v>
      </c>
      <c r="C14" t="s">
        <v>120</v>
      </c>
    </row>
    <row r="15" spans="2:3" x14ac:dyDescent="0.25">
      <c r="B15" t="s">
        <v>178</v>
      </c>
      <c r="C15" t="s">
        <v>111</v>
      </c>
    </row>
    <row r="17" spans="2:3" x14ac:dyDescent="0.25">
      <c r="B17" t="s">
        <v>179</v>
      </c>
      <c r="C17" t="s">
        <v>180</v>
      </c>
    </row>
    <row r="18" spans="2:3" x14ac:dyDescent="0.25">
      <c r="B18" t="s">
        <v>48</v>
      </c>
      <c r="C18" t="s">
        <v>49</v>
      </c>
    </row>
    <row r="19" spans="2:3" x14ac:dyDescent="0.25">
      <c r="B19" t="s">
        <v>36</v>
      </c>
      <c r="C19" t="s">
        <v>37</v>
      </c>
    </row>
    <row r="20" spans="2:3" x14ac:dyDescent="0.25">
      <c r="B20" t="s">
        <v>96</v>
      </c>
      <c r="C20" t="s">
        <v>97</v>
      </c>
    </row>
    <row r="21" spans="2:3" x14ac:dyDescent="0.25">
      <c r="B21" t="s">
        <v>32</v>
      </c>
      <c r="C21" t="s">
        <v>33</v>
      </c>
    </row>
    <row r="22" spans="2:3" x14ac:dyDescent="0.25">
      <c r="B22" t="s">
        <v>103</v>
      </c>
      <c r="C22" t="s">
        <v>181</v>
      </c>
    </row>
    <row r="23" spans="2:3" x14ac:dyDescent="0.25">
      <c r="B23" t="s">
        <v>52</v>
      </c>
      <c r="C23" t="s">
        <v>53</v>
      </c>
    </row>
    <row r="24" spans="2:3" x14ac:dyDescent="0.25">
      <c r="B24" t="s">
        <v>182</v>
      </c>
      <c r="C24" t="s">
        <v>58</v>
      </c>
    </row>
    <row r="25" spans="2:3" x14ac:dyDescent="0.25">
      <c r="B25" t="s">
        <v>178</v>
      </c>
      <c r="C25" t="s">
        <v>114</v>
      </c>
    </row>
    <row r="26" spans="2:3" x14ac:dyDescent="0.25">
      <c r="B26" t="s">
        <v>40</v>
      </c>
      <c r="C26" t="s">
        <v>41</v>
      </c>
    </row>
    <row r="27" spans="2:3" x14ac:dyDescent="0.25">
      <c r="B27" t="s">
        <v>178</v>
      </c>
      <c r="C27" t="s">
        <v>183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09" t="s">
        <v>184</v>
      </c>
      <c r="B1" s="210"/>
      <c r="C1" s="210"/>
      <c r="D1" s="210"/>
      <c r="E1" s="210"/>
      <c r="F1" s="210"/>
      <c r="G1" s="205"/>
      <c r="P1" s="10">
        <f>IF(B19="empilhado",3,IF(B19="duplo",2,1))</f>
        <v>1</v>
      </c>
      <c r="R1" s="2" t="s">
        <v>185</v>
      </c>
      <c r="T1" s="2" t="s">
        <v>186</v>
      </c>
    </row>
    <row r="2" spans="1:20" ht="15" customHeight="1" x14ac:dyDescent="0.25">
      <c r="A2" s="13" t="s">
        <v>187</v>
      </c>
      <c r="B2" s="14" t="e">
        <f>#REF!</f>
        <v>#REF!</v>
      </c>
      <c r="D2" s="15" t="s">
        <v>188</v>
      </c>
      <c r="E2" s="215" t="e">
        <f>#REF!</f>
        <v>#REF!</v>
      </c>
      <c r="F2" s="210"/>
      <c r="G2" s="205"/>
      <c r="O2" s="45" t="s">
        <v>189</v>
      </c>
      <c r="P2" s="46">
        <v>1</v>
      </c>
      <c r="R2" s="2" t="s">
        <v>190</v>
      </c>
      <c r="T2" s="2" t="s">
        <v>191</v>
      </c>
    </row>
    <row r="3" spans="1:20" ht="15.75" customHeight="1" x14ac:dyDescent="0.25">
      <c r="A3" s="211" t="e">
        <f>#REF!</f>
        <v>#REF!</v>
      </c>
      <c r="B3" s="210"/>
      <c r="C3" s="210"/>
      <c r="D3" s="210"/>
      <c r="E3" s="210"/>
      <c r="F3" s="210"/>
      <c r="G3" s="205"/>
      <c r="P3" s="11"/>
      <c r="T3" s="2" t="s">
        <v>192</v>
      </c>
    </row>
    <row r="4" spans="1:20" ht="15" x14ac:dyDescent="0.25">
      <c r="A4" s="212" t="e">
        <f>(#REF!)&amp;" Reator(es), Tipo "&amp;(#REF!)</f>
        <v>#REF!</v>
      </c>
      <c r="B4" s="210"/>
      <c r="C4" s="210"/>
      <c r="D4" s="210"/>
      <c r="E4" s="210"/>
      <c r="F4" s="210"/>
      <c r="G4" s="205"/>
      <c r="P4" s="11"/>
    </row>
    <row r="5" spans="1:20" ht="12.95" customHeight="1" x14ac:dyDescent="0.2">
      <c r="A5" s="16" t="s">
        <v>193</v>
      </c>
      <c r="B5" s="17" t="e">
        <f>#REF!</f>
        <v>#REF!</v>
      </c>
      <c r="C5" s="18" t="s">
        <v>194</v>
      </c>
      <c r="D5" s="19" t="e">
        <f>IF(#REF!=#REF!,"(-0 / + 10%)",IF(#REF!=#REF!,"(-5 / +5%)",IF(#REF!=#REF!,"(-0 / +20%)","(-5 / + 5%)")))</f>
        <v>#REF!</v>
      </c>
      <c r="E5" s="18" t="s">
        <v>195</v>
      </c>
      <c r="F5" s="20" t="e">
        <f>#REF!</f>
        <v>#REF!</v>
      </c>
      <c r="G5" s="21" t="s">
        <v>196</v>
      </c>
      <c r="P5" s="11"/>
    </row>
    <row r="6" spans="1:20" ht="12.95" customHeight="1" x14ac:dyDescent="0.2">
      <c r="A6" s="22" t="s">
        <v>197</v>
      </c>
      <c r="B6" s="23" t="e">
        <f>#REF!</f>
        <v>#REF!</v>
      </c>
      <c r="C6" s="24" t="s">
        <v>198</v>
      </c>
      <c r="D6" s="25"/>
      <c r="E6" s="25" t="s">
        <v>199</v>
      </c>
      <c r="F6" s="29" t="e">
        <f>#REF!</f>
        <v>#REF!</v>
      </c>
      <c r="G6" s="27" t="s">
        <v>196</v>
      </c>
      <c r="P6" s="11"/>
    </row>
    <row r="7" spans="1:20" ht="12.95" customHeight="1" x14ac:dyDescent="0.2">
      <c r="A7" s="22" t="s">
        <v>200</v>
      </c>
      <c r="B7" s="28" t="e">
        <f>#REF!</f>
        <v>#REF!</v>
      </c>
      <c r="C7" s="25" t="s">
        <v>201</v>
      </c>
      <c r="D7" s="25"/>
      <c r="E7" s="25" t="s">
        <v>202</v>
      </c>
      <c r="F7" s="29" t="e">
        <f>#REF!</f>
        <v>#REF!</v>
      </c>
      <c r="G7" s="27" t="s">
        <v>196</v>
      </c>
      <c r="P7" s="12"/>
    </row>
    <row r="8" spans="1:20" ht="12.95" customHeight="1" x14ac:dyDescent="0.2">
      <c r="A8" s="22" t="s">
        <v>203</v>
      </c>
      <c r="B8" s="25" t="e">
        <f>#REF!</f>
        <v>#REF!</v>
      </c>
      <c r="C8" s="25" t="s">
        <v>204</v>
      </c>
      <c r="D8" s="25"/>
      <c r="E8" s="25" t="s">
        <v>205</v>
      </c>
      <c r="F8" s="29" t="e">
        <f>#REF!</f>
        <v>#REF!</v>
      </c>
      <c r="G8" s="27" t="s">
        <v>196</v>
      </c>
    </row>
    <row r="9" spans="1:20" ht="12.95" customHeight="1" x14ac:dyDescent="0.2">
      <c r="A9" s="22" t="s">
        <v>206</v>
      </c>
      <c r="B9" s="28" t="e">
        <f>#REF!</f>
        <v>#REF!</v>
      </c>
      <c r="C9" s="25" t="s">
        <v>207</v>
      </c>
      <c r="D9" s="25"/>
      <c r="E9" s="25" t="s">
        <v>208</v>
      </c>
      <c r="F9" s="26" t="e">
        <f>#REF!</f>
        <v>#REF!</v>
      </c>
      <c r="G9" s="27" t="s">
        <v>209</v>
      </c>
    </row>
    <row r="10" spans="1:20" ht="12.95" customHeight="1" x14ac:dyDescent="0.2">
      <c r="A10" s="22" t="s">
        <v>210</v>
      </c>
      <c r="B10" s="28" t="e">
        <f>#REF!</f>
        <v>#REF!</v>
      </c>
      <c r="C10" s="25" t="s">
        <v>207</v>
      </c>
      <c r="D10" s="25"/>
      <c r="E10" s="25" t="s">
        <v>211</v>
      </c>
      <c r="F10" s="26" t="e">
        <f>IF(P1=1,#REF!,IF(P1=2,(2*#REF!+#REF!*(#REF!+#REF!)),(3*#REF!+#REF!*(#REF!+2*#REF!))))</f>
        <v>#REF!</v>
      </c>
      <c r="G10" s="27" t="s">
        <v>209</v>
      </c>
    </row>
    <row r="11" spans="1:20" ht="12.95" customHeight="1" x14ac:dyDescent="0.2">
      <c r="A11" s="22" t="s">
        <v>212</v>
      </c>
      <c r="B11" s="28" t="e">
        <f>#REF!</f>
        <v>#REF!</v>
      </c>
      <c r="C11" s="25" t="s">
        <v>213</v>
      </c>
      <c r="D11" s="25"/>
      <c r="G11" s="30"/>
    </row>
    <row r="12" spans="1:20" ht="12.95" customHeight="1" x14ac:dyDescent="0.2">
      <c r="A12" s="22" t="s">
        <v>214</v>
      </c>
      <c r="B12" s="28" t="e">
        <f>#REF!&amp;" / "&amp;#REF!</f>
        <v>#REF!</v>
      </c>
      <c r="C12" s="25" t="s">
        <v>215</v>
      </c>
      <c r="D12" s="25"/>
      <c r="E12" s="25" t="s">
        <v>216</v>
      </c>
      <c r="F12" s="25">
        <v>1000</v>
      </c>
      <c r="G12" s="27" t="s">
        <v>217</v>
      </c>
    </row>
    <row r="13" spans="1:20" ht="12.95" customHeight="1" x14ac:dyDescent="0.2">
      <c r="A13" s="22" t="s">
        <v>218</v>
      </c>
      <c r="B13" s="31" t="e">
        <f>#REF!</f>
        <v>#REF!</v>
      </c>
      <c r="C13" s="25" t="s">
        <v>219</v>
      </c>
      <c r="D13" s="25"/>
      <c r="E13" s="25" t="s">
        <v>220</v>
      </c>
      <c r="F13" s="25" t="e">
        <f>#REF!</f>
        <v>#REF!</v>
      </c>
      <c r="G13" s="27" t="s">
        <v>221</v>
      </c>
    </row>
    <row r="14" spans="1:20" ht="12.95" customHeight="1" x14ac:dyDescent="0.2">
      <c r="A14" s="22" t="s">
        <v>222</v>
      </c>
      <c r="B14" s="31" t="e">
        <f>IF((#REF!*1.1*0.001)&lt;0.1,0.1,#REF!*1.1*0.001)*(IF(#REF!=2,1.13,1))</f>
        <v>#REF!</v>
      </c>
      <c r="C14" s="25" t="s">
        <v>223</v>
      </c>
      <c r="D14" s="25"/>
      <c r="E14" s="25" t="s">
        <v>224</v>
      </c>
      <c r="F14" s="25" t="e">
        <f>#REF!</f>
        <v>#REF!</v>
      </c>
      <c r="G14" s="27" t="s">
        <v>225</v>
      </c>
    </row>
    <row r="15" spans="1:20" ht="12.95" customHeight="1" x14ac:dyDescent="0.2">
      <c r="A15" s="22" t="s">
        <v>226</v>
      </c>
      <c r="B15" s="28" t="s">
        <v>227</v>
      </c>
      <c r="C15" s="32" t="e">
        <f>0.8*#REF!</f>
        <v>#REF!</v>
      </c>
      <c r="D15" s="25"/>
      <c r="G15" s="30"/>
    </row>
    <row r="16" spans="1:20" ht="12.95" customHeight="1" x14ac:dyDescent="0.2">
      <c r="A16" s="22" t="s">
        <v>228</v>
      </c>
      <c r="B16" s="28" t="s">
        <v>227</v>
      </c>
      <c r="C16" s="32" t="e">
        <f>#REF!*0.8</f>
        <v>#REF!</v>
      </c>
      <c r="D16" s="25"/>
      <c r="E16" s="25" t="s">
        <v>229</v>
      </c>
      <c r="F16" s="28" t="s">
        <v>230</v>
      </c>
      <c r="G16" s="30"/>
    </row>
    <row r="17" spans="1:7" ht="12.95" customHeight="1" x14ac:dyDescent="0.2">
      <c r="A17" s="33"/>
      <c r="C17" s="25"/>
      <c r="D17" s="25"/>
      <c r="E17" s="25" t="s">
        <v>231</v>
      </c>
      <c r="F17" s="28" t="e">
        <f>#REF!</f>
        <v>#REF!</v>
      </c>
      <c r="G17" s="30"/>
    </row>
    <row r="18" spans="1:7" ht="12.95" customHeight="1" x14ac:dyDescent="0.2">
      <c r="A18" s="22" t="s">
        <v>232</v>
      </c>
      <c r="B18" s="23" t="e">
        <f>(B6*B11^2)/1000</f>
        <v>#REF!</v>
      </c>
      <c r="C18" s="25" t="s">
        <v>233</v>
      </c>
      <c r="D18" s="25"/>
      <c r="E18" s="25" t="s">
        <v>234</v>
      </c>
      <c r="F18" s="28" t="e">
        <f>IF(#REF!=155,"F (155ºC)","B (130ºC)")</f>
        <v>#REF!</v>
      </c>
      <c r="G18" s="30"/>
    </row>
    <row r="19" spans="1:7" ht="12.95" customHeight="1" x14ac:dyDescent="0.25">
      <c r="A19" s="34" t="s">
        <v>235</v>
      </c>
      <c r="B19" s="221" t="s">
        <v>186</v>
      </c>
      <c r="C19" s="219"/>
      <c r="D19" s="35"/>
      <c r="E19" s="36" t="s">
        <v>236</v>
      </c>
      <c r="F19" s="9" t="e">
        <f>#REF!</f>
        <v>#REF!</v>
      </c>
      <c r="G19" s="37"/>
    </row>
    <row r="20" spans="1:7" ht="12.95" customHeight="1" x14ac:dyDescent="0.25">
      <c r="A20" s="38" t="s">
        <v>237</v>
      </c>
      <c r="D20" s="7"/>
      <c r="E20" s="213" t="s">
        <v>238</v>
      </c>
      <c r="F20" s="208"/>
      <c r="G20" s="214"/>
    </row>
    <row r="21" spans="1:7" ht="12.95" customHeight="1" x14ac:dyDescent="0.2">
      <c r="A21" s="22" t="s">
        <v>239</v>
      </c>
      <c r="D21" s="216" t="e">
        <f>TEXT(F5,"0")&amp;" mm"</f>
        <v>#REF!</v>
      </c>
      <c r="G21" s="30"/>
    </row>
    <row r="22" spans="1:7" ht="12.95" customHeight="1" x14ac:dyDescent="0.2">
      <c r="A22" s="22" t="s">
        <v>240</v>
      </c>
      <c r="D22" s="217"/>
      <c r="G22" s="30"/>
    </row>
    <row r="23" spans="1:7" ht="12.95" customHeight="1" x14ac:dyDescent="0.2">
      <c r="A23" s="222" t="s">
        <v>241</v>
      </c>
      <c r="B23" s="223"/>
      <c r="C23" s="223"/>
      <c r="D23" s="217"/>
      <c r="G23" s="30"/>
    </row>
    <row r="24" spans="1:7" ht="12.95" customHeight="1" x14ac:dyDescent="0.2">
      <c r="A24" s="224"/>
      <c r="B24" s="223"/>
      <c r="C24" s="223"/>
      <c r="D24" s="217"/>
      <c r="G24" s="30"/>
    </row>
    <row r="25" spans="1:7" ht="12.95" customHeight="1" x14ac:dyDescent="0.2">
      <c r="A25" s="222" t="s">
        <v>242</v>
      </c>
      <c r="B25" s="223"/>
      <c r="C25" s="223"/>
      <c r="D25" s="217"/>
      <c r="G25" s="30"/>
    </row>
    <row r="26" spans="1:7" ht="12.95" customHeight="1" x14ac:dyDescent="0.2">
      <c r="A26" s="224"/>
      <c r="B26" s="223"/>
      <c r="C26" s="223"/>
      <c r="D26" s="217"/>
      <c r="G26" s="30"/>
    </row>
    <row r="27" spans="1:7" ht="12.95" customHeight="1" x14ac:dyDescent="0.2">
      <c r="A27" s="22" t="s">
        <v>243</v>
      </c>
      <c r="D27" s="217"/>
      <c r="G27" s="30"/>
    </row>
    <row r="28" spans="1:7" ht="12.95" customHeight="1" x14ac:dyDescent="0.2">
      <c r="A28" s="39" t="s">
        <v>244</v>
      </c>
      <c r="B28" s="40" t="e">
        <f>F5*3+(2*#REF!+(IF(P2=1,2,1))*(#REF!+#REF!))*1000+IF(#REF!=2,0,(#REF!*1000))*5</f>
        <v>#REF!</v>
      </c>
      <c r="D28" s="217"/>
      <c r="G28" s="30"/>
    </row>
    <row r="29" spans="1:7" ht="12.95" customHeight="1" x14ac:dyDescent="0.2">
      <c r="A29" s="39" t="s">
        <v>245</v>
      </c>
      <c r="B29" s="40" t="e">
        <f>F5*2+(#REF!+#REF!+#REF!)*1000+IF(#REF!=2,0,(#REF!*1000))*3</f>
        <v>#REF!</v>
      </c>
      <c r="D29" s="8"/>
      <c r="G29" s="30"/>
    </row>
    <row r="30" spans="1:7" ht="12.95" customHeight="1" x14ac:dyDescent="0.2">
      <c r="A30" s="22"/>
      <c r="B30" s="25"/>
      <c r="D30" s="216" t="e">
        <f>TEXT(#REF!*1000+#REF!,"0")&amp;" mm"</f>
        <v>#REF!</v>
      </c>
      <c r="G30" s="30"/>
    </row>
    <row r="31" spans="1:7" ht="12.95" customHeight="1" x14ac:dyDescent="0.2">
      <c r="A31" s="33"/>
      <c r="D31" s="217"/>
      <c r="G31" s="30"/>
    </row>
    <row r="32" spans="1:7" ht="12.95" customHeight="1" x14ac:dyDescent="0.2">
      <c r="A32" s="38" t="s">
        <v>246</v>
      </c>
      <c r="D32" s="217"/>
      <c r="G32" s="30"/>
    </row>
    <row r="33" spans="1:7" ht="12.95" customHeight="1" x14ac:dyDescent="0.2">
      <c r="A33" s="22" t="s">
        <v>247</v>
      </c>
      <c r="B33" s="25" t="s">
        <v>248</v>
      </c>
      <c r="D33" s="217"/>
      <c r="G33" s="30"/>
    </row>
    <row r="34" spans="1:7" ht="12.95" customHeight="1" x14ac:dyDescent="0.2">
      <c r="A34" s="22" t="s">
        <v>249</v>
      </c>
      <c r="B34" s="25" t="e">
        <f>#REF!&amp;" X "&amp;#REF!</f>
        <v>#REF!</v>
      </c>
      <c r="D34" s="217"/>
      <c r="G34" s="30"/>
    </row>
    <row r="35" spans="1:7" ht="12.95" customHeight="1" x14ac:dyDescent="0.2">
      <c r="A35" s="22" t="s">
        <v>250</v>
      </c>
      <c r="B35" s="25" t="b">
        <f>IF(P1=3,(2*#REF!&amp;" X "&amp;#REF!),IF(P1=2,(#REF!&amp;" X "&amp;#REF!)))</f>
        <v>0</v>
      </c>
      <c r="D35" s="217"/>
      <c r="G35" s="30"/>
    </row>
    <row r="36" spans="1:7" ht="12.95" customHeight="1" x14ac:dyDescent="0.2">
      <c r="A36" s="61" t="s">
        <v>249</v>
      </c>
      <c r="B36" s="62" t="e">
        <f>#REF!&amp;" X "&amp;#REF!</f>
        <v>#REF!</v>
      </c>
      <c r="D36" s="217"/>
      <c r="G36" s="30"/>
    </row>
    <row r="37" spans="1:7" ht="12.95" customHeight="1" x14ac:dyDescent="0.25">
      <c r="A37" s="33"/>
      <c r="B37" s="35"/>
      <c r="C37" s="35"/>
      <c r="E37" s="218" t="s">
        <v>251</v>
      </c>
      <c r="F37" s="219"/>
      <c r="G37" s="220"/>
    </row>
    <row r="38" spans="1:7" ht="12.95" customHeight="1" x14ac:dyDescent="0.25">
      <c r="A38" s="207" t="s">
        <v>252</v>
      </c>
      <c r="B38" s="208"/>
      <c r="C38" s="51"/>
      <c r="D38" s="51"/>
      <c r="E38" s="49" t="s">
        <v>253</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254</v>
      </c>
      <c r="F40" s="25"/>
      <c r="G40" s="30"/>
    </row>
    <row r="41" spans="1:7" ht="12.95" customHeight="1" x14ac:dyDescent="0.2">
      <c r="A41" s="38" t="s">
        <v>255</v>
      </c>
      <c r="B41" s="54"/>
      <c r="E41" s="25" t="s">
        <v>256</v>
      </c>
      <c r="F41" s="25"/>
      <c r="G41" s="30"/>
    </row>
    <row r="42" spans="1:7" ht="12.95" customHeight="1" x14ac:dyDescent="0.2">
      <c r="A42" s="52" t="s">
        <v>257</v>
      </c>
      <c r="B42" s="53"/>
      <c r="C42" s="29" t="e">
        <f>F6/2</f>
        <v>#REF!</v>
      </c>
      <c r="D42" s="25" t="s">
        <v>196</v>
      </c>
      <c r="E42" s="25" t="s">
        <v>258</v>
      </c>
      <c r="F42" s="25"/>
      <c r="G42" s="30"/>
    </row>
    <row r="43" spans="1:7" ht="12.95" customHeight="1" x14ac:dyDescent="0.2">
      <c r="A43" s="38" t="s">
        <v>259</v>
      </c>
      <c r="B43" s="54"/>
      <c r="C43" s="55"/>
      <c r="E43" s="25" t="s">
        <v>260</v>
      </c>
      <c r="F43" s="25"/>
      <c r="G43" s="30"/>
    </row>
    <row r="44" spans="1:7" ht="12.95" customHeight="1" x14ac:dyDescent="0.2">
      <c r="A44" s="52" t="s">
        <v>257</v>
      </c>
      <c r="B44" s="53"/>
      <c r="C44" s="29" t="e">
        <f>F6*1.1</f>
        <v>#REF!</v>
      </c>
      <c r="D44" s="25" t="s">
        <v>196</v>
      </c>
      <c r="E44" s="25" t="s">
        <v>261</v>
      </c>
      <c r="G44" s="30"/>
    </row>
    <row r="45" spans="1:7" ht="12.95" customHeight="1" x14ac:dyDescent="0.2">
      <c r="A45" s="33"/>
      <c r="G45" s="30"/>
    </row>
    <row r="46" spans="1:7" ht="12.95" customHeight="1" x14ac:dyDescent="0.2">
      <c r="A46" s="42" t="s">
        <v>262</v>
      </c>
      <c r="B46" s="51"/>
      <c r="C46" s="51"/>
      <c r="D46" s="51"/>
      <c r="E46" s="51"/>
      <c r="F46" s="49"/>
      <c r="G46" s="50"/>
    </row>
    <row r="47" spans="1:7" ht="12.95" customHeight="1" x14ac:dyDescent="0.2">
      <c r="A47" s="22"/>
      <c r="F47" s="25"/>
      <c r="G47" s="27"/>
    </row>
    <row r="48" spans="1:7" ht="12.95" customHeight="1" x14ac:dyDescent="0.2">
      <c r="A48" s="43" t="s">
        <v>263</v>
      </c>
      <c r="B48" s="56" t="s">
        <v>190</v>
      </c>
      <c r="C48" s="25"/>
      <c r="F48" s="25"/>
      <c r="G48" s="27"/>
    </row>
    <row r="49" spans="1:18" ht="12.95" customHeight="1" x14ac:dyDescent="0.2">
      <c r="A49" s="43" t="s">
        <v>264</v>
      </c>
      <c r="B49" s="57" t="e">
        <f>#REF!&amp;" x "&amp;#REF!&amp;"  x "&amp;#REF!&amp;" cm"</f>
        <v>#REF!</v>
      </c>
      <c r="F49" s="25"/>
      <c r="G49" s="27"/>
    </row>
    <row r="50" spans="1:18" ht="12.95" customHeight="1" x14ac:dyDescent="0.2">
      <c r="A50" s="22" t="s">
        <v>265</v>
      </c>
      <c r="B50" s="25" t="s">
        <v>266</v>
      </c>
      <c r="F50" s="25"/>
      <c r="G50" s="27"/>
    </row>
    <row r="51" spans="1:18" ht="12.95" customHeight="1" x14ac:dyDescent="0.2">
      <c r="A51" s="22" t="s">
        <v>267</v>
      </c>
      <c r="B51" s="32" t="e">
        <f>#REF!</f>
        <v>#REF!</v>
      </c>
      <c r="F51" s="25"/>
      <c r="G51" s="27"/>
    </row>
    <row r="52" spans="1:18" ht="12.95" customHeight="1" x14ac:dyDescent="0.2">
      <c r="A52" s="22" t="s">
        <v>268</v>
      </c>
      <c r="B52" s="56" t="e">
        <f>#REF!</f>
        <v>#REF!</v>
      </c>
      <c r="D52" s="25"/>
      <c r="E52" s="25"/>
      <c r="F52" s="25"/>
      <c r="G52" s="27"/>
    </row>
    <row r="53" spans="1:18" ht="12.95" customHeight="1" x14ac:dyDescent="0.2">
      <c r="A53" s="22"/>
      <c r="B53" s="25"/>
      <c r="D53" s="58"/>
      <c r="E53" s="58"/>
      <c r="F53" s="58"/>
      <c r="G53" s="59"/>
    </row>
    <row r="54" spans="1:18" ht="12.95" customHeight="1" x14ac:dyDescent="0.25">
      <c r="A54" s="225" t="s">
        <v>269</v>
      </c>
      <c r="B54" s="219"/>
      <c r="C54" s="219"/>
      <c r="D54" s="219"/>
      <c r="E54" s="219"/>
      <c r="F54" s="36" t="s">
        <v>270</v>
      </c>
      <c r="G54" s="60">
        <f ca="1">TODAY()</f>
        <v>44910</v>
      </c>
    </row>
    <row r="58" spans="1:18" ht="12.75" customHeight="1" x14ac:dyDescent="0.25">
      <c r="L58" s="209"/>
      <c r="M58" s="210"/>
      <c r="N58" s="210"/>
      <c r="O58" s="210"/>
      <c r="P58" s="210"/>
      <c r="Q58" s="210"/>
      <c r="R58" s="205"/>
    </row>
    <row r="59" spans="1:18" ht="12.75" customHeight="1" x14ac:dyDescent="0.25">
      <c r="L59" s="13"/>
      <c r="M59" s="14"/>
      <c r="N59" s="1"/>
      <c r="O59" s="15"/>
      <c r="P59" s="215"/>
      <c r="Q59" s="210"/>
      <c r="R59" s="205"/>
    </row>
    <row r="60" spans="1:18" ht="12.75" customHeight="1" x14ac:dyDescent="0.25">
      <c r="L60" s="211"/>
      <c r="M60" s="210"/>
      <c r="N60" s="210"/>
      <c r="O60" s="210"/>
      <c r="P60" s="210"/>
      <c r="Q60" s="210"/>
      <c r="R60" s="205"/>
    </row>
    <row r="61" spans="1:18" ht="15" customHeight="1" x14ac:dyDescent="0.25">
      <c r="L61" s="212"/>
      <c r="M61" s="210"/>
      <c r="N61" s="210"/>
      <c r="O61" s="210"/>
      <c r="P61" s="210"/>
      <c r="Q61" s="210"/>
      <c r="R61" s="205"/>
    </row>
    <row r="62" spans="1:18" ht="15" customHeight="1" x14ac:dyDescent="0.2">
      <c r="J62" s="2" t="s">
        <v>271</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21"/>
      <c r="N76" s="219"/>
      <c r="O76" s="35"/>
      <c r="P76" s="36"/>
      <c r="Q76" s="9"/>
      <c r="R76" s="37"/>
    </row>
    <row r="77" spans="12:18" ht="15" x14ac:dyDescent="0.25">
      <c r="L77" s="38"/>
      <c r="M77" s="1"/>
      <c r="N77" s="1"/>
      <c r="O77" s="7"/>
      <c r="P77" s="213"/>
      <c r="Q77" s="208"/>
      <c r="R77" s="214"/>
    </row>
    <row r="78" spans="12:18" ht="12.75" customHeight="1" x14ac:dyDescent="0.2">
      <c r="L78" s="22"/>
      <c r="M78" s="1"/>
      <c r="N78" s="1"/>
      <c r="O78" s="216"/>
      <c r="P78" s="1"/>
      <c r="Q78" s="1"/>
      <c r="R78" s="30"/>
    </row>
    <row r="79" spans="12:18" x14ac:dyDescent="0.2">
      <c r="L79" s="22"/>
      <c r="M79" s="1"/>
      <c r="N79" s="1"/>
      <c r="O79" s="217"/>
      <c r="P79" s="1"/>
      <c r="Q79" s="1"/>
      <c r="R79" s="30"/>
    </row>
    <row r="80" spans="12:18" ht="12.75" customHeight="1" x14ac:dyDescent="0.2">
      <c r="L80" s="222"/>
      <c r="M80" s="226"/>
      <c r="N80" s="226"/>
      <c r="O80" s="217"/>
      <c r="P80" s="1"/>
      <c r="Q80" s="1"/>
      <c r="R80" s="30"/>
    </row>
    <row r="81" spans="12:18" ht="12.75" customHeight="1" x14ac:dyDescent="0.2">
      <c r="L81" s="224"/>
      <c r="M81" s="226"/>
      <c r="N81" s="226"/>
      <c r="O81" s="217"/>
      <c r="P81" s="1"/>
      <c r="Q81" s="1"/>
      <c r="R81" s="30"/>
    </row>
    <row r="82" spans="12:18" ht="12.75" customHeight="1" x14ac:dyDescent="0.2">
      <c r="L82" s="222"/>
      <c r="M82" s="226"/>
      <c r="N82" s="226"/>
      <c r="O82" s="217"/>
      <c r="P82" s="1"/>
      <c r="Q82" s="1"/>
      <c r="R82" s="30"/>
    </row>
    <row r="83" spans="12:18" ht="12.75" customHeight="1" x14ac:dyDescent="0.2">
      <c r="L83" s="224"/>
      <c r="M83" s="226"/>
      <c r="N83" s="226"/>
      <c r="O83" s="217"/>
      <c r="P83" s="1"/>
      <c r="Q83" s="1"/>
      <c r="R83" s="30"/>
    </row>
    <row r="84" spans="12:18" x14ac:dyDescent="0.2">
      <c r="L84" s="22"/>
      <c r="M84" s="1"/>
      <c r="N84" s="1"/>
      <c r="O84" s="217"/>
      <c r="P84" s="1"/>
      <c r="Q84" s="1"/>
      <c r="R84" s="30"/>
    </row>
    <row r="85" spans="12:18" x14ac:dyDescent="0.2">
      <c r="L85" s="39"/>
      <c r="M85" s="40"/>
      <c r="N85" s="1"/>
      <c r="O85" s="217"/>
      <c r="P85" s="1"/>
      <c r="Q85" s="1"/>
      <c r="R85" s="30"/>
    </row>
    <row r="86" spans="12:18" x14ac:dyDescent="0.2">
      <c r="L86" s="39"/>
      <c r="M86" s="40"/>
      <c r="N86" s="1"/>
      <c r="O86" s="8"/>
      <c r="P86" s="1"/>
      <c r="Q86" s="1"/>
      <c r="R86" s="30"/>
    </row>
    <row r="87" spans="12:18" ht="12.75" customHeight="1" x14ac:dyDescent="0.2">
      <c r="L87" s="22"/>
      <c r="M87" s="25"/>
      <c r="N87" s="1"/>
      <c r="O87" s="216"/>
      <c r="P87" s="1"/>
      <c r="Q87" s="1"/>
      <c r="R87" s="30"/>
    </row>
    <row r="88" spans="12:18" ht="12.75" customHeight="1" x14ac:dyDescent="0.2">
      <c r="L88" s="33"/>
      <c r="M88" s="1"/>
      <c r="N88" s="1"/>
      <c r="O88" s="217"/>
      <c r="P88" s="1"/>
      <c r="Q88" s="1"/>
      <c r="R88" s="30"/>
    </row>
    <row r="89" spans="12:18" ht="12.75" customHeight="1" x14ac:dyDescent="0.2">
      <c r="L89" s="38"/>
      <c r="M89" s="1"/>
      <c r="N89" s="1"/>
      <c r="O89" s="217"/>
      <c r="P89" s="1"/>
      <c r="Q89" s="1"/>
      <c r="R89" s="30"/>
    </row>
    <row r="90" spans="12:18" ht="12.75" customHeight="1" x14ac:dyDescent="0.2">
      <c r="L90" s="22"/>
      <c r="M90" s="25"/>
      <c r="N90" s="1"/>
      <c r="O90" s="217"/>
      <c r="P90" s="1"/>
      <c r="Q90" s="1"/>
      <c r="R90" s="30"/>
    </row>
    <row r="91" spans="12:18" ht="12.75" customHeight="1" x14ac:dyDescent="0.2">
      <c r="L91" s="22"/>
      <c r="M91" s="25"/>
      <c r="N91" s="1"/>
      <c r="O91" s="217"/>
      <c r="P91" s="1"/>
      <c r="Q91" s="1"/>
      <c r="R91" s="30"/>
    </row>
    <row r="92" spans="12:18" ht="12.75" customHeight="1" x14ac:dyDescent="0.2">
      <c r="L92" s="22"/>
      <c r="M92" s="25"/>
      <c r="N92" s="1"/>
      <c r="O92" s="217"/>
      <c r="P92" s="1"/>
      <c r="Q92" s="1"/>
      <c r="R92" s="30"/>
    </row>
    <row r="93" spans="12:18" ht="12.75" customHeight="1" x14ac:dyDescent="0.2">
      <c r="L93" s="61"/>
      <c r="M93" s="62"/>
      <c r="N93" s="1"/>
      <c r="O93" s="217"/>
      <c r="P93" s="1"/>
      <c r="Q93" s="1"/>
      <c r="R93" s="30"/>
    </row>
    <row r="94" spans="12:18" ht="15" x14ac:dyDescent="0.25">
      <c r="L94" s="33"/>
      <c r="M94" s="35"/>
      <c r="N94" s="35"/>
      <c r="O94" s="1"/>
      <c r="P94" s="218"/>
      <c r="Q94" s="219"/>
      <c r="R94" s="220"/>
    </row>
    <row r="95" spans="12:18" ht="15" x14ac:dyDescent="0.25">
      <c r="L95" s="207"/>
      <c r="M95" s="208"/>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25"/>
      <c r="M111" s="219"/>
      <c r="N111" s="219"/>
      <c r="O111" s="219"/>
      <c r="P111" s="219"/>
      <c r="Q111" s="36"/>
      <c r="R111" s="60"/>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3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300-000001000000}">
      <formula1>$R$1:$R$2</formula1>
    </dataValidation>
    <dataValidation type="list" allowBlank="1" showInputMessage="1" showErrorMessage="1" sqref="B19:C19" xr:uid="{00000000-0002-0000-0300-000002000000}">
      <formula1>$T$1:$T$3</formula1>
    </dataValidation>
    <dataValidation type="list" allowBlank="1" showInputMessage="1" showErrorMessage="1" sqref="B48" xr:uid="{00000000-0002-0000-0300-000003000000}">
      <formula1>$S$1:$S$2</formula1>
    </dataValidation>
    <dataValidation type="list" allowBlank="1" showInputMessage="1" showErrorMessage="1" sqref="B53" xr:uid="{00000000-0002-0000-03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LISTA DE MATERIAIS</vt:lpstr>
      <vt:lpstr>ROTEIRO DE PRODUÇÃO</vt:lpstr>
      <vt:lpstr>CÓDIGOS TOTVS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2022-12-15T14:26:48Z</dcterms:modified>
</cp:coreProperties>
</file>