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5.xml.rels" ContentType="application/vnd.openxmlformats-package.relationships+xml"/>
  <Override PartName="/xl/worksheets/_rels/sheet6.xml.rels" ContentType="application/vnd.openxmlformats-package.relationships+xml"/>
  <Override PartName="/xl/worksheets/_rels/sheet7.xml.rels" ContentType="application/vnd.openxmlformats-package.relationships+xml"/>
  <Override PartName="/xl/styles.xml" ContentType="application/vnd.openxmlformats-officedocument.spreadsheetml.styles+xml"/>
  <Override PartName="/xl/media/image1.png" ContentType="image/png"/>
  <Override PartName="/xl/media/image2.png" ContentType="image/png"/>
  <Override PartName="/xl/media/image17.jpeg" ContentType="image/jpeg"/>
  <Override PartName="/xl/media/image3.png" ContentType="image/png"/>
  <Override PartName="/xl/media/image4.png" ContentType="image/png"/>
  <Override PartName="/xl/media/image5.png" ContentType="image/png"/>
  <Override PartName="/xl/media/image6.png" ContentType="image/png"/>
  <Override PartName="/xl/media/image7.png" ContentType="image/png"/>
  <Override PartName="/xl/media/image8.png" ContentType="image/png"/>
  <Override PartName="/xl/media/image9.jpeg" ContentType="image/jpeg"/>
  <Override PartName="/xl/media/image10.png" ContentType="image/png"/>
  <Override PartName="/xl/media/image11.png" ContentType="image/png"/>
  <Override PartName="/xl/media/image12.png" ContentType="image/png"/>
  <Override PartName="/xl/media/image13.png" ContentType="image/png"/>
  <Override PartName="/xl/media/image14.png" ContentType="image/png"/>
  <Override PartName="/xl/media/image15.jpeg" ContentType="image/jpeg"/>
  <Override PartName="/xl/media/image16.jpeg" ContentType="image/jpeg"/>
  <Override PartName="/xl/vbaProject.bin" ContentType="application/vnd.ms-office.vbaProject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_rels/drawing1.xml.rels" ContentType="application/vnd.openxmlformats-package.relationships+xml"/>
  <Override PartName="/xl/drawings/_rels/drawing2.xml.rels" ContentType="application/vnd.openxmlformats-package.relationships+xml"/>
  <Override PartName="/xl/drawings/_rels/drawing3.xml.rels" ContentType="application/vnd.openxmlformats-package.relationships+xml"/>
  <Override PartName="/xl/drawings/_rels/drawing4.xml.rels" ContentType="application/vnd.openxmlformats-package.relationships+xml"/>
  <Override PartName="/xl/drawings/_rels/drawing5.xml.rels" ContentType="application/vnd.openxmlformats-package.relationships+xml"/>
  <Override PartName="/xl/drawings/_rels/drawing6.xml.rels" ContentType="application/vnd.openxmlformats-package.relationships+xml"/>
  <Override PartName="/xl/drawings/_rels/drawing7.xml.rels" ContentType="application/vnd.openxmlformats-package.relationships+xml"/>
  <Override PartName="/xl/drawings/drawing7.xml" ContentType="application/vnd.openxmlformats-officedocument.drawing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6"/>
  </bookViews>
  <sheets>
    <sheet name="180A8P" sheetId="1" state="visible" r:id="rId3"/>
    <sheet name="240A8P" sheetId="2" state="visible" r:id="rId4"/>
    <sheet name="300A8P" sheetId="3" state="visible" r:id="rId5"/>
    <sheet name="600A8P" sheetId="4" state="visible" r:id="rId6"/>
    <sheet name="180A16P" sheetId="5" state="visible" r:id="rId7"/>
    <sheet name="300A16P" sheetId="6" state="visible" r:id="rId8"/>
    <sheet name="600A16P" sheetId="7" state="visible" r:id="rId9"/>
  </sheets>
  <definedNames>
    <definedName function="false" hidden="false" localSheetId="4" name="_xlnm.Print_Area" vbProcedure="false">180A16P!$B$2:$V$252</definedName>
    <definedName function="false" hidden="false" localSheetId="0" name="_xlnm.Print_Area" vbProcedure="false">180A8P!$AC$52:$AK$64</definedName>
    <definedName function="false" hidden="false" localSheetId="1" name="_xlnm.Print_Area" vbProcedure="false">240A8P!$Q$110:$Y$120</definedName>
    <definedName function="false" hidden="false" localSheetId="5" name="_xlnm.Print_Area" vbProcedure="false">300A16P!$B$2:$V$276</definedName>
    <definedName function="false" hidden="false" localSheetId="2" name="_xlnm.Print_Area" vbProcedure="false">300A8P!$Q$110:$Y$122</definedName>
    <definedName function="false" hidden="false" localSheetId="6" name="_xlnm.Print_Area" vbProcedure="false">600A16P!$B$2:$V$302</definedName>
    <definedName function="false" hidden="false" localSheetId="3" name="_xlnm.Print_Area" vbProcedure="false">600A8P!$Q$110:$Y$122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<sst xmlns="http://schemas.openxmlformats.org/spreadsheetml/2006/main" count="1252" uniqueCount="183">
  <si>
    <t xml:space="preserve">  </t>
  </si>
  <si>
    <t xml:space="preserve">Relatório de ensaio de elevação de temperatura</t>
  </si>
  <si>
    <t xml:space="preserve">Cliente:</t>
  </si>
  <si>
    <t xml:space="preserve">AMPLA</t>
  </si>
  <si>
    <t xml:space="preserve">Referência:</t>
  </si>
  <si>
    <t xml:space="preserve">Nº de Série:</t>
  </si>
  <si>
    <t xml:space="preserve">49540-103</t>
  </si>
  <si>
    <t xml:space="preserve">Aplicação:</t>
  </si>
  <si>
    <t xml:space="preserve">Limitador de Inrush</t>
  </si>
  <si>
    <t xml:space="preserve">Montagem:</t>
  </si>
  <si>
    <t xml:space="preserve">Lado-a-lado ou triângulo</t>
  </si>
  <si>
    <t xml:space="preserve">Quantidade:</t>
  </si>
  <si>
    <t xml:space="preserve">Tipo:</t>
  </si>
  <si>
    <t xml:space="preserve">RI-0,040mH/1250A</t>
  </si>
  <si>
    <t xml:space="preserve">Norma:</t>
  </si>
  <si>
    <t xml:space="preserve">NBR-5356-06</t>
  </si>
  <si>
    <t xml:space="preserve">Nº do Relatório:</t>
  </si>
  <si>
    <t xml:space="preserve">Dados do Reator</t>
  </si>
  <si>
    <t xml:space="preserve">Indutância:</t>
  </si>
  <si>
    <t xml:space="preserve">mH</t>
  </si>
  <si>
    <t xml:space="preserve">Impedância:</t>
  </si>
  <si>
    <t xml:space="preserve">Ω</t>
  </si>
  <si>
    <t xml:space="preserve">Corrente Nominal:</t>
  </si>
  <si>
    <t xml:space="preserve">A</t>
  </si>
  <si>
    <t xml:space="preserve">Perdas a 75°C - In:</t>
  </si>
  <si>
    <t xml:space="preserve">-</t>
  </si>
  <si>
    <t xml:space="preserve">kW</t>
  </si>
  <si>
    <t xml:space="preserve">Tensão Nominal:</t>
  </si>
  <si>
    <t xml:space="preserve">kV</t>
  </si>
  <si>
    <t xml:space="preserve">NBI:</t>
  </si>
  <si>
    <t xml:space="preserve">kVp</t>
  </si>
  <si>
    <t xml:space="preserve">Frequência Nominal:</t>
  </si>
  <si>
    <t xml:space="preserve">Hz</t>
  </si>
  <si>
    <t xml:space="preserve">Corrente de C.C Dinâmica:</t>
  </si>
  <si>
    <t xml:space="preserve">kAp</t>
  </si>
  <si>
    <t xml:space="preserve">Corrente de Curto Circuito:</t>
  </si>
  <si>
    <t xml:space="preserve">kA / 1s</t>
  </si>
  <si>
    <t xml:space="preserve">Ano de Fabricação</t>
  </si>
  <si>
    <t xml:space="preserve">Nº de série do reator ensaiado:</t>
  </si>
  <si>
    <t xml:space="preserve">46556-103</t>
  </si>
  <si>
    <t xml:space="preserve">Descrição do Ensaio</t>
  </si>
  <si>
    <t xml:space="preserve">Constante do Alumínio (225)</t>
  </si>
  <si>
    <t xml:space="preserve">Medição de resistência Ôhmica a frio.</t>
  </si>
  <si>
    <t xml:space="preserve">Resistencia a Frio - R1</t>
  </si>
  <si>
    <t xml:space="preserve">Temperatura Ambiente inicial - T1</t>
  </si>
  <si>
    <t xml:space="preserve">Posição dos Sensores de Temperatura no corpo do Reator</t>
  </si>
  <si>
    <t xml:space="preserve">Sensor</t>
  </si>
  <si>
    <t xml:space="preserve">Posição</t>
  </si>
  <si>
    <t xml:space="preserve">P1</t>
  </si>
  <si>
    <t xml:space="preserve">CAMPANOLA DO ISOLADOR</t>
  </si>
  <si>
    <t xml:space="preserve">P2</t>
  </si>
  <si>
    <t xml:space="preserve">Inicio do enrolamento (base)</t>
  </si>
  <si>
    <t xml:space="preserve">P3</t>
  </si>
  <si>
    <t xml:space="preserve">meio do enrolamento</t>
  </si>
  <si>
    <t xml:space="preserve">P4</t>
  </si>
  <si>
    <t xml:space="preserve">Inicio do enrolamento (topo)</t>
  </si>
  <si>
    <t xml:space="preserve">P5</t>
  </si>
  <si>
    <t xml:space="preserve">face interna</t>
  </si>
  <si>
    <t xml:space="preserve">A1</t>
  </si>
  <si>
    <t xml:space="preserve">Temperatura Ambiente</t>
  </si>
  <si>
    <t xml:space="preserve">A2</t>
  </si>
  <si>
    <t xml:space="preserve">A3</t>
  </si>
  <si>
    <t xml:space="preserve">Fotos do ensaio</t>
  </si>
  <si>
    <t xml:space="preserve">Valores de Temperatura medidos e gráfico da estabilização da temperatura</t>
  </si>
  <si>
    <t xml:space="preserve">Pontos de aquisição de Temperatura no reator</t>
  </si>
  <si>
    <t xml:space="preserve">Temp. Ambiente</t>
  </si>
  <si>
    <t xml:space="preserve">TEMPO</t>
  </si>
  <si>
    <t xml:space="preserve">Estabilização em período de 30 minutos</t>
  </si>
  <si>
    <t xml:space="preserve">Pontos de medição no reator</t>
  </si>
  <si>
    <t xml:space="preserve">0-30</t>
  </si>
  <si>
    <t xml:space="preserve">30-60</t>
  </si>
  <si>
    <t xml:space="preserve">60-90</t>
  </si>
  <si>
    <t xml:space="preserve">90-120</t>
  </si>
  <si>
    <t xml:space="preserve">120-150</t>
  </si>
  <si>
    <t xml:space="preserve">150-180</t>
  </si>
  <si>
    <t xml:space="preserve">Gráfico da variação de Temperatura no tempo</t>
  </si>
  <si>
    <t xml:space="preserve">Estabilização em período de uma hora</t>
  </si>
  <si>
    <t xml:space="preserve">0-60</t>
  </si>
  <si>
    <t xml:space="preserve">60-120</t>
  </si>
  <si>
    <t xml:space="preserve">120-180</t>
  </si>
  <si>
    <t xml:space="preserve">Medição da resistência DC após desligamento</t>
  </si>
  <si>
    <t xml:space="preserve">Rcc Vs. Tempo desligamento</t>
  </si>
  <si>
    <t xml:space="preserve">TPM</t>
  </si>
  <si>
    <t xml:space="preserve">RCC</t>
  </si>
  <si>
    <t xml:space="preserve">Estabilização</t>
  </si>
  <si>
    <t xml:space="preserve">Variação de resistência Resfriamento (R x t):</t>
  </si>
  <si>
    <t xml:space="preserve">Determinação da temperatura média do enrolamento pelo método da resistência</t>
  </si>
  <si>
    <t xml:space="preserve">Temperatura média do enrolamento no instante do desligamento</t>
  </si>
  <si>
    <t xml:space="preserve">Formula</t>
  </si>
  <si>
    <t xml:space="preserve">Variáveis</t>
  </si>
  <si>
    <t xml:space="preserve">Resistencia medida a Frio - R1</t>
  </si>
  <si>
    <t xml:space="preserve">mΩ</t>
  </si>
  <si>
    <t xml:space="preserve">Temperatura ambiente inicial - T1</t>
  </si>
  <si>
    <t xml:space="preserve"> °C</t>
  </si>
  <si>
    <t xml:space="preserve">Resistencia apatir da curva R x t - R2</t>
  </si>
  <si>
    <t xml:space="preserve">Temperatura média do enrolamento, referenciada a temperatura ambiente - Tr = </t>
  </si>
  <si>
    <t xml:space="preserve">Calculo da elevação de temperatura média</t>
  </si>
  <si>
    <t xml:space="preserve">Temperatura média do enrolamento - Tr</t>
  </si>
  <si>
    <t xml:space="preserve">Temp. Amb.  no desligamento - T2</t>
  </si>
  <si>
    <t xml:space="preserve">Variação de Temperatura Reator - DT  = </t>
  </si>
  <si>
    <t xml:space="preserve">Correção da temperatura média final para temperatura ambiente de referência</t>
  </si>
  <si>
    <t xml:space="preserve">Temperatura Amb. referência - Tref</t>
  </si>
  <si>
    <t xml:space="preserve">Variação de Temperatura Reator - DT</t>
  </si>
  <si>
    <t xml:space="preserve">Temperatura média final do Reator corrigida para temperatura ambiente de referência - TMF =</t>
  </si>
  <si>
    <t xml:space="preserve">Elevação de temperatura média final para temperatura ambiente de referência</t>
  </si>
  <si>
    <t xml:space="preserve">Temperatura Media Final - TMF</t>
  </si>
  <si>
    <t xml:space="preserve">Elevação de temperatura média final para temperatura ambiente de referência - DTref =</t>
  </si>
  <si>
    <r>
      <rPr>
        <b val="true"/>
        <sz val="11"/>
        <color rgb="FFFFFFFF"/>
        <rFont val="Arial"/>
        <family val="2"/>
        <charset val="1"/>
      </rPr>
      <t xml:space="preserve">Cálculo da temperatura média final atingida após o curto-circuito </t>
    </r>
    <r>
      <rPr>
        <b val="true"/>
        <sz val="11"/>
        <color rgb="FFFFFFFF"/>
        <rFont val="Calibri"/>
        <family val="2"/>
        <charset val="1"/>
      </rPr>
      <t xml:space="preserve">Ɵ</t>
    </r>
  </si>
  <si>
    <t xml:space="preserve">Corrente de curto-circuito - Icc</t>
  </si>
  <si>
    <t xml:space="preserve"> kA</t>
  </si>
  <si>
    <t xml:space="preserve">Secção do Enrolamento - S</t>
  </si>
  <si>
    <t xml:space="preserve">mm²</t>
  </si>
  <si>
    <t xml:space="preserve">Duração do Curto-circuito - t</t>
  </si>
  <si>
    <t xml:space="preserve">s</t>
  </si>
  <si>
    <r>
      <rPr>
        <sz val="11"/>
        <color rgb="FF000000"/>
        <rFont val="Arial"/>
        <family val="2"/>
        <charset val="1"/>
      </rPr>
      <t xml:space="preserve">Calculo da temperatura media final atingida após o curto-circuito - </t>
    </r>
    <r>
      <rPr>
        <sz val="11"/>
        <color rgb="FF000000"/>
        <rFont val="Calibri"/>
        <family val="2"/>
        <charset val="1"/>
      </rPr>
      <t xml:space="preserve">Ɵ</t>
    </r>
    <r>
      <rPr>
        <sz val="11"/>
        <color rgb="FF000000"/>
        <rFont val="Arial"/>
        <family val="2"/>
        <charset val="1"/>
      </rPr>
      <t xml:space="preserve"> =</t>
    </r>
  </si>
  <si>
    <t xml:space="preserve">Resultado final</t>
  </si>
  <si>
    <t xml:space="preserve">Valor Garantido</t>
  </si>
  <si>
    <t xml:space="preserve">Classe de temperatura</t>
  </si>
  <si>
    <t xml:space="preserve">F = 155 °C</t>
  </si>
  <si>
    <t xml:space="preserve">Temperatura média final.</t>
  </si>
  <si>
    <t xml:space="preserve">Data dos Ensaios:</t>
  </si>
  <si>
    <t xml:space="preserve">Responsável pelos ensaios</t>
  </si>
  <si>
    <t xml:space="preserve">Inspetor do Cliente:</t>
  </si>
  <si>
    <t xml:space="preserve">Rodrigo Quaresma da Silva - Bree</t>
  </si>
  <si>
    <t xml:space="preserve">Leonardo Neves de Lemos - CEMIG</t>
  </si>
  <si>
    <t xml:space="preserve">Rua Prefeito Domingos Mocelin Neto, 155 - CEP 83420-000 | Quatro Barras | PR | BRA
Tel: +55 41 3167-4000</t>
  </si>
  <si>
    <t xml:space="preserve">CEMIG</t>
  </si>
  <si>
    <t xml:space="preserve">RI-0,075mH/360A</t>
  </si>
  <si>
    <t xml:space="preserve">180-210</t>
  </si>
  <si>
    <t xml:space="preserve">210-240</t>
  </si>
  <si>
    <t xml:space="preserve">180-240</t>
  </si>
  <si>
    <t xml:space="preserve">240-270</t>
  </si>
  <si>
    <t xml:space="preserve">270-300</t>
  </si>
  <si>
    <t xml:space="preserve">240-300</t>
  </si>
  <si>
    <t xml:space="preserve">52454-202</t>
  </si>
  <si>
    <t xml:space="preserve">RP00154</t>
  </si>
  <si>
    <t xml:space="preserve">Terminal Superior</t>
  </si>
  <si>
    <t xml:space="preserve">Centro inferior do enrolamento</t>
  </si>
  <si>
    <t xml:space="preserve">Centro superior do enrolamento</t>
  </si>
  <si>
    <t xml:space="preserve">300-330</t>
  </si>
  <si>
    <t xml:space="preserve">330-360</t>
  </si>
  <si>
    <t xml:space="preserve">360-390</t>
  </si>
  <si>
    <t xml:space="preserve">390-420</t>
  </si>
  <si>
    <t xml:space="preserve">420-450</t>
  </si>
  <si>
    <t xml:space="preserve">450-480</t>
  </si>
  <si>
    <t xml:space="preserve">480-510</t>
  </si>
  <si>
    <t xml:space="preserve">510-540</t>
  </si>
  <si>
    <t xml:space="preserve">540-570</t>
  </si>
  <si>
    <t xml:space="preserve">570-600</t>
  </si>
  <si>
    <t xml:space="preserve">300-360</t>
  </si>
  <si>
    <t xml:space="preserve">360-420</t>
  </si>
  <si>
    <t xml:space="preserve">420-480</t>
  </si>
  <si>
    <t xml:space="preserve">480-540</t>
  </si>
  <si>
    <t xml:space="preserve">540-600</t>
  </si>
  <si>
    <t xml:space="preserve">P6</t>
  </si>
  <si>
    <t xml:space="preserve">P7</t>
  </si>
  <si>
    <t xml:space="preserve">P8</t>
  </si>
  <si>
    <t xml:space="preserve">P9</t>
  </si>
  <si>
    <t xml:space="preserve">P10</t>
  </si>
  <si>
    <t xml:space="preserve">P11</t>
  </si>
  <si>
    <t xml:space="preserve">P12</t>
  </si>
  <si>
    <t xml:space="preserve">P13</t>
  </si>
  <si>
    <r>
      <rPr>
        <b val="true"/>
        <sz val="14"/>
        <color rgb="FFFFFFFF"/>
        <rFont val="Arial"/>
        <family val="2"/>
        <charset val="1"/>
      </rPr>
      <t xml:space="preserve">Cálculo da temperatura média final atingida após o curto-circuito </t>
    </r>
    <r>
      <rPr>
        <b val="true"/>
        <sz val="14"/>
        <color rgb="FFFFFFFF"/>
        <rFont val="Calibri"/>
        <family val="2"/>
        <charset val="1"/>
      </rPr>
      <t xml:space="preserve">Ɵ</t>
    </r>
  </si>
  <si>
    <r>
      <rPr>
        <sz val="14"/>
        <color rgb="FF000000"/>
        <rFont val="Arial"/>
        <family val="2"/>
        <charset val="1"/>
      </rPr>
      <t xml:space="preserve">Calculo da temperatura media final atingida após o curto-circuito - </t>
    </r>
    <r>
      <rPr>
        <sz val="14"/>
        <color rgb="FF000000"/>
        <rFont val="Calibri"/>
        <family val="2"/>
        <charset val="1"/>
      </rPr>
      <t xml:space="preserve">Ɵ</t>
    </r>
    <r>
      <rPr>
        <sz val="14"/>
        <color rgb="FF000000"/>
        <rFont val="Arial"/>
        <family val="2"/>
        <charset val="1"/>
      </rPr>
      <t xml:space="preserve"> =</t>
    </r>
  </si>
  <si>
    <t xml:space="preserve">Protótipo</t>
  </si>
  <si>
    <t xml:space="preserve">RI-3,15mH/220A</t>
  </si>
  <si>
    <t xml:space="preserve">Ano de Fabricação:</t>
  </si>
  <si>
    <t xml:space="preserve">Superfície externa do primeiro cilindro.</t>
  </si>
  <si>
    <t xml:space="preserve">Superfície externa do segundo cilindro.</t>
  </si>
  <si>
    <t xml:space="preserve">Superfície externa do terceiro cilindro.</t>
  </si>
  <si>
    <t xml:space="preserve">Superfície externa do quarto cilindro.</t>
  </si>
  <si>
    <t xml:space="preserve">Superfície interna do segundo cilindro.</t>
  </si>
  <si>
    <t xml:space="preserve">Superfície interna do terceiro cilindro.</t>
  </si>
  <si>
    <t xml:space="preserve">Superfície interna do quarto cilindro.</t>
  </si>
  <si>
    <t xml:space="preserve">Superfície interna do quinto cilindro.</t>
  </si>
  <si>
    <t xml:space="preserve">Superfície interna superior do primeiro cilindro.</t>
  </si>
  <si>
    <t xml:space="preserve">Superfície interna inferior do primeiro cilindro.</t>
  </si>
  <si>
    <t xml:space="preserve">Superfície externa do quinto cilindro, ponto superior.</t>
  </si>
  <si>
    <t xml:space="preserve">Superfície externa do quinto cilindro, ponto inferior.</t>
  </si>
  <si>
    <t xml:space="preserve">Superfície externa do quinto cilindro, ponto central.</t>
  </si>
  <si>
    <t xml:space="preserve">k</t>
  </si>
  <si>
    <t xml:space="preserve">Felipe Franchi Pires</t>
  </si>
  <si>
    <t xml:space="preserve">Rodrigo Quaresma da Silva</t>
  </si>
</sst>
</file>

<file path=xl/styles.xml><?xml version="1.0" encoding="utf-8"?>
<styleSheet xmlns="http://schemas.openxmlformats.org/spreadsheetml/2006/main">
  <numFmts count="9">
    <numFmt numFmtId="164" formatCode="General"/>
    <numFmt numFmtId="165" formatCode="0%"/>
    <numFmt numFmtId="166" formatCode="0.00"/>
    <numFmt numFmtId="167" formatCode="General"/>
    <numFmt numFmtId="168" formatCode="@"/>
    <numFmt numFmtId="169" formatCode="0"/>
    <numFmt numFmtId="170" formatCode="h:mm;@"/>
    <numFmt numFmtId="171" formatCode="0.000"/>
    <numFmt numFmtId="172" formatCode="d/m/yyyy"/>
  </numFmts>
  <fonts count="51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Times New Roman"/>
      <family val="1"/>
      <charset val="1"/>
    </font>
    <font>
      <sz val="10"/>
      <name val="Arial"/>
      <family val="2"/>
      <charset val="1"/>
    </font>
    <font>
      <sz val="11"/>
      <color rgb="FF000000"/>
      <name val="Arial"/>
      <family val="2"/>
      <charset val="1"/>
    </font>
    <font>
      <b val="true"/>
      <sz val="18"/>
      <color rgb="FFFFFFFF"/>
      <name val="Arial"/>
      <family val="2"/>
      <charset val="1"/>
    </font>
    <font>
      <b val="true"/>
      <sz val="20"/>
      <color rgb="FFFFFFFF"/>
      <name val="Arial"/>
      <family val="2"/>
      <charset val="1"/>
    </font>
    <font>
      <b val="true"/>
      <sz val="10"/>
      <name val="Arial"/>
      <family val="2"/>
      <charset val="1"/>
    </font>
    <font>
      <sz val="10"/>
      <color rgb="FF002060"/>
      <name val="Arial"/>
      <family val="2"/>
      <charset val="1"/>
    </font>
    <font>
      <sz val="10"/>
      <color rgb="FF000000"/>
      <name val="Arial"/>
      <family val="2"/>
      <charset val="1"/>
    </font>
    <font>
      <b val="true"/>
      <sz val="12"/>
      <color rgb="FF002060"/>
      <name val="Arial"/>
      <family val="2"/>
      <charset val="1"/>
    </font>
    <font>
      <sz val="11"/>
      <color rgb="FF004976"/>
      <name val="Arial"/>
      <family val="2"/>
      <charset val="1"/>
    </font>
    <font>
      <sz val="11"/>
      <color rgb="FF004976"/>
      <name val="Calibri"/>
      <family val="2"/>
      <charset val="1"/>
    </font>
    <font>
      <sz val="11"/>
      <color rgb="FF002060"/>
      <name val="Arial"/>
      <family val="2"/>
      <charset val="1"/>
    </font>
    <font>
      <sz val="11"/>
      <color rgb="FFFFFFFF"/>
      <name val="Arial"/>
      <family val="2"/>
      <charset val="1"/>
    </font>
    <font>
      <b val="true"/>
      <sz val="11"/>
      <color rgb="FFFFFFFF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sz val="11"/>
      <name val="Arial"/>
      <family val="2"/>
      <charset val="1"/>
    </font>
    <font>
      <sz val="11"/>
      <color rgb="FFFF0000"/>
      <name val="Arial"/>
      <family val="2"/>
      <charset val="1"/>
    </font>
    <font>
      <b val="true"/>
      <sz val="11"/>
      <color rgb="FFFFFFFF"/>
      <name val="Calibri"/>
      <family val="2"/>
      <charset val="1"/>
    </font>
    <font>
      <sz val="10"/>
      <name val="FuturaA Bk BT"/>
      <family val="2"/>
      <charset val="1"/>
    </font>
    <font>
      <b val="true"/>
      <sz val="10"/>
      <color rgb="FF002060"/>
      <name val="Arial"/>
      <family val="2"/>
      <charset val="1"/>
    </font>
    <font>
      <sz val="12"/>
      <color rgb="FF000000"/>
      <name val="Arial"/>
      <family val="2"/>
      <charset val="1"/>
    </font>
    <font>
      <sz val="10"/>
      <color rgb="FFFFFFFF"/>
      <name val="Calibri"/>
      <family val="2"/>
    </font>
    <font>
      <sz val="10"/>
      <name val="Arial"/>
      <family val="2"/>
    </font>
    <font>
      <sz val="10"/>
      <color rgb="FF000000"/>
      <name val="Calibri"/>
      <family val="2"/>
    </font>
    <font>
      <sz val="11"/>
      <color rgb="FF000000"/>
      <name val="Calibri"/>
      <family val="0"/>
    </font>
    <font>
      <sz val="11"/>
      <color rgb="FF000000"/>
      <name val="Arial"/>
      <family val="0"/>
    </font>
    <font>
      <sz val="11"/>
      <color rgb="FF000000"/>
      <name val="Cambria Math"/>
      <family val="0"/>
    </font>
    <font>
      <sz val="12"/>
      <color rgb="FF000000"/>
      <name val="Calibri"/>
      <family val="0"/>
    </font>
    <font>
      <sz val="12"/>
      <color rgb="FF000000"/>
      <name val="Cambria Math"/>
      <family val="0"/>
    </font>
    <font>
      <sz val="12"/>
      <color rgb="FFFFFFFF"/>
      <name val="Calibri"/>
      <family val="2"/>
    </font>
    <font>
      <sz val="14"/>
      <color rgb="FF000000"/>
      <name val="Arial"/>
      <family val="2"/>
      <charset val="1"/>
    </font>
    <font>
      <b val="true"/>
      <sz val="14"/>
      <name val="Arial"/>
      <family val="2"/>
      <charset val="1"/>
    </font>
    <font>
      <sz val="14"/>
      <color rgb="FF002060"/>
      <name val="Arial"/>
      <family val="2"/>
      <charset val="1"/>
    </font>
    <font>
      <sz val="14"/>
      <name val="Arial"/>
      <family val="2"/>
      <charset val="1"/>
    </font>
    <font>
      <b val="true"/>
      <sz val="14"/>
      <color rgb="FF002060"/>
      <name val="Arial"/>
      <family val="2"/>
      <charset val="1"/>
    </font>
    <font>
      <sz val="14"/>
      <color rgb="FF004976"/>
      <name val="Arial"/>
      <family val="2"/>
      <charset val="1"/>
    </font>
    <font>
      <sz val="14"/>
      <color rgb="FF004976"/>
      <name val="Calibri"/>
      <family val="2"/>
      <charset val="1"/>
    </font>
    <font>
      <sz val="14"/>
      <color rgb="FF002060"/>
      <name val="Calibri"/>
      <family val="2"/>
      <charset val="1"/>
    </font>
    <font>
      <sz val="11"/>
      <color rgb="FF002060"/>
      <name val="Calibri"/>
      <family val="2"/>
      <charset val="1"/>
    </font>
    <font>
      <sz val="14"/>
      <color rgb="FF000000"/>
      <name val="Calibri"/>
      <family val="2"/>
      <charset val="1"/>
    </font>
    <font>
      <sz val="14"/>
      <color rgb="FFFFFFFF"/>
      <name val="Arial"/>
      <family val="2"/>
      <charset val="1"/>
    </font>
    <font>
      <b val="true"/>
      <sz val="14"/>
      <color rgb="FFFFFFFF"/>
      <name val="Arial"/>
      <family val="2"/>
      <charset val="1"/>
    </font>
    <font>
      <sz val="14"/>
      <name val="FuturaA Bk BT"/>
      <family val="2"/>
      <charset val="1"/>
    </font>
    <font>
      <b val="true"/>
      <sz val="14"/>
      <color rgb="FFFFFFFF"/>
      <name val="Calibri"/>
      <family val="2"/>
      <charset val="1"/>
    </font>
    <font>
      <sz val="14"/>
      <color rgb="FF000000"/>
      <name val="Arial"/>
      <family val="0"/>
    </font>
    <font>
      <sz val="14"/>
      <color rgb="FF595959"/>
      <name val="Calibri"/>
      <family val="2"/>
    </font>
    <font>
      <sz val="9"/>
      <color rgb="FF595959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002060"/>
        <bgColor rgb="FF000080"/>
      </patternFill>
    </fill>
    <fill>
      <patternFill patternType="solid">
        <fgColor rgb="FF92D050"/>
        <bgColor rgb="FF9BBB59"/>
      </patternFill>
    </fill>
    <fill>
      <patternFill patternType="solid">
        <fgColor rgb="FF376092"/>
        <bgColor rgb="FF276A7C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800000"/>
      </patternFill>
    </fill>
  </fills>
  <borders count="43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 style="thick"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/>
      <top style="thick"/>
      <bottom style="thin"/>
      <diagonal/>
    </border>
    <border diagonalUp="false" diagonalDown="false">
      <left/>
      <right/>
      <top style="thick"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 style="thin"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 style="medium"/>
      <top style="medium"/>
      <bottom/>
      <diagonal/>
    </border>
  </borders>
  <cellStyleXfs count="3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4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" fillId="3" borderId="1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3" borderId="2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3" borderId="3" xfId="25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3" borderId="4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3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5" xfId="25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0" fillId="2" borderId="6" xfId="25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2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2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6" xfId="25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0" fillId="2" borderId="7" xfId="25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9" fillId="2" borderId="8" xfId="25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0" fillId="2" borderId="9" xfId="25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2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2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9" xfId="25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5" fillId="2" borderId="9" xfId="25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9" fillId="2" borderId="9" xfId="25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" fillId="2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6" fillId="2" borderId="1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6" fillId="2" borderId="1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2" borderId="1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6" fillId="2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4" borderId="13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2" borderId="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3" fillId="2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6" fillId="2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6" fontId="13" fillId="2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2" borderId="1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3" fillId="2" borderId="1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5" fillId="2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2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2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2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6" fillId="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6" fillId="3" borderId="15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6" fillId="2" borderId="16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6" fillId="2" borderId="1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6" fillId="3" borderId="1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6" fillId="2" borderId="19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6" fillId="2" borderId="2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8" fontId="17" fillId="3" borderId="21" xfId="29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68" fontId="18" fillId="3" borderId="21" xfId="29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64" fontId="6" fillId="2" borderId="2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5" fillId="2" borderId="0" xfId="29" applyFont="false" applyBorder="false" applyAlignment="true" applyProtection="true">
      <alignment horizontal="center" vertical="center" textRotation="0" wrapText="false" indent="0" shrinkToFit="false"/>
      <protection locked="false" hidden="true"/>
    </xf>
    <xf numFmtId="166" fontId="5" fillId="2" borderId="0" xfId="29" applyFont="false" applyBorder="false" applyAlignment="true" applyProtection="true">
      <alignment horizontal="center" vertical="center" textRotation="0" wrapText="false" indent="0" shrinkToFit="false"/>
      <protection locked="false" hidden="true"/>
    </xf>
    <xf numFmtId="164" fontId="19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8" fontId="17" fillId="3" borderId="22" xfId="29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66" fontId="6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0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8" fillId="3" borderId="23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8" fillId="3" borderId="24" xfId="29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66" fontId="18" fillId="3" borderId="25" xfId="29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70" fontId="20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9" fontId="5" fillId="2" borderId="21" xfId="29" applyFont="false" applyBorder="true" applyAlignment="true" applyProtection="true">
      <alignment horizontal="center" vertical="center" textRotation="0" wrapText="false" indent="0" shrinkToFit="false"/>
      <protection locked="false" hidden="true"/>
    </xf>
    <xf numFmtId="166" fontId="5" fillId="2" borderId="21" xfId="29" applyFont="false" applyBorder="true" applyAlignment="true" applyProtection="true">
      <alignment horizontal="center" vertical="center" textRotation="0" wrapText="false" indent="0" shrinkToFit="false"/>
      <protection locked="false" hidden="true"/>
    </xf>
    <xf numFmtId="164" fontId="21" fillId="3" borderId="2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2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2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8" fillId="3" borderId="9" xfId="29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64" fontId="18" fillId="3" borderId="9" xfId="20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64" fontId="18" fillId="3" borderId="24" xfId="20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69" fontId="18" fillId="5" borderId="21" xfId="29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66" fontId="18" fillId="5" borderId="21" xfId="29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66" fontId="5" fillId="2" borderId="27" xfId="29" applyFont="false" applyBorder="true" applyAlignment="true" applyProtection="true">
      <alignment horizontal="center" vertical="center" textRotation="0" wrapText="false" indent="0" shrinkToFit="false"/>
      <protection locked="false" hidden="true"/>
    </xf>
    <xf numFmtId="168" fontId="17" fillId="3" borderId="17" xfId="29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66" fontId="18" fillId="3" borderId="28" xfId="29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68" fontId="18" fillId="3" borderId="29" xfId="29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66" fontId="18" fillId="3" borderId="21" xfId="29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68" fontId="18" fillId="3" borderId="30" xfId="29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66" fontId="22" fillId="0" borderId="2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9" fontId="23" fillId="4" borderId="21" xfId="29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71" fontId="22" fillId="0" borderId="2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8" fillId="2" borderId="0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7" fillId="3" borderId="28" xfId="29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64" fontId="17" fillId="3" borderId="2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3" borderId="3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2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2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2" borderId="3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2" borderId="3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2" borderId="3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15" fillId="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5" fillId="2" borderId="1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6" fillId="2" borderId="3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2" borderId="3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2" borderId="3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5" fillId="2" borderId="3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5" fillId="2" borderId="36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5" fillId="2" borderId="39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6" fillId="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7" fontId="6" fillId="2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6" fontId="15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5" fillId="2" borderId="3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5" fillId="2" borderId="3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7" fillId="3" borderId="28" xfId="29" applyFont="true" applyBorder="true" applyAlignment="true" applyProtection="true">
      <alignment horizontal="center" vertical="center" textRotation="0" wrapText="true" indent="0" shrinkToFit="false"/>
      <protection locked="false" hidden="true"/>
    </xf>
    <xf numFmtId="164" fontId="17" fillId="3" borderId="4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3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3" borderId="3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2" borderId="36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6" fillId="2" borderId="39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4" fillId="2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24" fillId="2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72" fontId="24" fillId="2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4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1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6" fillId="2" borderId="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4" fillId="2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2" borderId="1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2" borderId="1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2" borderId="3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6" fillId="2" borderId="3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6" fillId="2" borderId="3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6" borderId="6" xfId="25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6" borderId="7" xfId="25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6" borderId="9" xfId="25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6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1" fontId="13" fillId="2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5" fillId="6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7" borderId="16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6" fillId="7" borderId="19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8" fillId="3" borderId="23" xfId="2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1" fillId="3" borderId="23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18" fillId="3" borderId="9" xfId="29" applyFont="true" applyBorder="true" applyAlignment="true" applyProtection="true">
      <alignment horizontal="general" vertical="center" textRotation="0" wrapText="false" indent="0" shrinkToFit="false"/>
      <protection locked="false" hidden="true"/>
    </xf>
    <xf numFmtId="164" fontId="18" fillId="3" borderId="9" xfId="20" applyFont="true" applyBorder="true" applyAlignment="true" applyProtection="true">
      <alignment horizontal="general" vertical="center" textRotation="0" wrapText="false" indent="0" shrinkToFit="false"/>
      <protection locked="false" hidden="true"/>
    </xf>
    <xf numFmtId="164" fontId="18" fillId="3" borderId="24" xfId="20" applyFont="true" applyBorder="true" applyAlignment="true" applyProtection="true">
      <alignment horizontal="general" vertical="center" textRotation="0" wrapText="false" indent="0" shrinkToFit="false"/>
      <protection locked="false" hidden="true"/>
    </xf>
    <xf numFmtId="170" fontId="16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8" fillId="3" borderId="26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3" borderId="9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2" borderId="0" xfId="2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1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9" fontId="5" fillId="2" borderId="41" xfId="29" applyFont="false" applyBorder="true" applyAlignment="true" applyProtection="true">
      <alignment horizontal="center" vertical="center" textRotation="0" wrapText="false" indent="0" shrinkToFit="false"/>
      <protection locked="false" hidden="true"/>
    </xf>
    <xf numFmtId="164" fontId="7" fillId="3" borderId="42" xfId="25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4" fillId="2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2" borderId="1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5" fillId="2" borderId="11" xfId="25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36" fillId="2" borderId="11" xfId="25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36" fillId="2" borderId="12" xfId="25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2" borderId="0" xfId="25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34" fillId="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2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5" fillId="2" borderId="9" xfId="25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36" fillId="2" borderId="9" xfId="25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37" fillId="2" borderId="9" xfId="25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6" fillId="2" borderId="7" xfId="25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35" fillId="2" borderId="9" xfId="25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34" fillId="2" borderId="9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34" fillId="2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2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34" fillId="2" borderId="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4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34" fillId="2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34" fillId="2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8" fillId="4" borderId="13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9" fillId="2" borderId="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9" fillId="2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34" fillId="2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9" fillId="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71" fontId="39" fillId="2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40" fillId="2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40" fillId="2" borderId="1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4" fillId="2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6" fontId="39" fillId="2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39" fillId="2" borderId="1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6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1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1" fillId="2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2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39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3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34" fillId="2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44" fillId="3" borderId="15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34" fillId="2" borderId="16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34" fillId="2" borderId="1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4" fillId="3" borderId="1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34" fillId="2" borderId="19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34" fillId="2" borderId="2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8" fontId="45" fillId="3" borderId="21" xfId="29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64" fontId="34" fillId="2" borderId="2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45" fillId="3" borderId="22" xfId="29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66" fontId="34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8" fillId="3" borderId="21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8" fillId="3" borderId="26" xfId="29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68" fontId="45" fillId="3" borderId="17" xfId="29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66" fontId="45" fillId="3" borderId="21" xfId="29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66" fontId="46" fillId="0" borderId="2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9" fontId="38" fillId="4" borderId="21" xfId="29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71" fontId="46" fillId="0" borderId="2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45" fillId="3" borderId="28" xfId="29" applyFont="true" applyBorder="true" applyAlignment="true" applyProtection="true">
      <alignment horizontal="center" vertical="center" textRotation="0" wrapText="false" indent="0" shrinkToFit="false"/>
      <protection locked="false" hidden="true"/>
    </xf>
    <xf numFmtId="164" fontId="45" fillId="3" borderId="2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5" fillId="3" borderId="3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2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2" borderId="3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2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2" borderId="3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6" fillId="2" borderId="3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36" fillId="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36" fillId="2" borderId="1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34" fillId="2" borderId="3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2" borderId="3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2" borderId="3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36" fillId="2" borderId="3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36" fillId="2" borderId="36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36" fillId="2" borderId="39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34" fillId="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6" fontId="34" fillId="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7" fontId="34" fillId="2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6" fontId="36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36" fillId="2" borderId="3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36" fillId="2" borderId="3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45" fillId="3" borderId="28" xfId="29" applyFont="true" applyBorder="true" applyAlignment="true" applyProtection="true">
      <alignment horizontal="center" vertical="center" textRotation="0" wrapText="true" indent="0" shrinkToFit="false"/>
      <protection locked="false" hidden="true"/>
    </xf>
    <xf numFmtId="164" fontId="45" fillId="3" borderId="4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5" fillId="3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5" fillId="3" borderId="3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34" fillId="2" borderId="36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34" fillId="2" borderId="39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34" fillId="2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34" fillId="2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3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2" fontId="34" fillId="2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3" fillId="2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3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4" fillId="2" borderId="1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4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3" fillId="2" borderId="1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3" fillId="2" borderId="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4" fillId="2" borderId="3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4" fillId="2" borderId="3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4" fillId="2" borderId="3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2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6" fillId="2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9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34" fillId="2" borderId="2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1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  <cellStyle name="Normal 2 2" xfId="21"/>
    <cellStyle name="Normal 2 3" xfId="22"/>
    <cellStyle name="Normal 2 4" xfId="23"/>
    <cellStyle name="Normal 3" xfId="24"/>
    <cellStyle name="Normal 3 2" xfId="25"/>
    <cellStyle name="Normal 3 3" xfId="26"/>
    <cellStyle name="Normal 4" xfId="27"/>
    <cellStyle name="Normal 5" xfId="28"/>
    <cellStyle name="Normal_02.9134 Estabilizacao" xfId="29"/>
    <cellStyle name="Porcentagem 2" xfId="30"/>
  </cellStyles>
  <dxfs count="21"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B65708"/>
      <rgbColor rgb="FF87A44B"/>
      <rgbColor rgb="FF000080"/>
      <rgbColor rgb="FF5F7530"/>
      <rgbColor rgb="FF8064A2"/>
      <rgbColor rgb="FF276A7C"/>
      <rgbColor rgb="FFB3C992"/>
      <rgbColor rgb="FF878787"/>
      <rgbColor rgb="FF8EA5CA"/>
      <rgbColor rgb="FFAA433F"/>
      <rgbColor rgb="FFFFFFCC"/>
      <rgbColor rgb="FFCCFFFF"/>
      <rgbColor rgb="FF660066"/>
      <rgbColor rgb="FFCD7371"/>
      <rgbColor rgb="FF376092"/>
      <rgbColor rgb="FFD9D9D9"/>
      <rgbColor rgb="FF000080"/>
      <rgbColor rgb="FFFF00FF"/>
      <rgbColor rgb="FFFFFF00"/>
      <rgbColor rgb="FF00FFFF"/>
      <rgbColor rgb="FF800080"/>
      <rgbColor rgb="FF800000"/>
      <rgbColor rgb="FF004976"/>
      <rgbColor rgb="FF0000FF"/>
      <rgbColor rgb="FF6FBDD1"/>
      <rgbColor rgb="FFCCFFFF"/>
      <rgbColor rgb="FFCCFFCC"/>
      <rgbColor rgb="FFFFFF99"/>
      <rgbColor rgb="FF99CCFF"/>
      <rgbColor rgb="FFCC8F8E"/>
      <rgbColor rgb="FF729ACA"/>
      <rgbColor rgb="FFAFC97A"/>
      <rgbColor rgb="FF4F81BD"/>
      <rgbColor rgb="FF4BACC6"/>
      <rgbColor rgb="FF92D050"/>
      <rgbColor rgb="FF9BBB59"/>
      <rgbColor rgb="FFF79646"/>
      <rgbColor rgb="FFDB8238"/>
      <rgbColor rgb="FF6F568D"/>
      <rgbColor rgb="FF9983B5"/>
      <rgbColor rgb="FF002060"/>
      <rgbColor rgb="FF3D97AF"/>
      <rgbColor rgb="FF003300"/>
      <rgbColor rgb="FF595959"/>
      <rgbColor rgb="FF772C2A"/>
      <rgbColor rgb="FFC0504D"/>
      <rgbColor rgb="FF2C4D75"/>
      <rgbColor rgb="FF4D3B62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0781527531083481"/>
          <c:y val="0.0598455598455598"/>
          <c:w val="0.81381488059996"/>
          <c:h val="0.865546218487395"/>
        </c:manualLayout>
      </c:layout>
      <c:scatterChart>
        <c:scatterStyle val="lineMarker"/>
        <c:varyColors val="0"/>
        <c:ser>
          <c:idx val="0"/>
          <c:order val="0"/>
          <c:tx>
            <c:strRef>
              <c:f>180A8P!$E$87</c:f>
              <c:strCache>
                <c:ptCount val="1"/>
                <c:pt idx="0">
                  <c:v>P1</c:v>
                </c:pt>
              </c:strCache>
            </c:strRef>
          </c:tx>
          <c:spPr>
            <a:solidFill>
              <a:srgbClr val="aa433f"/>
            </a:solidFill>
            <a:ln w="47520">
              <a:solidFill>
                <a:srgbClr val="aa433f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180A8P!$D$88:$D$124</c:f>
              <c:numCache>
                <c:formatCode>General</c:formatCod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numCache>
            </c:numRef>
          </c:xVal>
          <c:yVal>
            <c:numRef>
              <c:f>180A8P!$E$88:$E$124</c:f>
              <c:numCache>
                <c:formatCode>General</c:formatCode>
                <c:ptCount val="37"/>
                <c:pt idx="0">
                  <c:v>14.84</c:v>
                </c:pt>
                <c:pt idx="1">
                  <c:v>15.18</c:v>
                </c:pt>
                <c:pt idx="2">
                  <c:v>17.7</c:v>
                </c:pt>
                <c:pt idx="3">
                  <c:v>23.95</c:v>
                </c:pt>
                <c:pt idx="4">
                  <c:v>30.66</c:v>
                </c:pt>
                <c:pt idx="5">
                  <c:v>36.6</c:v>
                </c:pt>
                <c:pt idx="6">
                  <c:v>42.15</c:v>
                </c:pt>
                <c:pt idx="7">
                  <c:v>46.91</c:v>
                </c:pt>
                <c:pt idx="8">
                  <c:v>51.24</c:v>
                </c:pt>
                <c:pt idx="9">
                  <c:v>54.94</c:v>
                </c:pt>
                <c:pt idx="10">
                  <c:v>58.26</c:v>
                </c:pt>
                <c:pt idx="11">
                  <c:v>61.46</c:v>
                </c:pt>
                <c:pt idx="12">
                  <c:v>64.03</c:v>
                </c:pt>
                <c:pt idx="13">
                  <c:v>66.26</c:v>
                </c:pt>
                <c:pt idx="14">
                  <c:v>68.08</c:v>
                </c:pt>
                <c:pt idx="15">
                  <c:v>69.71</c:v>
                </c:pt>
                <c:pt idx="16">
                  <c:v>71.35</c:v>
                </c:pt>
                <c:pt idx="17">
                  <c:v>72.21</c:v>
                </c:pt>
                <c:pt idx="18">
                  <c:v>73.13</c:v>
                </c:pt>
                <c:pt idx="19">
                  <c:v>74.09</c:v>
                </c:pt>
                <c:pt idx="20">
                  <c:v>74.95</c:v>
                </c:pt>
                <c:pt idx="21">
                  <c:v>75.65</c:v>
                </c:pt>
                <c:pt idx="22">
                  <c:v>76.62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180A8P!$F$87</c:f>
              <c:strCache>
                <c:ptCount val="1"/>
                <c:pt idx="0">
                  <c:v>P2</c:v>
                </c:pt>
              </c:strCache>
            </c:strRef>
          </c:tx>
          <c:spPr>
            <a:solidFill>
              <a:srgbClr val="87a44b"/>
            </a:solidFill>
            <a:ln w="47520">
              <a:solidFill>
                <a:srgbClr val="87a44b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180A8P!$D$88:$D$124</c:f>
              <c:numCache>
                <c:formatCode>General</c:formatCod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numCache>
            </c:numRef>
          </c:xVal>
          <c:yVal>
            <c:numRef>
              <c:f>180A8P!$F$88:$F$124</c:f>
              <c:numCache>
                <c:formatCode>General</c:formatCode>
                <c:ptCount val="37"/>
                <c:pt idx="0">
                  <c:v>14.78</c:v>
                </c:pt>
                <c:pt idx="1">
                  <c:v>15.39</c:v>
                </c:pt>
                <c:pt idx="2">
                  <c:v>19.65</c:v>
                </c:pt>
                <c:pt idx="3">
                  <c:v>27.11</c:v>
                </c:pt>
                <c:pt idx="4">
                  <c:v>34.18</c:v>
                </c:pt>
                <c:pt idx="5">
                  <c:v>40.18</c:v>
                </c:pt>
                <c:pt idx="6">
                  <c:v>45.77</c:v>
                </c:pt>
                <c:pt idx="7">
                  <c:v>50.53</c:v>
                </c:pt>
                <c:pt idx="8">
                  <c:v>54.71</c:v>
                </c:pt>
                <c:pt idx="9">
                  <c:v>58.25</c:v>
                </c:pt>
                <c:pt idx="10">
                  <c:v>61.58</c:v>
                </c:pt>
                <c:pt idx="11">
                  <c:v>64.54</c:v>
                </c:pt>
                <c:pt idx="12">
                  <c:v>66.91</c:v>
                </c:pt>
                <c:pt idx="13">
                  <c:v>68.94</c:v>
                </c:pt>
                <c:pt idx="14">
                  <c:v>70.74</c:v>
                </c:pt>
                <c:pt idx="15">
                  <c:v>72.36</c:v>
                </c:pt>
                <c:pt idx="16">
                  <c:v>73.74</c:v>
                </c:pt>
                <c:pt idx="17">
                  <c:v>74.85</c:v>
                </c:pt>
                <c:pt idx="18">
                  <c:v>75.64</c:v>
                </c:pt>
                <c:pt idx="19">
                  <c:v>76.51</c:v>
                </c:pt>
                <c:pt idx="20">
                  <c:v>77.19</c:v>
                </c:pt>
                <c:pt idx="21">
                  <c:v>77.78</c:v>
                </c:pt>
                <c:pt idx="22">
                  <c:v>78.57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180A8P!$G$87</c:f>
              <c:strCache>
                <c:ptCount val="1"/>
                <c:pt idx="0">
                  <c:v>P3</c:v>
                </c:pt>
              </c:strCache>
            </c:strRef>
          </c:tx>
          <c:spPr>
            <a:solidFill>
              <a:srgbClr val="6f568d"/>
            </a:solidFill>
            <a:ln w="47520">
              <a:solidFill>
                <a:srgbClr val="6f568d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180A8P!$D$88:$D$124</c:f>
              <c:numCache>
                <c:formatCode>General</c:formatCod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numCache>
            </c:numRef>
          </c:xVal>
          <c:yVal>
            <c:numRef>
              <c:f>180A8P!$G$88:$G$124</c:f>
              <c:numCache>
                <c:formatCode>General</c:formatCode>
                <c:ptCount val="37"/>
                <c:pt idx="0">
                  <c:v>14.7</c:v>
                </c:pt>
                <c:pt idx="1">
                  <c:v>15.38</c:v>
                </c:pt>
                <c:pt idx="2">
                  <c:v>19.18</c:v>
                </c:pt>
                <c:pt idx="3">
                  <c:v>26.21</c:v>
                </c:pt>
                <c:pt idx="4">
                  <c:v>32.88</c:v>
                </c:pt>
                <c:pt idx="5">
                  <c:v>38.28</c:v>
                </c:pt>
                <c:pt idx="6">
                  <c:v>43.28</c:v>
                </c:pt>
                <c:pt idx="7">
                  <c:v>47.69</c:v>
                </c:pt>
                <c:pt idx="8">
                  <c:v>51.35</c:v>
                </c:pt>
                <c:pt idx="9">
                  <c:v>54.41</c:v>
                </c:pt>
                <c:pt idx="10">
                  <c:v>57.29</c:v>
                </c:pt>
                <c:pt idx="11">
                  <c:v>59.92</c:v>
                </c:pt>
                <c:pt idx="12">
                  <c:v>61.97</c:v>
                </c:pt>
                <c:pt idx="13">
                  <c:v>63.62</c:v>
                </c:pt>
                <c:pt idx="14">
                  <c:v>65.29</c:v>
                </c:pt>
                <c:pt idx="15">
                  <c:v>66.71</c:v>
                </c:pt>
                <c:pt idx="16">
                  <c:v>67.87</c:v>
                </c:pt>
                <c:pt idx="17">
                  <c:v>69</c:v>
                </c:pt>
                <c:pt idx="18">
                  <c:v>69.65</c:v>
                </c:pt>
                <c:pt idx="19">
                  <c:v>70.39</c:v>
                </c:pt>
                <c:pt idx="20">
                  <c:v>71</c:v>
                </c:pt>
                <c:pt idx="21">
                  <c:v>71.52</c:v>
                </c:pt>
                <c:pt idx="22">
                  <c:v>72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180A8P!$H$87</c:f>
              <c:strCache>
                <c:ptCount val="1"/>
                <c:pt idx="0">
                  <c:v>P4</c:v>
                </c:pt>
              </c:strCache>
            </c:strRef>
          </c:tx>
          <c:spPr>
            <a:solidFill>
              <a:srgbClr val="3d97af"/>
            </a:solidFill>
            <a:ln w="47520">
              <a:solidFill>
                <a:srgbClr val="3d97af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180A8P!$D$88:$D$124</c:f>
              <c:numCache>
                <c:formatCode>General</c:formatCod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numCache>
            </c:numRef>
          </c:xVal>
          <c:yVal>
            <c:numRef>
              <c:f>180A8P!$H$88:$H$124</c:f>
              <c:numCache>
                <c:formatCode>General</c:formatCode>
                <c:ptCount val="37"/>
                <c:pt idx="0">
                  <c:v>14.69</c:v>
                </c:pt>
                <c:pt idx="1">
                  <c:v>15.5</c:v>
                </c:pt>
                <c:pt idx="2">
                  <c:v>19.93</c:v>
                </c:pt>
                <c:pt idx="3">
                  <c:v>27.57</c:v>
                </c:pt>
                <c:pt idx="4">
                  <c:v>35.01</c:v>
                </c:pt>
                <c:pt idx="5">
                  <c:v>41.37</c:v>
                </c:pt>
                <c:pt idx="6">
                  <c:v>47.33</c:v>
                </c:pt>
                <c:pt idx="7">
                  <c:v>52.68</c:v>
                </c:pt>
                <c:pt idx="8">
                  <c:v>57.12</c:v>
                </c:pt>
                <c:pt idx="9">
                  <c:v>61.06</c:v>
                </c:pt>
                <c:pt idx="10">
                  <c:v>64.65</c:v>
                </c:pt>
                <c:pt idx="11">
                  <c:v>67.71</c:v>
                </c:pt>
                <c:pt idx="12">
                  <c:v>70.47</c:v>
                </c:pt>
                <c:pt idx="13">
                  <c:v>72.65</c:v>
                </c:pt>
                <c:pt idx="14">
                  <c:v>74.71</c:v>
                </c:pt>
                <c:pt idx="15">
                  <c:v>76.5</c:v>
                </c:pt>
                <c:pt idx="16">
                  <c:v>77.85</c:v>
                </c:pt>
                <c:pt idx="17">
                  <c:v>79.35</c:v>
                </c:pt>
                <c:pt idx="18">
                  <c:v>80.28</c:v>
                </c:pt>
                <c:pt idx="19">
                  <c:v>81.1</c:v>
                </c:pt>
                <c:pt idx="20">
                  <c:v>81.75</c:v>
                </c:pt>
                <c:pt idx="21">
                  <c:v>82.29</c:v>
                </c:pt>
                <c:pt idx="22">
                  <c:v>82.96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180A8P!$I$87</c:f>
              <c:strCache>
                <c:ptCount val="1"/>
                <c:pt idx="0">
                  <c:v>P5</c:v>
                </c:pt>
              </c:strCache>
            </c:strRef>
          </c:tx>
          <c:spPr>
            <a:solidFill>
              <a:srgbClr val="db8238"/>
            </a:solidFill>
            <a:ln w="47520">
              <a:solidFill>
                <a:srgbClr val="db8238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180A8P!$D$88:$D$124</c:f>
              <c:numCache>
                <c:formatCode>General</c:formatCod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numCache>
            </c:numRef>
          </c:xVal>
          <c:yVal>
            <c:numRef>
              <c:f>180A8P!$I$88:$I$124</c:f>
              <c:numCache>
                <c:formatCode>General</c:formatCode>
                <c:ptCount val="37"/>
                <c:pt idx="0">
                  <c:v>14.49</c:v>
                </c:pt>
                <c:pt idx="1">
                  <c:v>15.63</c:v>
                </c:pt>
                <c:pt idx="2">
                  <c:v>19.63</c:v>
                </c:pt>
                <c:pt idx="3">
                  <c:v>26.8</c:v>
                </c:pt>
                <c:pt idx="4">
                  <c:v>33.67</c:v>
                </c:pt>
                <c:pt idx="5">
                  <c:v>39.52</c:v>
                </c:pt>
                <c:pt idx="6">
                  <c:v>44.92</c:v>
                </c:pt>
                <c:pt idx="7">
                  <c:v>49.8</c:v>
                </c:pt>
                <c:pt idx="8">
                  <c:v>53.74</c:v>
                </c:pt>
                <c:pt idx="9">
                  <c:v>57.33</c:v>
                </c:pt>
                <c:pt idx="10">
                  <c:v>60.57</c:v>
                </c:pt>
                <c:pt idx="11">
                  <c:v>63.28</c:v>
                </c:pt>
                <c:pt idx="12">
                  <c:v>65.76</c:v>
                </c:pt>
                <c:pt idx="13">
                  <c:v>67.75</c:v>
                </c:pt>
                <c:pt idx="14">
                  <c:v>69.45</c:v>
                </c:pt>
                <c:pt idx="15">
                  <c:v>71.25</c:v>
                </c:pt>
                <c:pt idx="16">
                  <c:v>72.48</c:v>
                </c:pt>
                <c:pt idx="17">
                  <c:v>73.82</c:v>
                </c:pt>
                <c:pt idx="18">
                  <c:v>74.63</c:v>
                </c:pt>
                <c:pt idx="19">
                  <c:v>75.37</c:v>
                </c:pt>
                <c:pt idx="20">
                  <c:v>76.01</c:v>
                </c:pt>
                <c:pt idx="21">
                  <c:v>76.93</c:v>
                </c:pt>
                <c:pt idx="22">
                  <c:v>77.36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180A8P!$J$87</c:f>
              <c:strCache>
                <c:ptCount val="1"/>
                <c:pt idx="0">
                  <c:v>A1</c:v>
                </c:pt>
              </c:strCache>
            </c:strRef>
          </c:tx>
          <c:spPr>
            <a:solidFill>
              <a:srgbClr val="8ea5ca"/>
            </a:solidFill>
            <a:ln w="47520">
              <a:solidFill>
                <a:srgbClr val="8ea5ca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180A8P!$D$88:$D$124</c:f>
              <c:numCache>
                <c:formatCode>General</c:formatCod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numCache>
            </c:numRef>
          </c:xVal>
          <c:yVal>
            <c:numRef>
              <c:f>180A8P!$J$88:$J$124</c:f>
              <c:numCache>
                <c:formatCode>General</c:formatCode>
                <c:ptCount val="37"/>
                <c:pt idx="0">
                  <c:v>14.56</c:v>
                </c:pt>
                <c:pt idx="1">
                  <c:v>15.85</c:v>
                </c:pt>
                <c:pt idx="2">
                  <c:v>19.26</c:v>
                </c:pt>
                <c:pt idx="3">
                  <c:v>26.58</c:v>
                </c:pt>
                <c:pt idx="4">
                  <c:v>33.86</c:v>
                </c:pt>
                <c:pt idx="5">
                  <c:v>40.09</c:v>
                </c:pt>
                <c:pt idx="6">
                  <c:v>45.87</c:v>
                </c:pt>
                <c:pt idx="7">
                  <c:v>50.9</c:v>
                </c:pt>
                <c:pt idx="8">
                  <c:v>55.03</c:v>
                </c:pt>
                <c:pt idx="9">
                  <c:v>58.7</c:v>
                </c:pt>
                <c:pt idx="10">
                  <c:v>61.97</c:v>
                </c:pt>
                <c:pt idx="11">
                  <c:v>64.75</c:v>
                </c:pt>
                <c:pt idx="12">
                  <c:v>67.26</c:v>
                </c:pt>
                <c:pt idx="13">
                  <c:v>69.19</c:v>
                </c:pt>
                <c:pt idx="14">
                  <c:v>70.74</c:v>
                </c:pt>
                <c:pt idx="15">
                  <c:v>72.26</c:v>
                </c:pt>
                <c:pt idx="16">
                  <c:v>73.19</c:v>
                </c:pt>
                <c:pt idx="17">
                  <c:v>74.18</c:v>
                </c:pt>
                <c:pt idx="18">
                  <c:v>74.66</c:v>
                </c:pt>
                <c:pt idx="19">
                  <c:v>75.08</c:v>
                </c:pt>
                <c:pt idx="20">
                  <c:v>74.87</c:v>
                </c:pt>
                <c:pt idx="21">
                  <c:v>66.41</c:v>
                </c:pt>
                <c:pt idx="22">
                  <c:v>49.32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180A8P!$K$87</c:f>
              <c:strCache>
                <c:ptCount val="1"/>
                <c:pt idx="0">
                  <c:v>A2</c:v>
                </c:pt>
              </c:strCache>
            </c:strRef>
          </c:tx>
          <c:spPr>
            <a:solidFill>
              <a:srgbClr val="cc8f8e"/>
            </a:solidFill>
            <a:ln w="47520">
              <a:solidFill>
                <a:srgbClr val="cc8f8e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180A8P!$D$88:$D$124</c:f>
              <c:numCache>
                <c:formatCode>General</c:formatCod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numCache>
            </c:numRef>
          </c:xVal>
          <c:yVal>
            <c:numRef>
              <c:f>180A8P!$K$88:$K$124</c:f>
              <c:numCache>
                <c:formatCode>General</c:formatCode>
                <c:ptCount val="37"/>
                <c:pt idx="0">
                  <c:v>14.65</c:v>
                </c:pt>
                <c:pt idx="1">
                  <c:v>16.19</c:v>
                </c:pt>
                <c:pt idx="2">
                  <c:v>16.49</c:v>
                </c:pt>
                <c:pt idx="3">
                  <c:v>16.37</c:v>
                </c:pt>
                <c:pt idx="4">
                  <c:v>16.44</c:v>
                </c:pt>
                <c:pt idx="5">
                  <c:v>16.62</c:v>
                </c:pt>
                <c:pt idx="6">
                  <c:v>17.02</c:v>
                </c:pt>
                <c:pt idx="7">
                  <c:v>17.12</c:v>
                </c:pt>
                <c:pt idx="8">
                  <c:v>17.68</c:v>
                </c:pt>
                <c:pt idx="9">
                  <c:v>18</c:v>
                </c:pt>
                <c:pt idx="10">
                  <c:v>18.61</c:v>
                </c:pt>
                <c:pt idx="11">
                  <c:v>18.66</c:v>
                </c:pt>
                <c:pt idx="12">
                  <c:v>19.15</c:v>
                </c:pt>
                <c:pt idx="13">
                  <c:v>19.43</c:v>
                </c:pt>
                <c:pt idx="14">
                  <c:v>19.25</c:v>
                </c:pt>
                <c:pt idx="15">
                  <c:v>19.43</c:v>
                </c:pt>
                <c:pt idx="16">
                  <c:v>19.36</c:v>
                </c:pt>
                <c:pt idx="17">
                  <c:v>19.54</c:v>
                </c:pt>
                <c:pt idx="18">
                  <c:v>19.81</c:v>
                </c:pt>
                <c:pt idx="19">
                  <c:v>20.03</c:v>
                </c:pt>
                <c:pt idx="20">
                  <c:v>20.25</c:v>
                </c:pt>
                <c:pt idx="21">
                  <c:v>20.73</c:v>
                </c:pt>
                <c:pt idx="22">
                  <c:v>20.86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180A8P!$L$87</c:f>
              <c:strCache>
                <c:ptCount val="1"/>
                <c:pt idx="0">
                  <c:v>A3</c:v>
                </c:pt>
              </c:strCache>
            </c:strRef>
          </c:tx>
          <c:spPr>
            <a:solidFill>
              <a:srgbClr val="b3c992"/>
            </a:solidFill>
            <a:ln w="47520">
              <a:solidFill>
                <a:srgbClr val="b3c992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180A8P!$D$88:$D$124</c:f>
              <c:numCache>
                <c:formatCode>General</c:formatCod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numCache>
            </c:numRef>
          </c:xVal>
          <c:yVal>
            <c:numRef>
              <c:f>180A8P!$L$88:$L$124</c:f>
              <c:numCache>
                <c:formatCode>General</c:formatCode>
                <c:ptCount val="37"/>
                <c:pt idx="0">
                  <c:v>14.78</c:v>
                </c:pt>
                <c:pt idx="1">
                  <c:v>16.05</c:v>
                </c:pt>
                <c:pt idx="2">
                  <c:v>16.09</c:v>
                </c:pt>
                <c:pt idx="3">
                  <c:v>15.93</c:v>
                </c:pt>
                <c:pt idx="4">
                  <c:v>16.02</c:v>
                </c:pt>
                <c:pt idx="5">
                  <c:v>16.26</c:v>
                </c:pt>
                <c:pt idx="6">
                  <c:v>16.54</c:v>
                </c:pt>
                <c:pt idx="7">
                  <c:v>16.81</c:v>
                </c:pt>
                <c:pt idx="8">
                  <c:v>17.3</c:v>
                </c:pt>
                <c:pt idx="9">
                  <c:v>17.67</c:v>
                </c:pt>
                <c:pt idx="10">
                  <c:v>18.14</c:v>
                </c:pt>
                <c:pt idx="11">
                  <c:v>18.31</c:v>
                </c:pt>
                <c:pt idx="12">
                  <c:v>18.71</c:v>
                </c:pt>
                <c:pt idx="13">
                  <c:v>18.89</c:v>
                </c:pt>
                <c:pt idx="14">
                  <c:v>18.87</c:v>
                </c:pt>
                <c:pt idx="15">
                  <c:v>19.05</c:v>
                </c:pt>
                <c:pt idx="16">
                  <c:v>18.97</c:v>
                </c:pt>
                <c:pt idx="17">
                  <c:v>19.21</c:v>
                </c:pt>
                <c:pt idx="18">
                  <c:v>19.42</c:v>
                </c:pt>
                <c:pt idx="19">
                  <c:v>19.68</c:v>
                </c:pt>
                <c:pt idx="20">
                  <c:v>19.88</c:v>
                </c:pt>
                <c:pt idx="21">
                  <c:v>20.2</c:v>
                </c:pt>
                <c:pt idx="22">
                  <c:v>20.33</c:v>
                </c:pt>
              </c:numCache>
            </c:numRef>
          </c:yVal>
          <c:smooth val="1"/>
        </c:ser>
        <c:axId val="56091676"/>
        <c:axId val="27022299"/>
      </c:scatterChart>
      <c:valAx>
        <c:axId val="56091676"/>
        <c:scaling>
          <c:orientation val="minMax"/>
          <c:max val="180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ffffff"/>
                </a:solidFill>
                <a:latin typeface="Calibri"/>
              </a:defRPr>
            </a:pPr>
          </a:p>
        </c:txPr>
        <c:crossAx val="27022299"/>
        <c:crosses val="autoZero"/>
        <c:crossBetween val="midCat"/>
        <c:majorUnit val="10"/>
      </c:valAx>
      <c:valAx>
        <c:axId val="27022299"/>
        <c:scaling>
          <c:orientation val="minMax"/>
          <c:min val="15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.0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ffffff"/>
                </a:solidFill>
                <a:latin typeface="Calibri"/>
              </a:defRPr>
            </a:pPr>
          </a:p>
        </c:txPr>
        <c:crossAx val="56091676"/>
        <c:crossesAt val="1"/>
        <c:crossBetween val="midCat"/>
      </c:valAx>
      <c:spPr>
        <a:noFill/>
        <a:ln w="0">
          <a:noFill/>
        </a:ln>
      </c:spPr>
    </c:plotArea>
    <c:legend>
      <c:legendPos val="r"/>
      <c:layout>
        <c:manualLayout>
          <c:xMode val="edge"/>
          <c:yMode val="edge"/>
          <c:x val="0.895822496169879"/>
          <c:y val="0.105080125853833"/>
          <c:w val="0.0595895746640342"/>
          <c:h val="0.562111052503399"/>
        </c:manualLayout>
      </c:layout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ffffff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9bbb59"/>
    </a:solidFill>
    <a:ln w="38160">
      <a:solidFill>
        <a:srgbClr val="ffffff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0509080774768916"/>
          <c:y val="0.0322975287496941"/>
          <c:w val="0.69989316735566"/>
          <c:h val="0.807927575238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"tempo"</c:f>
              <c:strCache>
                <c:ptCount val="1"/>
                <c:pt idx="0">
                  <c:v>tempo</c:v>
                </c:pt>
              </c:strCache>
            </c:strRef>
          </c:tx>
          <c:spPr>
            <a:solidFill>
              <a:srgbClr val="99ccff"/>
            </a:solidFill>
            <a:ln w="2844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180A8P!$H$152:$H$160</c:f>
              <c:numCache>
                <c:formatCode>General</c:formatCode>
                <c:ptCount val="9"/>
                <c:pt idx="0">
                  <c:v>47</c:v>
                </c:pt>
                <c:pt idx="1">
                  <c:v>59</c:v>
                </c:pt>
                <c:pt idx="2">
                  <c:v>69</c:v>
                </c:pt>
                <c:pt idx="3">
                  <c:v>79</c:v>
                </c:pt>
                <c:pt idx="4">
                  <c:v>88</c:v>
                </c:pt>
                <c:pt idx="5">
                  <c:v>99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</c:numCache>
            </c:numRef>
          </c:xVal>
          <c:yVal>
            <c:numRef>
              <c:f>180A8P!$I$152:$I$160</c:f>
              <c:numCache>
                <c:formatCode>General</c:formatCode>
                <c:ptCount val="9"/>
              </c:numCache>
            </c:numRef>
          </c:yVal>
          <c:smooth val="0"/>
        </c:ser>
        <c:ser>
          <c:idx val="1"/>
          <c:order val="1"/>
          <c:spPr>
            <a:solidFill>
              <a:srgbClr val="99ccff"/>
            </a:solidFill>
            <a:ln w="2844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w="9360">
                <a:solidFill>
                  <a:srgbClr val="000000"/>
                </a:solidFill>
                <a:round/>
              </a:ln>
            </c:spPr>
            <c:trendlineType val="exp"/>
            <c:forward val="0"/>
            <c:backward val="0"/>
            <c:dispRSqr val="0"/>
            <c:dispEq val="1"/>
          </c:trendline>
          <c:xVal>
            <c:numRef>
              <c:f>180A8P!$H$152:$H$166</c:f>
              <c:numCache>
                <c:formatCode>General</c:formatCode>
                <c:ptCount val="15"/>
                <c:pt idx="0">
                  <c:v>47</c:v>
                </c:pt>
                <c:pt idx="1">
                  <c:v>59</c:v>
                </c:pt>
                <c:pt idx="2">
                  <c:v>69</c:v>
                </c:pt>
                <c:pt idx="3">
                  <c:v>79</c:v>
                </c:pt>
                <c:pt idx="4">
                  <c:v>88</c:v>
                </c:pt>
                <c:pt idx="5">
                  <c:v>99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161</c:v>
                </c:pt>
                <c:pt idx="12">
                  <c:v>173</c:v>
                </c:pt>
                <c:pt idx="13">
                  <c:v>185</c:v>
                </c:pt>
                <c:pt idx="14">
                  <c:v>195</c:v>
                </c:pt>
              </c:numCache>
            </c:numRef>
          </c:xVal>
          <c:yVal>
            <c:numRef>
              <c:f>180A8P!$J$152:$J$166</c:f>
              <c:numCache>
                <c:formatCode>General</c:formatCode>
                <c:ptCount val="15"/>
                <c:pt idx="0">
                  <c:v>4.11</c:v>
                </c:pt>
                <c:pt idx="1">
                  <c:v>4.205</c:v>
                </c:pt>
                <c:pt idx="2">
                  <c:v>4.2</c:v>
                </c:pt>
                <c:pt idx="3">
                  <c:v>4.195</c:v>
                </c:pt>
                <c:pt idx="4">
                  <c:v>4.19</c:v>
                </c:pt>
                <c:pt idx="5">
                  <c:v>4.185</c:v>
                </c:pt>
                <c:pt idx="6">
                  <c:v>4.18</c:v>
                </c:pt>
                <c:pt idx="7">
                  <c:v>4.175</c:v>
                </c:pt>
                <c:pt idx="8">
                  <c:v>4.17</c:v>
                </c:pt>
                <c:pt idx="9">
                  <c:v>4.165</c:v>
                </c:pt>
                <c:pt idx="10">
                  <c:v>4.16</c:v>
                </c:pt>
                <c:pt idx="11">
                  <c:v>4.155</c:v>
                </c:pt>
                <c:pt idx="12">
                  <c:v>4.15</c:v>
                </c:pt>
                <c:pt idx="13">
                  <c:v>4.145</c:v>
                </c:pt>
                <c:pt idx="14">
                  <c:v>4.14</c:v>
                </c:pt>
              </c:numCache>
            </c:numRef>
          </c:yVal>
          <c:smooth val="0"/>
        </c:ser>
        <c:axId val="54303839"/>
        <c:axId val="96880021"/>
      </c:scatterChart>
      <c:valAx>
        <c:axId val="54303839"/>
        <c:scaling>
          <c:orientation val="minMax"/>
          <c:max val="200"/>
          <c:min val="45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6880021"/>
        <c:crosses val="autoZero"/>
        <c:crossBetween val="midCat"/>
      </c:valAx>
      <c:valAx>
        <c:axId val="96880021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4303839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9bbb59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ineChart>
        <c:grouping val="standard"/>
        <c:varyColors val="0"/>
        <c:ser>
          <c:idx val="0"/>
          <c:order val="0"/>
          <c:tx>
            <c:strRef>
              <c:f>180A8P!$R$134</c:f>
              <c:strCache>
                <c:ptCount val="1"/>
                <c:pt idx="0">
                  <c:v>P1</c:v>
                </c:pt>
              </c:strCache>
            </c:strRef>
          </c:tx>
          <c:spPr>
            <a:solidFill>
              <a:srgbClr val="4f81bd"/>
            </a:solidFill>
            <a:ln cap="rnd" w="28440">
              <a:solidFill>
                <a:srgbClr val="4f81bd"/>
              </a:solidFill>
              <a:round/>
            </a:ln>
          </c:spPr>
          <c:marker>
            <c:symbol val="circle"/>
            <c:size val="5"/>
            <c:spPr>
              <a:solidFill>
                <a:srgbClr val="4f81bd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180A8P!$Q$135:$Q$137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180A8P!$R$135:$R$137</c:f>
              <c:numCache>
                <c:formatCode>General</c:formatCode>
                <c:ptCount val="3"/>
                <c:pt idx="0">
                  <c:v>24.29</c:v>
                </c:pt>
                <c:pt idx="1">
                  <c:v>7.29999999999999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180A8P!$S$134</c:f>
              <c:strCache>
                <c:ptCount val="1"/>
                <c:pt idx="0">
                  <c:v>P2</c:v>
                </c:pt>
              </c:strCache>
            </c:strRef>
          </c:tx>
          <c:spPr>
            <a:solidFill>
              <a:srgbClr val="c0504d"/>
            </a:solidFill>
            <a:ln cap="rnd" w="28440">
              <a:solidFill>
                <a:srgbClr val="c0504d"/>
              </a:solidFill>
              <a:round/>
            </a:ln>
          </c:spPr>
          <c:marker>
            <c:symbol val="circle"/>
            <c:size val="5"/>
            <c:spPr>
              <a:solidFill>
                <a:srgbClr val="c0504d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180A8P!$Q$135:$Q$137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180A8P!$S$135:$S$137</c:f>
              <c:numCache>
                <c:formatCode>General</c:formatCode>
                <c:ptCount val="3"/>
                <c:pt idx="0">
                  <c:v>27.97</c:v>
                </c:pt>
                <c:pt idx="1">
                  <c:v>7.06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180A8P!$T$134</c:f>
              <c:strCache>
                <c:ptCount val="1"/>
                <c:pt idx="0">
                  <c:v>P3</c:v>
                </c:pt>
              </c:strCache>
            </c:strRef>
          </c:tx>
          <c:spPr>
            <a:solidFill>
              <a:srgbClr val="9bbb59"/>
            </a:solidFill>
            <a:ln cap="rnd" w="28440">
              <a:solidFill>
                <a:srgbClr val="9bbb59"/>
              </a:solidFill>
              <a:round/>
            </a:ln>
          </c:spPr>
          <c:marker>
            <c:symbol val="circle"/>
            <c:size val="5"/>
            <c:spPr>
              <a:solidFill>
                <a:srgbClr val="9bbb59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180A8P!$Q$135:$Q$137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180A8P!$T$135:$T$137</c:f>
              <c:numCache>
                <c:formatCode>General</c:formatCode>
                <c:ptCount val="3"/>
                <c:pt idx="0">
                  <c:v>25.56</c:v>
                </c:pt>
                <c:pt idx="1">
                  <c:v>6.15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180A8P!$U$134</c:f>
              <c:strCache>
                <c:ptCount val="1"/>
                <c:pt idx="0">
                  <c:v>P4</c:v>
                </c:pt>
              </c:strCache>
            </c:strRef>
          </c:tx>
          <c:spPr>
            <a:solidFill>
              <a:srgbClr val="8064a2"/>
            </a:solidFill>
            <a:ln cap="rnd" w="28440">
              <a:solidFill>
                <a:srgbClr val="8064a2"/>
              </a:solidFill>
              <a:round/>
            </a:ln>
          </c:spPr>
          <c:marker>
            <c:symbol val="circle"/>
            <c:size val="5"/>
            <c:spPr>
              <a:solidFill>
                <a:srgbClr val="8064a2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180A8P!$Q$135:$Q$137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180A8P!$U$135:$U$137</c:f>
              <c:numCache>
                <c:formatCode>General</c:formatCode>
                <c:ptCount val="3"/>
                <c:pt idx="0">
                  <c:v>29.62</c:v>
                </c:pt>
                <c:pt idx="1">
                  <c:v>7.99999999999999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180A8P!$V$134</c:f>
              <c:strCache>
                <c:ptCount val="1"/>
                <c:pt idx="0">
                  <c:v>P5</c:v>
                </c:pt>
              </c:strCache>
            </c:strRef>
          </c:tx>
          <c:spPr>
            <a:solidFill>
              <a:srgbClr val="4bacc6"/>
            </a:solidFill>
            <a:ln cap="rnd" w="28440">
              <a:solidFill>
                <a:srgbClr val="4bacc6"/>
              </a:solidFill>
              <a:round/>
            </a:ln>
          </c:spPr>
          <c:marker>
            <c:symbol val="circle"/>
            <c:size val="5"/>
            <c:spPr>
              <a:solidFill>
                <a:srgbClr val="4bacc6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180A8P!$Q$135:$Q$137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180A8P!$V$135:$V$137</c:f>
              <c:numCache>
                <c:formatCode>General</c:formatCode>
                <c:ptCount val="3"/>
                <c:pt idx="0">
                  <c:v>27.41</c:v>
                </c:pt>
                <c:pt idx="1">
                  <c:v>7.17999999999999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180A8P!$W$134</c:f>
              <c:strCache>
                <c:ptCount val="1"/>
                <c:pt idx="0">
                  <c:v>A1</c:v>
                </c:pt>
              </c:strCache>
            </c:strRef>
          </c:tx>
          <c:spPr>
            <a:solidFill>
              <a:srgbClr val="f79646"/>
            </a:solidFill>
            <a:ln cap="rnd" w="28440">
              <a:solidFill>
                <a:srgbClr val="f79646"/>
              </a:solidFill>
              <a:round/>
            </a:ln>
          </c:spPr>
          <c:marker>
            <c:symbol val="circle"/>
            <c:size val="5"/>
            <c:spPr>
              <a:solidFill>
                <a:srgbClr val="f79646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180A8P!$Q$135:$Q$137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180A8P!$W$135:$W$137</c:f>
              <c:numCache>
                <c:formatCode>General</c:formatCode>
                <c:ptCount val="3"/>
                <c:pt idx="0">
                  <c:v>31.31</c:v>
                </c:pt>
                <c:pt idx="1">
                  <c:v>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180A8P!$X$134</c:f>
              <c:strCache>
                <c:ptCount val="1"/>
                <c:pt idx="0">
                  <c:v>A2</c:v>
                </c:pt>
              </c:strCache>
            </c:strRef>
          </c:tx>
          <c:spPr>
            <a:solidFill>
              <a:srgbClr val="2c4d75"/>
            </a:solidFill>
            <a:ln cap="rnd" w="28440">
              <a:solidFill>
                <a:srgbClr val="2c4d75"/>
              </a:solidFill>
              <a:round/>
            </a:ln>
          </c:spPr>
          <c:marker>
            <c:symbol val="circle"/>
            <c:size val="5"/>
            <c:spPr>
              <a:solidFill>
                <a:srgbClr val="2c4d75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180A8P!$Q$135:$Q$137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180A8P!$X$135:$X$137</c:f>
              <c:numCache>
                <c:formatCode>General</c:formatCode>
                <c:ptCount val="3"/>
                <c:pt idx="0">
                  <c:v>2.37</c:v>
                </c:pt>
                <c:pt idx="1">
                  <c:v>0.390000000000001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180A8P!$Y$134</c:f>
              <c:strCache>
                <c:ptCount val="1"/>
                <c:pt idx="0">
                  <c:v>A3</c:v>
                </c:pt>
              </c:strCache>
            </c:strRef>
          </c:tx>
          <c:spPr>
            <a:solidFill>
              <a:srgbClr val="772c2a"/>
            </a:solidFill>
            <a:ln cap="rnd" w="28440">
              <a:solidFill>
                <a:srgbClr val="772c2a"/>
              </a:solidFill>
              <a:round/>
            </a:ln>
          </c:spPr>
          <c:marker>
            <c:symbol val="circle"/>
            <c:size val="5"/>
            <c:spPr>
              <a:solidFill>
                <a:srgbClr val="772c2a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180A8P!$Q$135:$Q$137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180A8P!$Y$135:$Y$137</c:f>
              <c:numCache>
                <c:formatCode>General</c:formatCode>
                <c:ptCount val="3"/>
                <c:pt idx="0">
                  <c:v>1.76</c:v>
                </c:pt>
                <c:pt idx="1">
                  <c:v>0.5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19411585"/>
        <c:axId val="55595765"/>
      </c:lineChart>
      <c:catAx>
        <c:axId val="19411585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lang="en-US" sz="1000" spc="-1" strike="noStrike">
                <a:solidFill>
                  <a:srgbClr val="ffffff"/>
                </a:solidFill>
                <a:latin typeface="Calibri"/>
              </a:defRPr>
            </a:pPr>
          </a:p>
        </c:txPr>
        <c:crossAx val="55595765"/>
        <c:crosses val="autoZero"/>
        <c:auto val="1"/>
        <c:lblAlgn val="ctr"/>
        <c:lblOffset val="100"/>
        <c:noMultiLvlLbl val="0"/>
      </c:catAx>
      <c:valAx>
        <c:axId val="55595765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lang="en-US" sz="1000" spc="-1" strike="noStrike">
                <a:solidFill>
                  <a:srgbClr val="ffffff"/>
                </a:solidFill>
                <a:latin typeface="Calibri"/>
              </a:defRPr>
            </a:pPr>
          </a:p>
        </c:txPr>
        <c:crossAx val="19411585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lang="en-US" sz="1000" spc="-1" strike="noStrike">
              <a:solidFill>
                <a:srgbClr val="ffffff"/>
              </a:solidFill>
              <a:latin typeface="Calibri"/>
            </a:defRPr>
          </a:pPr>
        </a:p>
      </c:txPr>
    </c:legend>
    <c:plotVisOnly val="1"/>
    <c:dispBlanksAs val="zero"/>
  </c:chart>
  <c:spPr>
    <a:solidFill>
      <a:srgbClr val="9bbb59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200" spc="-1" strike="noStrike">
                <a:solidFill>
                  <a:srgbClr val="ffffff"/>
                </a:solidFill>
                <a:latin typeface="Calibri"/>
              </a:defRPr>
            </a:pPr>
            <a:r>
              <a:rPr b="0" lang="en-US" sz="1200" spc="-1" strike="noStrike">
                <a:solidFill>
                  <a:srgbClr val="ffffff"/>
                </a:solidFill>
                <a:latin typeface="Calibri"/>
              </a:rPr>
              <a:t>Título do gráfico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180A8P!$R$94</c:f>
              <c:strCache>
                <c:ptCount val="1"/>
                <c:pt idx="0">
                  <c:v>P1</c:v>
                </c:pt>
              </c:strCache>
            </c:strRef>
          </c:tx>
          <c:spPr>
            <a:solidFill>
              <a:srgbClr val="4f81bd"/>
            </a:solidFill>
            <a:ln cap="rnd" w="28440">
              <a:solidFill>
                <a:srgbClr val="4f81bd"/>
              </a:solidFill>
              <a:round/>
            </a:ln>
          </c:spPr>
          <c:marker>
            <c:symbol val="circle"/>
            <c:size val="5"/>
            <c:spPr>
              <a:solidFill>
                <a:srgbClr val="4f81bd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180A8P!$Q$95:$Q$100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180A8P!$R$95:$R$100</c:f>
              <c:numCache>
                <c:formatCode>General</c:formatCode>
                <c:ptCount val="6"/>
                <c:pt idx="0">
                  <c:v>7.39</c:v>
                </c:pt>
                <c:pt idx="1">
                  <c:v>11.2</c:v>
                </c:pt>
                <c:pt idx="2">
                  <c:v>5.39999999999999</c:v>
                </c:pt>
                <c:pt idx="3">
                  <c:v>1.30000000000001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600A8P!$S$102</c:f>
              <c:strCache>
                <c:ptCount val="1"/>
                <c:pt idx="0">
                  <c:v>P2</c:v>
                </c:pt>
              </c:strCache>
            </c:strRef>
          </c:tx>
          <c:spPr>
            <a:solidFill>
              <a:srgbClr val="c0504d"/>
            </a:solidFill>
            <a:ln cap="rnd" w="28440">
              <a:solidFill>
                <a:srgbClr val="c0504d"/>
              </a:solidFill>
              <a:round/>
            </a:ln>
          </c:spPr>
          <c:marker>
            <c:symbol val="circle"/>
            <c:size val="5"/>
            <c:spPr>
              <a:solidFill>
                <a:srgbClr val="c0504d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180A8P!$Q$95:$Q$100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600A8P!$S$103:$S$108</c:f>
              <c:numCache>
                <c:formatCode>General</c:formatCode>
                <c:ptCount val="6"/>
                <c:pt idx="0">
                  <c:v>17.6</c:v>
                </c:pt>
                <c:pt idx="1">
                  <c:v>4.91</c:v>
                </c:pt>
                <c:pt idx="2">
                  <c:v>-0.229999999999999</c:v>
                </c:pt>
                <c:pt idx="3">
                  <c:v>-0.550000000000004</c:v>
                </c:pt>
                <c:pt idx="4">
                  <c:v>0.359999999999999</c:v>
                </c:pt>
                <c:pt idx="5">
                  <c:v>0.0599999999999987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600A8P!$T$102</c:f>
              <c:strCache>
                <c:ptCount val="1"/>
                <c:pt idx="0">
                  <c:v>P3</c:v>
                </c:pt>
              </c:strCache>
            </c:strRef>
          </c:tx>
          <c:spPr>
            <a:solidFill>
              <a:srgbClr val="9bbb59"/>
            </a:solidFill>
            <a:ln cap="rnd" w="28440">
              <a:solidFill>
                <a:srgbClr val="9bbb59"/>
              </a:solidFill>
              <a:round/>
            </a:ln>
          </c:spPr>
          <c:marker>
            <c:symbol val="circle"/>
            <c:size val="5"/>
            <c:spPr>
              <a:solidFill>
                <a:srgbClr val="9bbb59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180A8P!$Q$95:$Q$100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600A8P!$T$103:$T$108</c:f>
              <c:numCache>
                <c:formatCode>General</c:formatCode>
                <c:ptCount val="6"/>
                <c:pt idx="0">
                  <c:v>18.85</c:v>
                </c:pt>
                <c:pt idx="1">
                  <c:v>4.66</c:v>
                </c:pt>
                <c:pt idx="2">
                  <c:v>0.0299999999999994</c:v>
                </c:pt>
                <c:pt idx="3">
                  <c:v>0.109999999999999</c:v>
                </c:pt>
                <c:pt idx="4">
                  <c:v>0.840000000000003</c:v>
                </c:pt>
                <c:pt idx="5">
                  <c:v>-0.629999999999999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600A8P!$U$102</c:f>
              <c:strCache>
                <c:ptCount val="1"/>
                <c:pt idx="0">
                  <c:v>P4</c:v>
                </c:pt>
              </c:strCache>
            </c:strRef>
          </c:tx>
          <c:spPr>
            <a:solidFill>
              <a:srgbClr val="8064a2"/>
            </a:solidFill>
            <a:ln cap="rnd" w="28440">
              <a:solidFill>
                <a:srgbClr val="8064a2"/>
              </a:solidFill>
              <a:round/>
            </a:ln>
          </c:spPr>
          <c:marker>
            <c:symbol val="circle"/>
            <c:size val="5"/>
            <c:spPr>
              <a:solidFill>
                <a:srgbClr val="8064a2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180A8P!$Q$95:$Q$100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600A8P!$U$103:$U$108</c:f>
              <c:numCache>
                <c:formatCode>General</c:formatCode>
                <c:ptCount val="6"/>
                <c:pt idx="0">
                  <c:v>18.18</c:v>
                </c:pt>
                <c:pt idx="1">
                  <c:v>5.25</c:v>
                </c:pt>
                <c:pt idx="2">
                  <c:v>-0.290000000000001</c:v>
                </c:pt>
                <c:pt idx="3">
                  <c:v>0.259999999999998</c:v>
                </c:pt>
                <c:pt idx="4">
                  <c:v>1.07</c:v>
                </c:pt>
                <c:pt idx="5">
                  <c:v>-0.41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600A8P!$V$102</c:f>
              <c:strCache>
                <c:ptCount val="1"/>
                <c:pt idx="0">
                  <c:v>P5</c:v>
                </c:pt>
              </c:strCache>
            </c:strRef>
          </c:tx>
          <c:spPr>
            <a:solidFill>
              <a:srgbClr val="4bacc6"/>
            </a:solidFill>
            <a:ln cap="rnd" w="28440">
              <a:solidFill>
                <a:srgbClr val="4bacc6"/>
              </a:solidFill>
              <a:round/>
            </a:ln>
          </c:spPr>
          <c:marker>
            <c:symbol val="circle"/>
            <c:size val="5"/>
            <c:spPr>
              <a:solidFill>
                <a:srgbClr val="4bacc6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180A8P!$Q$95:$Q$100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600A8P!$V$103:$V$108</c:f>
              <c:numCache>
                <c:formatCode>General</c:formatCode>
                <c:ptCount val="6"/>
                <c:pt idx="0">
                  <c:v>11.35</c:v>
                </c:pt>
                <c:pt idx="1">
                  <c:v>3.16</c:v>
                </c:pt>
                <c:pt idx="2">
                  <c:v>0.320000000000006</c:v>
                </c:pt>
                <c:pt idx="3">
                  <c:v>0.619999999999997</c:v>
                </c:pt>
                <c:pt idx="4">
                  <c:v>0.829999999999998</c:v>
                </c:pt>
                <c:pt idx="5">
                  <c:v>0.250000000000004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600A8P!$W$102</c:f>
              <c:strCache>
                <c:ptCount val="1"/>
                <c:pt idx="0">
                  <c:v>A1</c:v>
                </c:pt>
              </c:strCache>
            </c:strRef>
          </c:tx>
          <c:spPr>
            <a:solidFill>
              <a:srgbClr val="5f7530"/>
            </a:solidFill>
            <a:ln cap="rnd" w="28440">
              <a:solidFill>
                <a:srgbClr val="5f7530"/>
              </a:solidFill>
              <a:round/>
            </a:ln>
          </c:spPr>
          <c:marker>
            <c:symbol val="circle"/>
            <c:size val="5"/>
            <c:spPr>
              <a:solidFill>
                <a:srgbClr val="5f7530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180A8P!$Q$95:$Q$100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600A8P!$W$103:$W$108</c:f>
              <c:numCache>
                <c:formatCode>General</c:formatCode>
                <c:ptCount val="6"/>
                <c:pt idx="0">
                  <c:v>-0.17</c:v>
                </c:pt>
                <c:pt idx="1">
                  <c:v>0.83</c:v>
                </c:pt>
                <c:pt idx="2">
                  <c:v>0.470000000000001</c:v>
                </c:pt>
                <c:pt idx="3">
                  <c:v>0.32</c:v>
                </c:pt>
                <c:pt idx="4">
                  <c:v>0.710000000000001</c:v>
                </c:pt>
                <c:pt idx="5">
                  <c:v>0.5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600A8P!$X$102</c:f>
              <c:strCache>
                <c:ptCount val="1"/>
                <c:pt idx="0">
                  <c:v>A2</c:v>
                </c:pt>
              </c:strCache>
            </c:strRef>
          </c:tx>
          <c:spPr>
            <a:solidFill>
              <a:srgbClr val="4d3b62"/>
            </a:solidFill>
            <a:ln cap="rnd" w="28440">
              <a:solidFill>
                <a:srgbClr val="4d3b62"/>
              </a:solidFill>
              <a:round/>
            </a:ln>
          </c:spPr>
          <c:marker>
            <c:symbol val="circle"/>
            <c:size val="5"/>
            <c:spPr>
              <a:solidFill>
                <a:srgbClr val="4d3b62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180A8P!$Q$95:$Q$100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600A8P!$X$103:$X$108</c:f>
              <c:numCache>
                <c:formatCode>General</c:formatCode>
                <c:ptCount val="6"/>
                <c:pt idx="0">
                  <c:v>-0.370000000000001</c:v>
                </c:pt>
                <c:pt idx="1">
                  <c:v>1.03</c:v>
                </c:pt>
                <c:pt idx="2">
                  <c:v>0.569999999999999</c:v>
                </c:pt>
                <c:pt idx="3">
                  <c:v>0.52</c:v>
                </c:pt>
                <c:pt idx="4">
                  <c:v>0.719999999999999</c:v>
                </c:pt>
                <c:pt idx="5">
                  <c:v>0.709999999999997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600A8P!$Y$102</c:f>
              <c:strCache>
                <c:ptCount val="1"/>
                <c:pt idx="0">
                  <c:v>A3</c:v>
                </c:pt>
              </c:strCache>
            </c:strRef>
          </c:tx>
          <c:spPr>
            <a:solidFill>
              <a:srgbClr val="276a7c"/>
            </a:solidFill>
            <a:ln cap="rnd" w="28440">
              <a:solidFill>
                <a:srgbClr val="276a7c"/>
              </a:solidFill>
              <a:round/>
            </a:ln>
          </c:spPr>
          <c:marker>
            <c:symbol val="circle"/>
            <c:size val="5"/>
            <c:spPr>
              <a:solidFill>
                <a:srgbClr val="276a7c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180A8P!$Q$95:$Q$100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600A8P!$Y$103:$Y$108</c:f>
              <c:numCache>
                <c:formatCode>General</c:formatCode>
                <c:ptCount val="6"/>
                <c:pt idx="0">
                  <c:v>-0.970000000000001</c:v>
                </c:pt>
                <c:pt idx="1">
                  <c:v>1.06</c:v>
                </c:pt>
                <c:pt idx="2">
                  <c:v>0.51</c:v>
                </c:pt>
                <c:pt idx="3">
                  <c:v>0.299999999999999</c:v>
                </c:pt>
                <c:pt idx="4">
                  <c:v>0.68</c:v>
                </c:pt>
                <c:pt idx="5">
                  <c:v>0.5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68993063"/>
        <c:axId val="38483758"/>
      </c:lineChart>
      <c:catAx>
        <c:axId val="68993063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lang="en-US" sz="1000" spc="-1" strike="noStrike">
                <a:solidFill>
                  <a:srgbClr val="ffffff"/>
                </a:solidFill>
                <a:latin typeface="Calibri"/>
              </a:defRPr>
            </a:pPr>
          </a:p>
        </c:txPr>
        <c:crossAx val="38483758"/>
        <c:crosses val="autoZero"/>
        <c:auto val="1"/>
        <c:lblAlgn val="ctr"/>
        <c:lblOffset val="100"/>
        <c:noMultiLvlLbl val="0"/>
      </c:catAx>
      <c:valAx>
        <c:axId val="38483758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lang="en-US" sz="1000" spc="-1" strike="noStrike">
                <a:solidFill>
                  <a:srgbClr val="ffffff"/>
                </a:solidFill>
                <a:latin typeface="Calibri"/>
              </a:defRPr>
            </a:pPr>
          </a:p>
        </c:txPr>
        <c:crossAx val="68993063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lang="en-US" sz="1000" spc="-1" strike="noStrike">
              <a:solidFill>
                <a:srgbClr val="ffffff"/>
              </a:solidFill>
              <a:latin typeface="Calibri"/>
            </a:defRPr>
          </a:pPr>
        </a:p>
      </c:txPr>
    </c:legend>
    <c:plotVisOnly val="1"/>
    <c:dispBlanksAs val="zero"/>
  </c:chart>
  <c:spPr>
    <a:solidFill>
      <a:srgbClr val="9bbb59"/>
    </a:solidFill>
    <a:ln w="9360">
      <a:solidFill>
        <a:srgbClr val="d9d9d9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0781465583320558"/>
          <c:y val="0.0598455598455598"/>
          <c:w val="0.813812662885175"/>
          <c:h val="0.865546218487395"/>
        </c:manualLayout>
      </c:layout>
      <c:scatterChart>
        <c:scatterStyle val="lineMarker"/>
        <c:varyColors val="0"/>
        <c:ser>
          <c:idx val="0"/>
          <c:order val="0"/>
          <c:tx>
            <c:strRef>
              <c:f>240A8P!$E$87</c:f>
              <c:strCache>
                <c:ptCount val="1"/>
                <c:pt idx="0">
                  <c:v>P1</c:v>
                </c:pt>
              </c:strCache>
            </c:strRef>
          </c:tx>
          <c:spPr>
            <a:solidFill>
              <a:srgbClr val="aa433f"/>
            </a:solidFill>
            <a:ln w="47520">
              <a:solidFill>
                <a:srgbClr val="aa433f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240A8P!$D$88:$D$137</c:f>
              <c:numCache>
                <c:formatCode>General</c:formatCode>
                <c:ptCount val="50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</c:numCache>
            </c:numRef>
          </c:xVal>
          <c:yVal>
            <c:numRef>
              <c:f>240A8P!$E$88:$E$137</c:f>
              <c:numCache>
                <c:formatCode>General</c:formatCode>
                <c:ptCount val="50"/>
                <c:pt idx="0">
                  <c:v>23.91</c:v>
                </c:pt>
                <c:pt idx="1">
                  <c:v>24.9</c:v>
                </c:pt>
                <c:pt idx="2">
                  <c:v>28.74</c:v>
                </c:pt>
                <c:pt idx="3">
                  <c:v>33.19</c:v>
                </c:pt>
                <c:pt idx="4">
                  <c:v>37.24</c:v>
                </c:pt>
                <c:pt idx="5">
                  <c:v>41.07</c:v>
                </c:pt>
                <c:pt idx="6">
                  <c:v>44.24</c:v>
                </c:pt>
                <c:pt idx="7">
                  <c:v>46.99</c:v>
                </c:pt>
                <c:pt idx="8">
                  <c:v>49.58</c:v>
                </c:pt>
                <c:pt idx="9">
                  <c:v>51.79</c:v>
                </c:pt>
                <c:pt idx="10">
                  <c:v>53.65</c:v>
                </c:pt>
                <c:pt idx="11">
                  <c:v>55.05</c:v>
                </c:pt>
                <c:pt idx="12">
                  <c:v>56.73</c:v>
                </c:pt>
                <c:pt idx="13">
                  <c:v>57.85</c:v>
                </c:pt>
                <c:pt idx="14">
                  <c:v>58.9</c:v>
                </c:pt>
                <c:pt idx="15">
                  <c:v>60</c:v>
                </c:pt>
                <c:pt idx="16">
                  <c:v>61.04</c:v>
                </c:pt>
                <c:pt idx="17">
                  <c:v>61.84</c:v>
                </c:pt>
                <c:pt idx="18">
                  <c:v>62.49</c:v>
                </c:pt>
                <c:pt idx="19">
                  <c:v>63.54</c:v>
                </c:pt>
                <c:pt idx="20">
                  <c:v>64.04</c:v>
                </c:pt>
                <c:pt idx="21">
                  <c:v>64.75</c:v>
                </c:pt>
                <c:pt idx="22">
                  <c:v>65.43</c:v>
                </c:pt>
                <c:pt idx="23">
                  <c:v>66</c:v>
                </c:pt>
                <c:pt idx="24">
                  <c:v>66.4</c:v>
                </c:pt>
                <c:pt idx="25">
                  <c:v>66.93</c:v>
                </c:pt>
                <c:pt idx="26">
                  <c:v>67.54</c:v>
                </c:pt>
                <c:pt idx="27">
                  <c:v>67.81</c:v>
                </c:pt>
                <c:pt idx="28">
                  <c:v>68.31</c:v>
                </c:pt>
                <c:pt idx="29">
                  <c:v>68.51</c:v>
                </c:pt>
                <c:pt idx="30">
                  <c:v>68.61</c:v>
                </c:pt>
                <c:pt idx="31">
                  <c:v>69.25</c:v>
                </c:pt>
                <c:pt idx="32">
                  <c:v>69.12</c:v>
                </c:pt>
                <c:pt idx="33">
                  <c:v>69.47</c:v>
                </c:pt>
                <c:pt idx="34">
                  <c:v>69.37</c:v>
                </c:pt>
                <c:pt idx="35">
                  <c:v>69.33</c:v>
                </c:pt>
                <c:pt idx="36">
                  <c:v>69.64</c:v>
                </c:pt>
                <c:pt idx="37">
                  <c:v>69.51</c:v>
                </c:pt>
                <c:pt idx="38">
                  <c:v>69.55</c:v>
                </c:pt>
                <c:pt idx="39">
                  <c:v>69.37</c:v>
                </c:pt>
                <c:pt idx="40">
                  <c:v>69.2</c:v>
                </c:pt>
                <c:pt idx="41">
                  <c:v>69.06</c:v>
                </c:pt>
                <c:pt idx="42">
                  <c:v>69.27</c:v>
                </c:pt>
                <c:pt idx="43">
                  <c:v>68.92</c:v>
                </c:pt>
                <c:pt idx="44">
                  <c:v>68.93</c:v>
                </c:pt>
                <c:pt idx="45">
                  <c:v>68.82</c:v>
                </c:pt>
                <c:pt idx="46">
                  <c:v>68.51</c:v>
                </c:pt>
                <c:pt idx="47">
                  <c:v>68.8</c:v>
                </c:pt>
                <c:pt idx="48">
                  <c:v>68.48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240A8P!$F$87</c:f>
              <c:strCache>
                <c:ptCount val="1"/>
                <c:pt idx="0">
                  <c:v>P2</c:v>
                </c:pt>
              </c:strCache>
            </c:strRef>
          </c:tx>
          <c:spPr>
            <a:solidFill>
              <a:srgbClr val="87a44b"/>
            </a:solidFill>
            <a:ln w="47520">
              <a:solidFill>
                <a:srgbClr val="87a44b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240A8P!$D$88:$D$137</c:f>
              <c:numCache>
                <c:formatCode>General</c:formatCode>
                <c:ptCount val="50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</c:numCache>
            </c:numRef>
          </c:xVal>
          <c:yVal>
            <c:numRef>
              <c:f>240A8P!$F$88:$F$137</c:f>
              <c:numCache>
                <c:formatCode>General</c:formatCode>
                <c:ptCount val="50"/>
                <c:pt idx="0">
                  <c:v>24.61</c:v>
                </c:pt>
                <c:pt idx="1">
                  <c:v>27.12</c:v>
                </c:pt>
                <c:pt idx="2">
                  <c:v>32.59</c:v>
                </c:pt>
                <c:pt idx="3">
                  <c:v>38.02</c:v>
                </c:pt>
                <c:pt idx="4">
                  <c:v>42.74</c:v>
                </c:pt>
                <c:pt idx="5">
                  <c:v>47.08</c:v>
                </c:pt>
                <c:pt idx="6">
                  <c:v>50.59</c:v>
                </c:pt>
                <c:pt idx="7">
                  <c:v>53.81</c:v>
                </c:pt>
                <c:pt idx="8">
                  <c:v>56.74</c:v>
                </c:pt>
                <c:pt idx="9">
                  <c:v>59.3</c:v>
                </c:pt>
                <c:pt idx="10">
                  <c:v>61.39</c:v>
                </c:pt>
                <c:pt idx="11">
                  <c:v>62.92</c:v>
                </c:pt>
                <c:pt idx="12">
                  <c:v>64.81</c:v>
                </c:pt>
                <c:pt idx="13">
                  <c:v>66.29</c:v>
                </c:pt>
                <c:pt idx="14">
                  <c:v>67.58</c:v>
                </c:pt>
                <c:pt idx="15">
                  <c:v>69.06</c:v>
                </c:pt>
                <c:pt idx="16">
                  <c:v>70.13</c:v>
                </c:pt>
                <c:pt idx="17">
                  <c:v>71.07</c:v>
                </c:pt>
                <c:pt idx="18">
                  <c:v>72.08</c:v>
                </c:pt>
                <c:pt idx="19">
                  <c:v>72.97</c:v>
                </c:pt>
                <c:pt idx="20">
                  <c:v>73.79</c:v>
                </c:pt>
                <c:pt idx="21">
                  <c:v>74.4</c:v>
                </c:pt>
                <c:pt idx="22">
                  <c:v>75.21</c:v>
                </c:pt>
                <c:pt idx="23">
                  <c:v>75.88</c:v>
                </c:pt>
                <c:pt idx="24">
                  <c:v>76.21</c:v>
                </c:pt>
                <c:pt idx="25">
                  <c:v>76.46</c:v>
                </c:pt>
                <c:pt idx="26">
                  <c:v>76.92</c:v>
                </c:pt>
                <c:pt idx="27">
                  <c:v>77.14</c:v>
                </c:pt>
                <c:pt idx="28">
                  <c:v>77.77</c:v>
                </c:pt>
                <c:pt idx="29">
                  <c:v>78.05</c:v>
                </c:pt>
                <c:pt idx="30">
                  <c:v>78.35</c:v>
                </c:pt>
                <c:pt idx="31">
                  <c:v>78.76</c:v>
                </c:pt>
                <c:pt idx="32">
                  <c:v>78.62</c:v>
                </c:pt>
                <c:pt idx="33">
                  <c:v>78.83</c:v>
                </c:pt>
                <c:pt idx="34">
                  <c:v>79.04</c:v>
                </c:pt>
                <c:pt idx="35">
                  <c:v>79.19</c:v>
                </c:pt>
                <c:pt idx="36">
                  <c:v>79.27</c:v>
                </c:pt>
                <c:pt idx="37">
                  <c:v>79.54</c:v>
                </c:pt>
                <c:pt idx="38">
                  <c:v>79.67</c:v>
                </c:pt>
                <c:pt idx="39">
                  <c:v>79.75</c:v>
                </c:pt>
                <c:pt idx="40">
                  <c:v>79.73</c:v>
                </c:pt>
                <c:pt idx="41">
                  <c:v>79.87</c:v>
                </c:pt>
                <c:pt idx="42">
                  <c:v>79.83</c:v>
                </c:pt>
                <c:pt idx="43">
                  <c:v>79.76</c:v>
                </c:pt>
                <c:pt idx="44">
                  <c:v>79.94</c:v>
                </c:pt>
                <c:pt idx="45">
                  <c:v>79.82</c:v>
                </c:pt>
                <c:pt idx="46">
                  <c:v>79.58</c:v>
                </c:pt>
                <c:pt idx="47">
                  <c:v>79.49</c:v>
                </c:pt>
                <c:pt idx="48">
                  <c:v>79.23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240A8P!$G$87</c:f>
              <c:strCache>
                <c:ptCount val="1"/>
                <c:pt idx="0">
                  <c:v>P3</c:v>
                </c:pt>
              </c:strCache>
            </c:strRef>
          </c:tx>
          <c:spPr>
            <a:solidFill>
              <a:srgbClr val="6f568d"/>
            </a:solidFill>
            <a:ln w="47520">
              <a:solidFill>
                <a:srgbClr val="6f568d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240A8P!$D$88:$D$137</c:f>
              <c:numCache>
                <c:formatCode>General</c:formatCode>
                <c:ptCount val="50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</c:numCache>
            </c:numRef>
          </c:xVal>
          <c:yVal>
            <c:numRef>
              <c:f>240A8P!$G$88:$G$137</c:f>
              <c:numCache>
                <c:formatCode>General</c:formatCode>
                <c:ptCount val="50"/>
                <c:pt idx="0">
                  <c:v>23.88</c:v>
                </c:pt>
                <c:pt idx="1">
                  <c:v>25.94</c:v>
                </c:pt>
                <c:pt idx="2">
                  <c:v>30.77</c:v>
                </c:pt>
                <c:pt idx="3">
                  <c:v>35.64</c:v>
                </c:pt>
                <c:pt idx="4">
                  <c:v>39.86</c:v>
                </c:pt>
                <c:pt idx="5">
                  <c:v>43.83</c:v>
                </c:pt>
                <c:pt idx="6">
                  <c:v>47.02</c:v>
                </c:pt>
                <c:pt idx="7">
                  <c:v>49.91</c:v>
                </c:pt>
                <c:pt idx="8">
                  <c:v>52.56</c:v>
                </c:pt>
                <c:pt idx="9">
                  <c:v>54.78</c:v>
                </c:pt>
                <c:pt idx="10">
                  <c:v>56.47</c:v>
                </c:pt>
                <c:pt idx="11">
                  <c:v>57.83</c:v>
                </c:pt>
                <c:pt idx="12">
                  <c:v>59.18</c:v>
                </c:pt>
                <c:pt idx="13">
                  <c:v>60.4</c:v>
                </c:pt>
                <c:pt idx="14">
                  <c:v>61.59</c:v>
                </c:pt>
                <c:pt idx="15">
                  <c:v>62.57</c:v>
                </c:pt>
                <c:pt idx="16">
                  <c:v>63.52</c:v>
                </c:pt>
                <c:pt idx="17">
                  <c:v>64.26</c:v>
                </c:pt>
                <c:pt idx="18">
                  <c:v>65.1</c:v>
                </c:pt>
                <c:pt idx="19">
                  <c:v>65.93</c:v>
                </c:pt>
                <c:pt idx="20">
                  <c:v>66.42</c:v>
                </c:pt>
                <c:pt idx="21">
                  <c:v>67.61</c:v>
                </c:pt>
                <c:pt idx="22">
                  <c:v>68.53</c:v>
                </c:pt>
                <c:pt idx="23">
                  <c:v>69.05</c:v>
                </c:pt>
                <c:pt idx="24">
                  <c:v>68.97</c:v>
                </c:pt>
                <c:pt idx="25">
                  <c:v>69.3</c:v>
                </c:pt>
                <c:pt idx="26">
                  <c:v>69.85</c:v>
                </c:pt>
                <c:pt idx="27">
                  <c:v>70.1</c:v>
                </c:pt>
                <c:pt idx="28">
                  <c:v>70.52</c:v>
                </c:pt>
                <c:pt idx="29">
                  <c:v>70.66</c:v>
                </c:pt>
                <c:pt idx="30">
                  <c:v>70.85</c:v>
                </c:pt>
                <c:pt idx="31">
                  <c:v>71.38</c:v>
                </c:pt>
                <c:pt idx="32">
                  <c:v>71.45</c:v>
                </c:pt>
                <c:pt idx="33">
                  <c:v>71.66</c:v>
                </c:pt>
                <c:pt idx="34">
                  <c:v>71.7</c:v>
                </c:pt>
                <c:pt idx="35">
                  <c:v>71.82</c:v>
                </c:pt>
                <c:pt idx="36">
                  <c:v>71.97</c:v>
                </c:pt>
                <c:pt idx="37">
                  <c:v>71.89</c:v>
                </c:pt>
                <c:pt idx="38">
                  <c:v>72.14</c:v>
                </c:pt>
                <c:pt idx="39">
                  <c:v>71.92</c:v>
                </c:pt>
                <c:pt idx="40">
                  <c:v>71.9</c:v>
                </c:pt>
                <c:pt idx="41">
                  <c:v>71.72</c:v>
                </c:pt>
                <c:pt idx="42">
                  <c:v>71.9</c:v>
                </c:pt>
                <c:pt idx="43">
                  <c:v>71.6</c:v>
                </c:pt>
                <c:pt idx="44">
                  <c:v>71.65</c:v>
                </c:pt>
                <c:pt idx="45">
                  <c:v>71.53</c:v>
                </c:pt>
                <c:pt idx="46">
                  <c:v>71.64</c:v>
                </c:pt>
                <c:pt idx="47">
                  <c:v>71.34</c:v>
                </c:pt>
                <c:pt idx="48">
                  <c:v>71.21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240A8P!$H$87</c:f>
              <c:strCache>
                <c:ptCount val="1"/>
                <c:pt idx="0">
                  <c:v>P4</c:v>
                </c:pt>
              </c:strCache>
            </c:strRef>
          </c:tx>
          <c:spPr>
            <a:solidFill>
              <a:srgbClr val="3d97af"/>
            </a:solidFill>
            <a:ln w="47520">
              <a:solidFill>
                <a:srgbClr val="3d97af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240A8P!$D$88:$D$137</c:f>
              <c:numCache>
                <c:formatCode>General</c:formatCode>
                <c:ptCount val="50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</c:numCache>
            </c:numRef>
          </c:xVal>
          <c:yVal>
            <c:numRef>
              <c:f>240A8P!$H$88:$H$137</c:f>
              <c:numCache>
                <c:formatCode>General</c:formatCode>
                <c:ptCount val="50"/>
                <c:pt idx="0">
                  <c:v>24</c:v>
                </c:pt>
                <c:pt idx="1">
                  <c:v>27.25</c:v>
                </c:pt>
                <c:pt idx="2">
                  <c:v>32.86</c:v>
                </c:pt>
                <c:pt idx="3">
                  <c:v>38.15</c:v>
                </c:pt>
                <c:pt idx="4">
                  <c:v>42.68</c:v>
                </c:pt>
                <c:pt idx="5">
                  <c:v>46.79</c:v>
                </c:pt>
                <c:pt idx="6">
                  <c:v>50.01</c:v>
                </c:pt>
                <c:pt idx="7">
                  <c:v>53.13</c:v>
                </c:pt>
                <c:pt idx="8">
                  <c:v>56.03</c:v>
                </c:pt>
                <c:pt idx="9">
                  <c:v>58.24</c:v>
                </c:pt>
                <c:pt idx="10">
                  <c:v>60.25</c:v>
                </c:pt>
                <c:pt idx="11">
                  <c:v>61.48</c:v>
                </c:pt>
                <c:pt idx="12">
                  <c:v>63.32</c:v>
                </c:pt>
                <c:pt idx="13">
                  <c:v>64.61</c:v>
                </c:pt>
                <c:pt idx="14">
                  <c:v>65.47</c:v>
                </c:pt>
                <c:pt idx="15">
                  <c:v>66.55</c:v>
                </c:pt>
                <c:pt idx="16">
                  <c:v>67.69</c:v>
                </c:pt>
                <c:pt idx="17">
                  <c:v>68.7</c:v>
                </c:pt>
                <c:pt idx="18">
                  <c:v>69.29</c:v>
                </c:pt>
                <c:pt idx="19">
                  <c:v>69.96</c:v>
                </c:pt>
                <c:pt idx="20">
                  <c:v>70.58</c:v>
                </c:pt>
                <c:pt idx="21">
                  <c:v>71.27</c:v>
                </c:pt>
                <c:pt idx="22">
                  <c:v>72</c:v>
                </c:pt>
                <c:pt idx="23">
                  <c:v>72.64</c:v>
                </c:pt>
                <c:pt idx="24">
                  <c:v>73.04</c:v>
                </c:pt>
                <c:pt idx="25">
                  <c:v>73.45</c:v>
                </c:pt>
                <c:pt idx="26">
                  <c:v>73.79</c:v>
                </c:pt>
                <c:pt idx="27">
                  <c:v>74.27</c:v>
                </c:pt>
                <c:pt idx="28">
                  <c:v>75.19</c:v>
                </c:pt>
                <c:pt idx="29">
                  <c:v>75.43</c:v>
                </c:pt>
                <c:pt idx="30">
                  <c:v>75.49</c:v>
                </c:pt>
                <c:pt idx="31">
                  <c:v>76.24</c:v>
                </c:pt>
                <c:pt idx="32">
                  <c:v>76.01</c:v>
                </c:pt>
                <c:pt idx="33">
                  <c:v>76.09</c:v>
                </c:pt>
                <c:pt idx="34">
                  <c:v>76.25</c:v>
                </c:pt>
                <c:pt idx="35">
                  <c:v>75.71</c:v>
                </c:pt>
                <c:pt idx="36">
                  <c:v>76.11</c:v>
                </c:pt>
                <c:pt idx="37">
                  <c:v>75.76</c:v>
                </c:pt>
                <c:pt idx="38">
                  <c:v>75.99</c:v>
                </c:pt>
                <c:pt idx="39">
                  <c:v>75.79</c:v>
                </c:pt>
                <c:pt idx="40">
                  <c:v>75.79</c:v>
                </c:pt>
                <c:pt idx="41">
                  <c:v>75.8</c:v>
                </c:pt>
                <c:pt idx="42">
                  <c:v>76.1</c:v>
                </c:pt>
                <c:pt idx="43">
                  <c:v>75.79</c:v>
                </c:pt>
                <c:pt idx="44">
                  <c:v>75.81</c:v>
                </c:pt>
                <c:pt idx="45">
                  <c:v>75.71</c:v>
                </c:pt>
                <c:pt idx="46">
                  <c:v>75.7</c:v>
                </c:pt>
                <c:pt idx="47">
                  <c:v>75.54</c:v>
                </c:pt>
                <c:pt idx="48">
                  <c:v>75.46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240A8P!$I$87</c:f>
              <c:strCache>
                <c:ptCount val="1"/>
                <c:pt idx="0">
                  <c:v>P5</c:v>
                </c:pt>
              </c:strCache>
            </c:strRef>
          </c:tx>
          <c:spPr>
            <a:solidFill>
              <a:srgbClr val="db8238"/>
            </a:solidFill>
            <a:ln w="47520">
              <a:solidFill>
                <a:srgbClr val="db8238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240A8P!$D$88:$D$137</c:f>
              <c:numCache>
                <c:formatCode>General</c:formatCode>
                <c:ptCount val="50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</c:numCache>
            </c:numRef>
          </c:xVal>
          <c:yVal>
            <c:numRef>
              <c:f>240A8P!$I$88:$I$137</c:f>
              <c:numCache>
                <c:formatCode>General</c:formatCode>
                <c:ptCount val="50"/>
                <c:pt idx="0">
                  <c:v>24.29</c:v>
                </c:pt>
                <c:pt idx="1">
                  <c:v>25.96</c:v>
                </c:pt>
                <c:pt idx="2">
                  <c:v>30.02</c:v>
                </c:pt>
                <c:pt idx="3">
                  <c:v>34.47</c:v>
                </c:pt>
                <c:pt idx="4">
                  <c:v>38.5</c:v>
                </c:pt>
                <c:pt idx="5">
                  <c:v>42.34</c:v>
                </c:pt>
                <c:pt idx="6">
                  <c:v>45.51</c:v>
                </c:pt>
                <c:pt idx="7">
                  <c:v>48.4</c:v>
                </c:pt>
                <c:pt idx="8">
                  <c:v>51.03</c:v>
                </c:pt>
                <c:pt idx="9">
                  <c:v>53.36</c:v>
                </c:pt>
                <c:pt idx="10">
                  <c:v>55.25</c:v>
                </c:pt>
                <c:pt idx="11">
                  <c:v>56.58</c:v>
                </c:pt>
                <c:pt idx="12">
                  <c:v>58.12</c:v>
                </c:pt>
                <c:pt idx="13">
                  <c:v>59.32</c:v>
                </c:pt>
                <c:pt idx="14">
                  <c:v>60.32</c:v>
                </c:pt>
                <c:pt idx="15">
                  <c:v>61.34</c:v>
                </c:pt>
                <c:pt idx="16">
                  <c:v>62.24</c:v>
                </c:pt>
                <c:pt idx="17">
                  <c:v>62.93</c:v>
                </c:pt>
                <c:pt idx="18">
                  <c:v>63.73</c:v>
                </c:pt>
                <c:pt idx="19">
                  <c:v>64.35</c:v>
                </c:pt>
                <c:pt idx="20">
                  <c:v>64.88</c:v>
                </c:pt>
                <c:pt idx="21">
                  <c:v>65.37</c:v>
                </c:pt>
                <c:pt idx="22">
                  <c:v>65.89</c:v>
                </c:pt>
                <c:pt idx="23">
                  <c:v>66.34</c:v>
                </c:pt>
                <c:pt idx="24">
                  <c:v>66.6</c:v>
                </c:pt>
                <c:pt idx="25">
                  <c:v>66.94</c:v>
                </c:pt>
                <c:pt idx="26">
                  <c:v>67.38</c:v>
                </c:pt>
                <c:pt idx="27">
                  <c:v>67.55</c:v>
                </c:pt>
                <c:pt idx="28">
                  <c:v>67.88</c:v>
                </c:pt>
                <c:pt idx="29">
                  <c:v>67.96</c:v>
                </c:pt>
                <c:pt idx="30">
                  <c:v>68.12</c:v>
                </c:pt>
                <c:pt idx="31">
                  <c:v>68.45</c:v>
                </c:pt>
                <c:pt idx="32">
                  <c:v>68.47</c:v>
                </c:pt>
                <c:pt idx="33">
                  <c:v>68.62</c:v>
                </c:pt>
                <c:pt idx="34">
                  <c:v>68.74</c:v>
                </c:pt>
                <c:pt idx="35">
                  <c:v>68.94</c:v>
                </c:pt>
                <c:pt idx="36">
                  <c:v>68.81</c:v>
                </c:pt>
                <c:pt idx="37">
                  <c:v>68.96</c:v>
                </c:pt>
                <c:pt idx="38">
                  <c:v>69.07</c:v>
                </c:pt>
                <c:pt idx="39">
                  <c:v>69.15</c:v>
                </c:pt>
                <c:pt idx="40">
                  <c:v>69.18</c:v>
                </c:pt>
                <c:pt idx="41">
                  <c:v>69.36</c:v>
                </c:pt>
                <c:pt idx="42">
                  <c:v>69.41</c:v>
                </c:pt>
                <c:pt idx="43">
                  <c:v>69.39</c:v>
                </c:pt>
                <c:pt idx="44">
                  <c:v>69.45</c:v>
                </c:pt>
                <c:pt idx="45">
                  <c:v>69.39</c:v>
                </c:pt>
                <c:pt idx="46">
                  <c:v>69.09</c:v>
                </c:pt>
                <c:pt idx="47">
                  <c:v>69.12</c:v>
                </c:pt>
                <c:pt idx="48">
                  <c:v>68.96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240A8P!$J$87</c:f>
              <c:strCache>
                <c:ptCount val="1"/>
                <c:pt idx="0">
                  <c:v>A1</c:v>
                </c:pt>
              </c:strCache>
            </c:strRef>
          </c:tx>
          <c:spPr>
            <a:solidFill>
              <a:srgbClr val="8ea5ca"/>
            </a:solidFill>
            <a:ln w="47520">
              <a:solidFill>
                <a:srgbClr val="8ea5ca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240A8P!$D$88:$D$137</c:f>
              <c:numCache>
                <c:formatCode>General</c:formatCode>
                <c:ptCount val="50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</c:numCache>
            </c:numRef>
          </c:xVal>
          <c:yVal>
            <c:numRef>
              <c:f>240A8P!$J$88:$J$137</c:f>
              <c:numCache>
                <c:formatCode>General</c:formatCode>
                <c:ptCount val="50"/>
                <c:pt idx="0">
                  <c:v>22.84</c:v>
                </c:pt>
                <c:pt idx="1">
                  <c:v>22.87</c:v>
                </c:pt>
                <c:pt idx="2">
                  <c:v>22.92</c:v>
                </c:pt>
                <c:pt idx="3">
                  <c:v>22.59</c:v>
                </c:pt>
                <c:pt idx="4">
                  <c:v>22.53</c:v>
                </c:pt>
                <c:pt idx="5">
                  <c:v>23</c:v>
                </c:pt>
                <c:pt idx="6">
                  <c:v>23.12</c:v>
                </c:pt>
                <c:pt idx="7">
                  <c:v>23.46</c:v>
                </c:pt>
                <c:pt idx="8">
                  <c:v>23.5</c:v>
                </c:pt>
                <c:pt idx="9">
                  <c:v>23.6</c:v>
                </c:pt>
                <c:pt idx="10">
                  <c:v>23.7</c:v>
                </c:pt>
                <c:pt idx="11">
                  <c:v>23.55</c:v>
                </c:pt>
                <c:pt idx="12">
                  <c:v>23.95</c:v>
                </c:pt>
                <c:pt idx="13">
                  <c:v>23.66</c:v>
                </c:pt>
                <c:pt idx="14">
                  <c:v>23.42</c:v>
                </c:pt>
                <c:pt idx="15">
                  <c:v>23.44</c:v>
                </c:pt>
                <c:pt idx="16">
                  <c:v>23.37</c:v>
                </c:pt>
                <c:pt idx="17">
                  <c:v>23.03</c:v>
                </c:pt>
                <c:pt idx="18">
                  <c:v>22.9</c:v>
                </c:pt>
                <c:pt idx="19">
                  <c:v>22.93</c:v>
                </c:pt>
                <c:pt idx="20">
                  <c:v>22.89</c:v>
                </c:pt>
                <c:pt idx="21">
                  <c:v>22.7</c:v>
                </c:pt>
                <c:pt idx="22">
                  <c:v>22.82</c:v>
                </c:pt>
                <c:pt idx="23">
                  <c:v>22.83</c:v>
                </c:pt>
                <c:pt idx="24">
                  <c:v>22.63</c:v>
                </c:pt>
                <c:pt idx="25">
                  <c:v>22.51</c:v>
                </c:pt>
                <c:pt idx="26">
                  <c:v>22.78</c:v>
                </c:pt>
                <c:pt idx="27">
                  <c:v>22.53</c:v>
                </c:pt>
                <c:pt idx="28">
                  <c:v>22.55</c:v>
                </c:pt>
                <c:pt idx="29">
                  <c:v>22.62</c:v>
                </c:pt>
                <c:pt idx="30">
                  <c:v>22.46</c:v>
                </c:pt>
                <c:pt idx="31">
                  <c:v>22.5</c:v>
                </c:pt>
                <c:pt idx="32">
                  <c:v>22.34</c:v>
                </c:pt>
                <c:pt idx="33">
                  <c:v>22.2</c:v>
                </c:pt>
                <c:pt idx="34">
                  <c:v>21.97</c:v>
                </c:pt>
                <c:pt idx="35">
                  <c:v>22</c:v>
                </c:pt>
                <c:pt idx="36">
                  <c:v>22.01</c:v>
                </c:pt>
                <c:pt idx="37">
                  <c:v>22</c:v>
                </c:pt>
                <c:pt idx="38">
                  <c:v>22.03</c:v>
                </c:pt>
                <c:pt idx="39">
                  <c:v>21.8</c:v>
                </c:pt>
                <c:pt idx="40">
                  <c:v>21.7</c:v>
                </c:pt>
                <c:pt idx="41">
                  <c:v>21.58</c:v>
                </c:pt>
                <c:pt idx="42">
                  <c:v>21.45</c:v>
                </c:pt>
                <c:pt idx="43">
                  <c:v>21.28</c:v>
                </c:pt>
                <c:pt idx="44">
                  <c:v>21.23</c:v>
                </c:pt>
                <c:pt idx="45">
                  <c:v>21.07</c:v>
                </c:pt>
                <c:pt idx="46">
                  <c:v>20.78</c:v>
                </c:pt>
                <c:pt idx="47">
                  <c:v>20.7</c:v>
                </c:pt>
                <c:pt idx="48">
                  <c:v>20.53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240A8P!$K$87</c:f>
              <c:strCache>
                <c:ptCount val="1"/>
                <c:pt idx="0">
                  <c:v>A2</c:v>
                </c:pt>
              </c:strCache>
            </c:strRef>
          </c:tx>
          <c:spPr>
            <a:solidFill>
              <a:srgbClr val="cc8f8e"/>
            </a:solidFill>
            <a:ln w="47520">
              <a:solidFill>
                <a:srgbClr val="cc8f8e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240A8P!$D$88:$D$137</c:f>
              <c:numCache>
                <c:formatCode>General</c:formatCode>
                <c:ptCount val="50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</c:numCache>
            </c:numRef>
          </c:xVal>
          <c:yVal>
            <c:numRef>
              <c:f>240A8P!$K$88:$K$137</c:f>
              <c:numCache>
                <c:formatCode>General</c:formatCode>
                <c:ptCount val="50"/>
                <c:pt idx="0">
                  <c:v>22.87</c:v>
                </c:pt>
                <c:pt idx="1">
                  <c:v>22.94</c:v>
                </c:pt>
                <c:pt idx="2">
                  <c:v>22.7</c:v>
                </c:pt>
                <c:pt idx="3">
                  <c:v>22.6</c:v>
                </c:pt>
                <c:pt idx="4">
                  <c:v>22.56</c:v>
                </c:pt>
                <c:pt idx="5">
                  <c:v>23.19</c:v>
                </c:pt>
                <c:pt idx="6">
                  <c:v>23.46</c:v>
                </c:pt>
                <c:pt idx="7">
                  <c:v>23.63</c:v>
                </c:pt>
                <c:pt idx="8">
                  <c:v>23.76</c:v>
                </c:pt>
                <c:pt idx="9">
                  <c:v>23.9</c:v>
                </c:pt>
                <c:pt idx="10">
                  <c:v>24.07</c:v>
                </c:pt>
                <c:pt idx="11">
                  <c:v>23.86</c:v>
                </c:pt>
                <c:pt idx="12">
                  <c:v>24.31</c:v>
                </c:pt>
                <c:pt idx="13">
                  <c:v>23.86</c:v>
                </c:pt>
                <c:pt idx="14">
                  <c:v>23.78</c:v>
                </c:pt>
                <c:pt idx="15">
                  <c:v>23.68</c:v>
                </c:pt>
                <c:pt idx="16">
                  <c:v>23.54</c:v>
                </c:pt>
                <c:pt idx="17">
                  <c:v>23.14</c:v>
                </c:pt>
                <c:pt idx="18">
                  <c:v>23.2</c:v>
                </c:pt>
                <c:pt idx="19">
                  <c:v>23.16</c:v>
                </c:pt>
                <c:pt idx="20">
                  <c:v>23.09</c:v>
                </c:pt>
                <c:pt idx="21">
                  <c:v>22.91</c:v>
                </c:pt>
                <c:pt idx="22">
                  <c:v>23</c:v>
                </c:pt>
                <c:pt idx="23">
                  <c:v>23.03</c:v>
                </c:pt>
                <c:pt idx="24">
                  <c:v>22.7</c:v>
                </c:pt>
                <c:pt idx="25">
                  <c:v>22.65</c:v>
                </c:pt>
                <c:pt idx="26">
                  <c:v>22.87</c:v>
                </c:pt>
                <c:pt idx="27">
                  <c:v>22.47</c:v>
                </c:pt>
                <c:pt idx="28">
                  <c:v>22.57</c:v>
                </c:pt>
                <c:pt idx="29">
                  <c:v>22.72</c:v>
                </c:pt>
                <c:pt idx="30">
                  <c:v>22.52</c:v>
                </c:pt>
                <c:pt idx="31">
                  <c:v>22.38</c:v>
                </c:pt>
                <c:pt idx="32">
                  <c:v>22.43</c:v>
                </c:pt>
                <c:pt idx="33">
                  <c:v>22.26</c:v>
                </c:pt>
                <c:pt idx="34">
                  <c:v>21.99</c:v>
                </c:pt>
                <c:pt idx="35">
                  <c:v>22.05</c:v>
                </c:pt>
                <c:pt idx="36">
                  <c:v>22.06</c:v>
                </c:pt>
                <c:pt idx="37">
                  <c:v>22.25</c:v>
                </c:pt>
                <c:pt idx="38">
                  <c:v>21.99</c:v>
                </c:pt>
                <c:pt idx="39">
                  <c:v>21.92</c:v>
                </c:pt>
                <c:pt idx="40">
                  <c:v>22</c:v>
                </c:pt>
                <c:pt idx="41">
                  <c:v>21.79</c:v>
                </c:pt>
                <c:pt idx="42">
                  <c:v>21.67</c:v>
                </c:pt>
                <c:pt idx="43">
                  <c:v>21.49</c:v>
                </c:pt>
                <c:pt idx="44">
                  <c:v>21.34</c:v>
                </c:pt>
                <c:pt idx="45">
                  <c:v>21.34</c:v>
                </c:pt>
                <c:pt idx="46">
                  <c:v>20.63</c:v>
                </c:pt>
                <c:pt idx="47">
                  <c:v>20.58</c:v>
                </c:pt>
                <c:pt idx="48">
                  <c:v>20.44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240A8P!$L$87</c:f>
              <c:strCache>
                <c:ptCount val="1"/>
                <c:pt idx="0">
                  <c:v>A3</c:v>
                </c:pt>
              </c:strCache>
            </c:strRef>
          </c:tx>
          <c:spPr>
            <a:solidFill>
              <a:srgbClr val="b3c992"/>
            </a:solidFill>
            <a:ln w="47520">
              <a:solidFill>
                <a:srgbClr val="b3c992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240A8P!$D$88:$D$137</c:f>
              <c:numCache>
                <c:formatCode>General</c:formatCode>
                <c:ptCount val="50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</c:numCache>
            </c:numRef>
          </c:xVal>
          <c:yVal>
            <c:numRef>
              <c:f>240A8P!$L$88:$L$137</c:f>
              <c:numCache>
                <c:formatCode>General</c:formatCode>
                <c:ptCount val="50"/>
                <c:pt idx="0">
                  <c:v>21.85</c:v>
                </c:pt>
                <c:pt idx="1">
                  <c:v>21.95</c:v>
                </c:pt>
                <c:pt idx="2">
                  <c:v>21.92</c:v>
                </c:pt>
                <c:pt idx="3">
                  <c:v>21.65</c:v>
                </c:pt>
                <c:pt idx="4">
                  <c:v>21.7</c:v>
                </c:pt>
                <c:pt idx="5">
                  <c:v>22.14</c:v>
                </c:pt>
                <c:pt idx="6">
                  <c:v>22.22</c:v>
                </c:pt>
                <c:pt idx="7">
                  <c:v>22.42</c:v>
                </c:pt>
                <c:pt idx="8">
                  <c:v>22.52</c:v>
                </c:pt>
                <c:pt idx="9">
                  <c:v>22.65</c:v>
                </c:pt>
                <c:pt idx="10">
                  <c:v>22.77</c:v>
                </c:pt>
                <c:pt idx="11">
                  <c:v>22.58</c:v>
                </c:pt>
                <c:pt idx="12">
                  <c:v>23.03</c:v>
                </c:pt>
                <c:pt idx="13">
                  <c:v>22.79</c:v>
                </c:pt>
                <c:pt idx="14">
                  <c:v>22.62</c:v>
                </c:pt>
                <c:pt idx="15">
                  <c:v>22.72</c:v>
                </c:pt>
                <c:pt idx="16">
                  <c:v>22.5</c:v>
                </c:pt>
                <c:pt idx="17">
                  <c:v>22.22</c:v>
                </c:pt>
                <c:pt idx="18">
                  <c:v>22.09</c:v>
                </c:pt>
                <c:pt idx="19">
                  <c:v>22.17</c:v>
                </c:pt>
                <c:pt idx="20">
                  <c:v>22.01</c:v>
                </c:pt>
                <c:pt idx="21">
                  <c:v>22</c:v>
                </c:pt>
                <c:pt idx="22">
                  <c:v>21.96</c:v>
                </c:pt>
                <c:pt idx="23">
                  <c:v>21.96</c:v>
                </c:pt>
                <c:pt idx="24">
                  <c:v>21.88</c:v>
                </c:pt>
                <c:pt idx="25">
                  <c:v>21.76</c:v>
                </c:pt>
                <c:pt idx="26">
                  <c:v>21.92</c:v>
                </c:pt>
                <c:pt idx="27">
                  <c:v>21.74</c:v>
                </c:pt>
                <c:pt idx="28">
                  <c:v>21.7</c:v>
                </c:pt>
                <c:pt idx="29">
                  <c:v>21.81</c:v>
                </c:pt>
                <c:pt idx="30">
                  <c:v>21.65</c:v>
                </c:pt>
                <c:pt idx="31">
                  <c:v>21.63</c:v>
                </c:pt>
                <c:pt idx="32">
                  <c:v>21.48</c:v>
                </c:pt>
                <c:pt idx="33">
                  <c:v>21.5</c:v>
                </c:pt>
                <c:pt idx="34">
                  <c:v>21.33</c:v>
                </c:pt>
                <c:pt idx="35">
                  <c:v>21.46</c:v>
                </c:pt>
                <c:pt idx="36">
                  <c:v>21.25</c:v>
                </c:pt>
                <c:pt idx="37">
                  <c:v>21.22</c:v>
                </c:pt>
                <c:pt idx="38">
                  <c:v>21.1</c:v>
                </c:pt>
                <c:pt idx="39">
                  <c:v>20.96</c:v>
                </c:pt>
                <c:pt idx="40">
                  <c:v>20.98</c:v>
                </c:pt>
                <c:pt idx="41">
                  <c:v>20.89</c:v>
                </c:pt>
                <c:pt idx="42">
                  <c:v>20.57</c:v>
                </c:pt>
                <c:pt idx="43">
                  <c:v>20.43</c:v>
                </c:pt>
                <c:pt idx="44">
                  <c:v>20.32</c:v>
                </c:pt>
                <c:pt idx="45">
                  <c:v>20.27</c:v>
                </c:pt>
                <c:pt idx="46">
                  <c:v>19.68</c:v>
                </c:pt>
                <c:pt idx="47">
                  <c:v>19.93</c:v>
                </c:pt>
                <c:pt idx="48">
                  <c:v>19.54</c:v>
                </c:pt>
              </c:numCache>
            </c:numRef>
          </c:yVal>
          <c:smooth val="1"/>
        </c:ser>
        <c:axId val="25508928"/>
        <c:axId val="25418674"/>
      </c:scatterChart>
      <c:valAx>
        <c:axId val="25508928"/>
        <c:scaling>
          <c:orientation val="minMax"/>
          <c:max val="245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ffffff"/>
                </a:solidFill>
                <a:latin typeface="Calibri"/>
              </a:defRPr>
            </a:pPr>
          </a:p>
        </c:txPr>
        <c:crossAx val="25418674"/>
        <c:crosses val="autoZero"/>
        <c:crossBetween val="midCat"/>
        <c:majorUnit val="10"/>
      </c:valAx>
      <c:valAx>
        <c:axId val="25418674"/>
        <c:scaling>
          <c:orientation val="minMax"/>
          <c:min val="15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.0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ffffff"/>
                </a:solidFill>
                <a:latin typeface="Calibri"/>
              </a:defRPr>
            </a:pPr>
          </a:p>
        </c:txPr>
        <c:crossAx val="25508928"/>
        <c:crossesAt val="1"/>
        <c:crossBetween val="midCat"/>
      </c:valAx>
      <c:spPr>
        <a:noFill/>
        <a:ln w="0">
          <a:noFill/>
        </a:ln>
      </c:spPr>
    </c:plotArea>
    <c:legend>
      <c:legendPos val="r"/>
      <c:layout>
        <c:manualLayout>
          <c:xMode val="edge"/>
          <c:yMode val="edge"/>
          <c:x val="0.895822496169879"/>
          <c:y val="0.105080125853833"/>
          <c:w val="0.0595895746640342"/>
          <c:h val="0.562111052503399"/>
        </c:manualLayout>
      </c:layout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ffffff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9bbb59"/>
    </a:solidFill>
    <a:ln w="38160">
      <a:solidFill>
        <a:srgbClr val="ffffff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0508839630261151"/>
          <c:y val="0.0322975287496941"/>
          <c:w val="0.69990128331688"/>
          <c:h val="0.807927575238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"tempo"</c:f>
              <c:strCache>
                <c:ptCount val="1"/>
                <c:pt idx="0">
                  <c:v>tempo</c:v>
                </c:pt>
              </c:strCache>
            </c:strRef>
          </c:tx>
          <c:spPr>
            <a:solidFill>
              <a:srgbClr val="99ccff"/>
            </a:solidFill>
            <a:ln w="2844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240A8P!$H$164:$H$172</c:f>
              <c:numCache>
                <c:formatCode>General</c:formatCode>
                <c:ptCount val="9"/>
                <c:pt idx="0">
                  <c:v>80</c:v>
                </c:pt>
                <c:pt idx="1">
                  <c:v>84</c:v>
                </c:pt>
                <c:pt idx="2">
                  <c:v>89</c:v>
                </c:pt>
                <c:pt idx="3">
                  <c:v>94</c:v>
                </c:pt>
                <c:pt idx="4">
                  <c:v>101</c:v>
                </c:pt>
                <c:pt idx="5">
                  <c:v>105</c:v>
                </c:pt>
                <c:pt idx="6">
                  <c:v>111</c:v>
                </c:pt>
                <c:pt idx="7">
                  <c:v>117</c:v>
                </c:pt>
                <c:pt idx="8">
                  <c:v>123</c:v>
                </c:pt>
              </c:numCache>
            </c:numRef>
          </c:xVal>
          <c:yVal>
            <c:numRef>
              <c:f>240A8P!$I$164:$I$172</c:f>
              <c:numCache>
                <c:formatCode>General</c:formatCode>
                <c:ptCount val="9"/>
              </c:numCache>
            </c:numRef>
          </c:yVal>
          <c:smooth val="0"/>
        </c:ser>
        <c:ser>
          <c:idx val="1"/>
          <c:order val="1"/>
          <c:spPr>
            <a:solidFill>
              <a:srgbClr val="99ccff"/>
            </a:solidFill>
            <a:ln w="2844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w="9360">
                <a:solidFill>
                  <a:srgbClr val="000000"/>
                </a:solidFill>
                <a:round/>
              </a:ln>
            </c:spPr>
            <c:trendlineType val="exp"/>
            <c:forward val="0"/>
            <c:backward val="0"/>
            <c:dispRSqr val="0"/>
            <c:dispEq val="1"/>
          </c:trendline>
          <c:xVal>
            <c:numRef>
              <c:f>240A8P!$H$164:$H$178</c:f>
              <c:numCache>
                <c:formatCode>General</c:formatCode>
                <c:ptCount val="15"/>
                <c:pt idx="0">
                  <c:v>80</c:v>
                </c:pt>
                <c:pt idx="1">
                  <c:v>84</c:v>
                </c:pt>
                <c:pt idx="2">
                  <c:v>89</c:v>
                </c:pt>
                <c:pt idx="3">
                  <c:v>94</c:v>
                </c:pt>
                <c:pt idx="4">
                  <c:v>101</c:v>
                </c:pt>
                <c:pt idx="5">
                  <c:v>105</c:v>
                </c:pt>
                <c:pt idx="6">
                  <c:v>111</c:v>
                </c:pt>
                <c:pt idx="7">
                  <c:v>117</c:v>
                </c:pt>
                <c:pt idx="8">
                  <c:v>123</c:v>
                </c:pt>
                <c:pt idx="9">
                  <c:v>128</c:v>
                </c:pt>
                <c:pt idx="10">
                  <c:v>133</c:v>
                </c:pt>
                <c:pt idx="11">
                  <c:v>137</c:v>
                </c:pt>
                <c:pt idx="12">
                  <c:v>144</c:v>
                </c:pt>
                <c:pt idx="13">
                  <c:v>149</c:v>
                </c:pt>
                <c:pt idx="14">
                  <c:v>155</c:v>
                </c:pt>
              </c:numCache>
            </c:numRef>
          </c:xVal>
          <c:yVal>
            <c:numRef>
              <c:f>240A8P!$J$164:$J$178</c:f>
              <c:numCache>
                <c:formatCode>General</c:formatCode>
                <c:ptCount val="15"/>
                <c:pt idx="0">
                  <c:v>257.1</c:v>
                </c:pt>
                <c:pt idx="1">
                  <c:v>257</c:v>
                </c:pt>
                <c:pt idx="2">
                  <c:v>256.9</c:v>
                </c:pt>
                <c:pt idx="3">
                  <c:v>256.8</c:v>
                </c:pt>
                <c:pt idx="4">
                  <c:v>256.7</c:v>
                </c:pt>
                <c:pt idx="5">
                  <c:v>256.6</c:v>
                </c:pt>
                <c:pt idx="6">
                  <c:v>256.5</c:v>
                </c:pt>
                <c:pt idx="7">
                  <c:v>256.4</c:v>
                </c:pt>
                <c:pt idx="8">
                  <c:v>256.3</c:v>
                </c:pt>
                <c:pt idx="9">
                  <c:v>256.2</c:v>
                </c:pt>
                <c:pt idx="10">
                  <c:v>256.1</c:v>
                </c:pt>
                <c:pt idx="11">
                  <c:v>256</c:v>
                </c:pt>
                <c:pt idx="12">
                  <c:v>255.9</c:v>
                </c:pt>
                <c:pt idx="13">
                  <c:v>255.8</c:v>
                </c:pt>
                <c:pt idx="14">
                  <c:v>255.7</c:v>
                </c:pt>
              </c:numCache>
            </c:numRef>
          </c:yVal>
          <c:smooth val="0"/>
        </c:ser>
        <c:axId val="94936939"/>
        <c:axId val="1797189"/>
      </c:scatterChart>
      <c:valAx>
        <c:axId val="94936939"/>
        <c:scaling>
          <c:orientation val="minMax"/>
          <c:max val="158"/>
          <c:min val="75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797189"/>
        <c:crosses val="autoZero"/>
        <c:crossBetween val="midCat"/>
        <c:majorUnit val="5"/>
      </c:valAx>
      <c:valAx>
        <c:axId val="179718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4936939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9bbb59"/>
    </a:solidFill>
    <a:ln w="9360">
      <a:solidFill>
        <a:srgbClr val="d9d9d9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200" spc="-1" strike="noStrike">
                <a:solidFill>
                  <a:srgbClr val="ffffff"/>
                </a:solidFill>
                <a:latin typeface="Calibri"/>
              </a:defRPr>
            </a:pPr>
            <a:r>
              <a:rPr b="0" lang="en-US" sz="1200" spc="-1" strike="noStrike">
                <a:solidFill>
                  <a:srgbClr val="ffffff"/>
                </a:solidFill>
                <a:latin typeface="Calibri"/>
              </a:rPr>
              <a:t>Título do gráfico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240A8P!$R$102</c:f>
              <c:strCache>
                <c:ptCount val="1"/>
                <c:pt idx="0">
                  <c:v>P1</c:v>
                </c:pt>
              </c:strCache>
            </c:strRef>
          </c:tx>
          <c:spPr>
            <a:solidFill>
              <a:srgbClr val="4f81bd"/>
            </a:solidFill>
            <a:ln cap="rnd" w="28440">
              <a:solidFill>
                <a:srgbClr val="4f81bd"/>
              </a:solidFill>
              <a:round/>
            </a:ln>
          </c:spPr>
          <c:marker>
            <c:symbol val="circle"/>
            <c:size val="5"/>
            <c:spPr>
              <a:solidFill>
                <a:srgbClr val="4f81bd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240A8P!$Q$103:$Q$110</c:f>
              <c:strCache>
                <c:ptCount val="8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</c:strCache>
            </c:strRef>
          </c:cat>
          <c:val>
            <c:numRef>
              <c:f>240A8P!$R$103:$R$110</c:f>
              <c:numCache>
                <c:formatCode>General</c:formatCode>
                <c:ptCount val="8"/>
                <c:pt idx="0">
                  <c:v>9.52</c:v>
                </c:pt>
                <c:pt idx="1">
                  <c:v>7.17</c:v>
                </c:pt>
                <c:pt idx="2">
                  <c:v>4.02</c:v>
                </c:pt>
                <c:pt idx="3">
                  <c:v>2.34</c:v>
                </c:pt>
                <c:pt idx="4">
                  <c:v>1.52</c:v>
                </c:pt>
                <c:pt idx="5">
                  <c:v>1.17</c:v>
                </c:pt>
                <c:pt idx="6">
                  <c:v>0.0400000000000063</c:v>
                </c:pt>
                <c:pt idx="7">
                  <c:v>0.369999999999997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240A8P!$S$102</c:f>
              <c:strCache>
                <c:ptCount val="1"/>
                <c:pt idx="0">
                  <c:v>P2</c:v>
                </c:pt>
              </c:strCache>
            </c:strRef>
          </c:tx>
          <c:spPr>
            <a:solidFill>
              <a:srgbClr val="c0504d"/>
            </a:solidFill>
            <a:ln cap="rnd" w="28440">
              <a:solidFill>
                <a:srgbClr val="c0504d"/>
              </a:solidFill>
              <a:round/>
            </a:ln>
          </c:spPr>
          <c:marker>
            <c:symbol val="circle"/>
            <c:size val="5"/>
            <c:spPr>
              <a:solidFill>
                <a:srgbClr val="c0504d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240A8P!$Q$103:$Q$110</c:f>
              <c:strCache>
                <c:ptCount val="8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</c:strCache>
            </c:strRef>
          </c:cat>
          <c:val>
            <c:numRef>
              <c:f>240A8P!$S$103:$S$110</c:f>
              <c:numCache>
                <c:formatCode>General</c:formatCode>
                <c:ptCount val="8"/>
                <c:pt idx="0">
                  <c:v>13.65</c:v>
                </c:pt>
                <c:pt idx="1">
                  <c:v>8.33</c:v>
                </c:pt>
                <c:pt idx="2">
                  <c:v>5</c:v>
                </c:pt>
                <c:pt idx="3">
                  <c:v>2.40000000000001</c:v>
                </c:pt>
                <c:pt idx="4">
                  <c:v>1.04000000000001</c:v>
                </c:pt>
                <c:pt idx="5">
                  <c:v>0.930000000000003</c:v>
                </c:pt>
                <c:pt idx="6">
                  <c:v>0.77000000000001</c:v>
                </c:pt>
                <c:pt idx="7">
                  <c:v>0.750000000000007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240A8P!$T$102</c:f>
              <c:strCache>
                <c:ptCount val="1"/>
                <c:pt idx="0">
                  <c:v>P3</c:v>
                </c:pt>
              </c:strCache>
            </c:strRef>
          </c:tx>
          <c:spPr>
            <a:solidFill>
              <a:srgbClr val="9bbb59"/>
            </a:solidFill>
            <a:ln cap="rnd" w="28440">
              <a:solidFill>
                <a:srgbClr val="9bbb59"/>
              </a:solidFill>
              <a:round/>
            </a:ln>
          </c:spPr>
          <c:marker>
            <c:symbol val="circle"/>
            <c:size val="5"/>
            <c:spPr>
              <a:solidFill>
                <a:srgbClr val="9bbb59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240A8P!$Q$103:$Q$110</c:f>
              <c:strCache>
                <c:ptCount val="8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</c:strCache>
            </c:strRef>
          </c:cat>
          <c:val>
            <c:numRef>
              <c:f>240A8P!$T$103:$T$110</c:f>
              <c:numCache>
                <c:formatCode>General</c:formatCode>
                <c:ptCount val="8"/>
                <c:pt idx="0">
                  <c:v>12</c:v>
                </c:pt>
                <c:pt idx="1">
                  <c:v>7.38</c:v>
                </c:pt>
                <c:pt idx="2">
                  <c:v>4.14</c:v>
                </c:pt>
                <c:pt idx="3">
                  <c:v>2.59</c:v>
                </c:pt>
                <c:pt idx="4">
                  <c:v>1.24</c:v>
                </c:pt>
                <c:pt idx="5">
                  <c:v>1.26</c:v>
                </c:pt>
                <c:pt idx="6">
                  <c:v>0.240000000000009</c:v>
                </c:pt>
                <c:pt idx="7">
                  <c:v>0.519999999999989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240A8P!$U$102</c:f>
              <c:strCache>
                <c:ptCount val="1"/>
                <c:pt idx="0">
                  <c:v>P4</c:v>
                </c:pt>
              </c:strCache>
            </c:strRef>
          </c:tx>
          <c:spPr>
            <a:solidFill>
              <a:srgbClr val="8064a2"/>
            </a:solidFill>
            <a:ln cap="rnd" w="28440">
              <a:solidFill>
                <a:srgbClr val="8064a2"/>
              </a:solidFill>
              <a:round/>
            </a:ln>
          </c:spPr>
          <c:marker>
            <c:symbol val="circle"/>
            <c:size val="5"/>
            <c:spPr>
              <a:solidFill>
                <a:srgbClr val="8064a2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240A8P!$Q$103:$Q$110</c:f>
              <c:strCache>
                <c:ptCount val="8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</c:strCache>
            </c:strRef>
          </c:cat>
          <c:val>
            <c:numRef>
              <c:f>240A8P!$U$103:$U$110</c:f>
              <c:numCache>
                <c:formatCode>General</c:formatCode>
                <c:ptCount val="8"/>
                <c:pt idx="0">
                  <c:v>14.39</c:v>
                </c:pt>
                <c:pt idx="1">
                  <c:v>7.85000000000001</c:v>
                </c:pt>
                <c:pt idx="2">
                  <c:v>3.98</c:v>
                </c:pt>
                <c:pt idx="3">
                  <c:v>2.05999999999999</c:v>
                </c:pt>
                <c:pt idx="4">
                  <c:v>1.33999999999999</c:v>
                </c:pt>
                <c:pt idx="5">
                  <c:v>1.05000000000001</c:v>
                </c:pt>
                <c:pt idx="6">
                  <c:v>0</c:v>
                </c:pt>
                <c:pt idx="7">
                  <c:v>0.43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240A8P!$V$102</c:f>
              <c:strCache>
                <c:ptCount val="1"/>
                <c:pt idx="0">
                  <c:v>P5</c:v>
                </c:pt>
              </c:strCache>
            </c:strRef>
          </c:tx>
          <c:spPr>
            <a:solidFill>
              <a:srgbClr val="4bacc6"/>
            </a:solidFill>
            <a:ln cap="rnd" w="28440">
              <a:solidFill>
                <a:srgbClr val="4bacc6"/>
              </a:solidFill>
              <a:round/>
            </a:ln>
          </c:spPr>
          <c:marker>
            <c:symbol val="circle"/>
            <c:size val="5"/>
            <c:spPr>
              <a:solidFill>
                <a:srgbClr val="4bacc6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240A8P!$Q$103:$Q$110</c:f>
              <c:strCache>
                <c:ptCount val="8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</c:strCache>
            </c:strRef>
          </c:cat>
          <c:val>
            <c:numRef>
              <c:f>240A8P!$V$103:$V$110</c:f>
              <c:numCache>
                <c:formatCode>General</c:formatCode>
                <c:ptCount val="8"/>
                <c:pt idx="0">
                  <c:v>10.42</c:v>
                </c:pt>
                <c:pt idx="1">
                  <c:v>7.47</c:v>
                </c:pt>
                <c:pt idx="2">
                  <c:v>3.97000000000001</c:v>
                </c:pt>
                <c:pt idx="3">
                  <c:v>1.72000000000001</c:v>
                </c:pt>
                <c:pt idx="4">
                  <c:v>1.06</c:v>
                </c:pt>
                <c:pt idx="5">
                  <c:v>0.949999999999999</c:v>
                </c:pt>
                <c:pt idx="6">
                  <c:v>0.650000000000006</c:v>
                </c:pt>
                <c:pt idx="7">
                  <c:v>0.800000000000004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240A8P!$W$102</c:f>
              <c:strCache>
                <c:ptCount val="1"/>
                <c:pt idx="0">
                  <c:v>A1</c:v>
                </c:pt>
              </c:strCache>
            </c:strRef>
          </c:tx>
          <c:spPr>
            <a:solidFill>
              <a:srgbClr val="5f7530"/>
            </a:solidFill>
            <a:ln cap="rnd" w="28440">
              <a:solidFill>
                <a:srgbClr val="5f7530"/>
              </a:solidFill>
              <a:round/>
            </a:ln>
          </c:spPr>
          <c:marker>
            <c:symbol val="circle"/>
            <c:size val="5"/>
            <c:spPr>
              <a:solidFill>
                <a:srgbClr val="5f7530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240A8P!$Q$103:$Q$110</c:f>
              <c:strCache>
                <c:ptCount val="8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</c:strCache>
            </c:strRef>
          </c:cat>
          <c:val>
            <c:numRef>
              <c:f>240A8P!$W$103:$W$110</c:f>
              <c:numCache>
                <c:formatCode>General</c:formatCode>
                <c:ptCount val="8"/>
                <c:pt idx="0">
                  <c:v>0.0300000000000011</c:v>
                </c:pt>
                <c:pt idx="1">
                  <c:v>0.43</c:v>
                </c:pt>
                <c:pt idx="2">
                  <c:v>-0.529999999999998</c:v>
                </c:pt>
                <c:pt idx="3">
                  <c:v>-0.0700000000000003</c:v>
                </c:pt>
                <c:pt idx="4">
                  <c:v>-0.0799999999999983</c:v>
                </c:pt>
                <c:pt idx="5">
                  <c:v>-0.260000000000002</c:v>
                </c:pt>
                <c:pt idx="6">
                  <c:v>-0.210000000000001</c:v>
                </c:pt>
                <c:pt idx="7">
                  <c:v>-0.379999999999999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240A8P!$X$102</c:f>
              <c:strCache>
                <c:ptCount val="1"/>
                <c:pt idx="0">
                  <c:v>A2</c:v>
                </c:pt>
              </c:strCache>
            </c:strRef>
          </c:tx>
          <c:spPr>
            <a:solidFill>
              <a:srgbClr val="4d3b62"/>
            </a:solidFill>
            <a:ln cap="rnd" w="28440">
              <a:solidFill>
                <a:srgbClr val="4d3b62"/>
              </a:solidFill>
              <a:round/>
            </a:ln>
          </c:spPr>
          <c:marker>
            <c:symbol val="circle"/>
            <c:size val="5"/>
            <c:spPr>
              <a:solidFill>
                <a:srgbClr val="4d3b62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240A8P!$Q$103:$Q$110</c:f>
              <c:strCache>
                <c:ptCount val="8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</c:strCache>
            </c:strRef>
          </c:cat>
          <c:val>
            <c:numRef>
              <c:f>240A8P!$X$103:$X$110</c:f>
              <c:numCache>
                <c:formatCode>General</c:formatCode>
                <c:ptCount val="8"/>
                <c:pt idx="0">
                  <c:v>0</c:v>
                </c:pt>
                <c:pt idx="1">
                  <c:v>0.399999999999999</c:v>
                </c:pt>
                <c:pt idx="2">
                  <c:v>-0.629999999999999</c:v>
                </c:pt>
                <c:pt idx="3">
                  <c:v>-0.169999999999998</c:v>
                </c:pt>
                <c:pt idx="4">
                  <c:v>-0.0500000000000007</c:v>
                </c:pt>
                <c:pt idx="5">
                  <c:v>-0.259999999999998</c:v>
                </c:pt>
                <c:pt idx="6">
                  <c:v>-0.0700000000000003</c:v>
                </c:pt>
                <c:pt idx="7">
                  <c:v>-0.330000000000002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240A8P!$Y$102</c:f>
              <c:strCache>
                <c:ptCount val="1"/>
                <c:pt idx="0">
                  <c:v>A3</c:v>
                </c:pt>
              </c:strCache>
            </c:strRef>
          </c:tx>
          <c:spPr>
            <a:solidFill>
              <a:srgbClr val="276a7c"/>
            </a:solidFill>
            <a:ln cap="rnd" w="28440">
              <a:solidFill>
                <a:srgbClr val="276a7c"/>
              </a:solidFill>
              <a:round/>
            </a:ln>
          </c:spPr>
          <c:marker>
            <c:symbol val="circle"/>
            <c:size val="5"/>
            <c:spPr>
              <a:solidFill>
                <a:srgbClr val="276a7c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240A8P!$Q$103:$Q$110</c:f>
              <c:strCache>
                <c:ptCount val="8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</c:strCache>
            </c:strRef>
          </c:cat>
          <c:val>
            <c:numRef>
              <c:f>240A8P!$Y$103:$Y$110</c:f>
              <c:numCache>
                <c:formatCode>General</c:formatCode>
                <c:ptCount val="8"/>
                <c:pt idx="0">
                  <c:v>0.0700000000000003</c:v>
                </c:pt>
                <c:pt idx="1">
                  <c:v>0.359999999999999</c:v>
                </c:pt>
                <c:pt idx="2">
                  <c:v>-0.41</c:v>
                </c:pt>
                <c:pt idx="3">
                  <c:v>-0.0899999999999999</c:v>
                </c:pt>
                <c:pt idx="4">
                  <c:v>-0.119999999999997</c:v>
                </c:pt>
                <c:pt idx="5">
                  <c:v>-0.169999999999998</c:v>
                </c:pt>
                <c:pt idx="6">
                  <c:v>-0.27</c:v>
                </c:pt>
                <c:pt idx="7">
                  <c:v>-0.300000000000001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76948224"/>
        <c:axId val="78610050"/>
      </c:lineChart>
      <c:catAx>
        <c:axId val="769482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lang="en-US" sz="1000" spc="-1" strike="noStrike">
                <a:solidFill>
                  <a:srgbClr val="ffffff"/>
                </a:solidFill>
                <a:latin typeface="Calibri"/>
              </a:defRPr>
            </a:pPr>
          </a:p>
        </c:txPr>
        <c:crossAx val="78610050"/>
        <c:crosses val="autoZero"/>
        <c:auto val="1"/>
        <c:lblAlgn val="ctr"/>
        <c:lblOffset val="100"/>
        <c:noMultiLvlLbl val="0"/>
      </c:catAx>
      <c:valAx>
        <c:axId val="78610050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lang="en-US" sz="1000" spc="-1" strike="noStrike">
                <a:solidFill>
                  <a:srgbClr val="ffffff"/>
                </a:solidFill>
                <a:latin typeface="Calibri"/>
              </a:defRPr>
            </a:pPr>
          </a:p>
        </c:txPr>
        <c:crossAx val="76948224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lang="en-US" sz="1000" spc="-1" strike="noStrike">
              <a:solidFill>
                <a:srgbClr val="ffffff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9bbb59"/>
    </a:solidFill>
    <a:ln w="9360">
      <a:solidFill>
        <a:srgbClr val="d9d9d9"/>
      </a:solidFill>
      <a:round/>
    </a:ln>
  </c:sp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ineChart>
        <c:grouping val="standard"/>
        <c:varyColors val="0"/>
        <c:ser>
          <c:idx val="0"/>
          <c:order val="0"/>
          <c:tx>
            <c:strRef>
              <c:f>240A8P!$R$142</c:f>
              <c:strCache>
                <c:ptCount val="1"/>
                <c:pt idx="0">
                  <c:v>P1</c:v>
                </c:pt>
              </c:strCache>
            </c:strRef>
          </c:tx>
          <c:spPr>
            <a:solidFill>
              <a:srgbClr val="4f81bd"/>
            </a:solidFill>
            <a:ln cap="rnd" w="28440">
              <a:solidFill>
                <a:srgbClr val="4f81bd"/>
              </a:solidFill>
              <a:round/>
            </a:ln>
          </c:spPr>
          <c:marker>
            <c:symbol val="circle"/>
            <c:size val="5"/>
            <c:spPr>
              <a:solidFill>
                <a:srgbClr val="4f81bd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240A8P!$Q$143:$Q$146</c:f>
              <c:strCache>
                <c:ptCount val="4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</c:strCache>
            </c:strRef>
          </c:cat>
          <c:val>
            <c:numRef>
              <c:f>240A8P!$R$143:$R$146</c:f>
              <c:numCache>
                <c:formatCode>General</c:formatCode>
                <c:ptCount val="4"/>
                <c:pt idx="0">
                  <c:v>20.3</c:v>
                </c:pt>
                <c:pt idx="1">
                  <c:v>6.8</c:v>
                </c:pt>
                <c:pt idx="2">
                  <c:v>2.63999999999999</c:v>
                </c:pt>
                <c:pt idx="3">
                  <c:v>0.200000000000003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240A8P!$S$142</c:f>
              <c:strCache>
                <c:ptCount val="1"/>
                <c:pt idx="0">
                  <c:v>P2</c:v>
                </c:pt>
              </c:strCache>
            </c:strRef>
          </c:tx>
          <c:spPr>
            <a:solidFill>
              <a:srgbClr val="c0504d"/>
            </a:solidFill>
            <a:ln cap="rnd" w="28440">
              <a:solidFill>
                <a:srgbClr val="c0504d"/>
              </a:solidFill>
              <a:round/>
            </a:ln>
          </c:spPr>
          <c:marker>
            <c:symbol val="circle"/>
            <c:size val="5"/>
            <c:spPr>
              <a:solidFill>
                <a:srgbClr val="c0504d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240A8P!$Q$143:$Q$146</c:f>
              <c:strCache>
                <c:ptCount val="4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</c:strCache>
            </c:strRef>
          </c:cat>
          <c:val>
            <c:numRef>
              <c:f>240A8P!$S$143:$S$146</c:f>
              <c:numCache>
                <c:formatCode>General</c:formatCode>
                <c:ptCount val="4"/>
                <c:pt idx="0">
                  <c:v>25.95</c:v>
                </c:pt>
                <c:pt idx="1">
                  <c:v>8.31</c:v>
                </c:pt>
                <c:pt idx="2">
                  <c:v>2.57</c:v>
                </c:pt>
                <c:pt idx="3">
                  <c:v>1.24000000000001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240A8P!$T$142</c:f>
              <c:strCache>
                <c:ptCount val="1"/>
                <c:pt idx="0">
                  <c:v>P3</c:v>
                </c:pt>
              </c:strCache>
            </c:strRef>
          </c:tx>
          <c:spPr>
            <a:solidFill>
              <a:srgbClr val="9bbb59"/>
            </a:solidFill>
            <a:ln cap="rnd" w="28440">
              <a:solidFill>
                <a:srgbClr val="9bbb59"/>
              </a:solidFill>
              <a:round/>
            </a:ln>
          </c:spPr>
          <c:marker>
            <c:symbol val="circle"/>
            <c:size val="5"/>
            <c:spPr>
              <a:solidFill>
                <a:srgbClr val="9bbb59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240A8P!$Q$143:$Q$146</c:f>
              <c:strCache>
                <c:ptCount val="4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</c:strCache>
            </c:strRef>
          </c:cat>
          <c:val>
            <c:numRef>
              <c:f>240A8P!$T$143:$T$146</c:f>
              <c:numCache>
                <c:formatCode>General</c:formatCode>
                <c:ptCount val="4"/>
                <c:pt idx="0">
                  <c:v>23.11</c:v>
                </c:pt>
                <c:pt idx="1">
                  <c:v>6.95999999999999</c:v>
                </c:pt>
                <c:pt idx="2">
                  <c:v>2.31</c:v>
                </c:pt>
                <c:pt idx="3">
                  <c:v>0.530000000000001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240A8P!$U$142</c:f>
              <c:strCache>
                <c:ptCount val="1"/>
                <c:pt idx="0">
                  <c:v>P4</c:v>
                </c:pt>
              </c:strCache>
            </c:strRef>
          </c:tx>
          <c:spPr>
            <a:solidFill>
              <a:srgbClr val="8064a2"/>
            </a:solidFill>
            <a:ln cap="rnd" w="28440">
              <a:solidFill>
                <a:srgbClr val="8064a2"/>
              </a:solidFill>
              <a:round/>
            </a:ln>
          </c:spPr>
          <c:marker>
            <c:symbol val="circle"/>
            <c:size val="5"/>
            <c:spPr>
              <a:solidFill>
                <a:srgbClr val="8064a2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240A8P!$Q$143:$Q$146</c:f>
              <c:strCache>
                <c:ptCount val="4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</c:strCache>
            </c:strRef>
          </c:cat>
          <c:val>
            <c:numRef>
              <c:f>240A8P!$U$143:$U$146</c:f>
              <c:numCache>
                <c:formatCode>General</c:formatCode>
                <c:ptCount val="4"/>
                <c:pt idx="0">
                  <c:v>25.98</c:v>
                </c:pt>
                <c:pt idx="1">
                  <c:v>7.01000000000001</c:v>
                </c:pt>
                <c:pt idx="2">
                  <c:v>2.87999999999999</c:v>
                </c:pt>
                <c:pt idx="3">
                  <c:v>0.460000000000008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240A8P!$V$142</c:f>
              <c:strCache>
                <c:ptCount val="1"/>
                <c:pt idx="0">
                  <c:v>P5</c:v>
                </c:pt>
              </c:strCache>
            </c:strRef>
          </c:tx>
          <c:spPr>
            <a:solidFill>
              <a:srgbClr val="4bacc6"/>
            </a:solidFill>
            <a:ln cap="rnd" w="28440">
              <a:solidFill>
                <a:srgbClr val="4bacc6"/>
              </a:solidFill>
              <a:round/>
            </a:ln>
          </c:spPr>
          <c:marker>
            <c:symbol val="circle"/>
            <c:size val="5"/>
            <c:spPr>
              <a:solidFill>
                <a:srgbClr val="4bacc6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240A8P!$Q$143:$Q$146</c:f>
              <c:strCache>
                <c:ptCount val="4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</c:strCache>
            </c:strRef>
          </c:cat>
          <c:val>
            <c:numRef>
              <c:f>240A8P!$V$143:$V$146</c:f>
              <c:numCache>
                <c:formatCode>General</c:formatCode>
                <c:ptCount val="4"/>
                <c:pt idx="0">
                  <c:v>21.19</c:v>
                </c:pt>
                <c:pt idx="1">
                  <c:v>6.65</c:v>
                </c:pt>
                <c:pt idx="2">
                  <c:v>1.95000000000001</c:v>
                </c:pt>
                <c:pt idx="3">
                  <c:v>1.12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240A8P!$W$142</c:f>
              <c:strCache>
                <c:ptCount val="1"/>
                <c:pt idx="0">
                  <c:v>A1</c:v>
                </c:pt>
              </c:strCache>
            </c:strRef>
          </c:tx>
          <c:spPr>
            <a:solidFill>
              <a:srgbClr val="f79646"/>
            </a:solidFill>
            <a:ln cap="rnd" w="28440">
              <a:solidFill>
                <a:srgbClr val="f79646"/>
              </a:solidFill>
              <a:round/>
            </a:ln>
          </c:spPr>
          <c:marker>
            <c:symbol val="circle"/>
            <c:size val="5"/>
            <c:spPr>
              <a:solidFill>
                <a:srgbClr val="f79646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240A8P!$Q$143:$Q$146</c:f>
              <c:strCache>
                <c:ptCount val="4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</c:strCache>
            </c:strRef>
          </c:cat>
          <c:val>
            <c:numRef>
              <c:f>240A8P!$W$143:$W$146</c:f>
              <c:numCache>
                <c:formatCode>General</c:formatCode>
                <c:ptCount val="4"/>
                <c:pt idx="0">
                  <c:v>0.280000000000001</c:v>
                </c:pt>
                <c:pt idx="1">
                  <c:v>-1.02</c:v>
                </c:pt>
                <c:pt idx="2">
                  <c:v>-0.129999999999999</c:v>
                </c:pt>
                <c:pt idx="3">
                  <c:v>-0.560000000000002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240A8P!$X$142</c:f>
              <c:strCache>
                <c:ptCount val="1"/>
                <c:pt idx="0">
                  <c:v>A2</c:v>
                </c:pt>
              </c:strCache>
            </c:strRef>
          </c:tx>
          <c:spPr>
            <a:solidFill>
              <a:srgbClr val="2c4d75"/>
            </a:solidFill>
            <a:ln cap="rnd" w="28440">
              <a:solidFill>
                <a:srgbClr val="2c4d75"/>
              </a:solidFill>
              <a:round/>
            </a:ln>
          </c:spPr>
          <c:marker>
            <c:symbol val="circle"/>
            <c:size val="5"/>
            <c:spPr>
              <a:solidFill>
                <a:srgbClr val="2c4d75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240A8P!$Q$143:$Q$146</c:f>
              <c:strCache>
                <c:ptCount val="4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</c:strCache>
            </c:strRef>
          </c:cat>
          <c:val>
            <c:numRef>
              <c:f>240A8P!$X$143:$X$146</c:f>
              <c:numCache>
                <c:formatCode>General</c:formatCode>
                <c:ptCount val="4"/>
                <c:pt idx="0">
                  <c:v>0.59</c:v>
                </c:pt>
                <c:pt idx="1">
                  <c:v>-1.15</c:v>
                </c:pt>
                <c:pt idx="2">
                  <c:v>-0.23</c:v>
                </c:pt>
                <c:pt idx="3">
                  <c:v>-0.389999999999997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240A8P!$Y$142</c:f>
              <c:strCache>
                <c:ptCount val="1"/>
                <c:pt idx="0">
                  <c:v>A3</c:v>
                </c:pt>
              </c:strCache>
            </c:strRef>
          </c:tx>
          <c:spPr>
            <a:solidFill>
              <a:srgbClr val="772c2a"/>
            </a:solidFill>
            <a:ln cap="rnd" w="28440">
              <a:solidFill>
                <a:srgbClr val="772c2a"/>
              </a:solidFill>
              <a:round/>
            </a:ln>
          </c:spPr>
          <c:marker>
            <c:symbol val="circle"/>
            <c:size val="5"/>
            <c:spPr>
              <a:solidFill>
                <a:srgbClr val="772c2a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240A8P!$Q$143:$Q$146</c:f>
              <c:strCache>
                <c:ptCount val="4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</c:strCache>
            </c:strRef>
          </c:cat>
          <c:val>
            <c:numRef>
              <c:f>240A8P!$Y$143:$Y$146</c:f>
              <c:numCache>
                <c:formatCode>General</c:formatCode>
                <c:ptCount val="4"/>
                <c:pt idx="0">
                  <c:v>0.369999999999997</c:v>
                </c:pt>
                <c:pt idx="1">
                  <c:v>-0.859999999999999</c:v>
                </c:pt>
                <c:pt idx="2">
                  <c:v>-0.23</c:v>
                </c:pt>
                <c:pt idx="3">
                  <c:v>-0.68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60527429"/>
        <c:axId val="82914315"/>
      </c:lineChart>
      <c:catAx>
        <c:axId val="6052742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lang="en-US" sz="1000" spc="-1" strike="noStrike">
                <a:solidFill>
                  <a:srgbClr val="ffffff"/>
                </a:solidFill>
                <a:latin typeface="Calibri"/>
              </a:defRPr>
            </a:pPr>
          </a:p>
        </c:txPr>
        <c:crossAx val="82914315"/>
        <c:crosses val="autoZero"/>
        <c:auto val="1"/>
        <c:lblAlgn val="ctr"/>
        <c:lblOffset val="100"/>
        <c:noMultiLvlLbl val="0"/>
      </c:catAx>
      <c:valAx>
        <c:axId val="82914315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lang="en-US" sz="1000" spc="-1" strike="noStrike">
                <a:solidFill>
                  <a:srgbClr val="ffffff"/>
                </a:solidFill>
                <a:latin typeface="Calibri"/>
              </a:defRPr>
            </a:pPr>
          </a:p>
        </c:txPr>
        <c:crossAx val="60527429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lang="en-US" sz="1000" spc="-1" strike="noStrike">
              <a:solidFill>
                <a:srgbClr val="ffffff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9bbb59"/>
    </a:solidFill>
    <a:ln w="9360">
      <a:solidFill>
        <a:srgbClr val="d9d9d9"/>
      </a:solidFill>
      <a:round/>
    </a:ln>
  </c:sp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0781527531083481"/>
          <c:y val="0.0598455598455598"/>
          <c:w val="0.81381488059996"/>
          <c:h val="0.865546218487395"/>
        </c:manualLayout>
      </c:layout>
      <c:scatterChart>
        <c:scatterStyle val="lineMarker"/>
        <c:varyColors val="0"/>
        <c:ser>
          <c:idx val="0"/>
          <c:order val="0"/>
          <c:tx>
            <c:strRef>
              <c:f>300A8P!$E$87</c:f>
              <c:strCache>
                <c:ptCount val="1"/>
                <c:pt idx="0">
                  <c:v>P1</c:v>
                </c:pt>
              </c:strCache>
            </c:strRef>
          </c:tx>
          <c:spPr>
            <a:solidFill>
              <a:srgbClr val="aa433f"/>
            </a:solidFill>
            <a:ln w="47520">
              <a:solidFill>
                <a:srgbClr val="aa433f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300A8P!$D$88:$D$149</c:f>
              <c:numCache>
                <c:formatCode>General</c:formatCode>
                <c:ptCount val="6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numCache>
            </c:numRef>
          </c:xVal>
          <c:yVal>
            <c:numRef>
              <c:f>300A8P!$E$88:$E$149</c:f>
              <c:numCache>
                <c:formatCode>General</c:formatCode>
                <c:ptCount val="62"/>
                <c:pt idx="0">
                  <c:v>24.67</c:v>
                </c:pt>
                <c:pt idx="1">
                  <c:v>26.89</c:v>
                </c:pt>
                <c:pt idx="2">
                  <c:v>30.07</c:v>
                </c:pt>
                <c:pt idx="3">
                  <c:v>32.2</c:v>
                </c:pt>
                <c:pt idx="4">
                  <c:v>34.03</c:v>
                </c:pt>
                <c:pt idx="5">
                  <c:v>35.08</c:v>
                </c:pt>
                <c:pt idx="6">
                  <c:v>35.78</c:v>
                </c:pt>
                <c:pt idx="7">
                  <c:v>36.53</c:v>
                </c:pt>
                <c:pt idx="8">
                  <c:v>36.9</c:v>
                </c:pt>
                <c:pt idx="9">
                  <c:v>37.12</c:v>
                </c:pt>
                <c:pt idx="10">
                  <c:v>37.78</c:v>
                </c:pt>
                <c:pt idx="11">
                  <c:v>38.09</c:v>
                </c:pt>
                <c:pt idx="12">
                  <c:v>38.25</c:v>
                </c:pt>
                <c:pt idx="13">
                  <c:v>38.43</c:v>
                </c:pt>
                <c:pt idx="14">
                  <c:v>38.74</c:v>
                </c:pt>
                <c:pt idx="15">
                  <c:v>39.19</c:v>
                </c:pt>
                <c:pt idx="16">
                  <c:v>38.91</c:v>
                </c:pt>
                <c:pt idx="17">
                  <c:v>39.1</c:v>
                </c:pt>
                <c:pt idx="18">
                  <c:v>38.87</c:v>
                </c:pt>
                <c:pt idx="19">
                  <c:v>39.19</c:v>
                </c:pt>
                <c:pt idx="20">
                  <c:v>39.15</c:v>
                </c:pt>
                <c:pt idx="21">
                  <c:v>39.5</c:v>
                </c:pt>
                <c:pt idx="22">
                  <c:v>38.94</c:v>
                </c:pt>
                <c:pt idx="23">
                  <c:v>39.19</c:v>
                </c:pt>
                <c:pt idx="24">
                  <c:v>40.07</c:v>
                </c:pt>
                <c:pt idx="25">
                  <c:v>39.29</c:v>
                </c:pt>
                <c:pt idx="26">
                  <c:v>39.39</c:v>
                </c:pt>
                <c:pt idx="27">
                  <c:v>39.53</c:v>
                </c:pt>
                <c:pt idx="28">
                  <c:v>40</c:v>
                </c:pt>
                <c:pt idx="29">
                  <c:v>39.83</c:v>
                </c:pt>
                <c:pt idx="30">
                  <c:v>39.59</c:v>
                </c:pt>
                <c:pt idx="31">
                  <c:v>40.1</c:v>
                </c:pt>
                <c:pt idx="32">
                  <c:v>39.66</c:v>
                </c:pt>
                <c:pt idx="33">
                  <c:v>39.77</c:v>
                </c:pt>
                <c:pt idx="34">
                  <c:v>39.56</c:v>
                </c:pt>
                <c:pt idx="35">
                  <c:v>39.51</c:v>
                </c:pt>
                <c:pt idx="36">
                  <c:v>39.66</c:v>
                </c:pt>
                <c:pt idx="37">
                  <c:v>39.58</c:v>
                </c:pt>
                <c:pt idx="38">
                  <c:v>39.61</c:v>
                </c:pt>
                <c:pt idx="39">
                  <c:v>39.51</c:v>
                </c:pt>
                <c:pt idx="40">
                  <c:v>39.59</c:v>
                </c:pt>
                <c:pt idx="41">
                  <c:v>39.61</c:v>
                </c:pt>
                <c:pt idx="42">
                  <c:v>39.66</c:v>
                </c:pt>
                <c:pt idx="43">
                  <c:v>39.89</c:v>
                </c:pt>
                <c:pt idx="44">
                  <c:v>39.63</c:v>
                </c:pt>
                <c:pt idx="45">
                  <c:v>39.75</c:v>
                </c:pt>
                <c:pt idx="46">
                  <c:v>40.08</c:v>
                </c:pt>
                <c:pt idx="47">
                  <c:v>40.01</c:v>
                </c:pt>
                <c:pt idx="48">
                  <c:v>40.02</c:v>
                </c:pt>
                <c:pt idx="49">
                  <c:v>39.63</c:v>
                </c:pt>
                <c:pt idx="50">
                  <c:v>40.1</c:v>
                </c:pt>
                <c:pt idx="51">
                  <c:v>39.54</c:v>
                </c:pt>
                <c:pt idx="52">
                  <c:v>39.71</c:v>
                </c:pt>
                <c:pt idx="53">
                  <c:v>39.61</c:v>
                </c:pt>
                <c:pt idx="54">
                  <c:v>39.88</c:v>
                </c:pt>
                <c:pt idx="55">
                  <c:v>39.74</c:v>
                </c:pt>
                <c:pt idx="56">
                  <c:v>39.53</c:v>
                </c:pt>
                <c:pt idx="57">
                  <c:v>39.16</c:v>
                </c:pt>
                <c:pt idx="58">
                  <c:v>39.13</c:v>
                </c:pt>
                <c:pt idx="59">
                  <c:v>38.8</c:v>
                </c:pt>
                <c:pt idx="60">
                  <c:v>37.95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300A8P!$F$87</c:f>
              <c:strCache>
                <c:ptCount val="1"/>
                <c:pt idx="0">
                  <c:v>P2</c:v>
                </c:pt>
              </c:strCache>
            </c:strRef>
          </c:tx>
          <c:spPr>
            <a:solidFill>
              <a:srgbClr val="87a44b"/>
            </a:solidFill>
            <a:ln w="47520">
              <a:solidFill>
                <a:srgbClr val="87a44b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300A8P!$D$88:$D$149</c:f>
              <c:numCache>
                <c:formatCode>General</c:formatCode>
                <c:ptCount val="6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numCache>
            </c:numRef>
          </c:xVal>
          <c:yVal>
            <c:numRef>
              <c:f>300A8P!$F$88:$F$149</c:f>
              <c:numCache>
                <c:formatCode>General</c:formatCode>
                <c:ptCount val="62"/>
                <c:pt idx="0">
                  <c:v>24.34</c:v>
                </c:pt>
                <c:pt idx="1">
                  <c:v>27.56</c:v>
                </c:pt>
                <c:pt idx="2">
                  <c:v>30.72</c:v>
                </c:pt>
                <c:pt idx="3">
                  <c:v>33.25</c:v>
                </c:pt>
                <c:pt idx="4">
                  <c:v>35.76</c:v>
                </c:pt>
                <c:pt idx="5">
                  <c:v>36.97</c:v>
                </c:pt>
                <c:pt idx="6">
                  <c:v>38.18</c:v>
                </c:pt>
                <c:pt idx="7">
                  <c:v>39.05</c:v>
                </c:pt>
                <c:pt idx="8">
                  <c:v>39.75</c:v>
                </c:pt>
                <c:pt idx="9">
                  <c:v>40.23</c:v>
                </c:pt>
                <c:pt idx="10">
                  <c:v>41.39</c:v>
                </c:pt>
                <c:pt idx="11">
                  <c:v>42.16</c:v>
                </c:pt>
                <c:pt idx="12">
                  <c:v>42.52</c:v>
                </c:pt>
                <c:pt idx="13">
                  <c:v>42.45</c:v>
                </c:pt>
                <c:pt idx="14">
                  <c:v>43.04</c:v>
                </c:pt>
                <c:pt idx="15">
                  <c:v>43.46</c:v>
                </c:pt>
                <c:pt idx="16">
                  <c:v>43.54</c:v>
                </c:pt>
                <c:pt idx="17">
                  <c:v>43.72</c:v>
                </c:pt>
                <c:pt idx="18">
                  <c:v>43.63</c:v>
                </c:pt>
                <c:pt idx="19">
                  <c:v>43.85</c:v>
                </c:pt>
                <c:pt idx="20">
                  <c:v>44.17</c:v>
                </c:pt>
                <c:pt idx="21">
                  <c:v>44.84</c:v>
                </c:pt>
                <c:pt idx="22">
                  <c:v>44.19</c:v>
                </c:pt>
                <c:pt idx="23">
                  <c:v>44.38</c:v>
                </c:pt>
                <c:pt idx="24">
                  <c:v>45.41</c:v>
                </c:pt>
                <c:pt idx="25">
                  <c:v>45.14</c:v>
                </c:pt>
                <c:pt idx="26">
                  <c:v>44.87</c:v>
                </c:pt>
                <c:pt idx="27">
                  <c:v>45.28</c:v>
                </c:pt>
                <c:pt idx="28">
                  <c:v>45.96</c:v>
                </c:pt>
                <c:pt idx="29">
                  <c:v>45.11</c:v>
                </c:pt>
                <c:pt idx="30">
                  <c:v>45.18</c:v>
                </c:pt>
                <c:pt idx="31">
                  <c:v>46.07</c:v>
                </c:pt>
                <c:pt idx="32">
                  <c:v>45.73</c:v>
                </c:pt>
                <c:pt idx="33">
                  <c:v>45.46</c:v>
                </c:pt>
                <c:pt idx="34">
                  <c:v>45.85</c:v>
                </c:pt>
                <c:pt idx="35">
                  <c:v>45.8</c:v>
                </c:pt>
                <c:pt idx="36">
                  <c:v>45.85</c:v>
                </c:pt>
                <c:pt idx="37">
                  <c:v>45.48</c:v>
                </c:pt>
                <c:pt idx="38">
                  <c:v>45.59</c:v>
                </c:pt>
                <c:pt idx="39">
                  <c:v>45.53</c:v>
                </c:pt>
                <c:pt idx="40">
                  <c:v>45.78</c:v>
                </c:pt>
                <c:pt idx="41">
                  <c:v>45.96</c:v>
                </c:pt>
                <c:pt idx="42">
                  <c:v>46.22</c:v>
                </c:pt>
                <c:pt idx="43">
                  <c:v>45.79</c:v>
                </c:pt>
                <c:pt idx="44">
                  <c:v>46.12</c:v>
                </c:pt>
                <c:pt idx="45">
                  <c:v>46.38</c:v>
                </c:pt>
                <c:pt idx="46">
                  <c:v>46.85</c:v>
                </c:pt>
                <c:pt idx="47">
                  <c:v>46.53</c:v>
                </c:pt>
                <c:pt idx="48">
                  <c:v>46.09</c:v>
                </c:pt>
                <c:pt idx="49">
                  <c:v>46.26</c:v>
                </c:pt>
                <c:pt idx="50">
                  <c:v>46.22</c:v>
                </c:pt>
                <c:pt idx="51">
                  <c:v>45.41</c:v>
                </c:pt>
                <c:pt idx="52">
                  <c:v>45.67</c:v>
                </c:pt>
                <c:pt idx="53">
                  <c:v>45.63</c:v>
                </c:pt>
                <c:pt idx="54">
                  <c:v>46.01</c:v>
                </c:pt>
                <c:pt idx="55">
                  <c:v>45.96</c:v>
                </c:pt>
                <c:pt idx="56">
                  <c:v>45.59</c:v>
                </c:pt>
                <c:pt idx="57">
                  <c:v>45.13</c:v>
                </c:pt>
                <c:pt idx="58">
                  <c:v>45.18</c:v>
                </c:pt>
                <c:pt idx="59">
                  <c:v>44.88</c:v>
                </c:pt>
                <c:pt idx="60">
                  <c:v>44.17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300A8P!$G$87</c:f>
              <c:strCache>
                <c:ptCount val="1"/>
                <c:pt idx="0">
                  <c:v>P3</c:v>
                </c:pt>
              </c:strCache>
            </c:strRef>
          </c:tx>
          <c:spPr>
            <a:solidFill>
              <a:srgbClr val="6f568d"/>
            </a:solidFill>
            <a:ln w="47520">
              <a:solidFill>
                <a:srgbClr val="6f568d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300A8P!$D$88:$D$149</c:f>
              <c:numCache>
                <c:formatCode>General</c:formatCode>
                <c:ptCount val="6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numCache>
            </c:numRef>
          </c:xVal>
          <c:yVal>
            <c:numRef>
              <c:f>300A8P!$G$88:$G$149</c:f>
              <c:numCache>
                <c:formatCode>General</c:formatCode>
                <c:ptCount val="62"/>
                <c:pt idx="0">
                  <c:v>23.71</c:v>
                </c:pt>
                <c:pt idx="1">
                  <c:v>23.97</c:v>
                </c:pt>
                <c:pt idx="2">
                  <c:v>24.65</c:v>
                </c:pt>
                <c:pt idx="3">
                  <c:v>25.41</c:v>
                </c:pt>
                <c:pt idx="4">
                  <c:v>26.49</c:v>
                </c:pt>
                <c:pt idx="5">
                  <c:v>27.34</c:v>
                </c:pt>
                <c:pt idx="6">
                  <c:v>28.09</c:v>
                </c:pt>
                <c:pt idx="7">
                  <c:v>28.93</c:v>
                </c:pt>
                <c:pt idx="8">
                  <c:v>29.8</c:v>
                </c:pt>
                <c:pt idx="9">
                  <c:v>30.65</c:v>
                </c:pt>
                <c:pt idx="10">
                  <c:v>31.68</c:v>
                </c:pt>
                <c:pt idx="11">
                  <c:v>32.54</c:v>
                </c:pt>
                <c:pt idx="12">
                  <c:v>33.5</c:v>
                </c:pt>
                <c:pt idx="13">
                  <c:v>34.26</c:v>
                </c:pt>
                <c:pt idx="14">
                  <c:v>35.1</c:v>
                </c:pt>
                <c:pt idx="15">
                  <c:v>36</c:v>
                </c:pt>
                <c:pt idx="16">
                  <c:v>36.63</c:v>
                </c:pt>
                <c:pt idx="17">
                  <c:v>37.43</c:v>
                </c:pt>
                <c:pt idx="18">
                  <c:v>37.98</c:v>
                </c:pt>
                <c:pt idx="19">
                  <c:v>38.7</c:v>
                </c:pt>
                <c:pt idx="20">
                  <c:v>39.19</c:v>
                </c:pt>
                <c:pt idx="21">
                  <c:v>39.98</c:v>
                </c:pt>
                <c:pt idx="22">
                  <c:v>40.24</c:v>
                </c:pt>
                <c:pt idx="23">
                  <c:v>40.87</c:v>
                </c:pt>
                <c:pt idx="24">
                  <c:v>41.64</c:v>
                </c:pt>
                <c:pt idx="25">
                  <c:v>41.84</c:v>
                </c:pt>
                <c:pt idx="26">
                  <c:v>42.23</c:v>
                </c:pt>
                <c:pt idx="27">
                  <c:v>42.87</c:v>
                </c:pt>
                <c:pt idx="28">
                  <c:v>43.29</c:v>
                </c:pt>
                <c:pt idx="29">
                  <c:v>43.49</c:v>
                </c:pt>
                <c:pt idx="30">
                  <c:v>43.68</c:v>
                </c:pt>
                <c:pt idx="31">
                  <c:v>44.37</c:v>
                </c:pt>
                <c:pt idx="32">
                  <c:v>44.33</c:v>
                </c:pt>
                <c:pt idx="33">
                  <c:v>44.89</c:v>
                </c:pt>
                <c:pt idx="34">
                  <c:v>45.05</c:v>
                </c:pt>
                <c:pt idx="35">
                  <c:v>45.39</c:v>
                </c:pt>
                <c:pt idx="36">
                  <c:v>45.48</c:v>
                </c:pt>
                <c:pt idx="37">
                  <c:v>45.75</c:v>
                </c:pt>
                <c:pt idx="38">
                  <c:v>45.99</c:v>
                </c:pt>
                <c:pt idx="39">
                  <c:v>45.96</c:v>
                </c:pt>
                <c:pt idx="40">
                  <c:v>46.21</c:v>
                </c:pt>
                <c:pt idx="41">
                  <c:v>46.51</c:v>
                </c:pt>
                <c:pt idx="42">
                  <c:v>46.61</c:v>
                </c:pt>
                <c:pt idx="43">
                  <c:v>46.94</c:v>
                </c:pt>
                <c:pt idx="44">
                  <c:v>46.87</c:v>
                </c:pt>
                <c:pt idx="45">
                  <c:v>47.01</c:v>
                </c:pt>
                <c:pt idx="46">
                  <c:v>47.38</c:v>
                </c:pt>
                <c:pt idx="47">
                  <c:v>47.42</c:v>
                </c:pt>
                <c:pt idx="48">
                  <c:v>47.38</c:v>
                </c:pt>
                <c:pt idx="49">
                  <c:v>47.25</c:v>
                </c:pt>
                <c:pt idx="50">
                  <c:v>47.55</c:v>
                </c:pt>
                <c:pt idx="51">
                  <c:v>47.62</c:v>
                </c:pt>
                <c:pt idx="52">
                  <c:v>47.69</c:v>
                </c:pt>
                <c:pt idx="53">
                  <c:v>47.59</c:v>
                </c:pt>
                <c:pt idx="54">
                  <c:v>47.74</c:v>
                </c:pt>
                <c:pt idx="55">
                  <c:v>47.91</c:v>
                </c:pt>
                <c:pt idx="56">
                  <c:v>47.97</c:v>
                </c:pt>
                <c:pt idx="57">
                  <c:v>47.8</c:v>
                </c:pt>
                <c:pt idx="58">
                  <c:v>47.89</c:v>
                </c:pt>
                <c:pt idx="59">
                  <c:v>47.65</c:v>
                </c:pt>
                <c:pt idx="60">
                  <c:v>47.34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300A8P!$H$87</c:f>
              <c:strCache>
                <c:ptCount val="1"/>
                <c:pt idx="0">
                  <c:v>P4</c:v>
                </c:pt>
              </c:strCache>
            </c:strRef>
          </c:tx>
          <c:spPr>
            <a:solidFill>
              <a:srgbClr val="3d97af"/>
            </a:solidFill>
            <a:ln w="47520">
              <a:solidFill>
                <a:srgbClr val="3d97af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300A8P!$D$88:$D$149</c:f>
              <c:numCache>
                <c:formatCode>General</c:formatCode>
                <c:ptCount val="6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numCache>
            </c:numRef>
          </c:xVal>
          <c:yVal>
            <c:numRef>
              <c:f>300A8P!$H$88:$H$149</c:f>
              <c:numCache>
                <c:formatCode>General</c:formatCode>
                <c:ptCount val="62"/>
                <c:pt idx="0">
                  <c:v>23.24</c:v>
                </c:pt>
                <c:pt idx="1">
                  <c:v>25.85</c:v>
                </c:pt>
                <c:pt idx="2">
                  <c:v>29.35</c:v>
                </c:pt>
                <c:pt idx="3">
                  <c:v>32.46</c:v>
                </c:pt>
                <c:pt idx="4">
                  <c:v>35.43</c:v>
                </c:pt>
                <c:pt idx="5">
                  <c:v>37.8</c:v>
                </c:pt>
                <c:pt idx="6">
                  <c:v>39.76</c:v>
                </c:pt>
                <c:pt idx="7">
                  <c:v>41.56</c:v>
                </c:pt>
                <c:pt idx="8">
                  <c:v>43.16</c:v>
                </c:pt>
                <c:pt idx="9">
                  <c:v>44.67</c:v>
                </c:pt>
                <c:pt idx="10">
                  <c:v>46.15</c:v>
                </c:pt>
                <c:pt idx="11">
                  <c:v>47.28</c:v>
                </c:pt>
                <c:pt idx="12">
                  <c:v>48.52</c:v>
                </c:pt>
                <c:pt idx="13">
                  <c:v>49.49</c:v>
                </c:pt>
                <c:pt idx="14">
                  <c:v>50.43</c:v>
                </c:pt>
                <c:pt idx="15">
                  <c:v>51.41</c:v>
                </c:pt>
                <c:pt idx="16">
                  <c:v>52.07</c:v>
                </c:pt>
                <c:pt idx="17">
                  <c:v>52.85</c:v>
                </c:pt>
                <c:pt idx="18">
                  <c:v>53.27</c:v>
                </c:pt>
                <c:pt idx="19">
                  <c:v>53.9</c:v>
                </c:pt>
                <c:pt idx="20">
                  <c:v>54.34</c:v>
                </c:pt>
                <c:pt idx="21">
                  <c:v>55.06</c:v>
                </c:pt>
                <c:pt idx="22">
                  <c:v>55.32</c:v>
                </c:pt>
                <c:pt idx="23">
                  <c:v>55.89</c:v>
                </c:pt>
                <c:pt idx="24">
                  <c:v>56.39</c:v>
                </c:pt>
                <c:pt idx="25">
                  <c:v>56.79</c:v>
                </c:pt>
                <c:pt idx="26">
                  <c:v>57.07</c:v>
                </c:pt>
                <c:pt idx="27">
                  <c:v>57.64</c:v>
                </c:pt>
                <c:pt idx="28">
                  <c:v>58</c:v>
                </c:pt>
                <c:pt idx="29">
                  <c:v>58.16</c:v>
                </c:pt>
                <c:pt idx="30">
                  <c:v>58.41</c:v>
                </c:pt>
                <c:pt idx="31">
                  <c:v>58.95</c:v>
                </c:pt>
                <c:pt idx="32">
                  <c:v>59.04</c:v>
                </c:pt>
                <c:pt idx="33">
                  <c:v>59.39</c:v>
                </c:pt>
                <c:pt idx="34">
                  <c:v>59.54</c:v>
                </c:pt>
                <c:pt idx="35">
                  <c:v>59.83</c:v>
                </c:pt>
                <c:pt idx="36">
                  <c:v>60.04</c:v>
                </c:pt>
                <c:pt idx="37">
                  <c:v>60.13</c:v>
                </c:pt>
                <c:pt idx="38">
                  <c:v>60.42</c:v>
                </c:pt>
                <c:pt idx="39">
                  <c:v>60.34</c:v>
                </c:pt>
                <c:pt idx="40">
                  <c:v>60.66</c:v>
                </c:pt>
                <c:pt idx="41">
                  <c:v>60.77</c:v>
                </c:pt>
                <c:pt idx="42">
                  <c:v>60.91</c:v>
                </c:pt>
                <c:pt idx="43">
                  <c:v>61.19</c:v>
                </c:pt>
                <c:pt idx="44">
                  <c:v>61.13</c:v>
                </c:pt>
                <c:pt idx="45">
                  <c:v>61.36</c:v>
                </c:pt>
                <c:pt idx="46">
                  <c:v>61.48</c:v>
                </c:pt>
                <c:pt idx="47">
                  <c:v>61.68</c:v>
                </c:pt>
                <c:pt idx="48">
                  <c:v>61.77</c:v>
                </c:pt>
                <c:pt idx="49">
                  <c:v>61.82</c:v>
                </c:pt>
                <c:pt idx="50">
                  <c:v>61.97</c:v>
                </c:pt>
                <c:pt idx="51">
                  <c:v>62.04</c:v>
                </c:pt>
                <c:pt idx="52">
                  <c:v>62.13</c:v>
                </c:pt>
                <c:pt idx="53">
                  <c:v>62.1</c:v>
                </c:pt>
                <c:pt idx="54">
                  <c:v>62.25</c:v>
                </c:pt>
                <c:pt idx="55">
                  <c:v>62.31</c:v>
                </c:pt>
                <c:pt idx="56">
                  <c:v>62.19</c:v>
                </c:pt>
                <c:pt idx="57">
                  <c:v>62.19</c:v>
                </c:pt>
                <c:pt idx="58">
                  <c:v>62.2</c:v>
                </c:pt>
                <c:pt idx="59">
                  <c:v>61.97</c:v>
                </c:pt>
                <c:pt idx="60">
                  <c:v>61.96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300A8P!$I$87</c:f>
              <c:strCache>
                <c:ptCount val="1"/>
                <c:pt idx="0">
                  <c:v>P5</c:v>
                </c:pt>
              </c:strCache>
            </c:strRef>
          </c:tx>
          <c:spPr>
            <a:solidFill>
              <a:srgbClr val="db8238"/>
            </a:solidFill>
            <a:ln w="47520">
              <a:solidFill>
                <a:srgbClr val="db8238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300A8P!$D$88:$D$149</c:f>
              <c:numCache>
                <c:formatCode>General</c:formatCode>
                <c:ptCount val="6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numCache>
            </c:numRef>
          </c:xVal>
          <c:yVal>
            <c:numRef>
              <c:f>300A8P!$I$88:$I$149</c:f>
              <c:numCache>
                <c:formatCode>General</c:formatCode>
                <c:ptCount val="62"/>
                <c:pt idx="0">
                  <c:v>24.13</c:v>
                </c:pt>
                <c:pt idx="1">
                  <c:v>28.38</c:v>
                </c:pt>
                <c:pt idx="2">
                  <c:v>32.72</c:v>
                </c:pt>
                <c:pt idx="3">
                  <c:v>36.49</c:v>
                </c:pt>
                <c:pt idx="4">
                  <c:v>39.81</c:v>
                </c:pt>
                <c:pt idx="5">
                  <c:v>42.4</c:v>
                </c:pt>
                <c:pt idx="6">
                  <c:v>44.55</c:v>
                </c:pt>
                <c:pt idx="7">
                  <c:v>46.33</c:v>
                </c:pt>
                <c:pt idx="8">
                  <c:v>48.08</c:v>
                </c:pt>
                <c:pt idx="9">
                  <c:v>49.51</c:v>
                </c:pt>
                <c:pt idx="10">
                  <c:v>50.85</c:v>
                </c:pt>
                <c:pt idx="11">
                  <c:v>51.98</c:v>
                </c:pt>
                <c:pt idx="12">
                  <c:v>52.95</c:v>
                </c:pt>
                <c:pt idx="13">
                  <c:v>53.71</c:v>
                </c:pt>
                <c:pt idx="14">
                  <c:v>54.35</c:v>
                </c:pt>
                <c:pt idx="15">
                  <c:v>55.27</c:v>
                </c:pt>
                <c:pt idx="16">
                  <c:v>55.78</c:v>
                </c:pt>
                <c:pt idx="17">
                  <c:v>56.3</c:v>
                </c:pt>
                <c:pt idx="18">
                  <c:v>56.62</c:v>
                </c:pt>
                <c:pt idx="19">
                  <c:v>56.96</c:v>
                </c:pt>
                <c:pt idx="20">
                  <c:v>57.32</c:v>
                </c:pt>
                <c:pt idx="21">
                  <c:v>57.84</c:v>
                </c:pt>
                <c:pt idx="22">
                  <c:v>57.86</c:v>
                </c:pt>
                <c:pt idx="23">
                  <c:v>58.19</c:v>
                </c:pt>
                <c:pt idx="24">
                  <c:v>58.81</c:v>
                </c:pt>
                <c:pt idx="25">
                  <c:v>58.82</c:v>
                </c:pt>
                <c:pt idx="26">
                  <c:v>59.09</c:v>
                </c:pt>
                <c:pt idx="27">
                  <c:v>59.35</c:v>
                </c:pt>
                <c:pt idx="28">
                  <c:v>59.67</c:v>
                </c:pt>
                <c:pt idx="29">
                  <c:v>59.56</c:v>
                </c:pt>
                <c:pt idx="30">
                  <c:v>59.78</c:v>
                </c:pt>
                <c:pt idx="31">
                  <c:v>60.31</c:v>
                </c:pt>
                <c:pt idx="32">
                  <c:v>60.17</c:v>
                </c:pt>
                <c:pt idx="33">
                  <c:v>60.57</c:v>
                </c:pt>
                <c:pt idx="34">
                  <c:v>60.55</c:v>
                </c:pt>
                <c:pt idx="35">
                  <c:v>60.67</c:v>
                </c:pt>
                <c:pt idx="36">
                  <c:v>60.71</c:v>
                </c:pt>
                <c:pt idx="37">
                  <c:v>60.72</c:v>
                </c:pt>
                <c:pt idx="38">
                  <c:v>60.91</c:v>
                </c:pt>
                <c:pt idx="39">
                  <c:v>60.76</c:v>
                </c:pt>
                <c:pt idx="40">
                  <c:v>60.97</c:v>
                </c:pt>
                <c:pt idx="41">
                  <c:v>61.01</c:v>
                </c:pt>
                <c:pt idx="42">
                  <c:v>61.21</c:v>
                </c:pt>
                <c:pt idx="43">
                  <c:v>61.31</c:v>
                </c:pt>
                <c:pt idx="44">
                  <c:v>61.29</c:v>
                </c:pt>
                <c:pt idx="45">
                  <c:v>61.33</c:v>
                </c:pt>
                <c:pt idx="46">
                  <c:v>61.64</c:v>
                </c:pt>
                <c:pt idx="47">
                  <c:v>61.53</c:v>
                </c:pt>
                <c:pt idx="48">
                  <c:v>61.54</c:v>
                </c:pt>
                <c:pt idx="49">
                  <c:v>61.66</c:v>
                </c:pt>
                <c:pt idx="50">
                  <c:v>61.65</c:v>
                </c:pt>
                <c:pt idx="51">
                  <c:v>61.64</c:v>
                </c:pt>
                <c:pt idx="52">
                  <c:v>61.65</c:v>
                </c:pt>
                <c:pt idx="53">
                  <c:v>61.72</c:v>
                </c:pt>
                <c:pt idx="54">
                  <c:v>61.97</c:v>
                </c:pt>
                <c:pt idx="55">
                  <c:v>61.82</c:v>
                </c:pt>
                <c:pt idx="56">
                  <c:v>61.92</c:v>
                </c:pt>
                <c:pt idx="57">
                  <c:v>61.6</c:v>
                </c:pt>
                <c:pt idx="58">
                  <c:v>61.52</c:v>
                </c:pt>
                <c:pt idx="59">
                  <c:v>61.42</c:v>
                </c:pt>
                <c:pt idx="60">
                  <c:v>60.97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300A8P!$J$87</c:f>
              <c:strCache>
                <c:ptCount val="1"/>
                <c:pt idx="0">
                  <c:v>A1</c:v>
                </c:pt>
              </c:strCache>
            </c:strRef>
          </c:tx>
          <c:spPr>
            <a:solidFill>
              <a:srgbClr val="8ea5ca"/>
            </a:solidFill>
            <a:ln w="47520">
              <a:solidFill>
                <a:srgbClr val="8ea5ca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300A8P!$D$88:$D$149</c:f>
              <c:numCache>
                <c:formatCode>General</c:formatCode>
                <c:ptCount val="6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numCache>
            </c:numRef>
          </c:xVal>
          <c:yVal>
            <c:numRef>
              <c:f>300A8P!$J$88:$J$149</c:f>
              <c:numCache>
                <c:formatCode>General</c:formatCode>
                <c:ptCount val="62"/>
                <c:pt idx="0">
                  <c:v>25.91</c:v>
                </c:pt>
                <c:pt idx="1">
                  <c:v>25.63</c:v>
                </c:pt>
                <c:pt idx="2">
                  <c:v>25.86</c:v>
                </c:pt>
                <c:pt idx="3">
                  <c:v>26.12</c:v>
                </c:pt>
                <c:pt idx="4">
                  <c:v>26.36</c:v>
                </c:pt>
                <c:pt idx="5">
                  <c:v>26.38</c:v>
                </c:pt>
                <c:pt idx="6">
                  <c:v>26.16</c:v>
                </c:pt>
                <c:pt idx="7">
                  <c:v>26.3</c:v>
                </c:pt>
                <c:pt idx="8">
                  <c:v>26.39</c:v>
                </c:pt>
                <c:pt idx="9">
                  <c:v>26.41</c:v>
                </c:pt>
                <c:pt idx="10">
                  <c:v>26.42</c:v>
                </c:pt>
                <c:pt idx="11">
                  <c:v>26.31</c:v>
                </c:pt>
                <c:pt idx="12">
                  <c:v>26.47</c:v>
                </c:pt>
                <c:pt idx="13">
                  <c:v>26.39</c:v>
                </c:pt>
                <c:pt idx="14">
                  <c:v>26.46</c:v>
                </c:pt>
                <c:pt idx="15">
                  <c:v>26.7</c:v>
                </c:pt>
                <c:pt idx="16">
                  <c:v>26.64</c:v>
                </c:pt>
                <c:pt idx="17">
                  <c:v>26.65</c:v>
                </c:pt>
                <c:pt idx="18">
                  <c:v>26.67</c:v>
                </c:pt>
                <c:pt idx="19">
                  <c:v>26.65</c:v>
                </c:pt>
                <c:pt idx="20">
                  <c:v>26.47</c:v>
                </c:pt>
                <c:pt idx="21">
                  <c:v>26.78</c:v>
                </c:pt>
                <c:pt idx="22">
                  <c:v>26.58</c:v>
                </c:pt>
                <c:pt idx="23">
                  <c:v>26.57</c:v>
                </c:pt>
                <c:pt idx="24">
                  <c:v>26.67</c:v>
                </c:pt>
                <c:pt idx="25">
                  <c:v>26.47</c:v>
                </c:pt>
                <c:pt idx="26">
                  <c:v>26.57</c:v>
                </c:pt>
                <c:pt idx="27">
                  <c:v>26.75</c:v>
                </c:pt>
                <c:pt idx="28">
                  <c:v>26.64</c:v>
                </c:pt>
                <c:pt idx="29">
                  <c:v>26.78</c:v>
                </c:pt>
                <c:pt idx="30">
                  <c:v>26.7</c:v>
                </c:pt>
                <c:pt idx="31">
                  <c:v>26.71</c:v>
                </c:pt>
                <c:pt idx="32">
                  <c:v>26.64</c:v>
                </c:pt>
                <c:pt idx="33">
                  <c:v>26.8</c:v>
                </c:pt>
                <c:pt idx="34">
                  <c:v>26.66</c:v>
                </c:pt>
                <c:pt idx="35">
                  <c:v>26.5</c:v>
                </c:pt>
                <c:pt idx="36">
                  <c:v>26.49</c:v>
                </c:pt>
                <c:pt idx="37">
                  <c:v>26.5</c:v>
                </c:pt>
                <c:pt idx="38">
                  <c:v>26.53</c:v>
                </c:pt>
                <c:pt idx="39">
                  <c:v>26.3</c:v>
                </c:pt>
                <c:pt idx="40">
                  <c:v>26.3</c:v>
                </c:pt>
                <c:pt idx="41">
                  <c:v>26.24</c:v>
                </c:pt>
                <c:pt idx="42">
                  <c:v>26.24</c:v>
                </c:pt>
                <c:pt idx="43">
                  <c:v>26.23</c:v>
                </c:pt>
                <c:pt idx="44">
                  <c:v>25.93</c:v>
                </c:pt>
                <c:pt idx="45">
                  <c:v>25.93</c:v>
                </c:pt>
                <c:pt idx="46">
                  <c:v>25.79</c:v>
                </c:pt>
                <c:pt idx="47">
                  <c:v>25.8</c:v>
                </c:pt>
                <c:pt idx="48">
                  <c:v>25.83</c:v>
                </c:pt>
                <c:pt idx="49">
                  <c:v>25.74</c:v>
                </c:pt>
                <c:pt idx="50">
                  <c:v>25.5</c:v>
                </c:pt>
                <c:pt idx="51">
                  <c:v>25.37</c:v>
                </c:pt>
                <c:pt idx="52">
                  <c:v>25.34</c:v>
                </c:pt>
                <c:pt idx="53">
                  <c:v>25.05</c:v>
                </c:pt>
                <c:pt idx="54">
                  <c:v>25</c:v>
                </c:pt>
                <c:pt idx="55">
                  <c:v>24.82</c:v>
                </c:pt>
                <c:pt idx="56">
                  <c:v>24.59</c:v>
                </c:pt>
                <c:pt idx="57">
                  <c:v>24.48</c:v>
                </c:pt>
                <c:pt idx="58">
                  <c:v>24.31</c:v>
                </c:pt>
                <c:pt idx="59">
                  <c:v>24.09</c:v>
                </c:pt>
                <c:pt idx="60">
                  <c:v>23.82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300A8P!$K$87</c:f>
              <c:strCache>
                <c:ptCount val="1"/>
                <c:pt idx="0">
                  <c:v>A2</c:v>
                </c:pt>
              </c:strCache>
            </c:strRef>
          </c:tx>
          <c:spPr>
            <a:solidFill>
              <a:srgbClr val="cc8f8e"/>
            </a:solidFill>
            <a:ln w="47520">
              <a:solidFill>
                <a:srgbClr val="cc8f8e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300A8P!$D$88:$D$149</c:f>
              <c:numCache>
                <c:formatCode>General</c:formatCode>
                <c:ptCount val="6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numCache>
            </c:numRef>
          </c:xVal>
          <c:yVal>
            <c:numRef>
              <c:f>300A8P!$K$88:$K$149</c:f>
              <c:numCache>
                <c:formatCode>General</c:formatCode>
                <c:ptCount val="62"/>
                <c:pt idx="0">
                  <c:v>26.53</c:v>
                </c:pt>
                <c:pt idx="1">
                  <c:v>26.33</c:v>
                </c:pt>
                <c:pt idx="2">
                  <c:v>25.71</c:v>
                </c:pt>
                <c:pt idx="3">
                  <c:v>25.8</c:v>
                </c:pt>
                <c:pt idx="4">
                  <c:v>26.08</c:v>
                </c:pt>
                <c:pt idx="5">
                  <c:v>26.04</c:v>
                </c:pt>
                <c:pt idx="6">
                  <c:v>25.98</c:v>
                </c:pt>
                <c:pt idx="7">
                  <c:v>26.02</c:v>
                </c:pt>
                <c:pt idx="8">
                  <c:v>26.34</c:v>
                </c:pt>
                <c:pt idx="9">
                  <c:v>26.26</c:v>
                </c:pt>
                <c:pt idx="10">
                  <c:v>26.22</c:v>
                </c:pt>
                <c:pt idx="11">
                  <c:v>26.24</c:v>
                </c:pt>
                <c:pt idx="12">
                  <c:v>26.24</c:v>
                </c:pt>
                <c:pt idx="13">
                  <c:v>26.2</c:v>
                </c:pt>
                <c:pt idx="14">
                  <c:v>26.36</c:v>
                </c:pt>
                <c:pt idx="15">
                  <c:v>26.46</c:v>
                </c:pt>
                <c:pt idx="16">
                  <c:v>26.47</c:v>
                </c:pt>
                <c:pt idx="17">
                  <c:v>26.37</c:v>
                </c:pt>
                <c:pt idx="18">
                  <c:v>26.45</c:v>
                </c:pt>
                <c:pt idx="19">
                  <c:v>26.73</c:v>
                </c:pt>
                <c:pt idx="20">
                  <c:v>26.76</c:v>
                </c:pt>
                <c:pt idx="21">
                  <c:v>26.87</c:v>
                </c:pt>
                <c:pt idx="22">
                  <c:v>26.75</c:v>
                </c:pt>
                <c:pt idx="23">
                  <c:v>26.74</c:v>
                </c:pt>
                <c:pt idx="24">
                  <c:v>26.78</c:v>
                </c:pt>
                <c:pt idx="25">
                  <c:v>26.75</c:v>
                </c:pt>
                <c:pt idx="26">
                  <c:v>26.73</c:v>
                </c:pt>
                <c:pt idx="27">
                  <c:v>26.87</c:v>
                </c:pt>
                <c:pt idx="28">
                  <c:v>26.83</c:v>
                </c:pt>
                <c:pt idx="29">
                  <c:v>26.76</c:v>
                </c:pt>
                <c:pt idx="30">
                  <c:v>26.86</c:v>
                </c:pt>
                <c:pt idx="31">
                  <c:v>26.83</c:v>
                </c:pt>
                <c:pt idx="32">
                  <c:v>26.73</c:v>
                </c:pt>
                <c:pt idx="33">
                  <c:v>26.84</c:v>
                </c:pt>
                <c:pt idx="34">
                  <c:v>26.71</c:v>
                </c:pt>
                <c:pt idx="35">
                  <c:v>26.56</c:v>
                </c:pt>
                <c:pt idx="36">
                  <c:v>26.64</c:v>
                </c:pt>
                <c:pt idx="37">
                  <c:v>26.62</c:v>
                </c:pt>
                <c:pt idx="38">
                  <c:v>26.65</c:v>
                </c:pt>
                <c:pt idx="39">
                  <c:v>26.46</c:v>
                </c:pt>
                <c:pt idx="40">
                  <c:v>26.51</c:v>
                </c:pt>
                <c:pt idx="41">
                  <c:v>26.44</c:v>
                </c:pt>
                <c:pt idx="42">
                  <c:v>26.35</c:v>
                </c:pt>
                <c:pt idx="43">
                  <c:v>26.32</c:v>
                </c:pt>
                <c:pt idx="44">
                  <c:v>26.09</c:v>
                </c:pt>
                <c:pt idx="45">
                  <c:v>26.12</c:v>
                </c:pt>
                <c:pt idx="46">
                  <c:v>25.95</c:v>
                </c:pt>
                <c:pt idx="47">
                  <c:v>25.93</c:v>
                </c:pt>
                <c:pt idx="48">
                  <c:v>25.85</c:v>
                </c:pt>
                <c:pt idx="49">
                  <c:v>25.85</c:v>
                </c:pt>
                <c:pt idx="50">
                  <c:v>25.57</c:v>
                </c:pt>
                <c:pt idx="51">
                  <c:v>25.51</c:v>
                </c:pt>
                <c:pt idx="52">
                  <c:v>25.33</c:v>
                </c:pt>
                <c:pt idx="53">
                  <c:v>25.17</c:v>
                </c:pt>
                <c:pt idx="54">
                  <c:v>24.96</c:v>
                </c:pt>
                <c:pt idx="55">
                  <c:v>24.77</c:v>
                </c:pt>
                <c:pt idx="56">
                  <c:v>24.64</c:v>
                </c:pt>
                <c:pt idx="57">
                  <c:v>24.49</c:v>
                </c:pt>
                <c:pt idx="58">
                  <c:v>24.25</c:v>
                </c:pt>
                <c:pt idx="59">
                  <c:v>24.1</c:v>
                </c:pt>
                <c:pt idx="60">
                  <c:v>24.04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300A8P!$L$87</c:f>
              <c:strCache>
                <c:ptCount val="1"/>
                <c:pt idx="0">
                  <c:v>A3</c:v>
                </c:pt>
              </c:strCache>
            </c:strRef>
          </c:tx>
          <c:spPr>
            <a:solidFill>
              <a:srgbClr val="b3c992"/>
            </a:solidFill>
            <a:ln w="47520">
              <a:solidFill>
                <a:srgbClr val="b3c992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300A8P!$D$88:$D$149</c:f>
              <c:numCache>
                <c:formatCode>General</c:formatCode>
                <c:ptCount val="6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numCache>
            </c:numRef>
          </c:xVal>
          <c:yVal>
            <c:numRef>
              <c:f>300A8P!$L$88:$L$149</c:f>
              <c:numCache>
                <c:formatCode>General</c:formatCode>
                <c:ptCount val="62"/>
                <c:pt idx="0">
                  <c:v>25.1</c:v>
                </c:pt>
                <c:pt idx="1">
                  <c:v>25.12</c:v>
                </c:pt>
                <c:pt idx="2">
                  <c:v>25.03</c:v>
                </c:pt>
                <c:pt idx="3">
                  <c:v>25.28</c:v>
                </c:pt>
                <c:pt idx="4">
                  <c:v>25.38</c:v>
                </c:pt>
                <c:pt idx="5">
                  <c:v>25.35</c:v>
                </c:pt>
                <c:pt idx="6">
                  <c:v>25.42</c:v>
                </c:pt>
                <c:pt idx="7">
                  <c:v>25.67</c:v>
                </c:pt>
                <c:pt idx="8">
                  <c:v>25.64</c:v>
                </c:pt>
                <c:pt idx="9">
                  <c:v>25.69</c:v>
                </c:pt>
                <c:pt idx="10">
                  <c:v>25.86</c:v>
                </c:pt>
                <c:pt idx="11">
                  <c:v>25.87</c:v>
                </c:pt>
                <c:pt idx="12">
                  <c:v>25.81</c:v>
                </c:pt>
                <c:pt idx="13">
                  <c:v>25.9</c:v>
                </c:pt>
                <c:pt idx="14">
                  <c:v>26.02</c:v>
                </c:pt>
                <c:pt idx="15">
                  <c:v>26.02</c:v>
                </c:pt>
                <c:pt idx="16">
                  <c:v>26.01</c:v>
                </c:pt>
                <c:pt idx="17">
                  <c:v>26.06</c:v>
                </c:pt>
                <c:pt idx="18">
                  <c:v>26.19</c:v>
                </c:pt>
                <c:pt idx="19">
                  <c:v>26.36</c:v>
                </c:pt>
                <c:pt idx="20">
                  <c:v>26.21</c:v>
                </c:pt>
                <c:pt idx="21">
                  <c:v>26.26</c:v>
                </c:pt>
                <c:pt idx="22">
                  <c:v>26.24</c:v>
                </c:pt>
                <c:pt idx="23">
                  <c:v>26.15</c:v>
                </c:pt>
                <c:pt idx="24">
                  <c:v>26.19</c:v>
                </c:pt>
                <c:pt idx="25">
                  <c:v>26.09</c:v>
                </c:pt>
                <c:pt idx="26">
                  <c:v>26.19</c:v>
                </c:pt>
                <c:pt idx="27">
                  <c:v>26.1</c:v>
                </c:pt>
                <c:pt idx="28">
                  <c:v>26.23</c:v>
                </c:pt>
                <c:pt idx="29">
                  <c:v>26.3</c:v>
                </c:pt>
                <c:pt idx="30">
                  <c:v>26.26</c:v>
                </c:pt>
                <c:pt idx="31">
                  <c:v>26.3</c:v>
                </c:pt>
                <c:pt idx="32">
                  <c:v>26.17</c:v>
                </c:pt>
                <c:pt idx="33">
                  <c:v>26.27</c:v>
                </c:pt>
                <c:pt idx="34">
                  <c:v>26.11</c:v>
                </c:pt>
                <c:pt idx="35">
                  <c:v>26.07</c:v>
                </c:pt>
                <c:pt idx="36">
                  <c:v>25.96</c:v>
                </c:pt>
                <c:pt idx="37">
                  <c:v>26.09</c:v>
                </c:pt>
                <c:pt idx="38">
                  <c:v>26.13</c:v>
                </c:pt>
                <c:pt idx="39">
                  <c:v>25.85</c:v>
                </c:pt>
                <c:pt idx="40">
                  <c:v>25.93</c:v>
                </c:pt>
                <c:pt idx="41">
                  <c:v>25.81</c:v>
                </c:pt>
                <c:pt idx="42">
                  <c:v>25.87</c:v>
                </c:pt>
                <c:pt idx="43">
                  <c:v>25.77</c:v>
                </c:pt>
                <c:pt idx="44">
                  <c:v>25.67</c:v>
                </c:pt>
                <c:pt idx="45">
                  <c:v>25.47</c:v>
                </c:pt>
                <c:pt idx="46">
                  <c:v>25.28</c:v>
                </c:pt>
                <c:pt idx="47">
                  <c:v>25.31</c:v>
                </c:pt>
                <c:pt idx="48">
                  <c:v>25.38</c:v>
                </c:pt>
                <c:pt idx="49">
                  <c:v>25.25</c:v>
                </c:pt>
                <c:pt idx="50">
                  <c:v>25.22</c:v>
                </c:pt>
                <c:pt idx="51">
                  <c:v>25.15</c:v>
                </c:pt>
                <c:pt idx="52">
                  <c:v>24.98</c:v>
                </c:pt>
                <c:pt idx="53">
                  <c:v>24.9</c:v>
                </c:pt>
                <c:pt idx="54">
                  <c:v>24.73</c:v>
                </c:pt>
                <c:pt idx="55">
                  <c:v>24.55</c:v>
                </c:pt>
                <c:pt idx="56">
                  <c:v>24.41</c:v>
                </c:pt>
                <c:pt idx="57">
                  <c:v>24.23</c:v>
                </c:pt>
                <c:pt idx="58">
                  <c:v>24.1</c:v>
                </c:pt>
                <c:pt idx="59">
                  <c:v>23.95</c:v>
                </c:pt>
                <c:pt idx="60">
                  <c:v>23.7</c:v>
                </c:pt>
              </c:numCache>
            </c:numRef>
          </c:yVal>
          <c:smooth val="1"/>
        </c:ser>
        <c:axId val="73376644"/>
        <c:axId val="55512017"/>
      </c:scatterChart>
      <c:valAx>
        <c:axId val="73376644"/>
        <c:scaling>
          <c:orientation val="minMax"/>
          <c:max val="305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ffffff"/>
                </a:solidFill>
                <a:latin typeface="Calibri"/>
              </a:defRPr>
            </a:pPr>
          </a:p>
        </c:txPr>
        <c:crossAx val="55512017"/>
        <c:crosses val="autoZero"/>
        <c:crossBetween val="midCat"/>
        <c:majorUnit val="10"/>
      </c:valAx>
      <c:valAx>
        <c:axId val="55512017"/>
        <c:scaling>
          <c:orientation val="minMax"/>
          <c:min val="15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.0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ffffff"/>
                </a:solidFill>
                <a:latin typeface="Calibri"/>
              </a:defRPr>
            </a:pPr>
          </a:p>
        </c:txPr>
        <c:crossAx val="73376644"/>
        <c:crossesAt val="1"/>
        <c:crossBetween val="midCat"/>
      </c:valAx>
      <c:spPr>
        <a:noFill/>
        <a:ln w="0">
          <a:noFill/>
        </a:ln>
      </c:spPr>
    </c:plotArea>
    <c:legend>
      <c:legendPos val="r"/>
      <c:layout>
        <c:manualLayout>
          <c:xMode val="edge"/>
          <c:yMode val="edge"/>
          <c:x val="0.895822496169879"/>
          <c:y val="0.105080125853833"/>
          <c:w val="0.0595895746640342"/>
          <c:h val="0.562111052503399"/>
        </c:manualLayout>
      </c:layout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ffffff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9bbb59"/>
    </a:solidFill>
    <a:ln w="38160">
      <a:solidFill>
        <a:srgbClr val="ffffff"/>
      </a:solidFill>
      <a:round/>
    </a:ln>
  </c:sp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0509080774768916"/>
          <c:y val="0.0322975287496941"/>
          <c:w val="0.69989316735566"/>
          <c:h val="0.807927575238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"tempo"</c:f>
              <c:strCache>
                <c:ptCount val="1"/>
                <c:pt idx="0">
                  <c:v>tempo</c:v>
                </c:pt>
              </c:strCache>
            </c:strRef>
          </c:tx>
          <c:spPr>
            <a:solidFill>
              <a:srgbClr val="99ccff"/>
            </a:solidFill>
            <a:ln w="2844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300A8P!$H$176:$H$184</c:f>
              <c:numCache>
                <c:formatCode>General</c:formatCode>
                <c:ptCount val="9"/>
                <c:pt idx="0">
                  <c:v>81</c:v>
                </c:pt>
                <c:pt idx="1">
                  <c:v>84</c:v>
                </c:pt>
                <c:pt idx="2">
                  <c:v>86</c:v>
                </c:pt>
                <c:pt idx="3">
                  <c:v>88</c:v>
                </c:pt>
                <c:pt idx="4">
                  <c:v>92</c:v>
                </c:pt>
                <c:pt idx="5">
                  <c:v>95</c:v>
                </c:pt>
                <c:pt idx="6">
                  <c:v>98</c:v>
                </c:pt>
                <c:pt idx="7">
                  <c:v>100</c:v>
                </c:pt>
                <c:pt idx="8">
                  <c:v>103</c:v>
                </c:pt>
              </c:numCache>
            </c:numRef>
          </c:xVal>
          <c:yVal>
            <c:numRef>
              <c:f>300A8P!$I$176:$I$184</c:f>
              <c:numCache>
                <c:formatCode>General</c:formatCode>
                <c:ptCount val="9"/>
              </c:numCache>
            </c:numRef>
          </c:yVal>
          <c:smooth val="0"/>
        </c:ser>
        <c:ser>
          <c:idx val="1"/>
          <c:order val="1"/>
          <c:spPr>
            <a:solidFill>
              <a:srgbClr val="99ccff"/>
            </a:solidFill>
            <a:ln w="2844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w="9360">
                <a:solidFill>
                  <a:srgbClr val="000000"/>
                </a:solidFill>
                <a:round/>
              </a:ln>
            </c:spPr>
            <c:trendlineType val="exp"/>
            <c:forward val="0"/>
            <c:backward val="0"/>
            <c:dispRSqr val="0"/>
            <c:dispEq val="1"/>
          </c:trendline>
          <c:xVal>
            <c:numRef>
              <c:f>300A8P!$H$176:$H$190</c:f>
              <c:numCache>
                <c:formatCode>General</c:formatCode>
                <c:ptCount val="15"/>
                <c:pt idx="0">
                  <c:v>81</c:v>
                </c:pt>
                <c:pt idx="1">
                  <c:v>84</c:v>
                </c:pt>
                <c:pt idx="2">
                  <c:v>86</c:v>
                </c:pt>
                <c:pt idx="3">
                  <c:v>88</c:v>
                </c:pt>
                <c:pt idx="4">
                  <c:v>92</c:v>
                </c:pt>
                <c:pt idx="5">
                  <c:v>95</c:v>
                </c:pt>
                <c:pt idx="6">
                  <c:v>98</c:v>
                </c:pt>
                <c:pt idx="7">
                  <c:v>100</c:v>
                </c:pt>
                <c:pt idx="8">
                  <c:v>103</c:v>
                </c:pt>
                <c:pt idx="9">
                  <c:v>107</c:v>
                </c:pt>
                <c:pt idx="10">
                  <c:v>109</c:v>
                </c:pt>
                <c:pt idx="11">
                  <c:v>112</c:v>
                </c:pt>
                <c:pt idx="12">
                  <c:v>115</c:v>
                </c:pt>
                <c:pt idx="13">
                  <c:v>119</c:v>
                </c:pt>
                <c:pt idx="14">
                  <c:v>122</c:v>
                </c:pt>
              </c:numCache>
            </c:numRef>
          </c:xVal>
          <c:yVal>
            <c:numRef>
              <c:f>300A8P!$J$176:$J$190</c:f>
              <c:numCache>
                <c:formatCode>General</c:formatCode>
                <c:ptCount val="15"/>
                <c:pt idx="0">
                  <c:v>2.991</c:v>
                </c:pt>
                <c:pt idx="1">
                  <c:v>2.99</c:v>
                </c:pt>
                <c:pt idx="2">
                  <c:v>2.989</c:v>
                </c:pt>
                <c:pt idx="3">
                  <c:v>2.988</c:v>
                </c:pt>
                <c:pt idx="4">
                  <c:v>2.987</c:v>
                </c:pt>
                <c:pt idx="5">
                  <c:v>2.986</c:v>
                </c:pt>
                <c:pt idx="6">
                  <c:v>2.985</c:v>
                </c:pt>
                <c:pt idx="7">
                  <c:v>2.984</c:v>
                </c:pt>
                <c:pt idx="8">
                  <c:v>2.983</c:v>
                </c:pt>
                <c:pt idx="9">
                  <c:v>2.982</c:v>
                </c:pt>
                <c:pt idx="10">
                  <c:v>2.981</c:v>
                </c:pt>
                <c:pt idx="11">
                  <c:v>2.98</c:v>
                </c:pt>
                <c:pt idx="12">
                  <c:v>2.979</c:v>
                </c:pt>
                <c:pt idx="13">
                  <c:v>2.978</c:v>
                </c:pt>
                <c:pt idx="14">
                  <c:v>2.977</c:v>
                </c:pt>
              </c:numCache>
            </c:numRef>
          </c:yVal>
          <c:smooth val="0"/>
        </c:ser>
        <c:axId val="11108071"/>
        <c:axId val="22153914"/>
      </c:scatterChart>
      <c:valAx>
        <c:axId val="11108071"/>
        <c:scaling>
          <c:orientation val="minMax"/>
          <c:max val="125"/>
          <c:min val="7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2153914"/>
        <c:crosses val="autoZero"/>
        <c:crossBetween val="midCat"/>
        <c:majorUnit val="5"/>
      </c:valAx>
      <c:valAx>
        <c:axId val="22153914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1108071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9bbb59"/>
    </a:solidFill>
    <a:ln w="9360">
      <a:solidFill>
        <a:srgbClr val="d9d9d9"/>
      </a:solidFill>
      <a:round/>
    </a:ln>
  </c:sp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200" spc="-1" strike="noStrike">
                <a:solidFill>
                  <a:srgbClr val="ffffff"/>
                </a:solidFill>
                <a:latin typeface="Calibri"/>
              </a:defRPr>
            </a:pPr>
            <a:r>
              <a:rPr b="0" lang="en-US" sz="1200" spc="-1" strike="noStrike">
                <a:solidFill>
                  <a:srgbClr val="ffffff"/>
                </a:solidFill>
                <a:latin typeface="Calibri"/>
              </a:rPr>
              <a:t>Título do gráfico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300A8P!$R$102</c:f>
              <c:strCache>
                <c:ptCount val="1"/>
                <c:pt idx="0">
                  <c:v>P1</c:v>
                </c:pt>
              </c:strCache>
            </c:strRef>
          </c:tx>
          <c:spPr>
            <a:solidFill>
              <a:srgbClr val="4f81bd"/>
            </a:solidFill>
            <a:ln cap="rnd" w="28440">
              <a:solidFill>
                <a:srgbClr val="4f81bd"/>
              </a:solidFill>
              <a:round/>
            </a:ln>
          </c:spPr>
          <c:marker>
            <c:symbol val="circle"/>
            <c:size val="5"/>
            <c:spPr>
              <a:solidFill>
                <a:srgbClr val="4f81bd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300A8P!$Q$103:$Q$112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300A8P!$R$103:$R$112</c:f>
              <c:numCache>
                <c:formatCode>General</c:formatCode>
                <c:ptCount val="10"/>
                <c:pt idx="0">
                  <c:v>7.58</c:v>
                </c:pt>
                <c:pt idx="1">
                  <c:v>1.1</c:v>
                </c:pt>
                <c:pt idx="2">
                  <c:v>0.489999999999995</c:v>
                </c:pt>
                <c:pt idx="3">
                  <c:v>0.190000000000001</c:v>
                </c:pt>
                <c:pt idx="4">
                  <c:v>-0.479999999999997</c:v>
                </c:pt>
                <c:pt idx="5">
                  <c:v>0.129999999999992</c:v>
                </c:pt>
                <c:pt idx="6">
                  <c:v>0.140000000000001</c:v>
                </c:pt>
                <c:pt idx="7">
                  <c:v>0.600000000000001</c:v>
                </c:pt>
                <c:pt idx="8">
                  <c:v>0.189999999999998</c:v>
                </c:pt>
                <c:pt idx="9">
                  <c:v>-0.170000000000005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300A8P!$S$102</c:f>
              <c:strCache>
                <c:ptCount val="1"/>
                <c:pt idx="0">
                  <c:v>P2</c:v>
                </c:pt>
              </c:strCache>
            </c:strRef>
          </c:tx>
          <c:spPr>
            <a:solidFill>
              <a:srgbClr val="c0504d"/>
            </a:solidFill>
            <a:ln cap="rnd" w="28440">
              <a:solidFill>
                <a:srgbClr val="c0504d"/>
              </a:solidFill>
              <a:round/>
            </a:ln>
          </c:spPr>
          <c:marker>
            <c:symbol val="circle"/>
            <c:size val="5"/>
            <c:spPr>
              <a:solidFill>
                <a:srgbClr val="c0504d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300A8P!$Q$103:$Q$112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300A8P!$S$103:$S$112</c:f>
              <c:numCache>
                <c:formatCode>General</c:formatCode>
                <c:ptCount val="10"/>
                <c:pt idx="0">
                  <c:v>8.96</c:v>
                </c:pt>
                <c:pt idx="1">
                  <c:v>1.81</c:v>
                </c:pt>
                <c:pt idx="2">
                  <c:v>0.809999999999995</c:v>
                </c:pt>
                <c:pt idx="3">
                  <c:v>0.429999999999996</c:v>
                </c:pt>
                <c:pt idx="4">
                  <c:v>-0.229999999999997</c:v>
                </c:pt>
                <c:pt idx="5">
                  <c:v>0.679999999999996</c:v>
                </c:pt>
                <c:pt idx="6">
                  <c:v>0.119999999999997</c:v>
                </c:pt>
                <c:pt idx="7">
                  <c:v>0.369999999999997</c:v>
                </c:pt>
                <c:pt idx="8">
                  <c:v>0.419999999999995</c:v>
                </c:pt>
                <c:pt idx="9">
                  <c:v>-0.279999999999998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300A8P!$T$102</c:f>
              <c:strCache>
                <c:ptCount val="1"/>
                <c:pt idx="0">
                  <c:v>P3</c:v>
                </c:pt>
              </c:strCache>
            </c:strRef>
          </c:tx>
          <c:spPr>
            <a:solidFill>
              <a:srgbClr val="9bbb59"/>
            </a:solidFill>
            <a:ln cap="rnd" w="28440">
              <a:solidFill>
                <a:srgbClr val="9bbb59"/>
              </a:solidFill>
              <a:round/>
            </a:ln>
          </c:spPr>
          <c:marker>
            <c:symbol val="circle"/>
            <c:size val="5"/>
            <c:spPr>
              <a:solidFill>
                <a:srgbClr val="9bbb59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300A8P!$Q$103:$Q$112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300A8P!$T$103:$T$112</c:f>
              <c:numCache>
                <c:formatCode>General</c:formatCode>
                <c:ptCount val="10"/>
                <c:pt idx="0">
                  <c:v>1.75</c:v>
                </c:pt>
                <c:pt idx="1">
                  <c:v>2.32</c:v>
                </c:pt>
                <c:pt idx="2">
                  <c:v>2.37</c:v>
                </c:pt>
                <c:pt idx="3">
                  <c:v>1.87</c:v>
                </c:pt>
                <c:pt idx="4">
                  <c:v>1.23</c:v>
                </c:pt>
                <c:pt idx="5">
                  <c:v>1.27</c:v>
                </c:pt>
                <c:pt idx="6">
                  <c:v>0.700000000000003</c:v>
                </c:pt>
                <c:pt idx="7">
                  <c:v>0.769999999999996</c:v>
                </c:pt>
                <c:pt idx="8">
                  <c:v>0.710000000000001</c:v>
                </c:pt>
                <c:pt idx="9">
                  <c:v>0.609999999999996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300A8P!$U$102</c:f>
              <c:strCache>
                <c:ptCount val="1"/>
                <c:pt idx="0">
                  <c:v>P4</c:v>
                </c:pt>
              </c:strCache>
            </c:strRef>
          </c:tx>
          <c:spPr>
            <a:solidFill>
              <a:srgbClr val="8064a2"/>
            </a:solidFill>
            <a:ln cap="rnd" w="28440">
              <a:solidFill>
                <a:srgbClr val="8064a2"/>
              </a:solidFill>
              <a:round/>
            </a:ln>
          </c:spPr>
          <c:marker>
            <c:symbol val="circle"/>
            <c:size val="5"/>
            <c:spPr>
              <a:solidFill>
                <a:srgbClr val="8064a2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300A8P!$Q$103:$Q$112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300A8P!$U$103:$U$112</c:f>
              <c:numCache>
                <c:formatCode>General</c:formatCode>
                <c:ptCount val="10"/>
                <c:pt idx="0">
                  <c:v>9.27</c:v>
                </c:pt>
                <c:pt idx="1">
                  <c:v>4.67000000000001</c:v>
                </c:pt>
                <c:pt idx="2">
                  <c:v>2.75999999999999</c:v>
                </c:pt>
                <c:pt idx="3">
                  <c:v>1.66</c:v>
                </c:pt>
                <c:pt idx="4">
                  <c:v>1.25</c:v>
                </c:pt>
                <c:pt idx="5">
                  <c:v>1.04</c:v>
                </c:pt>
                <c:pt idx="6">
                  <c:v>0.57</c:v>
                </c:pt>
                <c:pt idx="7">
                  <c:v>0.82</c:v>
                </c:pt>
                <c:pt idx="8">
                  <c:v>0.769999999999996</c:v>
                </c:pt>
                <c:pt idx="9">
                  <c:v>0.489999999999998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300A8P!$V$102</c:f>
              <c:strCache>
                <c:ptCount val="1"/>
                <c:pt idx="0">
                  <c:v>P5</c:v>
                </c:pt>
              </c:strCache>
            </c:strRef>
          </c:tx>
          <c:spPr>
            <a:solidFill>
              <a:srgbClr val="4bacc6"/>
            </a:solidFill>
            <a:ln cap="rnd" w="28440">
              <a:solidFill>
                <a:srgbClr val="4bacc6"/>
              </a:solidFill>
              <a:round/>
            </a:ln>
          </c:spPr>
          <c:marker>
            <c:symbol val="circle"/>
            <c:size val="5"/>
            <c:spPr>
              <a:solidFill>
                <a:srgbClr val="4bacc6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300A8P!$Q$103:$Q$112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300A8P!$V$103:$V$112</c:f>
              <c:numCache>
                <c:formatCode>General</c:formatCode>
                <c:ptCount val="10"/>
                <c:pt idx="0">
                  <c:v>12.41</c:v>
                </c:pt>
                <c:pt idx="1">
                  <c:v>4.72</c:v>
                </c:pt>
                <c:pt idx="2">
                  <c:v>2.19</c:v>
                </c:pt>
                <c:pt idx="3">
                  <c:v>1.09000000000001</c:v>
                </c:pt>
                <c:pt idx="4">
                  <c:v>0.539999999999999</c:v>
                </c:pt>
                <c:pt idx="5">
                  <c:v>0.829999999999995</c:v>
                </c:pt>
                <c:pt idx="6">
                  <c:v>0.389999999999993</c:v>
                </c:pt>
                <c:pt idx="7">
                  <c:v>0.489999999999995</c:v>
                </c:pt>
                <c:pt idx="8">
                  <c:v>0.609999999999999</c:v>
                </c:pt>
                <c:pt idx="9">
                  <c:v>0.180000000000003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300A8P!$W$102</c:f>
              <c:strCache>
                <c:ptCount val="1"/>
                <c:pt idx="0">
                  <c:v>A1</c:v>
                </c:pt>
              </c:strCache>
            </c:strRef>
          </c:tx>
          <c:spPr>
            <a:solidFill>
              <a:srgbClr val="5f7530"/>
            </a:solidFill>
            <a:ln cap="rnd" w="28440">
              <a:solidFill>
                <a:srgbClr val="5f7530"/>
              </a:solidFill>
              <a:round/>
            </a:ln>
          </c:spPr>
          <c:marker>
            <c:symbol val="circle"/>
            <c:size val="5"/>
            <c:spPr>
              <a:solidFill>
                <a:srgbClr val="5f7530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300A8P!$Q$103:$Q$112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300A8P!$W$103:$W$112</c:f>
              <c:numCache>
                <c:formatCode>General</c:formatCode>
                <c:ptCount val="10"/>
                <c:pt idx="0">
                  <c:v>0.210000000000001</c:v>
                </c:pt>
                <c:pt idx="1">
                  <c:v>0.23</c:v>
                </c:pt>
                <c:pt idx="2">
                  <c:v>0.170000000000002</c:v>
                </c:pt>
                <c:pt idx="3">
                  <c:v>-0.0200000000000031</c:v>
                </c:pt>
                <c:pt idx="4">
                  <c:v>0</c:v>
                </c:pt>
                <c:pt idx="5">
                  <c:v>-0.0399999999999991</c:v>
                </c:pt>
                <c:pt idx="6">
                  <c:v>-0.189999999999998</c:v>
                </c:pt>
                <c:pt idx="7">
                  <c:v>-0.309999999999999</c:v>
                </c:pt>
                <c:pt idx="8">
                  <c:v>-0.459999999999997</c:v>
                </c:pt>
                <c:pt idx="9">
                  <c:v>-0.52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300A8P!$X$102</c:f>
              <c:strCache>
                <c:ptCount val="1"/>
                <c:pt idx="0">
                  <c:v>A2</c:v>
                </c:pt>
              </c:strCache>
            </c:strRef>
          </c:tx>
          <c:spPr>
            <a:solidFill>
              <a:srgbClr val="4d3b62"/>
            </a:solidFill>
            <a:ln cap="rnd" w="28440">
              <a:solidFill>
                <a:srgbClr val="4d3b62"/>
              </a:solidFill>
              <a:round/>
            </a:ln>
          </c:spPr>
          <c:marker>
            <c:symbol val="circle"/>
            <c:size val="5"/>
            <c:spPr>
              <a:solidFill>
                <a:srgbClr val="4d3b62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300A8P!$Q$103:$Q$112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300A8P!$X$103:$X$112</c:f>
              <c:numCache>
                <c:formatCode>General</c:formatCode>
                <c:ptCount val="10"/>
                <c:pt idx="0">
                  <c:v>-0.490000000000002</c:v>
                </c:pt>
                <c:pt idx="1">
                  <c:v>0.259999999999998</c:v>
                </c:pt>
                <c:pt idx="2">
                  <c:v>0.130000000000003</c:v>
                </c:pt>
                <c:pt idx="3">
                  <c:v>0.300000000000001</c:v>
                </c:pt>
                <c:pt idx="4">
                  <c:v>0</c:v>
                </c:pt>
                <c:pt idx="5">
                  <c:v>-0.129999999999999</c:v>
                </c:pt>
                <c:pt idx="6">
                  <c:v>-0.129999999999999</c:v>
                </c:pt>
                <c:pt idx="7">
                  <c:v>-0.260000000000002</c:v>
                </c:pt>
                <c:pt idx="8">
                  <c:v>-0.34</c:v>
                </c:pt>
                <c:pt idx="9">
                  <c:v>-0.470000000000002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300A8P!$Y$102</c:f>
              <c:strCache>
                <c:ptCount val="1"/>
                <c:pt idx="0">
                  <c:v>A3</c:v>
                </c:pt>
              </c:strCache>
            </c:strRef>
          </c:tx>
          <c:spPr>
            <a:solidFill>
              <a:srgbClr val="276a7c"/>
            </a:solidFill>
            <a:ln cap="rnd" w="28440">
              <a:solidFill>
                <a:srgbClr val="276a7c"/>
              </a:solidFill>
              <a:round/>
            </a:ln>
          </c:spPr>
          <c:marker>
            <c:symbol val="circle"/>
            <c:size val="5"/>
            <c:spPr>
              <a:solidFill>
                <a:srgbClr val="276a7c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300A8P!$Q$103:$Q$112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300A8P!$Y$103:$Y$112</c:f>
              <c:numCache>
                <c:formatCode>General</c:formatCode>
                <c:ptCount val="10"/>
                <c:pt idx="0">
                  <c:v>0.18</c:v>
                </c:pt>
                <c:pt idx="1">
                  <c:v>0.27</c:v>
                </c:pt>
                <c:pt idx="2">
                  <c:v>0.210000000000001</c:v>
                </c:pt>
                <c:pt idx="3">
                  <c:v>0.0199999999999996</c:v>
                </c:pt>
                <c:pt idx="4">
                  <c:v>0</c:v>
                </c:pt>
                <c:pt idx="5">
                  <c:v>-0.0899999999999999</c:v>
                </c:pt>
                <c:pt idx="6">
                  <c:v>-0.0300000000000011</c:v>
                </c:pt>
                <c:pt idx="7">
                  <c:v>-0.400000000000002</c:v>
                </c:pt>
                <c:pt idx="8">
                  <c:v>-0.23</c:v>
                </c:pt>
                <c:pt idx="9">
                  <c:v>-0.5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34585515"/>
        <c:axId val="20293712"/>
      </c:lineChart>
      <c:catAx>
        <c:axId val="34585515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lang="en-US" sz="1000" spc="-1" strike="noStrike">
                <a:solidFill>
                  <a:srgbClr val="ffffff"/>
                </a:solidFill>
                <a:latin typeface="Calibri"/>
              </a:defRPr>
            </a:pPr>
          </a:p>
        </c:txPr>
        <c:crossAx val="20293712"/>
        <c:crosses val="autoZero"/>
        <c:auto val="1"/>
        <c:lblAlgn val="ctr"/>
        <c:lblOffset val="100"/>
        <c:noMultiLvlLbl val="0"/>
      </c:catAx>
      <c:valAx>
        <c:axId val="20293712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lang="en-US" sz="1000" spc="-1" strike="noStrike">
                <a:solidFill>
                  <a:srgbClr val="ffffff"/>
                </a:solidFill>
                <a:latin typeface="Calibri"/>
              </a:defRPr>
            </a:pPr>
          </a:p>
        </c:txPr>
        <c:crossAx val="34585515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lang="en-US" sz="1000" spc="-1" strike="noStrike">
              <a:solidFill>
                <a:srgbClr val="ffffff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9bbb59"/>
    </a:solidFill>
    <a:ln w="9360">
      <a:solidFill>
        <a:srgbClr val="d9d9d9"/>
      </a:solidFill>
      <a:round/>
    </a:ln>
  </c:sp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ineChart>
        <c:grouping val="standard"/>
        <c:varyColors val="0"/>
        <c:ser>
          <c:idx val="0"/>
          <c:order val="0"/>
          <c:tx>
            <c:strRef>
              <c:f>300A8P!$R$144</c:f>
              <c:strCache>
                <c:ptCount val="1"/>
                <c:pt idx="0">
                  <c:v>P1</c:v>
                </c:pt>
              </c:strCache>
            </c:strRef>
          </c:tx>
          <c:spPr>
            <a:solidFill>
              <a:srgbClr val="4f81bd"/>
            </a:solidFill>
            <a:ln cap="rnd" w="28440">
              <a:solidFill>
                <a:srgbClr val="4f81bd"/>
              </a:solidFill>
              <a:round/>
            </a:ln>
          </c:spPr>
          <c:marker>
            <c:symbol val="circle"/>
            <c:size val="5"/>
            <c:spPr>
              <a:solidFill>
                <a:srgbClr val="4f81bd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300A8P!$Q$145:$Q$149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300A8P!$R$145:$R$149</c:f>
              <c:numCache>
                <c:formatCode>General</c:formatCode>
                <c:ptCount val="5"/>
                <c:pt idx="0">
                  <c:v>11</c:v>
                </c:pt>
                <c:pt idx="1">
                  <c:v>0.629999999999999</c:v>
                </c:pt>
                <c:pt idx="2">
                  <c:v>-0.380000000000003</c:v>
                </c:pt>
                <c:pt idx="3">
                  <c:v>0.399999999999999</c:v>
                </c:pt>
                <c:pt idx="4">
                  <c:v>0.519999999999996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300A8P!$S$144</c:f>
              <c:strCache>
                <c:ptCount val="1"/>
                <c:pt idx="0">
                  <c:v>P2</c:v>
                </c:pt>
              </c:strCache>
            </c:strRef>
          </c:tx>
          <c:spPr>
            <a:solidFill>
              <a:srgbClr val="c0504d"/>
            </a:solidFill>
            <a:ln cap="rnd" w="28440">
              <a:solidFill>
                <a:srgbClr val="c0504d"/>
              </a:solidFill>
              <a:round/>
            </a:ln>
          </c:spPr>
          <c:marker>
            <c:symbol val="circle"/>
            <c:size val="5"/>
            <c:spPr>
              <a:solidFill>
                <a:srgbClr val="c0504d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300A8P!$Q$145:$Q$149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300A8P!$S$145:$S$149</c:f>
              <c:numCache>
                <c:formatCode>General</c:formatCode>
                <c:ptCount val="5"/>
                <c:pt idx="0">
                  <c:v>13.73</c:v>
                </c:pt>
                <c:pt idx="1">
                  <c:v>0.979999999999993</c:v>
                </c:pt>
                <c:pt idx="2">
                  <c:v>0.0800000000000054</c:v>
                </c:pt>
                <c:pt idx="3">
                  <c:v>0.509999999999998</c:v>
                </c:pt>
                <c:pt idx="4">
                  <c:v>0.469999999999999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300A8P!$T$144</c:f>
              <c:strCache>
                <c:ptCount val="1"/>
                <c:pt idx="0">
                  <c:v>P3</c:v>
                </c:pt>
              </c:strCache>
            </c:strRef>
          </c:tx>
          <c:spPr>
            <a:solidFill>
              <a:srgbClr val="9bbb59"/>
            </a:solidFill>
            <a:ln cap="rnd" w="28440">
              <a:solidFill>
                <a:srgbClr val="9bbb59"/>
              </a:solidFill>
              <a:round/>
            </a:ln>
          </c:spPr>
          <c:marker>
            <c:symbol val="circle"/>
            <c:size val="5"/>
            <c:spPr>
              <a:solidFill>
                <a:srgbClr val="9bbb59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300A8P!$Q$145:$Q$149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300A8P!$T$145:$T$149</c:f>
              <c:numCache>
                <c:formatCode>General</c:formatCode>
                <c:ptCount val="5"/>
                <c:pt idx="0">
                  <c:v>4.27</c:v>
                </c:pt>
                <c:pt idx="1">
                  <c:v>4.25999999999999</c:v>
                </c:pt>
                <c:pt idx="2">
                  <c:v>2.07</c:v>
                </c:pt>
                <c:pt idx="3">
                  <c:v>1.53</c:v>
                </c:pt>
                <c:pt idx="4">
                  <c:v>1.2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300A8P!$U$144</c:f>
              <c:strCache>
                <c:ptCount val="1"/>
                <c:pt idx="0">
                  <c:v>P4</c:v>
                </c:pt>
              </c:strCache>
            </c:strRef>
          </c:tx>
          <c:spPr>
            <a:solidFill>
              <a:srgbClr val="8064a2"/>
            </a:solidFill>
            <a:ln cap="rnd" w="28440">
              <a:solidFill>
                <a:srgbClr val="8064a2"/>
              </a:solidFill>
              <a:round/>
            </a:ln>
          </c:spPr>
          <c:marker>
            <c:symbol val="circle"/>
            <c:size val="5"/>
            <c:spPr>
              <a:solidFill>
                <a:srgbClr val="8064a2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300A8P!$Q$145:$Q$149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300A8P!$U$145:$U$149</c:f>
              <c:numCache>
                <c:formatCode>General</c:formatCode>
                <c:ptCount val="5"/>
                <c:pt idx="0">
                  <c:v>16.41</c:v>
                </c:pt>
                <c:pt idx="1">
                  <c:v>4.53</c:v>
                </c:pt>
                <c:pt idx="2">
                  <c:v>2.05</c:v>
                </c:pt>
                <c:pt idx="3">
                  <c:v>1.27</c:v>
                </c:pt>
                <c:pt idx="4">
                  <c:v>1.26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300A8P!$V$144</c:f>
              <c:strCache>
                <c:ptCount val="1"/>
                <c:pt idx="0">
                  <c:v>P5</c:v>
                </c:pt>
              </c:strCache>
            </c:strRef>
          </c:tx>
          <c:spPr>
            <a:solidFill>
              <a:srgbClr val="4bacc6"/>
            </a:solidFill>
            <a:ln cap="rnd" w="28440">
              <a:solidFill>
                <a:srgbClr val="4bacc6"/>
              </a:solidFill>
              <a:round/>
            </a:ln>
          </c:spPr>
          <c:marker>
            <c:symbol val="circle"/>
            <c:size val="5"/>
            <c:spPr>
              <a:solidFill>
                <a:srgbClr val="4bacc6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300A8P!$Q$145:$Q$149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300A8P!$V$145:$V$149</c:f>
              <c:numCache>
                <c:formatCode>General</c:formatCode>
                <c:ptCount val="5"/>
                <c:pt idx="0">
                  <c:v>20.31</c:v>
                </c:pt>
                <c:pt idx="1">
                  <c:v>3.44999999999999</c:v>
                </c:pt>
                <c:pt idx="2">
                  <c:v>1</c:v>
                </c:pt>
                <c:pt idx="3">
                  <c:v>0.899999999999999</c:v>
                </c:pt>
                <c:pt idx="4">
                  <c:v>1.04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300A8P!$W$144</c:f>
              <c:strCache>
                <c:ptCount val="1"/>
                <c:pt idx="0">
                  <c:v>A1</c:v>
                </c:pt>
              </c:strCache>
            </c:strRef>
          </c:tx>
          <c:spPr>
            <a:solidFill>
              <a:srgbClr val="f79646"/>
            </a:solidFill>
            <a:ln cap="rnd" w="28440">
              <a:solidFill>
                <a:srgbClr val="f79646"/>
              </a:solidFill>
              <a:round/>
            </a:ln>
          </c:spPr>
          <c:marker>
            <c:symbol val="circle"/>
            <c:size val="5"/>
            <c:spPr>
              <a:solidFill>
                <a:srgbClr val="f79646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300A8P!$Q$145:$Q$149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300A8P!$W$145:$W$149</c:f>
              <c:numCache>
                <c:formatCode>General</c:formatCode>
                <c:ptCount val="5"/>
                <c:pt idx="0">
                  <c:v>0.399999999999999</c:v>
                </c:pt>
                <c:pt idx="1">
                  <c:v>0.170000000000002</c:v>
                </c:pt>
                <c:pt idx="2">
                  <c:v>-0.0100000000000016</c:v>
                </c:pt>
                <c:pt idx="3">
                  <c:v>-0.25</c:v>
                </c:pt>
                <c:pt idx="4">
                  <c:v>-0.829999999999998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300A8P!$X$144</c:f>
              <c:strCache>
                <c:ptCount val="1"/>
                <c:pt idx="0">
                  <c:v>A2</c:v>
                </c:pt>
              </c:strCache>
            </c:strRef>
          </c:tx>
          <c:spPr>
            <a:solidFill>
              <a:srgbClr val="2c4d75"/>
            </a:solidFill>
            <a:ln cap="rnd" w="28440">
              <a:solidFill>
                <a:srgbClr val="2c4d75"/>
              </a:solidFill>
              <a:round/>
            </a:ln>
          </c:spPr>
          <c:marker>
            <c:symbol val="circle"/>
            <c:size val="5"/>
            <c:spPr>
              <a:solidFill>
                <a:srgbClr val="2c4d75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300A8P!$Q$145:$Q$149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300A8P!$X$145:$X$149</c:f>
              <c:numCache>
                <c:formatCode>General</c:formatCode>
                <c:ptCount val="5"/>
                <c:pt idx="0">
                  <c:v>-0.310000000000002</c:v>
                </c:pt>
                <c:pt idx="1">
                  <c:v>0.23</c:v>
                </c:pt>
                <c:pt idx="2">
                  <c:v>-0.0199999999999996</c:v>
                </c:pt>
                <c:pt idx="3">
                  <c:v>-0.289999999999999</c:v>
                </c:pt>
                <c:pt idx="4">
                  <c:v>-0.890000000000001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300A8P!$Y$144</c:f>
              <c:strCache>
                <c:ptCount val="1"/>
                <c:pt idx="0">
                  <c:v>A3</c:v>
                </c:pt>
              </c:strCache>
            </c:strRef>
          </c:tx>
          <c:spPr>
            <a:solidFill>
              <a:srgbClr val="772c2a"/>
            </a:solidFill>
            <a:ln cap="rnd" w="28440">
              <a:solidFill>
                <a:srgbClr val="772c2a"/>
              </a:solidFill>
              <a:round/>
            </a:ln>
          </c:spPr>
          <c:marker>
            <c:symbol val="circle"/>
            <c:size val="5"/>
            <c:spPr>
              <a:solidFill>
                <a:srgbClr val="772c2a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300A8P!$Q$145:$Q$149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300A8P!$Y$145:$Y$149</c:f>
              <c:numCache>
                <c:formatCode>General</c:formatCode>
                <c:ptCount val="5"/>
                <c:pt idx="0">
                  <c:v>0.32</c:v>
                </c:pt>
                <c:pt idx="1">
                  <c:v>0.34</c:v>
                </c:pt>
                <c:pt idx="2">
                  <c:v>0</c:v>
                </c:pt>
                <c:pt idx="3">
                  <c:v>-0.150000000000002</c:v>
                </c:pt>
                <c:pt idx="4">
                  <c:v>-0.649999999999999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44017405"/>
        <c:axId val="24127054"/>
      </c:lineChart>
      <c:catAx>
        <c:axId val="44017405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lang="en-US" sz="1000" spc="-1" strike="noStrike">
                <a:solidFill>
                  <a:srgbClr val="ffffff"/>
                </a:solidFill>
                <a:latin typeface="Calibri"/>
              </a:defRPr>
            </a:pPr>
          </a:p>
        </c:txPr>
        <c:crossAx val="24127054"/>
        <c:crosses val="autoZero"/>
        <c:auto val="1"/>
        <c:lblAlgn val="ctr"/>
        <c:lblOffset val="100"/>
        <c:noMultiLvlLbl val="0"/>
      </c:catAx>
      <c:valAx>
        <c:axId val="24127054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lang="en-US" sz="1000" spc="-1" strike="noStrike">
                <a:solidFill>
                  <a:srgbClr val="ffffff"/>
                </a:solidFill>
                <a:latin typeface="Calibri"/>
              </a:defRPr>
            </a:pPr>
          </a:p>
        </c:txPr>
        <c:crossAx val="44017405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lang="en-US" sz="1000" spc="-1" strike="noStrike">
              <a:solidFill>
                <a:srgbClr val="ffffff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9bbb59"/>
    </a:solidFill>
    <a:ln w="9360">
      <a:solidFill>
        <a:srgbClr val="d9d9d9"/>
      </a:solidFill>
      <a:round/>
    </a:ln>
  </c:sp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0781527531083481"/>
          <c:y val="0.0598455598455598"/>
          <c:w val="0.81381488059996"/>
          <c:h val="0.865546218487395"/>
        </c:manualLayout>
      </c:layout>
      <c:scatterChart>
        <c:scatterStyle val="lineMarker"/>
        <c:varyColors val="0"/>
        <c:ser>
          <c:idx val="0"/>
          <c:order val="0"/>
          <c:tx>
            <c:strRef>
              <c:f>600A8P!$E$87</c:f>
              <c:strCache>
                <c:ptCount val="1"/>
                <c:pt idx="0">
                  <c:v>P1</c:v>
                </c:pt>
              </c:strCache>
            </c:strRef>
          </c:tx>
          <c:spPr>
            <a:solidFill>
              <a:srgbClr val="aa433f"/>
            </a:solidFill>
            <a:ln w="47520">
              <a:solidFill>
                <a:srgbClr val="aa433f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600A8P!$D$88:$D$160</c:f>
              <c:numCache>
                <c:formatCode>General</c:formatCod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numCache>
            </c:numRef>
          </c:xVal>
          <c:yVal>
            <c:numRef>
              <c:f>600A8P!$E$88:$E$160</c:f>
              <c:numCache>
                <c:formatCode>General</c:formatCode>
                <c:ptCount val="73"/>
                <c:pt idx="0">
                  <c:v>10.98</c:v>
                </c:pt>
                <c:pt idx="1">
                  <c:v>10.31</c:v>
                </c:pt>
                <c:pt idx="2">
                  <c:v>19.72</c:v>
                </c:pt>
                <c:pt idx="3">
                  <c:v>29.29</c:v>
                </c:pt>
                <c:pt idx="4">
                  <c:v>36.1</c:v>
                </c:pt>
                <c:pt idx="5">
                  <c:v>41.06</c:v>
                </c:pt>
                <c:pt idx="6">
                  <c:v>45.29</c:v>
                </c:pt>
                <c:pt idx="7">
                  <c:v>48.26</c:v>
                </c:pt>
                <c:pt idx="8">
                  <c:v>48.85</c:v>
                </c:pt>
                <c:pt idx="9">
                  <c:v>50.53</c:v>
                </c:pt>
                <c:pt idx="10">
                  <c:v>50.57</c:v>
                </c:pt>
                <c:pt idx="11">
                  <c:v>51.79</c:v>
                </c:pt>
                <c:pt idx="12">
                  <c:v>52.48</c:v>
                </c:pt>
                <c:pt idx="13">
                  <c:v>52.42</c:v>
                </c:pt>
                <c:pt idx="14">
                  <c:v>52.63</c:v>
                </c:pt>
                <c:pt idx="15">
                  <c:v>52.8</c:v>
                </c:pt>
                <c:pt idx="16">
                  <c:v>52.4</c:v>
                </c:pt>
                <c:pt idx="17">
                  <c:v>52.75</c:v>
                </c:pt>
                <c:pt idx="18">
                  <c:v>53.18</c:v>
                </c:pt>
                <c:pt idx="19">
                  <c:v>53.07</c:v>
                </c:pt>
                <c:pt idx="20">
                  <c:v>52.79</c:v>
                </c:pt>
                <c:pt idx="21">
                  <c:v>52.95</c:v>
                </c:pt>
                <c:pt idx="22">
                  <c:v>53.11</c:v>
                </c:pt>
                <c:pt idx="23">
                  <c:v>53.5</c:v>
                </c:pt>
                <c:pt idx="24">
                  <c:v>53.51</c:v>
                </c:pt>
                <c:pt idx="25">
                  <c:v>54.42</c:v>
                </c:pt>
                <c:pt idx="26">
                  <c:v>54.63</c:v>
                </c:pt>
                <c:pt idx="27">
                  <c:v>55.04</c:v>
                </c:pt>
                <c:pt idx="28">
                  <c:v>55.68</c:v>
                </c:pt>
                <c:pt idx="29">
                  <c:v>56.83</c:v>
                </c:pt>
                <c:pt idx="30">
                  <c:v>55.87</c:v>
                </c:pt>
                <c:pt idx="31">
                  <c:v>56.42</c:v>
                </c:pt>
                <c:pt idx="32">
                  <c:v>56.94</c:v>
                </c:pt>
                <c:pt idx="33">
                  <c:v>57.65</c:v>
                </c:pt>
                <c:pt idx="34">
                  <c:v>57.81</c:v>
                </c:pt>
                <c:pt idx="35">
                  <c:v>57.02</c:v>
                </c:pt>
                <c:pt idx="36">
                  <c:v>56.56</c:v>
                </c:pt>
                <c:pt idx="37">
                  <c:v>57.78</c:v>
                </c:pt>
                <c:pt idx="38">
                  <c:v>58.94</c:v>
                </c:pt>
                <c:pt idx="39">
                  <c:v>59.28</c:v>
                </c:pt>
                <c:pt idx="40">
                  <c:v>60.36</c:v>
                </c:pt>
                <c:pt idx="41">
                  <c:v>60.62</c:v>
                </c:pt>
                <c:pt idx="42">
                  <c:v>60.66</c:v>
                </c:pt>
                <c:pt idx="43">
                  <c:v>60.88</c:v>
                </c:pt>
                <c:pt idx="44">
                  <c:v>61.36</c:v>
                </c:pt>
                <c:pt idx="45">
                  <c:v>61.78</c:v>
                </c:pt>
                <c:pt idx="46">
                  <c:v>62.12</c:v>
                </c:pt>
                <c:pt idx="47">
                  <c:v>61.74</c:v>
                </c:pt>
                <c:pt idx="48">
                  <c:v>62.12</c:v>
                </c:pt>
                <c:pt idx="49">
                  <c:v>62.22</c:v>
                </c:pt>
                <c:pt idx="50">
                  <c:v>62.59</c:v>
                </c:pt>
                <c:pt idx="51">
                  <c:v>62.85</c:v>
                </c:pt>
                <c:pt idx="52">
                  <c:v>61.68</c:v>
                </c:pt>
                <c:pt idx="53">
                  <c:v>61.25</c:v>
                </c:pt>
                <c:pt idx="54">
                  <c:v>60.95</c:v>
                </c:pt>
                <c:pt idx="55">
                  <c:v>60.81</c:v>
                </c:pt>
                <c:pt idx="56">
                  <c:v>60.62</c:v>
                </c:pt>
                <c:pt idx="57">
                  <c:v>60.78</c:v>
                </c:pt>
                <c:pt idx="58">
                  <c:v>61.16</c:v>
                </c:pt>
                <c:pt idx="59">
                  <c:v>62.14</c:v>
                </c:pt>
                <c:pt idx="60">
                  <c:v>62.46</c:v>
                </c:pt>
                <c:pt idx="61">
                  <c:v>63.54</c:v>
                </c:pt>
                <c:pt idx="62">
                  <c:v>63.91</c:v>
                </c:pt>
                <c:pt idx="63">
                  <c:v>63.44</c:v>
                </c:pt>
                <c:pt idx="64">
                  <c:v>62.95</c:v>
                </c:pt>
                <c:pt idx="65">
                  <c:v>62.85</c:v>
                </c:pt>
                <c:pt idx="66">
                  <c:v>62.47</c:v>
                </c:pt>
                <c:pt idx="67">
                  <c:v>62.47</c:v>
                </c:pt>
                <c:pt idx="68">
                  <c:v>62.17</c:v>
                </c:pt>
                <c:pt idx="69">
                  <c:v>61.55</c:v>
                </c:pt>
                <c:pt idx="70">
                  <c:v>61.92</c:v>
                </c:pt>
                <c:pt idx="71">
                  <c:v>62.57</c:v>
                </c:pt>
                <c:pt idx="72">
                  <c:v>62.8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600A8P!$F$87</c:f>
              <c:strCache>
                <c:ptCount val="1"/>
                <c:pt idx="0">
                  <c:v>P2</c:v>
                </c:pt>
              </c:strCache>
            </c:strRef>
          </c:tx>
          <c:spPr>
            <a:solidFill>
              <a:srgbClr val="87a44b"/>
            </a:solidFill>
            <a:ln w="47520">
              <a:solidFill>
                <a:srgbClr val="87a44b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600A8P!$D$88:$D$160</c:f>
              <c:numCache>
                <c:formatCode>General</c:formatCod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numCache>
            </c:numRef>
          </c:xVal>
          <c:yVal>
            <c:numRef>
              <c:f>600A8P!$F$88:$F$160</c:f>
              <c:numCache>
                <c:formatCode>General</c:formatCode>
                <c:ptCount val="73"/>
                <c:pt idx="0">
                  <c:v>11.34</c:v>
                </c:pt>
                <c:pt idx="1">
                  <c:v>10.68</c:v>
                </c:pt>
                <c:pt idx="2">
                  <c:v>19.1</c:v>
                </c:pt>
                <c:pt idx="3">
                  <c:v>28.77</c:v>
                </c:pt>
                <c:pt idx="4">
                  <c:v>36.07</c:v>
                </c:pt>
                <c:pt idx="5">
                  <c:v>40.01</c:v>
                </c:pt>
                <c:pt idx="6">
                  <c:v>45.5</c:v>
                </c:pt>
                <c:pt idx="7">
                  <c:v>48.11</c:v>
                </c:pt>
                <c:pt idx="8">
                  <c:v>49.48</c:v>
                </c:pt>
                <c:pt idx="9">
                  <c:v>51.36</c:v>
                </c:pt>
                <c:pt idx="10">
                  <c:v>51.37</c:v>
                </c:pt>
                <c:pt idx="11">
                  <c:v>51.97</c:v>
                </c:pt>
                <c:pt idx="12">
                  <c:v>53.99</c:v>
                </c:pt>
                <c:pt idx="13">
                  <c:v>53.59</c:v>
                </c:pt>
                <c:pt idx="14">
                  <c:v>54.38</c:v>
                </c:pt>
                <c:pt idx="15">
                  <c:v>54.49</c:v>
                </c:pt>
                <c:pt idx="16">
                  <c:v>53.72</c:v>
                </c:pt>
                <c:pt idx="17">
                  <c:v>54.42</c:v>
                </c:pt>
                <c:pt idx="18">
                  <c:v>55.45</c:v>
                </c:pt>
                <c:pt idx="19">
                  <c:v>55.22</c:v>
                </c:pt>
                <c:pt idx="20">
                  <c:v>53.99</c:v>
                </c:pt>
                <c:pt idx="21">
                  <c:v>54.76</c:v>
                </c:pt>
                <c:pt idx="22">
                  <c:v>55.18</c:v>
                </c:pt>
                <c:pt idx="23">
                  <c:v>55.96</c:v>
                </c:pt>
                <c:pt idx="24">
                  <c:v>56.78</c:v>
                </c:pt>
                <c:pt idx="25">
                  <c:v>56.96</c:v>
                </c:pt>
                <c:pt idx="26">
                  <c:v>57.49</c:v>
                </c:pt>
                <c:pt idx="27">
                  <c:v>57.85</c:v>
                </c:pt>
                <c:pt idx="28">
                  <c:v>59.12</c:v>
                </c:pt>
                <c:pt idx="29">
                  <c:v>59.99</c:v>
                </c:pt>
                <c:pt idx="30">
                  <c:v>59.96</c:v>
                </c:pt>
                <c:pt idx="31">
                  <c:v>60.14</c:v>
                </c:pt>
                <c:pt idx="32">
                  <c:v>61.47</c:v>
                </c:pt>
                <c:pt idx="33">
                  <c:v>61.54</c:v>
                </c:pt>
                <c:pt idx="34">
                  <c:v>61.77</c:v>
                </c:pt>
                <c:pt idx="35">
                  <c:v>60.65</c:v>
                </c:pt>
                <c:pt idx="36">
                  <c:v>59.58</c:v>
                </c:pt>
                <c:pt idx="37">
                  <c:v>60.71</c:v>
                </c:pt>
                <c:pt idx="38">
                  <c:v>62.58</c:v>
                </c:pt>
                <c:pt idx="39">
                  <c:v>63.33</c:v>
                </c:pt>
                <c:pt idx="40">
                  <c:v>64.67</c:v>
                </c:pt>
                <c:pt idx="41">
                  <c:v>65.36</c:v>
                </c:pt>
                <c:pt idx="42">
                  <c:v>65.84</c:v>
                </c:pt>
                <c:pt idx="43">
                  <c:v>66.2</c:v>
                </c:pt>
                <c:pt idx="44">
                  <c:v>66.83</c:v>
                </c:pt>
                <c:pt idx="45">
                  <c:v>67.18</c:v>
                </c:pt>
                <c:pt idx="46">
                  <c:v>67.79</c:v>
                </c:pt>
                <c:pt idx="47">
                  <c:v>67.72</c:v>
                </c:pt>
                <c:pt idx="48">
                  <c:v>67.38</c:v>
                </c:pt>
                <c:pt idx="49">
                  <c:v>68</c:v>
                </c:pt>
                <c:pt idx="50">
                  <c:v>68.34</c:v>
                </c:pt>
                <c:pt idx="51">
                  <c:v>68.96</c:v>
                </c:pt>
                <c:pt idx="52">
                  <c:v>67.36</c:v>
                </c:pt>
                <c:pt idx="53">
                  <c:v>66.92</c:v>
                </c:pt>
                <c:pt idx="54">
                  <c:v>67.12</c:v>
                </c:pt>
                <c:pt idx="55">
                  <c:v>67.2</c:v>
                </c:pt>
                <c:pt idx="56">
                  <c:v>67.48</c:v>
                </c:pt>
                <c:pt idx="57">
                  <c:v>67.6</c:v>
                </c:pt>
                <c:pt idx="58">
                  <c:v>67.83</c:v>
                </c:pt>
                <c:pt idx="59">
                  <c:v>67.72</c:v>
                </c:pt>
                <c:pt idx="60">
                  <c:v>67.61</c:v>
                </c:pt>
                <c:pt idx="61">
                  <c:v>67.56</c:v>
                </c:pt>
                <c:pt idx="62">
                  <c:v>68.1</c:v>
                </c:pt>
                <c:pt idx="63">
                  <c:v>68.38</c:v>
                </c:pt>
                <c:pt idx="64">
                  <c:v>68.12</c:v>
                </c:pt>
                <c:pt idx="65">
                  <c:v>68.2</c:v>
                </c:pt>
                <c:pt idx="66">
                  <c:v>67.98</c:v>
                </c:pt>
                <c:pt idx="67">
                  <c:v>68</c:v>
                </c:pt>
                <c:pt idx="68">
                  <c:v>68.34</c:v>
                </c:pt>
                <c:pt idx="69">
                  <c:v>68.96</c:v>
                </c:pt>
                <c:pt idx="70">
                  <c:v>68.61</c:v>
                </c:pt>
                <c:pt idx="71">
                  <c:v>68.23</c:v>
                </c:pt>
                <c:pt idx="72">
                  <c:v>68.11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600A8P!$G$87</c:f>
              <c:strCache>
                <c:ptCount val="1"/>
                <c:pt idx="0">
                  <c:v>P3</c:v>
                </c:pt>
              </c:strCache>
            </c:strRef>
          </c:tx>
          <c:spPr>
            <a:solidFill>
              <a:srgbClr val="6f568d"/>
            </a:solidFill>
            <a:ln w="47520">
              <a:solidFill>
                <a:srgbClr val="6f568d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600A8P!$D$88:$D$160</c:f>
              <c:numCache>
                <c:formatCode>General</c:formatCod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numCache>
            </c:numRef>
          </c:xVal>
          <c:yVal>
            <c:numRef>
              <c:f>600A8P!$G$88:$G$160</c:f>
              <c:numCache>
                <c:formatCode>General</c:formatCode>
                <c:ptCount val="73"/>
                <c:pt idx="0">
                  <c:v>11.19</c:v>
                </c:pt>
                <c:pt idx="1">
                  <c:v>10.66</c:v>
                </c:pt>
                <c:pt idx="2">
                  <c:v>20.1</c:v>
                </c:pt>
                <c:pt idx="3">
                  <c:v>29.87</c:v>
                </c:pt>
                <c:pt idx="4">
                  <c:v>37.35</c:v>
                </c:pt>
                <c:pt idx="5">
                  <c:v>41.78</c:v>
                </c:pt>
                <c:pt idx="6">
                  <c:v>46.88</c:v>
                </c:pt>
                <c:pt idx="7">
                  <c:v>49.54</c:v>
                </c:pt>
                <c:pt idx="8">
                  <c:v>51.25</c:v>
                </c:pt>
                <c:pt idx="9">
                  <c:v>52.49</c:v>
                </c:pt>
                <c:pt idx="10">
                  <c:v>53.21</c:v>
                </c:pt>
                <c:pt idx="11">
                  <c:v>54.15</c:v>
                </c:pt>
                <c:pt idx="12">
                  <c:v>56.75</c:v>
                </c:pt>
                <c:pt idx="13">
                  <c:v>56.87</c:v>
                </c:pt>
                <c:pt idx="14">
                  <c:v>57.89</c:v>
                </c:pt>
                <c:pt idx="15">
                  <c:v>57.22</c:v>
                </c:pt>
                <c:pt idx="16">
                  <c:v>57.4</c:v>
                </c:pt>
                <c:pt idx="17">
                  <c:v>57.48</c:v>
                </c:pt>
                <c:pt idx="18">
                  <c:v>57.56</c:v>
                </c:pt>
                <c:pt idx="19">
                  <c:v>57.94</c:v>
                </c:pt>
                <c:pt idx="20">
                  <c:v>56.06</c:v>
                </c:pt>
                <c:pt idx="21">
                  <c:v>57.99</c:v>
                </c:pt>
                <c:pt idx="22">
                  <c:v>59.07</c:v>
                </c:pt>
                <c:pt idx="23">
                  <c:v>60.78</c:v>
                </c:pt>
                <c:pt idx="24">
                  <c:v>61.62</c:v>
                </c:pt>
                <c:pt idx="25">
                  <c:v>61.73</c:v>
                </c:pt>
                <c:pt idx="26">
                  <c:v>62.47</c:v>
                </c:pt>
                <c:pt idx="27">
                  <c:v>63.17</c:v>
                </c:pt>
                <c:pt idx="28">
                  <c:v>65.18</c:v>
                </c:pt>
                <c:pt idx="29">
                  <c:v>65.33</c:v>
                </c:pt>
                <c:pt idx="30">
                  <c:v>66.2</c:v>
                </c:pt>
                <c:pt idx="31">
                  <c:v>66.44</c:v>
                </c:pt>
                <c:pt idx="32">
                  <c:v>66.33</c:v>
                </c:pt>
                <c:pt idx="33">
                  <c:v>65.99</c:v>
                </c:pt>
                <c:pt idx="34">
                  <c:v>66.02</c:v>
                </c:pt>
                <c:pt idx="35">
                  <c:v>66.92</c:v>
                </c:pt>
                <c:pt idx="36">
                  <c:v>65.52</c:v>
                </c:pt>
                <c:pt idx="37">
                  <c:v>66.64</c:v>
                </c:pt>
                <c:pt idx="38">
                  <c:v>68.99</c:v>
                </c:pt>
                <c:pt idx="39">
                  <c:v>70.33</c:v>
                </c:pt>
                <c:pt idx="40">
                  <c:v>71.86</c:v>
                </c:pt>
                <c:pt idx="41">
                  <c:v>73.1</c:v>
                </c:pt>
                <c:pt idx="42">
                  <c:v>73.53</c:v>
                </c:pt>
                <c:pt idx="43">
                  <c:v>74.3</c:v>
                </c:pt>
                <c:pt idx="44">
                  <c:v>74.87</c:v>
                </c:pt>
                <c:pt idx="45">
                  <c:v>75.06</c:v>
                </c:pt>
                <c:pt idx="46">
                  <c:v>75.84</c:v>
                </c:pt>
                <c:pt idx="47">
                  <c:v>75.33</c:v>
                </c:pt>
                <c:pt idx="48">
                  <c:v>75.06</c:v>
                </c:pt>
                <c:pt idx="49">
                  <c:v>74.56</c:v>
                </c:pt>
                <c:pt idx="50">
                  <c:v>74.53</c:v>
                </c:pt>
                <c:pt idx="51">
                  <c:v>74.2</c:v>
                </c:pt>
                <c:pt idx="52">
                  <c:v>74.08</c:v>
                </c:pt>
                <c:pt idx="53">
                  <c:v>73.6</c:v>
                </c:pt>
                <c:pt idx="54">
                  <c:v>74.01</c:v>
                </c:pt>
                <c:pt idx="55">
                  <c:v>73.98</c:v>
                </c:pt>
                <c:pt idx="56">
                  <c:v>73.65</c:v>
                </c:pt>
                <c:pt idx="57">
                  <c:v>73.88</c:v>
                </c:pt>
                <c:pt idx="58">
                  <c:v>73.76</c:v>
                </c:pt>
                <c:pt idx="59">
                  <c:v>73.99</c:v>
                </c:pt>
                <c:pt idx="60">
                  <c:v>74.01</c:v>
                </c:pt>
                <c:pt idx="61">
                  <c:v>74.09</c:v>
                </c:pt>
                <c:pt idx="62">
                  <c:v>73.86</c:v>
                </c:pt>
                <c:pt idx="63">
                  <c:v>74.18</c:v>
                </c:pt>
                <c:pt idx="64">
                  <c:v>73.8</c:v>
                </c:pt>
                <c:pt idx="65">
                  <c:v>73.97</c:v>
                </c:pt>
                <c:pt idx="66">
                  <c:v>74.11</c:v>
                </c:pt>
                <c:pt idx="67">
                  <c:v>74.33</c:v>
                </c:pt>
                <c:pt idx="68">
                  <c:v>74.15</c:v>
                </c:pt>
                <c:pt idx="69">
                  <c:v>74.17</c:v>
                </c:pt>
                <c:pt idx="70">
                  <c:v>74.53</c:v>
                </c:pt>
                <c:pt idx="71">
                  <c:v>74.2</c:v>
                </c:pt>
                <c:pt idx="72">
                  <c:v>74.08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600A8P!$H$87</c:f>
              <c:strCache>
                <c:ptCount val="1"/>
                <c:pt idx="0">
                  <c:v>P4</c:v>
                </c:pt>
              </c:strCache>
            </c:strRef>
          </c:tx>
          <c:spPr>
            <a:solidFill>
              <a:srgbClr val="3d97af"/>
            </a:solidFill>
            <a:ln w="47520">
              <a:solidFill>
                <a:srgbClr val="3d97af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600A8P!$D$88:$D$160</c:f>
              <c:numCache>
                <c:formatCode>General</c:formatCod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numCache>
            </c:numRef>
          </c:xVal>
          <c:yVal>
            <c:numRef>
              <c:f>600A8P!$H$88:$H$160</c:f>
              <c:numCache>
                <c:formatCode>General</c:formatCode>
                <c:ptCount val="73"/>
                <c:pt idx="0">
                  <c:v>11.62</c:v>
                </c:pt>
                <c:pt idx="1">
                  <c:v>11.04</c:v>
                </c:pt>
                <c:pt idx="2">
                  <c:v>19.85</c:v>
                </c:pt>
                <c:pt idx="3">
                  <c:v>29.63</c:v>
                </c:pt>
                <c:pt idx="4">
                  <c:v>37.42</c:v>
                </c:pt>
                <c:pt idx="5">
                  <c:v>42.61</c:v>
                </c:pt>
                <c:pt idx="6">
                  <c:v>47.16</c:v>
                </c:pt>
                <c:pt idx="7">
                  <c:v>50.05</c:v>
                </c:pt>
                <c:pt idx="8">
                  <c:v>52.04</c:v>
                </c:pt>
                <c:pt idx="9">
                  <c:v>53.36</c:v>
                </c:pt>
                <c:pt idx="10">
                  <c:v>54.29</c:v>
                </c:pt>
                <c:pt idx="11">
                  <c:v>55.26</c:v>
                </c:pt>
                <c:pt idx="12">
                  <c:v>57.5</c:v>
                </c:pt>
                <c:pt idx="13">
                  <c:v>57.58</c:v>
                </c:pt>
                <c:pt idx="14">
                  <c:v>58.85</c:v>
                </c:pt>
                <c:pt idx="15">
                  <c:v>58.63</c:v>
                </c:pt>
                <c:pt idx="16">
                  <c:v>57.83</c:v>
                </c:pt>
                <c:pt idx="17">
                  <c:v>57.49</c:v>
                </c:pt>
                <c:pt idx="18">
                  <c:v>58.47</c:v>
                </c:pt>
                <c:pt idx="19">
                  <c:v>58.76</c:v>
                </c:pt>
                <c:pt idx="20">
                  <c:v>57.53</c:v>
                </c:pt>
                <c:pt idx="21">
                  <c:v>59.05</c:v>
                </c:pt>
                <c:pt idx="22">
                  <c:v>60.09</c:v>
                </c:pt>
                <c:pt idx="23">
                  <c:v>62.17</c:v>
                </c:pt>
                <c:pt idx="24">
                  <c:v>63</c:v>
                </c:pt>
                <c:pt idx="25">
                  <c:v>62.87</c:v>
                </c:pt>
                <c:pt idx="26">
                  <c:v>63.5</c:v>
                </c:pt>
                <c:pt idx="27">
                  <c:v>64.78</c:v>
                </c:pt>
                <c:pt idx="28">
                  <c:v>66.89</c:v>
                </c:pt>
                <c:pt idx="29">
                  <c:v>67.5</c:v>
                </c:pt>
                <c:pt idx="30">
                  <c:v>68.68</c:v>
                </c:pt>
                <c:pt idx="31">
                  <c:v>68.32</c:v>
                </c:pt>
                <c:pt idx="32">
                  <c:v>69.3</c:v>
                </c:pt>
                <c:pt idx="33">
                  <c:v>68.9</c:v>
                </c:pt>
                <c:pt idx="34">
                  <c:v>69.9</c:v>
                </c:pt>
                <c:pt idx="35">
                  <c:v>69.47</c:v>
                </c:pt>
                <c:pt idx="36">
                  <c:v>68.1</c:v>
                </c:pt>
                <c:pt idx="37">
                  <c:v>68.84</c:v>
                </c:pt>
                <c:pt idx="38">
                  <c:v>71.22</c:v>
                </c:pt>
                <c:pt idx="39">
                  <c:v>72.61</c:v>
                </c:pt>
                <c:pt idx="40">
                  <c:v>73.99</c:v>
                </c:pt>
                <c:pt idx="41">
                  <c:v>75.29</c:v>
                </c:pt>
                <c:pt idx="42">
                  <c:v>75.69</c:v>
                </c:pt>
                <c:pt idx="43">
                  <c:v>76.45</c:v>
                </c:pt>
                <c:pt idx="44">
                  <c:v>76.8</c:v>
                </c:pt>
                <c:pt idx="45">
                  <c:v>76.9</c:v>
                </c:pt>
                <c:pt idx="46">
                  <c:v>76.5</c:v>
                </c:pt>
                <c:pt idx="47">
                  <c:v>76.61</c:v>
                </c:pt>
                <c:pt idx="48">
                  <c:v>76.25</c:v>
                </c:pt>
                <c:pt idx="49">
                  <c:v>76.18</c:v>
                </c:pt>
                <c:pt idx="50">
                  <c:v>75.4</c:v>
                </c:pt>
                <c:pt idx="51">
                  <c:v>75.64</c:v>
                </c:pt>
                <c:pt idx="52">
                  <c:v>74.93</c:v>
                </c:pt>
                <c:pt idx="53">
                  <c:v>74.13</c:v>
                </c:pt>
                <c:pt idx="54">
                  <c:v>74.1</c:v>
                </c:pt>
                <c:pt idx="55">
                  <c:v>73.97</c:v>
                </c:pt>
                <c:pt idx="56">
                  <c:v>74.11</c:v>
                </c:pt>
                <c:pt idx="57">
                  <c:v>74.33</c:v>
                </c:pt>
                <c:pt idx="58">
                  <c:v>74.15</c:v>
                </c:pt>
                <c:pt idx="59">
                  <c:v>74.17</c:v>
                </c:pt>
                <c:pt idx="60">
                  <c:v>74.25</c:v>
                </c:pt>
                <c:pt idx="61">
                  <c:v>75.09</c:v>
                </c:pt>
                <c:pt idx="62">
                  <c:v>75.39</c:v>
                </c:pt>
                <c:pt idx="63">
                  <c:v>75.33</c:v>
                </c:pt>
                <c:pt idx="64">
                  <c:v>75.37</c:v>
                </c:pt>
                <c:pt idx="65">
                  <c:v>75.25</c:v>
                </c:pt>
                <c:pt idx="66">
                  <c:v>75.18</c:v>
                </c:pt>
                <c:pt idx="67">
                  <c:v>75.29</c:v>
                </c:pt>
                <c:pt idx="68">
                  <c:v>75.59</c:v>
                </c:pt>
                <c:pt idx="69">
                  <c:v>75.45</c:v>
                </c:pt>
                <c:pt idx="70">
                  <c:v>75.61</c:v>
                </c:pt>
                <c:pt idx="71">
                  <c:v>75.73</c:v>
                </c:pt>
                <c:pt idx="72">
                  <c:v>75.46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600A8P!$I$87</c:f>
              <c:strCache>
                <c:ptCount val="1"/>
                <c:pt idx="0">
                  <c:v>P5</c:v>
                </c:pt>
              </c:strCache>
            </c:strRef>
          </c:tx>
          <c:spPr>
            <a:solidFill>
              <a:srgbClr val="db8238"/>
            </a:solidFill>
            <a:ln w="47520">
              <a:solidFill>
                <a:srgbClr val="db8238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600A8P!$D$88:$D$160</c:f>
              <c:numCache>
                <c:formatCode>General</c:formatCod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numCache>
            </c:numRef>
          </c:xVal>
          <c:yVal>
            <c:numRef>
              <c:f>600A8P!$I$88:$I$160</c:f>
              <c:numCache>
                <c:formatCode>General</c:formatCode>
                <c:ptCount val="73"/>
                <c:pt idx="0">
                  <c:v>11.9</c:v>
                </c:pt>
                <c:pt idx="1">
                  <c:v>11.52</c:v>
                </c:pt>
                <c:pt idx="2">
                  <c:v>17.14</c:v>
                </c:pt>
                <c:pt idx="3">
                  <c:v>23.08</c:v>
                </c:pt>
                <c:pt idx="4">
                  <c:v>27.52</c:v>
                </c:pt>
                <c:pt idx="5">
                  <c:v>31.15</c:v>
                </c:pt>
                <c:pt idx="6">
                  <c:v>34.03</c:v>
                </c:pt>
                <c:pt idx="7">
                  <c:v>35.74</c:v>
                </c:pt>
                <c:pt idx="8">
                  <c:v>37.22</c:v>
                </c:pt>
                <c:pt idx="9">
                  <c:v>38.14</c:v>
                </c:pt>
                <c:pt idx="10">
                  <c:v>39.01</c:v>
                </c:pt>
                <c:pt idx="11">
                  <c:v>39.67</c:v>
                </c:pt>
                <c:pt idx="12">
                  <c:v>40.12</c:v>
                </c:pt>
                <c:pt idx="13">
                  <c:v>40.56</c:v>
                </c:pt>
                <c:pt idx="14">
                  <c:v>41.07</c:v>
                </c:pt>
                <c:pt idx="15">
                  <c:v>41.06</c:v>
                </c:pt>
                <c:pt idx="16">
                  <c:v>41.16</c:v>
                </c:pt>
                <c:pt idx="17">
                  <c:v>40.94</c:v>
                </c:pt>
                <c:pt idx="18">
                  <c:v>41.25</c:v>
                </c:pt>
                <c:pt idx="19">
                  <c:v>41.5</c:v>
                </c:pt>
                <c:pt idx="20">
                  <c:v>41.79</c:v>
                </c:pt>
                <c:pt idx="21">
                  <c:v>42.19</c:v>
                </c:pt>
                <c:pt idx="22">
                  <c:v>42.88</c:v>
                </c:pt>
                <c:pt idx="23">
                  <c:v>43.65</c:v>
                </c:pt>
                <c:pt idx="24">
                  <c:v>44.06</c:v>
                </c:pt>
                <c:pt idx="25">
                  <c:v>44.52</c:v>
                </c:pt>
                <c:pt idx="26">
                  <c:v>44.8</c:v>
                </c:pt>
                <c:pt idx="27">
                  <c:v>45.6</c:v>
                </c:pt>
                <c:pt idx="28">
                  <c:v>46.24</c:v>
                </c:pt>
                <c:pt idx="29">
                  <c:v>46.33</c:v>
                </c:pt>
                <c:pt idx="30">
                  <c:v>46.82</c:v>
                </c:pt>
                <c:pt idx="31">
                  <c:v>47.34</c:v>
                </c:pt>
                <c:pt idx="32">
                  <c:v>47.42</c:v>
                </c:pt>
                <c:pt idx="33">
                  <c:v>47.99</c:v>
                </c:pt>
                <c:pt idx="34">
                  <c:v>47.88</c:v>
                </c:pt>
                <c:pt idx="35">
                  <c:v>47.7</c:v>
                </c:pt>
                <c:pt idx="36">
                  <c:v>48.06</c:v>
                </c:pt>
                <c:pt idx="37">
                  <c:v>48.46</c:v>
                </c:pt>
                <c:pt idx="38">
                  <c:v>49.12</c:v>
                </c:pt>
                <c:pt idx="39">
                  <c:v>49.72</c:v>
                </c:pt>
                <c:pt idx="40">
                  <c:v>50.01</c:v>
                </c:pt>
                <c:pt idx="41">
                  <c:v>50.35</c:v>
                </c:pt>
                <c:pt idx="42">
                  <c:v>50.62</c:v>
                </c:pt>
                <c:pt idx="43">
                  <c:v>50.76</c:v>
                </c:pt>
                <c:pt idx="44">
                  <c:v>51.17</c:v>
                </c:pt>
                <c:pt idx="45">
                  <c:v>51.48</c:v>
                </c:pt>
                <c:pt idx="46">
                  <c:v>52.03</c:v>
                </c:pt>
                <c:pt idx="47">
                  <c:v>51.89</c:v>
                </c:pt>
                <c:pt idx="48">
                  <c:v>52.06</c:v>
                </c:pt>
                <c:pt idx="49">
                  <c:v>52.05</c:v>
                </c:pt>
                <c:pt idx="50">
                  <c:v>52.1</c:v>
                </c:pt>
                <c:pt idx="51">
                  <c:v>52.23</c:v>
                </c:pt>
                <c:pt idx="52">
                  <c:v>51.49</c:v>
                </c:pt>
                <c:pt idx="53">
                  <c:v>51.34</c:v>
                </c:pt>
                <c:pt idx="54">
                  <c:v>51.07</c:v>
                </c:pt>
                <c:pt idx="55">
                  <c:v>50.71</c:v>
                </c:pt>
                <c:pt idx="56">
                  <c:v>50.29</c:v>
                </c:pt>
                <c:pt idx="57">
                  <c:v>50.26</c:v>
                </c:pt>
                <c:pt idx="58">
                  <c:v>50.52</c:v>
                </c:pt>
                <c:pt idx="59">
                  <c:v>51.26</c:v>
                </c:pt>
                <c:pt idx="60">
                  <c:v>51.4</c:v>
                </c:pt>
                <c:pt idx="61">
                  <c:v>52.02</c:v>
                </c:pt>
                <c:pt idx="62">
                  <c:v>52.11</c:v>
                </c:pt>
                <c:pt idx="63">
                  <c:v>51.72</c:v>
                </c:pt>
                <c:pt idx="64">
                  <c:v>51.36</c:v>
                </c:pt>
                <c:pt idx="65">
                  <c:v>51.29</c:v>
                </c:pt>
                <c:pt idx="66">
                  <c:v>50.72</c:v>
                </c:pt>
                <c:pt idx="67">
                  <c:v>50.72</c:v>
                </c:pt>
                <c:pt idx="68">
                  <c:v>50.36</c:v>
                </c:pt>
                <c:pt idx="69">
                  <c:v>49.81</c:v>
                </c:pt>
                <c:pt idx="70">
                  <c:v>49.7</c:v>
                </c:pt>
                <c:pt idx="71">
                  <c:v>49.73</c:v>
                </c:pt>
                <c:pt idx="72">
                  <c:v>49.86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600A8P!$J$87</c:f>
              <c:strCache>
                <c:ptCount val="1"/>
                <c:pt idx="0">
                  <c:v>A1</c:v>
                </c:pt>
              </c:strCache>
            </c:strRef>
          </c:tx>
          <c:spPr>
            <a:solidFill>
              <a:srgbClr val="8ea5ca"/>
            </a:solidFill>
            <a:ln w="47520">
              <a:solidFill>
                <a:srgbClr val="8ea5ca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600A8P!$D$88:$D$160</c:f>
              <c:numCache>
                <c:formatCode>General</c:formatCod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numCache>
            </c:numRef>
          </c:xVal>
          <c:yVal>
            <c:numRef>
              <c:f>600A8P!$J$88:$J$160</c:f>
              <c:numCache>
                <c:formatCode>General</c:formatCode>
                <c:ptCount val="73"/>
                <c:pt idx="0">
                  <c:v>11.85</c:v>
                </c:pt>
                <c:pt idx="1">
                  <c:v>11.7</c:v>
                </c:pt>
                <c:pt idx="2">
                  <c:v>11.68</c:v>
                </c:pt>
                <c:pt idx="3">
                  <c:v>11.55</c:v>
                </c:pt>
                <c:pt idx="4">
                  <c:v>11.19</c:v>
                </c:pt>
                <c:pt idx="5">
                  <c:v>11.46</c:v>
                </c:pt>
                <c:pt idx="6">
                  <c:v>12.2</c:v>
                </c:pt>
                <c:pt idx="7">
                  <c:v>12.41</c:v>
                </c:pt>
                <c:pt idx="8">
                  <c:v>12.59</c:v>
                </c:pt>
                <c:pt idx="9">
                  <c:v>13.03</c:v>
                </c:pt>
                <c:pt idx="10">
                  <c:v>13.22</c:v>
                </c:pt>
                <c:pt idx="11">
                  <c:v>13.24</c:v>
                </c:pt>
                <c:pt idx="12">
                  <c:v>13.91</c:v>
                </c:pt>
                <c:pt idx="13">
                  <c:v>13.98</c:v>
                </c:pt>
                <c:pt idx="14">
                  <c:v>14.38</c:v>
                </c:pt>
                <c:pt idx="15">
                  <c:v>14.55</c:v>
                </c:pt>
                <c:pt idx="16">
                  <c:v>14.26</c:v>
                </c:pt>
                <c:pt idx="17">
                  <c:v>14.66</c:v>
                </c:pt>
                <c:pt idx="18">
                  <c:v>15.1</c:v>
                </c:pt>
                <c:pt idx="19">
                  <c:v>15.32</c:v>
                </c:pt>
                <c:pt idx="20">
                  <c:v>15.26</c:v>
                </c:pt>
                <c:pt idx="21">
                  <c:v>15.42</c:v>
                </c:pt>
                <c:pt idx="22">
                  <c:v>15.62</c:v>
                </c:pt>
                <c:pt idx="23">
                  <c:v>16</c:v>
                </c:pt>
                <c:pt idx="24">
                  <c:v>16.06</c:v>
                </c:pt>
                <c:pt idx="25">
                  <c:v>16.14</c:v>
                </c:pt>
                <c:pt idx="26">
                  <c:v>16.48</c:v>
                </c:pt>
                <c:pt idx="27">
                  <c:v>16.8</c:v>
                </c:pt>
                <c:pt idx="28">
                  <c:v>16.77</c:v>
                </c:pt>
                <c:pt idx="29">
                  <c:v>17.02</c:v>
                </c:pt>
                <c:pt idx="30">
                  <c:v>17.26</c:v>
                </c:pt>
                <c:pt idx="31">
                  <c:v>17.32</c:v>
                </c:pt>
                <c:pt idx="32">
                  <c:v>17.59</c:v>
                </c:pt>
                <c:pt idx="33">
                  <c:v>17.91</c:v>
                </c:pt>
                <c:pt idx="34">
                  <c:v>18.02</c:v>
                </c:pt>
                <c:pt idx="35">
                  <c:v>17.76</c:v>
                </c:pt>
                <c:pt idx="36">
                  <c:v>18.2</c:v>
                </c:pt>
                <c:pt idx="37">
                  <c:v>18.32</c:v>
                </c:pt>
                <c:pt idx="38">
                  <c:v>18.49</c:v>
                </c:pt>
                <c:pt idx="39">
                  <c:v>18.57</c:v>
                </c:pt>
                <c:pt idx="40">
                  <c:v>18.78</c:v>
                </c:pt>
                <c:pt idx="41">
                  <c:v>18.97</c:v>
                </c:pt>
                <c:pt idx="42">
                  <c:v>18.86</c:v>
                </c:pt>
                <c:pt idx="43">
                  <c:v>19.14</c:v>
                </c:pt>
                <c:pt idx="44">
                  <c:v>19.33</c:v>
                </c:pt>
                <c:pt idx="45">
                  <c:v>19.51</c:v>
                </c:pt>
                <c:pt idx="46">
                  <c:v>19.7</c:v>
                </c:pt>
                <c:pt idx="47">
                  <c:v>19.76</c:v>
                </c:pt>
                <c:pt idx="48">
                  <c:v>19.7</c:v>
                </c:pt>
                <c:pt idx="49">
                  <c:v>19.92</c:v>
                </c:pt>
                <c:pt idx="50">
                  <c:v>20.07</c:v>
                </c:pt>
                <c:pt idx="51">
                  <c:v>20.36</c:v>
                </c:pt>
                <c:pt idx="52">
                  <c:v>20.62</c:v>
                </c:pt>
                <c:pt idx="53">
                  <c:v>20.57</c:v>
                </c:pt>
                <c:pt idx="54">
                  <c:v>20.48</c:v>
                </c:pt>
                <c:pt idx="55">
                  <c:v>20.76</c:v>
                </c:pt>
                <c:pt idx="56">
                  <c:v>20.67</c:v>
                </c:pt>
                <c:pt idx="57">
                  <c:v>20.84</c:v>
                </c:pt>
                <c:pt idx="58">
                  <c:v>20.72</c:v>
                </c:pt>
                <c:pt idx="59">
                  <c:v>21.08</c:v>
                </c:pt>
                <c:pt idx="60">
                  <c:v>21.18</c:v>
                </c:pt>
                <c:pt idx="61">
                  <c:v>21</c:v>
                </c:pt>
                <c:pt idx="62">
                  <c:v>21.53</c:v>
                </c:pt>
                <c:pt idx="63">
                  <c:v>21.54</c:v>
                </c:pt>
                <c:pt idx="64">
                  <c:v>21.6</c:v>
                </c:pt>
                <c:pt idx="65">
                  <c:v>21.73</c:v>
                </c:pt>
                <c:pt idx="66">
                  <c:v>21.48</c:v>
                </c:pt>
                <c:pt idx="67">
                  <c:v>21.48</c:v>
                </c:pt>
                <c:pt idx="68">
                  <c:v>21.66</c:v>
                </c:pt>
                <c:pt idx="69">
                  <c:v>21.7</c:v>
                </c:pt>
                <c:pt idx="70">
                  <c:v>21.32</c:v>
                </c:pt>
                <c:pt idx="71">
                  <c:v>21.51</c:v>
                </c:pt>
                <c:pt idx="72">
                  <c:v>21.98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600A8P!$K$87</c:f>
              <c:strCache>
                <c:ptCount val="1"/>
                <c:pt idx="0">
                  <c:v>A2</c:v>
                </c:pt>
              </c:strCache>
            </c:strRef>
          </c:tx>
          <c:spPr>
            <a:solidFill>
              <a:srgbClr val="cc8f8e"/>
            </a:solidFill>
            <a:ln w="47520">
              <a:solidFill>
                <a:srgbClr val="cc8f8e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600A8P!$D$88:$D$160</c:f>
              <c:numCache>
                <c:formatCode>General</c:formatCod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numCache>
            </c:numRef>
          </c:xVal>
          <c:yVal>
            <c:numRef>
              <c:f>600A8P!$K$88:$K$160</c:f>
              <c:numCache>
                <c:formatCode>General</c:formatCode>
                <c:ptCount val="73"/>
                <c:pt idx="0">
                  <c:v>11.82</c:v>
                </c:pt>
                <c:pt idx="1">
                  <c:v>11.45</c:v>
                </c:pt>
                <c:pt idx="2">
                  <c:v>11.29</c:v>
                </c:pt>
                <c:pt idx="3">
                  <c:v>11.4</c:v>
                </c:pt>
                <c:pt idx="4">
                  <c:v>11.21</c:v>
                </c:pt>
                <c:pt idx="5">
                  <c:v>11.51</c:v>
                </c:pt>
                <c:pt idx="6">
                  <c:v>11.84</c:v>
                </c:pt>
                <c:pt idx="7">
                  <c:v>12.23</c:v>
                </c:pt>
                <c:pt idx="8">
                  <c:v>12.27</c:v>
                </c:pt>
                <c:pt idx="9">
                  <c:v>12.87</c:v>
                </c:pt>
                <c:pt idx="10">
                  <c:v>12.93</c:v>
                </c:pt>
                <c:pt idx="11">
                  <c:v>13.17</c:v>
                </c:pt>
                <c:pt idx="12">
                  <c:v>13.63</c:v>
                </c:pt>
                <c:pt idx="13">
                  <c:v>13.72</c:v>
                </c:pt>
                <c:pt idx="14">
                  <c:v>14</c:v>
                </c:pt>
                <c:pt idx="15">
                  <c:v>14.28</c:v>
                </c:pt>
                <c:pt idx="16">
                  <c:v>14.2</c:v>
                </c:pt>
                <c:pt idx="17">
                  <c:v>14.43</c:v>
                </c:pt>
                <c:pt idx="18">
                  <c:v>14.83</c:v>
                </c:pt>
                <c:pt idx="19">
                  <c:v>15.12</c:v>
                </c:pt>
                <c:pt idx="20">
                  <c:v>15.12</c:v>
                </c:pt>
                <c:pt idx="21">
                  <c:v>15.35</c:v>
                </c:pt>
                <c:pt idx="22">
                  <c:v>15.57</c:v>
                </c:pt>
                <c:pt idx="23">
                  <c:v>15.95</c:v>
                </c:pt>
                <c:pt idx="24">
                  <c:v>16.05</c:v>
                </c:pt>
                <c:pt idx="25">
                  <c:v>16.08</c:v>
                </c:pt>
                <c:pt idx="26">
                  <c:v>16.51</c:v>
                </c:pt>
                <c:pt idx="27">
                  <c:v>16.77</c:v>
                </c:pt>
                <c:pt idx="28">
                  <c:v>16.98</c:v>
                </c:pt>
                <c:pt idx="29">
                  <c:v>16.98</c:v>
                </c:pt>
                <c:pt idx="30">
                  <c:v>17.28</c:v>
                </c:pt>
                <c:pt idx="31">
                  <c:v>17.45</c:v>
                </c:pt>
                <c:pt idx="32">
                  <c:v>17.63</c:v>
                </c:pt>
                <c:pt idx="33">
                  <c:v>18.03</c:v>
                </c:pt>
                <c:pt idx="34">
                  <c:v>18.16</c:v>
                </c:pt>
                <c:pt idx="35">
                  <c:v>17.99</c:v>
                </c:pt>
                <c:pt idx="36">
                  <c:v>18.33</c:v>
                </c:pt>
                <c:pt idx="37">
                  <c:v>18.64</c:v>
                </c:pt>
                <c:pt idx="38">
                  <c:v>18.99</c:v>
                </c:pt>
                <c:pt idx="39">
                  <c:v>19.05</c:v>
                </c:pt>
                <c:pt idx="40">
                  <c:v>19.22</c:v>
                </c:pt>
                <c:pt idx="41">
                  <c:v>19.41</c:v>
                </c:pt>
                <c:pt idx="42">
                  <c:v>19.51</c:v>
                </c:pt>
                <c:pt idx="43">
                  <c:v>19.77</c:v>
                </c:pt>
                <c:pt idx="44">
                  <c:v>19.95</c:v>
                </c:pt>
                <c:pt idx="45">
                  <c:v>20.18</c:v>
                </c:pt>
                <c:pt idx="46">
                  <c:v>20.29</c:v>
                </c:pt>
                <c:pt idx="47">
                  <c:v>19.99</c:v>
                </c:pt>
                <c:pt idx="48">
                  <c:v>20.4</c:v>
                </c:pt>
                <c:pt idx="49">
                  <c:v>20.66</c:v>
                </c:pt>
                <c:pt idx="50">
                  <c:v>20.58</c:v>
                </c:pt>
                <c:pt idx="51">
                  <c:v>20.97</c:v>
                </c:pt>
                <c:pt idx="52">
                  <c:v>20.71</c:v>
                </c:pt>
                <c:pt idx="53">
                  <c:v>21.16</c:v>
                </c:pt>
                <c:pt idx="54">
                  <c:v>21.33</c:v>
                </c:pt>
                <c:pt idx="55">
                  <c:v>21.1</c:v>
                </c:pt>
                <c:pt idx="56">
                  <c:v>21.04</c:v>
                </c:pt>
                <c:pt idx="57">
                  <c:v>21.37</c:v>
                </c:pt>
                <c:pt idx="58">
                  <c:v>21.54</c:v>
                </c:pt>
                <c:pt idx="59">
                  <c:v>21.62</c:v>
                </c:pt>
                <c:pt idx="60">
                  <c:v>21.8</c:v>
                </c:pt>
                <c:pt idx="61">
                  <c:v>21.9</c:v>
                </c:pt>
                <c:pt idx="62">
                  <c:v>21.93</c:v>
                </c:pt>
                <c:pt idx="63">
                  <c:v>21.7</c:v>
                </c:pt>
                <c:pt idx="64">
                  <c:v>21.77</c:v>
                </c:pt>
                <c:pt idx="65">
                  <c:v>22.02</c:v>
                </c:pt>
                <c:pt idx="66">
                  <c:v>21.92</c:v>
                </c:pt>
                <c:pt idx="67">
                  <c:v>21.92</c:v>
                </c:pt>
                <c:pt idx="68">
                  <c:v>21.92</c:v>
                </c:pt>
                <c:pt idx="69">
                  <c:v>21.89</c:v>
                </c:pt>
                <c:pt idx="70">
                  <c:v>21.83</c:v>
                </c:pt>
                <c:pt idx="71">
                  <c:v>22.02</c:v>
                </c:pt>
                <c:pt idx="72">
                  <c:v>22.18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600A8P!$L$87</c:f>
              <c:strCache>
                <c:ptCount val="1"/>
                <c:pt idx="0">
                  <c:v>A3</c:v>
                </c:pt>
              </c:strCache>
            </c:strRef>
          </c:tx>
          <c:spPr>
            <a:solidFill>
              <a:srgbClr val="b3c992"/>
            </a:solidFill>
            <a:ln w="47520">
              <a:solidFill>
                <a:srgbClr val="b3c992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600A8P!$D$88:$D$160</c:f>
              <c:numCache>
                <c:formatCode>General</c:formatCod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numCache>
            </c:numRef>
          </c:xVal>
          <c:yVal>
            <c:numRef>
              <c:f>600A8P!$L$88:$L$160</c:f>
              <c:numCache>
                <c:formatCode>General</c:formatCode>
                <c:ptCount val="73"/>
                <c:pt idx="0">
                  <c:v>12.84</c:v>
                </c:pt>
                <c:pt idx="1">
                  <c:v>11.98</c:v>
                </c:pt>
                <c:pt idx="2">
                  <c:v>11.68</c:v>
                </c:pt>
                <c:pt idx="3">
                  <c:v>11.62</c:v>
                </c:pt>
                <c:pt idx="4">
                  <c:v>11.66</c:v>
                </c:pt>
                <c:pt idx="5">
                  <c:v>11.87</c:v>
                </c:pt>
                <c:pt idx="6">
                  <c:v>11.98</c:v>
                </c:pt>
                <c:pt idx="7">
                  <c:v>12.49</c:v>
                </c:pt>
                <c:pt idx="8">
                  <c:v>12.61</c:v>
                </c:pt>
                <c:pt idx="9">
                  <c:v>13.04</c:v>
                </c:pt>
                <c:pt idx="10">
                  <c:v>13.1</c:v>
                </c:pt>
                <c:pt idx="11">
                  <c:v>13.31</c:v>
                </c:pt>
                <c:pt idx="12">
                  <c:v>13.64</c:v>
                </c:pt>
                <c:pt idx="13">
                  <c:v>13.77</c:v>
                </c:pt>
                <c:pt idx="14">
                  <c:v>13.94</c:v>
                </c:pt>
                <c:pt idx="15">
                  <c:v>14.28</c:v>
                </c:pt>
                <c:pt idx="16">
                  <c:v>14.15</c:v>
                </c:pt>
                <c:pt idx="17">
                  <c:v>14.48</c:v>
                </c:pt>
                <c:pt idx="18">
                  <c:v>15.13</c:v>
                </c:pt>
                <c:pt idx="19">
                  <c:v>15.23</c:v>
                </c:pt>
                <c:pt idx="20">
                  <c:v>15.27</c:v>
                </c:pt>
                <c:pt idx="21">
                  <c:v>15.43</c:v>
                </c:pt>
                <c:pt idx="22">
                  <c:v>15.72</c:v>
                </c:pt>
                <c:pt idx="23">
                  <c:v>15.93</c:v>
                </c:pt>
                <c:pt idx="24">
                  <c:v>16.17</c:v>
                </c:pt>
                <c:pt idx="25">
                  <c:v>16.23</c:v>
                </c:pt>
                <c:pt idx="26">
                  <c:v>16.56</c:v>
                </c:pt>
                <c:pt idx="27">
                  <c:v>16.85</c:v>
                </c:pt>
                <c:pt idx="28">
                  <c:v>17.02</c:v>
                </c:pt>
                <c:pt idx="29">
                  <c:v>17.28</c:v>
                </c:pt>
                <c:pt idx="30">
                  <c:v>17.5</c:v>
                </c:pt>
                <c:pt idx="31">
                  <c:v>17.54</c:v>
                </c:pt>
                <c:pt idx="32">
                  <c:v>17.7</c:v>
                </c:pt>
                <c:pt idx="33">
                  <c:v>18</c:v>
                </c:pt>
                <c:pt idx="34">
                  <c:v>18.41</c:v>
                </c:pt>
                <c:pt idx="35">
                  <c:v>18.12</c:v>
                </c:pt>
                <c:pt idx="36">
                  <c:v>18.43</c:v>
                </c:pt>
                <c:pt idx="37">
                  <c:v>18.6</c:v>
                </c:pt>
                <c:pt idx="38">
                  <c:v>19.05</c:v>
                </c:pt>
                <c:pt idx="39">
                  <c:v>19</c:v>
                </c:pt>
                <c:pt idx="40">
                  <c:v>19.25</c:v>
                </c:pt>
                <c:pt idx="41">
                  <c:v>19.39</c:v>
                </c:pt>
                <c:pt idx="42">
                  <c:v>19.72</c:v>
                </c:pt>
                <c:pt idx="43">
                  <c:v>19.72</c:v>
                </c:pt>
                <c:pt idx="44">
                  <c:v>19.95</c:v>
                </c:pt>
                <c:pt idx="45">
                  <c:v>20.17</c:v>
                </c:pt>
                <c:pt idx="46">
                  <c:v>20.39</c:v>
                </c:pt>
                <c:pt idx="47">
                  <c:v>20.08</c:v>
                </c:pt>
                <c:pt idx="48">
                  <c:v>20.65</c:v>
                </c:pt>
                <c:pt idx="49">
                  <c:v>20.79</c:v>
                </c:pt>
                <c:pt idx="50">
                  <c:v>20.85</c:v>
                </c:pt>
                <c:pt idx="51">
                  <c:v>20.84</c:v>
                </c:pt>
                <c:pt idx="52">
                  <c:v>21.12</c:v>
                </c:pt>
                <c:pt idx="53">
                  <c:v>21.11</c:v>
                </c:pt>
                <c:pt idx="54">
                  <c:v>21.07</c:v>
                </c:pt>
                <c:pt idx="55">
                  <c:v>21.16</c:v>
                </c:pt>
                <c:pt idx="56">
                  <c:v>21.14</c:v>
                </c:pt>
                <c:pt idx="57">
                  <c:v>21.23</c:v>
                </c:pt>
                <c:pt idx="58">
                  <c:v>21.36</c:v>
                </c:pt>
                <c:pt idx="59">
                  <c:v>21.65</c:v>
                </c:pt>
                <c:pt idx="60">
                  <c:v>21.64</c:v>
                </c:pt>
                <c:pt idx="61">
                  <c:v>21.98</c:v>
                </c:pt>
                <c:pt idx="62">
                  <c:v>21.77</c:v>
                </c:pt>
                <c:pt idx="63">
                  <c:v>21.92</c:v>
                </c:pt>
                <c:pt idx="64">
                  <c:v>21.77</c:v>
                </c:pt>
                <c:pt idx="65">
                  <c:v>22.09</c:v>
                </c:pt>
                <c:pt idx="66">
                  <c:v>21.87</c:v>
                </c:pt>
                <c:pt idx="67">
                  <c:v>21.87</c:v>
                </c:pt>
                <c:pt idx="68">
                  <c:v>22.01</c:v>
                </c:pt>
                <c:pt idx="69">
                  <c:v>22.02</c:v>
                </c:pt>
                <c:pt idx="70">
                  <c:v>21.76</c:v>
                </c:pt>
                <c:pt idx="71">
                  <c:v>22.07</c:v>
                </c:pt>
                <c:pt idx="72">
                  <c:v>22.24</c:v>
                </c:pt>
              </c:numCache>
            </c:numRef>
          </c:yVal>
          <c:smooth val="1"/>
        </c:ser>
        <c:axId val="79587124"/>
        <c:axId val="91322737"/>
      </c:scatterChart>
      <c:valAx>
        <c:axId val="79587124"/>
        <c:scaling>
          <c:orientation val="minMax"/>
          <c:max val="370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ffffff"/>
                </a:solidFill>
                <a:latin typeface="Calibri"/>
              </a:defRPr>
            </a:pPr>
          </a:p>
        </c:txPr>
        <c:crossAx val="91322737"/>
        <c:crosses val="autoZero"/>
        <c:crossBetween val="midCat"/>
        <c:majorUnit val="30"/>
      </c:valAx>
      <c:valAx>
        <c:axId val="91322737"/>
        <c:scaling>
          <c:orientation val="minMax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.0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ffffff"/>
                </a:solidFill>
                <a:latin typeface="Calibri"/>
              </a:defRPr>
            </a:pPr>
          </a:p>
        </c:txPr>
        <c:crossAx val="79587124"/>
        <c:crossesAt val="1"/>
        <c:crossBetween val="midCat"/>
      </c:valAx>
      <c:spPr>
        <a:noFill/>
        <a:ln w="0">
          <a:noFill/>
        </a:ln>
      </c:spPr>
    </c:plotArea>
    <c:legend>
      <c:legendPos val="r"/>
      <c:layout>
        <c:manualLayout>
          <c:xMode val="edge"/>
          <c:yMode val="edge"/>
          <c:x val="0.895822496169879"/>
          <c:y val="0.105080125853833"/>
          <c:w val="0.0595895746640342"/>
          <c:h val="0.562111052503399"/>
        </c:manualLayout>
      </c:layout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ffffff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9bbb59"/>
    </a:solidFill>
    <a:ln w="38160">
      <a:solidFill>
        <a:srgbClr val="ffffff"/>
      </a:solidFill>
      <a:round/>
    </a:ln>
  </c:sp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0509080774768916"/>
          <c:y val="0.0322975287496941"/>
          <c:w val="0.69989316735566"/>
          <c:h val="0.807927575238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"tempo"</c:f>
              <c:strCache>
                <c:ptCount val="1"/>
                <c:pt idx="0">
                  <c:v>tempo</c:v>
                </c:pt>
              </c:strCache>
            </c:strRef>
          </c:tx>
          <c:spPr>
            <a:solidFill>
              <a:srgbClr val="99ccff"/>
            </a:solidFill>
            <a:ln w="2844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600A8P!$H$188:$H$196</c:f>
              <c:numCache>
                <c:formatCode>General</c:formatCode>
                <c:ptCount val="9"/>
                <c:pt idx="0">
                  <c:v>50</c:v>
                </c:pt>
                <c:pt idx="1">
                  <c:v>58</c:v>
                </c:pt>
                <c:pt idx="2">
                  <c:v>80</c:v>
                </c:pt>
                <c:pt idx="3">
                  <c:v>95</c:v>
                </c:pt>
                <c:pt idx="4">
                  <c:v>125</c:v>
                </c:pt>
                <c:pt idx="5">
                  <c:v>140</c:v>
                </c:pt>
                <c:pt idx="6">
                  <c:v>156</c:v>
                </c:pt>
                <c:pt idx="7">
                  <c:v>173</c:v>
                </c:pt>
                <c:pt idx="8">
                  <c:v>190</c:v>
                </c:pt>
              </c:numCache>
            </c:numRef>
          </c:xVal>
          <c:yVal>
            <c:numRef>
              <c:f>600A8P!$I$188:$I$196</c:f>
              <c:numCache>
                <c:formatCode>General</c:formatCode>
                <c:ptCount val="9"/>
              </c:numCache>
            </c:numRef>
          </c:yVal>
          <c:smooth val="0"/>
        </c:ser>
        <c:ser>
          <c:idx val="1"/>
          <c:order val="1"/>
          <c:spPr>
            <a:solidFill>
              <a:srgbClr val="99ccff"/>
            </a:solidFill>
            <a:ln w="2844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w="9360">
                <a:solidFill>
                  <a:srgbClr val="000000"/>
                </a:solidFill>
                <a:round/>
              </a:ln>
            </c:spPr>
            <c:trendlineType val="exp"/>
            <c:forward val="0"/>
            <c:backward val="0"/>
            <c:dispRSqr val="0"/>
            <c:dispEq val="1"/>
          </c:trendline>
          <c:xVal>
            <c:numRef>
              <c:f>600A8P!$H$188:$H$201</c:f>
              <c:numCache>
                <c:formatCode>General</c:formatCode>
                <c:ptCount val="14"/>
                <c:pt idx="0">
                  <c:v>50</c:v>
                </c:pt>
                <c:pt idx="1">
                  <c:v>58</c:v>
                </c:pt>
                <c:pt idx="2">
                  <c:v>80</c:v>
                </c:pt>
                <c:pt idx="3">
                  <c:v>95</c:v>
                </c:pt>
                <c:pt idx="4">
                  <c:v>125</c:v>
                </c:pt>
                <c:pt idx="5">
                  <c:v>140</c:v>
                </c:pt>
                <c:pt idx="6">
                  <c:v>156</c:v>
                </c:pt>
                <c:pt idx="7">
                  <c:v>173</c:v>
                </c:pt>
                <c:pt idx="8">
                  <c:v>190</c:v>
                </c:pt>
                <c:pt idx="9">
                  <c:v>208</c:v>
                </c:pt>
                <c:pt idx="10">
                  <c:v>226</c:v>
                </c:pt>
                <c:pt idx="11">
                  <c:v>241</c:v>
                </c:pt>
                <c:pt idx="12">
                  <c:v>259</c:v>
                </c:pt>
                <c:pt idx="13">
                  <c:v>277</c:v>
                </c:pt>
              </c:numCache>
            </c:numRef>
          </c:xVal>
          <c:yVal>
            <c:numRef>
              <c:f>600A8P!$J$188:$J$201</c:f>
              <c:numCache>
                <c:formatCode>General</c:formatCode>
                <c:ptCount val="14"/>
                <c:pt idx="0">
                  <c:v>3.193</c:v>
                </c:pt>
                <c:pt idx="1">
                  <c:v>3.19</c:v>
                </c:pt>
                <c:pt idx="2">
                  <c:v>3.187</c:v>
                </c:pt>
                <c:pt idx="3">
                  <c:v>3.184</c:v>
                </c:pt>
                <c:pt idx="4">
                  <c:v>3.181</c:v>
                </c:pt>
                <c:pt idx="5">
                  <c:v>3.178</c:v>
                </c:pt>
                <c:pt idx="6">
                  <c:v>3.175</c:v>
                </c:pt>
                <c:pt idx="7">
                  <c:v>3.172</c:v>
                </c:pt>
                <c:pt idx="8">
                  <c:v>3.169</c:v>
                </c:pt>
                <c:pt idx="9">
                  <c:v>3.166</c:v>
                </c:pt>
                <c:pt idx="10">
                  <c:v>3.163</c:v>
                </c:pt>
                <c:pt idx="11">
                  <c:v>3.16</c:v>
                </c:pt>
                <c:pt idx="12">
                  <c:v>3.157</c:v>
                </c:pt>
                <c:pt idx="13">
                  <c:v>3.154</c:v>
                </c:pt>
              </c:numCache>
            </c:numRef>
          </c:yVal>
          <c:smooth val="0"/>
        </c:ser>
        <c:axId val="3132988"/>
        <c:axId val="86440539"/>
      </c:scatterChart>
      <c:valAx>
        <c:axId val="3132988"/>
        <c:scaling>
          <c:orientation val="minMax"/>
          <c:max val="282"/>
          <c:min val="45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86440539"/>
        <c:crosses val="autoZero"/>
        <c:crossBetween val="midCat"/>
      </c:valAx>
      <c:valAx>
        <c:axId val="8644053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132988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9bbb59"/>
    </a:solidFill>
    <a:ln w="9360">
      <a:solidFill>
        <a:srgbClr val="d9d9d9"/>
      </a:solidFill>
      <a:round/>
    </a:ln>
  </c:sp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200" spc="-1" strike="noStrike">
                <a:solidFill>
                  <a:srgbClr val="ffffff"/>
                </a:solidFill>
                <a:latin typeface="Calibri"/>
              </a:defRPr>
            </a:pPr>
            <a:r>
              <a:rPr b="0" lang="en-US" sz="1200" spc="-1" strike="noStrike">
                <a:solidFill>
                  <a:srgbClr val="ffffff"/>
                </a:solidFill>
                <a:latin typeface="Calibri"/>
              </a:rPr>
              <a:t>Título do gráfico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600A8P!$R$102</c:f>
              <c:strCache>
                <c:ptCount val="1"/>
                <c:pt idx="0">
                  <c:v>P1</c:v>
                </c:pt>
              </c:strCache>
            </c:strRef>
          </c:tx>
          <c:spPr>
            <a:solidFill>
              <a:srgbClr val="4f81bd"/>
            </a:solidFill>
            <a:ln cap="rnd" w="28440">
              <a:solidFill>
                <a:srgbClr val="4f81bd"/>
              </a:solidFill>
              <a:round/>
            </a:ln>
          </c:spPr>
          <c:marker>
            <c:symbol val="circle"/>
            <c:size val="5"/>
            <c:spPr>
              <a:solidFill>
                <a:srgbClr val="4f81bd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600A8P!$Q$103:$Q$122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600A8P!$R$103:$R$122</c:f>
              <c:numCache>
                <c:formatCode>General</c:formatCode>
                <c:ptCount val="20"/>
                <c:pt idx="0">
                  <c:v>18.48</c:v>
                </c:pt>
                <c:pt idx="1">
                  <c:v>4.29</c:v>
                </c:pt>
                <c:pt idx="2">
                  <c:v>-0.469999999999994</c:v>
                </c:pt>
                <c:pt idx="3">
                  <c:v>-0.390000000000001</c:v>
                </c:pt>
                <c:pt idx="4">
                  <c:v>0.82</c:v>
                </c:pt>
                <c:pt idx="5">
                  <c:v>0.440000000000001</c:v>
                </c:pt>
                <c:pt idx="6">
                  <c:v>2.08</c:v>
                </c:pt>
                <c:pt idx="7">
                  <c:v>0.820000000000007</c:v>
                </c:pt>
                <c:pt idx="8">
                  <c:v>-0.260000000000002</c:v>
                </c:pt>
                <c:pt idx="9">
                  <c:v>-0.0899999999999999</c:v>
                </c:pt>
                <c:pt idx="10">
                  <c:v>0.360000000000003</c:v>
                </c:pt>
                <c:pt idx="11">
                  <c:v>-0.0199999999999996</c:v>
                </c:pt>
                <c:pt idx="12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600A8P!$S$102</c:f>
              <c:strCache>
                <c:ptCount val="1"/>
                <c:pt idx="0">
                  <c:v>P2</c:v>
                </c:pt>
              </c:strCache>
            </c:strRef>
          </c:tx>
          <c:spPr>
            <a:solidFill>
              <a:srgbClr val="c0504d"/>
            </a:solidFill>
            <a:ln cap="rnd" w="28440">
              <a:solidFill>
                <a:srgbClr val="c0504d"/>
              </a:solidFill>
              <a:round/>
            </a:ln>
          </c:spPr>
          <c:marker>
            <c:symbol val="circle"/>
            <c:size val="5"/>
            <c:spPr>
              <a:solidFill>
                <a:srgbClr val="c0504d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600A8P!$Q$103:$Q$122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600A8P!$S$103:$S$122</c:f>
              <c:numCache>
                <c:formatCode>General</c:formatCode>
                <c:ptCount val="20"/>
                <c:pt idx="0">
                  <c:v>17.6</c:v>
                </c:pt>
                <c:pt idx="1">
                  <c:v>4.91</c:v>
                </c:pt>
                <c:pt idx="2">
                  <c:v>-0.229999999999999</c:v>
                </c:pt>
                <c:pt idx="3">
                  <c:v>-0.550000000000004</c:v>
                </c:pt>
                <c:pt idx="4">
                  <c:v>0.359999999999999</c:v>
                </c:pt>
                <c:pt idx="5">
                  <c:v>0.0599999999999987</c:v>
                </c:pt>
                <c:pt idx="6">
                  <c:v>3.11</c:v>
                </c:pt>
                <c:pt idx="7">
                  <c:v>1.08000000000001</c:v>
                </c:pt>
                <c:pt idx="8">
                  <c:v>-0.260000000000002</c:v>
                </c:pt>
                <c:pt idx="9">
                  <c:v>0.38999999999999</c:v>
                </c:pt>
                <c:pt idx="10">
                  <c:v>0.359999999999996</c:v>
                </c:pt>
                <c:pt idx="11">
                  <c:v>0.23</c:v>
                </c:pt>
                <c:pt idx="12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600A8P!$T$102</c:f>
              <c:strCache>
                <c:ptCount val="1"/>
                <c:pt idx="0">
                  <c:v>P3</c:v>
                </c:pt>
              </c:strCache>
            </c:strRef>
          </c:tx>
          <c:spPr>
            <a:solidFill>
              <a:srgbClr val="9bbb59"/>
            </a:solidFill>
            <a:ln cap="rnd" w="28440">
              <a:solidFill>
                <a:srgbClr val="9bbb59"/>
              </a:solidFill>
              <a:round/>
            </a:ln>
          </c:spPr>
          <c:marker>
            <c:symbol val="circle"/>
            <c:size val="5"/>
            <c:spPr>
              <a:solidFill>
                <a:srgbClr val="9bbb59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600A8P!$Q$103:$Q$122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600A8P!$T$103:$T$122</c:f>
              <c:numCache>
                <c:formatCode>General</c:formatCode>
                <c:ptCount val="20"/>
                <c:pt idx="0">
                  <c:v>18.85</c:v>
                </c:pt>
                <c:pt idx="1">
                  <c:v>4.66</c:v>
                </c:pt>
                <c:pt idx="2">
                  <c:v>0.0299999999999994</c:v>
                </c:pt>
                <c:pt idx="3">
                  <c:v>0.109999999999999</c:v>
                </c:pt>
                <c:pt idx="4">
                  <c:v>0.840000000000003</c:v>
                </c:pt>
                <c:pt idx="5">
                  <c:v>-0.629999999999999</c:v>
                </c:pt>
                <c:pt idx="6">
                  <c:v>4.17</c:v>
                </c:pt>
                <c:pt idx="7">
                  <c:v>1.27</c:v>
                </c:pt>
                <c:pt idx="8">
                  <c:v>-1.12</c:v>
                </c:pt>
                <c:pt idx="9">
                  <c:v>-0.120000000000001</c:v>
                </c:pt>
                <c:pt idx="10">
                  <c:v>-0.129999999999999</c:v>
                </c:pt>
                <c:pt idx="11">
                  <c:v>0.0400000000000027</c:v>
                </c:pt>
                <c:pt idx="12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600A8P!$U$102</c:f>
              <c:strCache>
                <c:ptCount val="1"/>
                <c:pt idx="0">
                  <c:v>P4</c:v>
                </c:pt>
              </c:strCache>
            </c:strRef>
          </c:tx>
          <c:spPr>
            <a:solidFill>
              <a:srgbClr val="8064a2"/>
            </a:solidFill>
            <a:ln cap="rnd" w="28440">
              <a:solidFill>
                <a:srgbClr val="8064a2"/>
              </a:solidFill>
              <a:round/>
            </a:ln>
          </c:spPr>
          <c:marker>
            <c:symbol val="circle"/>
            <c:size val="5"/>
            <c:spPr>
              <a:solidFill>
                <a:srgbClr val="8064a2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600A8P!$Q$103:$Q$122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600A8P!$U$103:$U$122</c:f>
              <c:numCache>
                <c:formatCode>General</c:formatCode>
                <c:ptCount val="20"/>
                <c:pt idx="0">
                  <c:v>18.18</c:v>
                </c:pt>
                <c:pt idx="1">
                  <c:v>5.25</c:v>
                </c:pt>
                <c:pt idx="2">
                  <c:v>-0.290000000000001</c:v>
                </c:pt>
                <c:pt idx="3">
                  <c:v>0.259999999999998</c:v>
                </c:pt>
                <c:pt idx="4">
                  <c:v>1.07</c:v>
                </c:pt>
                <c:pt idx="5">
                  <c:v>-0.41</c:v>
                </c:pt>
                <c:pt idx="6">
                  <c:v>3.87</c:v>
                </c:pt>
                <c:pt idx="7">
                  <c:v>0.550000000000004</c:v>
                </c:pt>
                <c:pt idx="8">
                  <c:v>-1.11</c:v>
                </c:pt>
                <c:pt idx="9">
                  <c:v>-0.0399999999999885</c:v>
                </c:pt>
                <c:pt idx="10">
                  <c:v>0.870000000000001</c:v>
                </c:pt>
                <c:pt idx="11">
                  <c:v>0.259999999999987</c:v>
                </c:pt>
                <c:pt idx="12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600A8P!$V$102</c:f>
              <c:strCache>
                <c:ptCount val="1"/>
                <c:pt idx="0">
                  <c:v>P5</c:v>
                </c:pt>
              </c:strCache>
            </c:strRef>
          </c:tx>
          <c:spPr>
            <a:solidFill>
              <a:srgbClr val="4bacc6"/>
            </a:solidFill>
            <a:ln cap="rnd" w="28440">
              <a:solidFill>
                <a:srgbClr val="4bacc6"/>
              </a:solidFill>
              <a:round/>
            </a:ln>
          </c:spPr>
          <c:marker>
            <c:symbol val="circle"/>
            <c:size val="5"/>
            <c:spPr>
              <a:solidFill>
                <a:srgbClr val="4bacc6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600A8P!$Q$103:$Q$122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600A8P!$V$103:$V$122</c:f>
              <c:numCache>
                <c:formatCode>General</c:formatCode>
                <c:ptCount val="20"/>
                <c:pt idx="0">
                  <c:v>11.35</c:v>
                </c:pt>
                <c:pt idx="1">
                  <c:v>3.16</c:v>
                </c:pt>
                <c:pt idx="2">
                  <c:v>0.320000000000006</c:v>
                </c:pt>
                <c:pt idx="3">
                  <c:v>0.619999999999997</c:v>
                </c:pt>
                <c:pt idx="4">
                  <c:v>0.829999999999998</c:v>
                </c:pt>
                <c:pt idx="5">
                  <c:v>0.250000000000004</c:v>
                </c:pt>
                <c:pt idx="6">
                  <c:v>1.02</c:v>
                </c:pt>
                <c:pt idx="7">
                  <c:v>0.600000000000001</c:v>
                </c:pt>
                <c:pt idx="8">
                  <c:v>-0.270000000000007</c:v>
                </c:pt>
                <c:pt idx="9">
                  <c:v>-0.449999999999999</c:v>
                </c:pt>
                <c:pt idx="10">
                  <c:v>-0.129999999999999</c:v>
                </c:pt>
                <c:pt idx="11">
                  <c:v>-0.879999999999999</c:v>
                </c:pt>
                <c:pt idx="12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600A8P!$W$102</c:f>
              <c:strCache>
                <c:ptCount val="1"/>
                <c:pt idx="0">
                  <c:v>A1</c:v>
                </c:pt>
              </c:strCache>
            </c:strRef>
          </c:tx>
          <c:spPr>
            <a:solidFill>
              <a:srgbClr val="5f7530"/>
            </a:solidFill>
            <a:ln cap="rnd" w="28440">
              <a:solidFill>
                <a:srgbClr val="5f7530"/>
              </a:solidFill>
              <a:round/>
            </a:ln>
          </c:spPr>
          <c:marker>
            <c:symbol val="circle"/>
            <c:size val="5"/>
            <c:spPr>
              <a:solidFill>
                <a:srgbClr val="5f7530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600A8P!$Q$103:$Q$122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600A8P!$W$103:$W$122</c:f>
              <c:numCache>
                <c:formatCode>General</c:formatCode>
                <c:ptCount val="20"/>
                <c:pt idx="0">
                  <c:v>-0.17</c:v>
                </c:pt>
                <c:pt idx="1">
                  <c:v>0.83</c:v>
                </c:pt>
                <c:pt idx="2">
                  <c:v>0.470000000000001</c:v>
                </c:pt>
                <c:pt idx="3">
                  <c:v>0.32</c:v>
                </c:pt>
                <c:pt idx="4">
                  <c:v>0.710000000000001</c:v>
                </c:pt>
                <c:pt idx="5">
                  <c:v>0.5</c:v>
                </c:pt>
                <c:pt idx="6">
                  <c:v>0.370000000000001</c:v>
                </c:pt>
                <c:pt idx="7">
                  <c:v>0.650000000000002</c:v>
                </c:pt>
                <c:pt idx="8">
                  <c:v>0.66</c:v>
                </c:pt>
                <c:pt idx="9">
                  <c:v>0.280000000000001</c:v>
                </c:pt>
                <c:pt idx="10">
                  <c:v>0.350000000000001</c:v>
                </c:pt>
                <c:pt idx="11">
                  <c:v>0.0300000000000011</c:v>
                </c:pt>
                <c:pt idx="12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600A8P!$X$102</c:f>
              <c:strCache>
                <c:ptCount val="1"/>
                <c:pt idx="0">
                  <c:v>A2</c:v>
                </c:pt>
              </c:strCache>
            </c:strRef>
          </c:tx>
          <c:spPr>
            <a:solidFill>
              <a:srgbClr val="4d3b62"/>
            </a:solidFill>
            <a:ln cap="rnd" w="28440">
              <a:solidFill>
                <a:srgbClr val="4d3b62"/>
              </a:solidFill>
              <a:round/>
            </a:ln>
          </c:spPr>
          <c:marker>
            <c:symbol val="circle"/>
            <c:size val="5"/>
            <c:spPr>
              <a:solidFill>
                <a:srgbClr val="4d3b62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600A8P!$Q$103:$Q$122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600A8P!$X$103:$X$122</c:f>
              <c:numCache>
                <c:formatCode>General</c:formatCode>
                <c:ptCount val="20"/>
                <c:pt idx="0">
                  <c:v>-0.370000000000001</c:v>
                </c:pt>
                <c:pt idx="1">
                  <c:v>1.03</c:v>
                </c:pt>
                <c:pt idx="2">
                  <c:v>0.569999999999999</c:v>
                </c:pt>
                <c:pt idx="3">
                  <c:v>0.52</c:v>
                </c:pt>
                <c:pt idx="4">
                  <c:v>0.719999999999999</c:v>
                </c:pt>
                <c:pt idx="5">
                  <c:v>0.709999999999997</c:v>
                </c:pt>
                <c:pt idx="6">
                  <c:v>0.720000000000002</c:v>
                </c:pt>
                <c:pt idx="7">
                  <c:v>0.479999999999997</c:v>
                </c:pt>
                <c:pt idx="8">
                  <c:v>0.310000000000002</c:v>
                </c:pt>
                <c:pt idx="9">
                  <c:v>0.0400000000000027</c:v>
                </c:pt>
                <c:pt idx="10">
                  <c:v>0.0999999999999979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600A8P!$Y$102</c:f>
              <c:strCache>
                <c:ptCount val="1"/>
                <c:pt idx="0">
                  <c:v>A3</c:v>
                </c:pt>
              </c:strCache>
            </c:strRef>
          </c:tx>
          <c:spPr>
            <a:solidFill>
              <a:srgbClr val="276a7c"/>
            </a:solidFill>
            <a:ln cap="rnd" w="28440">
              <a:solidFill>
                <a:srgbClr val="276a7c"/>
              </a:solidFill>
              <a:round/>
            </a:ln>
          </c:spPr>
          <c:marker>
            <c:symbol val="circle"/>
            <c:size val="5"/>
            <c:spPr>
              <a:solidFill>
                <a:srgbClr val="276a7c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600A8P!$Q$103:$Q$122</c:f>
              <c:strCache>
                <c:ptCount val="2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  <c:pt idx="12">
                  <c:v>360-390</c:v>
                </c:pt>
                <c:pt idx="13">
                  <c:v>390-420</c:v>
                </c:pt>
                <c:pt idx="14">
                  <c:v>420-450</c:v>
                </c:pt>
                <c:pt idx="15">
                  <c:v>450-480</c:v>
                </c:pt>
                <c:pt idx="16">
                  <c:v>480-510</c:v>
                </c:pt>
                <c:pt idx="17">
                  <c:v>510-540</c:v>
                </c:pt>
                <c:pt idx="18">
                  <c:v>540-570</c:v>
                </c:pt>
                <c:pt idx="19">
                  <c:v>570-600</c:v>
                </c:pt>
              </c:strCache>
            </c:strRef>
          </c:cat>
          <c:val>
            <c:numRef>
              <c:f>600A8P!$Y$103:$Y$122</c:f>
              <c:numCache>
                <c:formatCode>General</c:formatCode>
                <c:ptCount val="20"/>
                <c:pt idx="0">
                  <c:v>-0.970000000000001</c:v>
                </c:pt>
                <c:pt idx="1">
                  <c:v>1.06</c:v>
                </c:pt>
                <c:pt idx="2">
                  <c:v>0.51</c:v>
                </c:pt>
                <c:pt idx="3">
                  <c:v>0.299999999999999</c:v>
                </c:pt>
                <c:pt idx="4">
                  <c:v>0.68</c:v>
                </c:pt>
                <c:pt idx="5">
                  <c:v>0.5</c:v>
                </c:pt>
                <c:pt idx="6">
                  <c:v>0.620000000000001</c:v>
                </c:pt>
                <c:pt idx="7">
                  <c:v>0.359999999999999</c:v>
                </c:pt>
                <c:pt idx="8">
                  <c:v>0.200000000000003</c:v>
                </c:pt>
                <c:pt idx="9">
                  <c:v>0.16</c:v>
                </c:pt>
                <c:pt idx="10">
                  <c:v>0.23</c:v>
                </c:pt>
                <c:pt idx="11">
                  <c:v>0.140000000000001</c:v>
                </c:pt>
                <c:pt idx="12">
                  <c:v>0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61810489"/>
        <c:axId val="63194188"/>
      </c:lineChart>
      <c:catAx>
        <c:axId val="6181048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lang="en-US" sz="1000" spc="-1" strike="noStrike">
                <a:solidFill>
                  <a:srgbClr val="ffffff"/>
                </a:solidFill>
                <a:latin typeface="Calibri"/>
              </a:defRPr>
            </a:pPr>
          </a:p>
        </c:txPr>
        <c:crossAx val="63194188"/>
        <c:crosses val="autoZero"/>
        <c:auto val="1"/>
        <c:lblAlgn val="ctr"/>
        <c:lblOffset val="100"/>
        <c:noMultiLvlLbl val="0"/>
      </c:catAx>
      <c:valAx>
        <c:axId val="63194188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lang="en-US" sz="1000" spc="-1" strike="noStrike">
                <a:solidFill>
                  <a:srgbClr val="ffffff"/>
                </a:solidFill>
                <a:latin typeface="Calibri"/>
              </a:defRPr>
            </a:pPr>
          </a:p>
        </c:txPr>
        <c:crossAx val="61810489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lang="en-US" sz="1000" spc="-1" strike="noStrike">
              <a:solidFill>
                <a:srgbClr val="ffffff"/>
              </a:solidFill>
              <a:latin typeface="Calibri"/>
            </a:defRPr>
          </a:pPr>
        </a:p>
      </c:txPr>
    </c:legend>
    <c:plotVisOnly val="1"/>
    <c:dispBlanksAs val="zero"/>
  </c:chart>
  <c:spPr>
    <a:solidFill>
      <a:srgbClr val="9bbb59"/>
    </a:solidFill>
    <a:ln w="9360">
      <a:solidFill>
        <a:srgbClr val="d9d9d9"/>
      </a:solidFill>
      <a:round/>
    </a:ln>
  </c:sp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ineChart>
        <c:grouping val="standard"/>
        <c:varyColors val="0"/>
        <c:ser>
          <c:idx val="0"/>
          <c:order val="0"/>
          <c:tx>
            <c:strRef>
              <c:f>600A8P!$R$154</c:f>
              <c:strCache>
                <c:ptCount val="1"/>
                <c:pt idx="0">
                  <c:v>P1</c:v>
                </c:pt>
              </c:strCache>
            </c:strRef>
          </c:tx>
          <c:spPr>
            <a:solidFill>
              <a:srgbClr val="4f81bd"/>
            </a:solidFill>
            <a:ln cap="rnd" w="28440">
              <a:solidFill>
                <a:srgbClr val="4f81bd"/>
              </a:solidFill>
              <a:round/>
            </a:ln>
          </c:spPr>
          <c:marker>
            <c:symbol val="circle"/>
            <c:size val="5"/>
            <c:spPr>
              <a:solidFill>
                <a:srgbClr val="4f81bd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600A8P!$Q$155:$Q$164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600A8P!$R$155:$R$164</c:f>
              <c:numCache>
                <c:formatCode>General</c:formatCode>
                <c:ptCount val="10"/>
                <c:pt idx="0">
                  <c:v>33.96</c:v>
                </c:pt>
                <c:pt idx="1">
                  <c:v>-1.14</c:v>
                </c:pt>
                <c:pt idx="2">
                  <c:v>1.69</c:v>
                </c:pt>
                <c:pt idx="3">
                  <c:v>3.03999999999999</c:v>
                </c:pt>
                <c:pt idx="4">
                  <c:v>-1.01</c:v>
                </c:pt>
                <c:pt idx="5">
                  <c:v>-0.0799999999999983</c:v>
                </c:pt>
                <c:pt idx="6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600A8P!$S$154</c:f>
              <c:strCache>
                <c:ptCount val="1"/>
                <c:pt idx="0">
                  <c:v>P2</c:v>
                </c:pt>
              </c:strCache>
            </c:strRef>
          </c:tx>
          <c:spPr>
            <a:solidFill>
              <a:srgbClr val="c0504d"/>
            </a:solidFill>
            <a:ln cap="rnd" w="28440">
              <a:solidFill>
                <a:srgbClr val="c0504d"/>
              </a:solidFill>
              <a:round/>
            </a:ln>
          </c:spPr>
          <c:marker>
            <c:symbol val="circle"/>
            <c:size val="5"/>
            <c:spPr>
              <a:solidFill>
                <a:srgbClr val="c0504d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600A8P!$Q$155:$Q$164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600A8P!$S$155:$S$164</c:f>
              <c:numCache>
                <c:formatCode>General</c:formatCode>
                <c:ptCount val="10"/>
                <c:pt idx="0">
                  <c:v>33.81</c:v>
                </c:pt>
                <c:pt idx="1">
                  <c:v>-0.959999999999999</c:v>
                </c:pt>
                <c:pt idx="2">
                  <c:v>1.96</c:v>
                </c:pt>
                <c:pt idx="3">
                  <c:v>5.2</c:v>
                </c:pt>
                <c:pt idx="4">
                  <c:v>-0.350000000000001</c:v>
                </c:pt>
                <c:pt idx="5">
                  <c:v>0.320000000000007</c:v>
                </c:pt>
                <c:pt idx="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600A8P!$T$154</c:f>
              <c:strCache>
                <c:ptCount val="1"/>
                <c:pt idx="0">
                  <c:v>P3</c:v>
                </c:pt>
              </c:strCache>
            </c:strRef>
          </c:tx>
          <c:spPr>
            <a:solidFill>
              <a:srgbClr val="9bbb59"/>
            </a:solidFill>
            <a:ln cap="rnd" w="28440">
              <a:solidFill>
                <a:srgbClr val="9bbb59"/>
              </a:solidFill>
              <a:round/>
            </a:ln>
          </c:spPr>
          <c:marker>
            <c:symbol val="circle"/>
            <c:size val="5"/>
            <c:spPr>
              <a:solidFill>
                <a:srgbClr val="9bbb59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600A8P!$Q$155:$Q$164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600A8P!$T$155:$T$164</c:f>
              <c:numCache>
                <c:formatCode>General</c:formatCode>
                <c:ptCount val="10"/>
                <c:pt idx="0">
                  <c:v>35.34</c:v>
                </c:pt>
                <c:pt idx="1">
                  <c:v>-0.649999999999997</c:v>
                </c:pt>
                <c:pt idx="2">
                  <c:v>2.68</c:v>
                </c:pt>
                <c:pt idx="3">
                  <c:v>6.95</c:v>
                </c:pt>
                <c:pt idx="4">
                  <c:v>-1.62</c:v>
                </c:pt>
                <c:pt idx="5">
                  <c:v>-0.0900000000000034</c:v>
                </c:pt>
                <c:pt idx="6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600A8P!$U$154</c:f>
              <c:strCache>
                <c:ptCount val="1"/>
                <c:pt idx="0">
                  <c:v>P4</c:v>
                </c:pt>
              </c:strCache>
            </c:strRef>
          </c:tx>
          <c:spPr>
            <a:solidFill>
              <a:srgbClr val="8064a2"/>
            </a:solidFill>
            <a:ln cap="rnd" w="28440">
              <a:solidFill>
                <a:srgbClr val="8064a2"/>
              </a:solidFill>
              <a:round/>
            </a:ln>
          </c:spPr>
          <c:marker>
            <c:symbol val="circle"/>
            <c:size val="5"/>
            <c:spPr>
              <a:solidFill>
                <a:srgbClr val="8064a2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600A8P!$Q$155:$Q$164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600A8P!$U$155:$U$164</c:f>
              <c:numCache>
                <c:formatCode>General</c:formatCode>
                <c:ptCount val="10"/>
                <c:pt idx="0">
                  <c:v>35.19</c:v>
                </c:pt>
                <c:pt idx="1">
                  <c:v>-0.329999999999997</c:v>
                </c:pt>
                <c:pt idx="2">
                  <c:v>3.87999999999999</c:v>
                </c:pt>
                <c:pt idx="3">
                  <c:v>6.53</c:v>
                </c:pt>
                <c:pt idx="4">
                  <c:v>-2.57</c:v>
                </c:pt>
                <c:pt idx="5">
                  <c:v>0.930000000000007</c:v>
                </c:pt>
                <c:pt idx="6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600A8P!$V$154</c:f>
              <c:strCache>
                <c:ptCount val="1"/>
                <c:pt idx="0">
                  <c:v>P5</c:v>
                </c:pt>
              </c:strCache>
            </c:strRef>
          </c:tx>
          <c:spPr>
            <a:solidFill>
              <a:srgbClr val="4bacc6"/>
            </a:solidFill>
            <a:ln cap="rnd" w="28440">
              <a:solidFill>
                <a:srgbClr val="4bacc6"/>
              </a:solidFill>
              <a:round/>
            </a:ln>
          </c:spPr>
          <c:marker>
            <c:symbol val="circle"/>
            <c:size val="5"/>
            <c:spPr>
              <a:solidFill>
                <a:srgbClr val="4bacc6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600A8P!$Q$155:$Q$164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600A8P!$V$155:$V$164</c:f>
              <c:numCache>
                <c:formatCode>General</c:formatCode>
                <c:ptCount val="10"/>
                <c:pt idx="0">
                  <c:v>21.78</c:v>
                </c:pt>
                <c:pt idx="1">
                  <c:v>-0.329999999999997</c:v>
                </c:pt>
                <c:pt idx="2">
                  <c:v>1.54</c:v>
                </c:pt>
                <c:pt idx="3">
                  <c:v>1.49999999999999</c:v>
                </c:pt>
                <c:pt idx="4">
                  <c:v>-1.29</c:v>
                </c:pt>
                <c:pt idx="5">
                  <c:v>-0.869999999999997</c:v>
                </c:pt>
                <c:pt idx="6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600A8P!$W$154</c:f>
              <c:strCache>
                <c:ptCount val="1"/>
                <c:pt idx="0">
                  <c:v>A1</c:v>
                </c:pt>
              </c:strCache>
            </c:strRef>
          </c:tx>
          <c:spPr>
            <a:solidFill>
              <a:srgbClr val="f79646"/>
            </a:solidFill>
            <a:ln cap="rnd" w="28440">
              <a:solidFill>
                <a:srgbClr val="f79646"/>
              </a:solidFill>
              <a:round/>
            </a:ln>
          </c:spPr>
          <c:marker>
            <c:symbol val="circle"/>
            <c:size val="5"/>
            <c:spPr>
              <a:solidFill>
                <a:srgbClr val="f79646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600A8P!$Q$155:$Q$164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600A8P!$W$155:$W$164</c:f>
              <c:numCache>
                <c:formatCode>General</c:formatCode>
                <c:ptCount val="10"/>
                <c:pt idx="0">
                  <c:v>0.35</c:v>
                </c:pt>
                <c:pt idx="1">
                  <c:v>1.19</c:v>
                </c:pt>
                <c:pt idx="2">
                  <c:v>1.2</c:v>
                </c:pt>
                <c:pt idx="3">
                  <c:v>0.77</c:v>
                </c:pt>
                <c:pt idx="4">
                  <c:v>0.920000000000002</c:v>
                </c:pt>
                <c:pt idx="5">
                  <c:v>0.350000000000001</c:v>
                </c:pt>
                <c:pt idx="6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600A8P!$X$154</c:f>
              <c:strCache>
                <c:ptCount val="1"/>
                <c:pt idx="0">
                  <c:v>A2</c:v>
                </c:pt>
              </c:strCache>
            </c:strRef>
          </c:tx>
          <c:spPr>
            <a:solidFill>
              <a:srgbClr val="2c4d75"/>
            </a:solidFill>
            <a:ln cap="rnd" w="28440">
              <a:solidFill>
                <a:srgbClr val="2c4d75"/>
              </a:solidFill>
              <a:round/>
            </a:ln>
          </c:spPr>
          <c:marker>
            <c:symbol val="circle"/>
            <c:size val="5"/>
            <c:spPr>
              <a:solidFill>
                <a:srgbClr val="2c4d75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600A8P!$Q$155:$Q$164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600A8P!$X$155:$X$164</c:f>
              <c:numCache>
                <c:formatCode>General</c:formatCode>
                <c:ptCount val="10"/>
                <c:pt idx="0">
                  <c:v>0.0199999999999996</c:v>
                </c:pt>
                <c:pt idx="1">
                  <c:v>1.2</c:v>
                </c:pt>
                <c:pt idx="2">
                  <c:v>1.23</c:v>
                </c:pt>
                <c:pt idx="3">
                  <c:v>1.18</c:v>
                </c:pt>
                <c:pt idx="4">
                  <c:v>0.700000000000003</c:v>
                </c:pt>
                <c:pt idx="5">
                  <c:v>0.120000000000001</c:v>
                </c:pt>
                <c:pt idx="6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600A8P!$Y$154</c:f>
              <c:strCache>
                <c:ptCount val="1"/>
                <c:pt idx="0">
                  <c:v>A3</c:v>
                </c:pt>
              </c:strCache>
            </c:strRef>
          </c:tx>
          <c:spPr>
            <a:solidFill>
              <a:srgbClr val="772c2a"/>
            </a:solidFill>
            <a:ln cap="rnd" w="28440">
              <a:solidFill>
                <a:srgbClr val="772c2a"/>
              </a:solidFill>
              <a:round/>
            </a:ln>
          </c:spPr>
          <c:marker>
            <c:symbol val="circle"/>
            <c:size val="5"/>
            <c:spPr>
              <a:solidFill>
                <a:srgbClr val="772c2a"/>
              </a:solidFill>
            </c:spPr>
          </c:marker>
          <c:dLbls>
            <c:txPr>
              <a:bodyPr wrap="square"/>
              <a:lstStyle/>
              <a:p>
                <a:pPr>
                  <a:defRPr b="0" lang="en-US" sz="1000" spc="-1" strike="noStrike">
                    <a:solidFill>
                      <a:srgbClr val="ffffff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600A8P!$Q$155:$Q$164</c:f>
              <c:strCache>
                <c:ptCount val="10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  <c:pt idx="6">
                  <c:v>360-420</c:v>
                </c:pt>
                <c:pt idx="7">
                  <c:v>420-480</c:v>
                </c:pt>
                <c:pt idx="8">
                  <c:v>480-540</c:v>
                </c:pt>
                <c:pt idx="9">
                  <c:v>540-600</c:v>
                </c:pt>
              </c:strCache>
            </c:strRef>
          </c:cat>
          <c:val>
            <c:numRef>
              <c:f>600A8P!$Y$155:$Y$164</c:f>
              <c:numCache>
                <c:formatCode>General</c:formatCode>
                <c:ptCount val="10"/>
                <c:pt idx="0">
                  <c:v>-0.35</c:v>
                </c:pt>
                <c:pt idx="1">
                  <c:v>1.49</c:v>
                </c:pt>
                <c:pt idx="2">
                  <c:v>1.33</c:v>
                </c:pt>
                <c:pt idx="3">
                  <c:v>1.29</c:v>
                </c:pt>
                <c:pt idx="4">
                  <c:v>0.470000000000002</c:v>
                </c:pt>
                <c:pt idx="5">
                  <c:v>0.280000000000001</c:v>
                </c:pt>
                <c:pt idx="6">
                  <c:v>0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13849373"/>
        <c:axId val="63889490"/>
      </c:lineChart>
      <c:catAx>
        <c:axId val="13849373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lang="en-US" sz="1000" spc="-1" strike="noStrike">
                <a:solidFill>
                  <a:srgbClr val="ffffff"/>
                </a:solidFill>
                <a:latin typeface="Calibri"/>
              </a:defRPr>
            </a:pPr>
          </a:p>
        </c:txPr>
        <c:crossAx val="63889490"/>
        <c:crosses val="autoZero"/>
        <c:auto val="1"/>
        <c:lblAlgn val="ctr"/>
        <c:lblOffset val="100"/>
        <c:noMultiLvlLbl val="0"/>
      </c:catAx>
      <c:valAx>
        <c:axId val="63889490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lang="en-US" sz="1000" spc="-1" strike="noStrike">
                <a:solidFill>
                  <a:srgbClr val="ffffff"/>
                </a:solidFill>
                <a:latin typeface="Calibri"/>
              </a:defRPr>
            </a:pPr>
          </a:p>
        </c:txPr>
        <c:crossAx val="13849373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lang="en-US" sz="1000" spc="-1" strike="noStrike">
              <a:solidFill>
                <a:srgbClr val="ffffff"/>
              </a:solidFill>
              <a:latin typeface="Calibri"/>
            </a:defRPr>
          </a:pPr>
        </a:p>
      </c:txPr>
    </c:legend>
    <c:plotVisOnly val="1"/>
    <c:dispBlanksAs val="zero"/>
  </c:chart>
  <c:spPr>
    <a:solidFill>
      <a:srgbClr val="9bbb59"/>
    </a:solidFill>
    <a:ln w="9360">
      <a:solidFill>
        <a:srgbClr val="d9d9d9"/>
      </a:solidFill>
      <a:round/>
    </a:ln>
  </c:sp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0509071607797722"/>
          <c:y val="0.0322975287496941"/>
          <c:w val="0.69991314418066"/>
          <c:h val="0.807927575238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"tempo"</c:f>
              <c:strCache>
                <c:ptCount val="1"/>
                <c:pt idx="0">
                  <c:v>tempo</c:v>
                </c:pt>
              </c:strCache>
            </c:strRef>
          </c:tx>
          <c:spPr>
            <a:solidFill>
              <a:srgbClr val="99ccff"/>
            </a:solidFill>
            <a:ln w="2844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180A16P!$K$152:$K$160</c:f>
              <c:numCache>
                <c:formatCode>General</c:formatCode>
                <c:ptCount val="9"/>
                <c:pt idx="0">
                  <c:v>109</c:v>
                </c:pt>
                <c:pt idx="1">
                  <c:v>117</c:v>
                </c:pt>
                <c:pt idx="2">
                  <c:v>124</c:v>
                </c:pt>
                <c:pt idx="3">
                  <c:v>134</c:v>
                </c:pt>
                <c:pt idx="4">
                  <c:v>142</c:v>
                </c:pt>
                <c:pt idx="5">
                  <c:v>149</c:v>
                </c:pt>
                <c:pt idx="6">
                  <c:v>158</c:v>
                </c:pt>
                <c:pt idx="7">
                  <c:v>166</c:v>
                </c:pt>
                <c:pt idx="8">
                  <c:v>177</c:v>
                </c:pt>
              </c:numCache>
            </c:numRef>
          </c:xVal>
          <c:yVal>
            <c:numRef>
              <c:f>180A16P!$L$152:$L$160</c:f>
              <c:numCache>
                <c:formatCode>General</c:formatCode>
                <c:ptCount val="9"/>
              </c:numCache>
            </c:numRef>
          </c:yVal>
          <c:smooth val="0"/>
        </c:ser>
        <c:ser>
          <c:idx val="1"/>
          <c:order val="1"/>
          <c:spPr>
            <a:solidFill>
              <a:srgbClr val="99ccff"/>
            </a:solidFill>
            <a:ln w="2844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w="9360">
                <a:solidFill>
                  <a:srgbClr val="000000"/>
                </a:solidFill>
                <a:round/>
              </a:ln>
            </c:spPr>
            <c:trendlineType val="exp"/>
            <c:forward val="0"/>
            <c:backward val="0"/>
            <c:dispRSqr val="0"/>
            <c:dispEq val="1"/>
          </c:trendline>
          <c:xVal>
            <c:numRef>
              <c:f>180A16P!$K$152:$K$166</c:f>
              <c:numCache>
                <c:formatCode>General</c:formatCode>
                <c:ptCount val="15"/>
                <c:pt idx="0">
                  <c:v>109</c:v>
                </c:pt>
                <c:pt idx="1">
                  <c:v>117</c:v>
                </c:pt>
                <c:pt idx="2">
                  <c:v>124</c:v>
                </c:pt>
                <c:pt idx="3">
                  <c:v>134</c:v>
                </c:pt>
                <c:pt idx="4">
                  <c:v>142</c:v>
                </c:pt>
                <c:pt idx="5">
                  <c:v>149</c:v>
                </c:pt>
                <c:pt idx="6">
                  <c:v>158</c:v>
                </c:pt>
                <c:pt idx="7">
                  <c:v>166</c:v>
                </c:pt>
                <c:pt idx="8">
                  <c:v>177</c:v>
                </c:pt>
                <c:pt idx="9">
                  <c:v>189</c:v>
                </c:pt>
                <c:pt idx="10">
                  <c:v>194</c:v>
                </c:pt>
                <c:pt idx="11">
                  <c:v>204</c:v>
                </c:pt>
                <c:pt idx="12">
                  <c:v>213</c:v>
                </c:pt>
                <c:pt idx="13">
                  <c:v>222</c:v>
                </c:pt>
                <c:pt idx="14">
                  <c:v>231</c:v>
                </c:pt>
              </c:numCache>
            </c:numRef>
          </c:xVal>
          <c:yVal>
            <c:numRef>
              <c:f>180A16P!$N$152:$N$166</c:f>
              <c:numCache>
                <c:formatCode>General</c:formatCode>
                <c:ptCount val="15"/>
                <c:pt idx="0">
                  <c:v>3.193</c:v>
                </c:pt>
                <c:pt idx="1">
                  <c:v>3.19</c:v>
                </c:pt>
                <c:pt idx="2">
                  <c:v>3.187</c:v>
                </c:pt>
                <c:pt idx="3">
                  <c:v>3.184</c:v>
                </c:pt>
                <c:pt idx="4">
                  <c:v>3.181</c:v>
                </c:pt>
                <c:pt idx="5">
                  <c:v>3.178</c:v>
                </c:pt>
                <c:pt idx="6">
                  <c:v>3.175</c:v>
                </c:pt>
                <c:pt idx="7">
                  <c:v>3.172</c:v>
                </c:pt>
                <c:pt idx="8">
                  <c:v>3.169</c:v>
                </c:pt>
                <c:pt idx="9">
                  <c:v>3.166</c:v>
                </c:pt>
                <c:pt idx="10">
                  <c:v>3.163</c:v>
                </c:pt>
                <c:pt idx="11">
                  <c:v>3.16</c:v>
                </c:pt>
                <c:pt idx="12">
                  <c:v>3.157</c:v>
                </c:pt>
                <c:pt idx="13">
                  <c:v>3.154</c:v>
                </c:pt>
                <c:pt idx="14">
                  <c:v>3.151</c:v>
                </c:pt>
              </c:numCache>
            </c:numRef>
          </c:yVal>
          <c:smooth val="0"/>
        </c:ser>
        <c:axId val="69661452"/>
        <c:axId val="18487596"/>
      </c:scatterChart>
      <c:valAx>
        <c:axId val="69661452"/>
        <c:scaling>
          <c:orientation val="minMax"/>
          <c:max val="240"/>
          <c:min val="10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8487596"/>
        <c:crosses val="autoZero"/>
        <c:crossBetween val="midCat"/>
      </c:valAx>
      <c:valAx>
        <c:axId val="18487596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9661452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9bbb59"/>
    </a:solidFill>
    <a:ln w="9360">
      <a:solidFill>
        <a:srgbClr val="d9d9d9"/>
      </a:solidFill>
      <a:round/>
    </a:ln>
  </c:sp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Título do gráfico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180A16P!$AB$89</c:f>
              <c:strCache>
                <c:ptCount val="1"/>
                <c:pt idx="0">
                  <c:v>P1</c:v>
                </c:pt>
              </c:strCache>
            </c:strRef>
          </c:tx>
          <c:spPr>
            <a:solidFill>
              <a:srgbClr val="4f81bd"/>
            </a:solidFill>
            <a:ln cap="rnd" w="2844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180A16P!$AB$90:$AB$95</c:f>
              <c:numCache>
                <c:formatCode>General</c:formatCode>
                <c:ptCount val="6"/>
                <c:pt idx="0">
                  <c:v>17.21</c:v>
                </c:pt>
                <c:pt idx="1">
                  <c:v>4.92</c:v>
                </c:pt>
                <c:pt idx="2">
                  <c:v>0.640000000000004</c:v>
                </c:pt>
                <c:pt idx="3">
                  <c:v>0.43</c:v>
                </c:pt>
                <c:pt idx="4">
                  <c:v>1.13</c:v>
                </c:pt>
                <c:pt idx="5">
                  <c:v>-0.280000000000001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180A16P!$AC$89</c:f>
              <c:strCache>
                <c:ptCount val="1"/>
                <c:pt idx="0">
                  <c:v>P2</c:v>
                </c:pt>
              </c:strCache>
            </c:strRef>
          </c:tx>
          <c:spPr>
            <a:solidFill>
              <a:srgbClr val="c0504d"/>
            </a:solidFill>
            <a:ln cap="rnd" w="2844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180A16P!$AC$90:$AC$95</c:f>
              <c:numCache>
                <c:formatCode>General</c:formatCode>
                <c:ptCount val="6"/>
                <c:pt idx="0">
                  <c:v>17.21</c:v>
                </c:pt>
                <c:pt idx="1">
                  <c:v>4.92</c:v>
                </c:pt>
                <c:pt idx="2">
                  <c:v>0.640000000000004</c:v>
                </c:pt>
                <c:pt idx="3">
                  <c:v>0.43</c:v>
                </c:pt>
                <c:pt idx="4">
                  <c:v>1.13</c:v>
                </c:pt>
                <c:pt idx="5">
                  <c:v>-0.280000000000001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180A16P!$AD$89</c:f>
              <c:strCache>
                <c:ptCount val="1"/>
                <c:pt idx="0">
                  <c:v>P3</c:v>
                </c:pt>
              </c:strCache>
            </c:strRef>
          </c:tx>
          <c:spPr>
            <a:solidFill>
              <a:srgbClr val="9bbb59"/>
            </a:solidFill>
            <a:ln cap="rnd" w="2844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180A16P!$AD$90:$AD$95</c:f>
              <c:numCache>
                <c:formatCode>General</c:formatCode>
                <c:ptCount val="6"/>
                <c:pt idx="0">
                  <c:v>17.21</c:v>
                </c:pt>
                <c:pt idx="1">
                  <c:v>4.92</c:v>
                </c:pt>
                <c:pt idx="2">
                  <c:v>0.640000000000004</c:v>
                </c:pt>
                <c:pt idx="3">
                  <c:v>0.43</c:v>
                </c:pt>
                <c:pt idx="4">
                  <c:v>1.13</c:v>
                </c:pt>
                <c:pt idx="5">
                  <c:v>-0.280000000000001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180A16P!$AE$89</c:f>
              <c:strCache>
                <c:ptCount val="1"/>
                <c:pt idx="0">
                  <c:v>P4</c:v>
                </c:pt>
              </c:strCache>
            </c:strRef>
          </c:tx>
          <c:spPr>
            <a:solidFill>
              <a:srgbClr val="8064a2"/>
            </a:solidFill>
            <a:ln cap="rnd" w="28440">
              <a:solidFill>
                <a:srgbClr val="8064a2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180A16P!$AE$90:$AE$95</c:f>
              <c:numCache>
                <c:formatCode>General</c:formatCode>
                <c:ptCount val="6"/>
                <c:pt idx="0">
                  <c:v>17.21</c:v>
                </c:pt>
                <c:pt idx="1">
                  <c:v>4.92</c:v>
                </c:pt>
                <c:pt idx="2">
                  <c:v>0.640000000000004</c:v>
                </c:pt>
                <c:pt idx="3">
                  <c:v>0.43</c:v>
                </c:pt>
                <c:pt idx="4">
                  <c:v>1.13</c:v>
                </c:pt>
                <c:pt idx="5">
                  <c:v>-0.280000000000001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180A16P!$AF$89</c:f>
              <c:strCache>
                <c:ptCount val="1"/>
                <c:pt idx="0">
                  <c:v>P5</c:v>
                </c:pt>
              </c:strCache>
            </c:strRef>
          </c:tx>
          <c:spPr>
            <a:solidFill>
              <a:srgbClr val="4bacc6"/>
            </a:solidFill>
            <a:ln cap="rnd" w="28440">
              <a:solidFill>
                <a:srgbClr val="4bacc6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180A16P!$AF$90:$AF$95</c:f>
              <c:numCache>
                <c:formatCode>General</c:formatCode>
                <c:ptCount val="6"/>
                <c:pt idx="0">
                  <c:v>17.21</c:v>
                </c:pt>
                <c:pt idx="1">
                  <c:v>4.92</c:v>
                </c:pt>
                <c:pt idx="2">
                  <c:v>0.640000000000004</c:v>
                </c:pt>
                <c:pt idx="3">
                  <c:v>0.43</c:v>
                </c:pt>
                <c:pt idx="4">
                  <c:v>1.13</c:v>
                </c:pt>
                <c:pt idx="5">
                  <c:v>-0.280000000000001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180A16P!$AG$89</c:f>
              <c:strCache>
                <c:ptCount val="1"/>
                <c:pt idx="0">
                  <c:v>P6</c:v>
                </c:pt>
              </c:strCache>
            </c:strRef>
          </c:tx>
          <c:spPr>
            <a:solidFill>
              <a:srgbClr val="f79646"/>
            </a:solidFill>
            <a:ln cap="rnd" w="28440">
              <a:solidFill>
                <a:srgbClr val="f79646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180A16P!$AG$90:$AG$95</c:f>
              <c:numCache>
                <c:formatCode>General</c:formatCode>
                <c:ptCount val="6"/>
                <c:pt idx="0">
                  <c:v>17.21</c:v>
                </c:pt>
                <c:pt idx="1">
                  <c:v>4.92</c:v>
                </c:pt>
                <c:pt idx="2">
                  <c:v>0.640000000000004</c:v>
                </c:pt>
                <c:pt idx="3">
                  <c:v>0.43</c:v>
                </c:pt>
                <c:pt idx="4">
                  <c:v>1.13</c:v>
                </c:pt>
                <c:pt idx="5">
                  <c:v>-0.280000000000001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180A16P!$AH$89</c:f>
              <c:strCache>
                <c:ptCount val="1"/>
                <c:pt idx="0">
                  <c:v>P7</c:v>
                </c:pt>
              </c:strCache>
            </c:strRef>
          </c:tx>
          <c:spPr>
            <a:solidFill>
              <a:srgbClr val="2c4d75"/>
            </a:solidFill>
            <a:ln cap="rnd" w="28440">
              <a:solidFill>
                <a:srgbClr val="2c4d75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180A16P!$AH$90:$AH$95</c:f>
              <c:numCache>
                <c:formatCode>General</c:formatCode>
                <c:ptCount val="6"/>
                <c:pt idx="0">
                  <c:v>17.21</c:v>
                </c:pt>
                <c:pt idx="1">
                  <c:v>4.92</c:v>
                </c:pt>
                <c:pt idx="2">
                  <c:v>0.640000000000004</c:v>
                </c:pt>
                <c:pt idx="3">
                  <c:v>0.43</c:v>
                </c:pt>
                <c:pt idx="4">
                  <c:v>1.13</c:v>
                </c:pt>
                <c:pt idx="5">
                  <c:v>-0.280000000000001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180A16P!$AI$89</c:f>
              <c:strCache>
                <c:ptCount val="1"/>
                <c:pt idx="0">
                  <c:v>P8</c:v>
                </c:pt>
              </c:strCache>
            </c:strRef>
          </c:tx>
          <c:spPr>
            <a:solidFill>
              <a:srgbClr val="772c2a"/>
            </a:solidFill>
            <a:ln cap="rnd" w="28440">
              <a:solidFill>
                <a:srgbClr val="772c2a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180A16P!$AI$90:$AI$95</c:f>
              <c:numCache>
                <c:formatCode>General</c:formatCode>
                <c:ptCount val="6"/>
                <c:pt idx="0">
                  <c:v>17.21</c:v>
                </c:pt>
                <c:pt idx="1">
                  <c:v>4.92</c:v>
                </c:pt>
                <c:pt idx="2">
                  <c:v>0.640000000000004</c:v>
                </c:pt>
                <c:pt idx="3">
                  <c:v>0.43</c:v>
                </c:pt>
                <c:pt idx="4">
                  <c:v>1.13</c:v>
                </c:pt>
                <c:pt idx="5">
                  <c:v>-0.280000000000001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180A16P!$AJ$89</c:f>
              <c:strCache>
                <c:ptCount val="1"/>
                <c:pt idx="0">
                  <c:v>P9</c:v>
                </c:pt>
              </c:strCache>
            </c:strRef>
          </c:tx>
          <c:spPr>
            <a:solidFill>
              <a:srgbClr val="5f7530"/>
            </a:solidFill>
            <a:ln cap="rnd" w="28440">
              <a:solidFill>
                <a:srgbClr val="5f753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180A16P!$AJ$90:$AJ$95</c:f>
              <c:numCache>
                <c:formatCode>General</c:formatCode>
                <c:ptCount val="6"/>
                <c:pt idx="0">
                  <c:v>17.21</c:v>
                </c:pt>
                <c:pt idx="1">
                  <c:v>4.92</c:v>
                </c:pt>
                <c:pt idx="2">
                  <c:v>0.640000000000004</c:v>
                </c:pt>
                <c:pt idx="3">
                  <c:v>0.43</c:v>
                </c:pt>
                <c:pt idx="4">
                  <c:v>1.13</c:v>
                </c:pt>
                <c:pt idx="5">
                  <c:v>-0.280000000000001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180A16P!$AK$89</c:f>
              <c:strCache>
                <c:ptCount val="1"/>
                <c:pt idx="0">
                  <c:v>P10</c:v>
                </c:pt>
              </c:strCache>
            </c:strRef>
          </c:tx>
          <c:spPr>
            <a:solidFill>
              <a:srgbClr val="4d3b62"/>
            </a:solidFill>
            <a:ln cap="rnd" w="28440">
              <a:solidFill>
                <a:srgbClr val="4d3b62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180A16P!$AK$90:$AK$95</c:f>
              <c:numCache>
                <c:formatCode>General</c:formatCode>
                <c:ptCount val="6"/>
                <c:pt idx="0">
                  <c:v>17.21</c:v>
                </c:pt>
                <c:pt idx="1">
                  <c:v>4.92</c:v>
                </c:pt>
                <c:pt idx="2">
                  <c:v>0.640000000000004</c:v>
                </c:pt>
                <c:pt idx="3">
                  <c:v>0.43</c:v>
                </c:pt>
                <c:pt idx="4">
                  <c:v>1.13</c:v>
                </c:pt>
                <c:pt idx="5">
                  <c:v>-0.280000000000001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180A16P!$AL$89</c:f>
              <c:strCache>
                <c:ptCount val="1"/>
                <c:pt idx="0">
                  <c:v>P11</c:v>
                </c:pt>
              </c:strCache>
            </c:strRef>
          </c:tx>
          <c:spPr>
            <a:solidFill>
              <a:srgbClr val="276a7c"/>
            </a:solidFill>
            <a:ln cap="rnd" w="28440">
              <a:solidFill>
                <a:srgbClr val="276a7c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180A16P!$AL$90:$AL$95</c:f>
              <c:numCache>
                <c:formatCode>General</c:formatCode>
                <c:ptCount val="6"/>
                <c:pt idx="0">
                  <c:v>17.21</c:v>
                </c:pt>
                <c:pt idx="1">
                  <c:v>4.92</c:v>
                </c:pt>
                <c:pt idx="2">
                  <c:v>0.640000000000004</c:v>
                </c:pt>
                <c:pt idx="3">
                  <c:v>0.43</c:v>
                </c:pt>
                <c:pt idx="4">
                  <c:v>1.13</c:v>
                </c:pt>
                <c:pt idx="5">
                  <c:v>-0.280000000000001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180A16P!$AM$89</c:f>
              <c:strCache>
                <c:ptCount val="1"/>
                <c:pt idx="0">
                  <c:v>P12</c:v>
                </c:pt>
              </c:strCache>
            </c:strRef>
          </c:tx>
          <c:spPr>
            <a:solidFill>
              <a:srgbClr val="b65708"/>
            </a:solidFill>
            <a:ln cap="rnd" w="28440">
              <a:solidFill>
                <a:srgbClr val="b65708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180A16P!$AM$90:$AM$95</c:f>
              <c:numCache>
                <c:formatCode>General</c:formatCode>
                <c:ptCount val="6"/>
                <c:pt idx="0">
                  <c:v>17.21</c:v>
                </c:pt>
                <c:pt idx="1">
                  <c:v>4.92</c:v>
                </c:pt>
                <c:pt idx="2">
                  <c:v>0.640000000000004</c:v>
                </c:pt>
                <c:pt idx="3">
                  <c:v>0.43</c:v>
                </c:pt>
                <c:pt idx="4">
                  <c:v>1.13</c:v>
                </c:pt>
                <c:pt idx="5">
                  <c:v>-0.280000000000001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180A16P!$AN$89</c:f>
              <c:strCache>
                <c:ptCount val="1"/>
                <c:pt idx="0">
                  <c:v>P13</c:v>
                </c:pt>
              </c:strCache>
            </c:strRef>
          </c:tx>
          <c:spPr>
            <a:solidFill>
              <a:srgbClr val="729aca"/>
            </a:solidFill>
            <a:ln cap="rnd" w="28440">
              <a:solidFill>
                <a:srgbClr val="729aca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180A16P!$AN$90:$AN$95</c:f>
              <c:numCache>
                <c:formatCode>General</c:formatCode>
                <c:ptCount val="6"/>
                <c:pt idx="0">
                  <c:v>17.21</c:v>
                </c:pt>
                <c:pt idx="1">
                  <c:v>4.92</c:v>
                </c:pt>
                <c:pt idx="2">
                  <c:v>0.640000000000004</c:v>
                </c:pt>
                <c:pt idx="3">
                  <c:v>0.43</c:v>
                </c:pt>
                <c:pt idx="4">
                  <c:v>1.13</c:v>
                </c:pt>
                <c:pt idx="5">
                  <c:v>-0.280000000000001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180A16P!$AO$89</c:f>
              <c:strCache>
                <c:ptCount val="1"/>
                <c:pt idx="0">
                  <c:v>A1</c:v>
                </c:pt>
              </c:strCache>
            </c:strRef>
          </c:tx>
          <c:spPr>
            <a:solidFill>
              <a:srgbClr val="cd7371"/>
            </a:solidFill>
            <a:ln cap="rnd" w="28440">
              <a:solidFill>
                <a:srgbClr val="cd7371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180A16P!$AO$90:$AO$95</c:f>
              <c:numCache>
                <c:formatCode>General</c:formatCode>
                <c:ptCount val="6"/>
                <c:pt idx="0">
                  <c:v>0.210000000000001</c:v>
                </c:pt>
                <c:pt idx="1">
                  <c:v>0.25</c:v>
                </c:pt>
                <c:pt idx="2">
                  <c:v>0.109999999999999</c:v>
                </c:pt>
                <c:pt idx="3">
                  <c:v>0.609999999999999</c:v>
                </c:pt>
                <c:pt idx="4">
                  <c:v>0.57</c:v>
                </c:pt>
                <c:pt idx="5">
                  <c:v>0.460000000000001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180A16P!$AP$89</c:f>
              <c:strCache>
                <c:ptCount val="1"/>
                <c:pt idx="0">
                  <c:v>A2</c:v>
                </c:pt>
              </c:strCache>
            </c:strRef>
          </c:tx>
          <c:spPr>
            <a:solidFill>
              <a:srgbClr val="afc97a"/>
            </a:solidFill>
            <a:ln cap="rnd" w="28440">
              <a:solidFill>
                <a:srgbClr val="afc97a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180A16P!$AP$90:$AP$95</c:f>
              <c:numCache>
                <c:formatCode>General</c:formatCode>
                <c:ptCount val="6"/>
                <c:pt idx="0">
                  <c:v>0.129999999999999</c:v>
                </c:pt>
                <c:pt idx="1">
                  <c:v>0.370000000000001</c:v>
                </c:pt>
                <c:pt idx="2">
                  <c:v>0.0999999999999979</c:v>
                </c:pt>
                <c:pt idx="3">
                  <c:v>0.84</c:v>
                </c:pt>
                <c:pt idx="4">
                  <c:v>0.579999999999998</c:v>
                </c:pt>
                <c:pt idx="5">
                  <c:v>0.68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180A16P!$AQ$89</c:f>
              <c:strCache>
                <c:ptCount val="1"/>
                <c:pt idx="0">
                  <c:v>A3</c:v>
                </c:pt>
              </c:strCache>
            </c:strRef>
          </c:tx>
          <c:spPr>
            <a:solidFill>
              <a:srgbClr val="9983b5"/>
            </a:solidFill>
            <a:ln cap="rnd" w="28440">
              <a:solidFill>
                <a:srgbClr val="9983b5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180A16P!$AA$90:$AA$95</c:f>
              <c:strCache>
                <c:ptCount val="6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</c:strCache>
            </c:strRef>
          </c:cat>
          <c:val>
            <c:numRef>
              <c:f>180A16P!$AQ$90:$AQ$95</c:f>
              <c:numCache>
                <c:formatCode>General</c:formatCode>
                <c:ptCount val="6"/>
                <c:pt idx="0">
                  <c:v>0.100000000000001</c:v>
                </c:pt>
                <c:pt idx="1">
                  <c:v>0.140000000000001</c:v>
                </c:pt>
                <c:pt idx="2">
                  <c:v>0.129999999999999</c:v>
                </c:pt>
                <c:pt idx="3">
                  <c:v>0.710000000000001</c:v>
                </c:pt>
                <c:pt idx="4">
                  <c:v>0.489999999999998</c:v>
                </c:pt>
                <c:pt idx="5">
                  <c:v>0.490000000000002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16797049"/>
        <c:axId val="36041732"/>
      </c:lineChart>
      <c:catAx>
        <c:axId val="1679704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36041732"/>
        <c:crosses val="autoZero"/>
        <c:auto val="1"/>
        <c:lblAlgn val="ctr"/>
        <c:lblOffset val="100"/>
        <c:noMultiLvlLbl val="0"/>
      </c:catAx>
      <c:valAx>
        <c:axId val="36041732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6797049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9bbb59"/>
    </a:solidFill>
    <a:ln w="9360">
      <a:solidFill>
        <a:srgbClr val="d9d9d9"/>
      </a:solidFill>
      <a:round/>
    </a:ln>
  </c:sp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Título do gráfico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180A16P!$E$87</c:f>
              <c:strCache>
                <c:ptCount val="1"/>
                <c:pt idx="0">
                  <c:v>P1</c:v>
                </c:pt>
              </c:strCache>
            </c:strRef>
          </c:tx>
          <c:spPr>
            <a:solidFill>
              <a:srgbClr val="c0504d"/>
            </a:solidFill>
            <a:ln cap="rnd" w="28440">
              <a:solidFill>
                <a:srgbClr val="c0504d"/>
              </a:solidFill>
              <a:round/>
            </a:ln>
          </c:spPr>
          <c:marker>
            <c:symbol val="circle"/>
            <c:size val="5"/>
            <c:spPr>
              <a:solidFill>
                <a:srgbClr val="c0504d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f>180A16P!$E$89:$E$124</c:f>
              <c:numCache>
                <c:formatCode>General</c:formatCode>
                <c:ptCount val="36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180A16P!$F$87</c:f>
              <c:strCache>
                <c:ptCount val="1"/>
                <c:pt idx="0">
                  <c:v>P2</c:v>
                </c:pt>
              </c:strCache>
            </c:strRef>
          </c:tx>
          <c:spPr>
            <a:solidFill>
              <a:srgbClr val="9bbb59"/>
            </a:solidFill>
            <a:ln cap="rnd" w="28440">
              <a:solidFill>
                <a:srgbClr val="9bbb59"/>
              </a:solidFill>
              <a:round/>
            </a:ln>
          </c:spPr>
          <c:marker>
            <c:symbol val="circle"/>
            <c:size val="5"/>
            <c:spPr>
              <a:solidFill>
                <a:srgbClr val="9bbb59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f>180A16P!$F$89:$F$124</c:f>
              <c:numCache>
                <c:formatCode>General</c:formatCode>
                <c:ptCount val="36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180A16P!$G$87</c:f>
              <c:strCache>
                <c:ptCount val="1"/>
                <c:pt idx="0">
                  <c:v>P3</c:v>
                </c:pt>
              </c:strCache>
            </c:strRef>
          </c:tx>
          <c:spPr>
            <a:solidFill>
              <a:srgbClr val="8064a2"/>
            </a:solidFill>
            <a:ln cap="rnd" w="28440">
              <a:solidFill>
                <a:srgbClr val="8064a2"/>
              </a:solidFill>
              <a:round/>
            </a:ln>
          </c:spPr>
          <c:marker>
            <c:symbol val="circle"/>
            <c:size val="5"/>
            <c:spPr>
              <a:solidFill>
                <a:srgbClr val="8064a2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f>180A16P!$G$89:$G$124</c:f>
              <c:numCache>
                <c:formatCode>General</c:formatCode>
                <c:ptCount val="36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180A16P!$H$87</c:f>
              <c:strCache>
                <c:ptCount val="1"/>
                <c:pt idx="0">
                  <c:v>P4</c:v>
                </c:pt>
              </c:strCache>
            </c:strRef>
          </c:tx>
          <c:spPr>
            <a:solidFill>
              <a:srgbClr val="4bacc6"/>
            </a:solidFill>
            <a:ln cap="rnd" w="28440">
              <a:solidFill>
                <a:srgbClr val="4bacc6"/>
              </a:solidFill>
              <a:round/>
            </a:ln>
          </c:spPr>
          <c:marker>
            <c:symbol val="circle"/>
            <c:size val="5"/>
            <c:spPr>
              <a:solidFill>
                <a:srgbClr val="4bacc6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f>180A16P!$H$89:$H$124</c:f>
              <c:numCache>
                <c:formatCode>General</c:formatCode>
                <c:ptCount val="36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180A16P!$I$87</c:f>
              <c:strCache>
                <c:ptCount val="1"/>
                <c:pt idx="0">
                  <c:v>P5</c:v>
                </c:pt>
              </c:strCache>
            </c:strRef>
          </c:tx>
          <c:spPr>
            <a:solidFill>
              <a:srgbClr val="f79646"/>
            </a:solidFill>
            <a:ln cap="rnd" w="28440">
              <a:solidFill>
                <a:srgbClr val="f79646"/>
              </a:solidFill>
              <a:round/>
            </a:ln>
          </c:spPr>
          <c:marker>
            <c:symbol val="circle"/>
            <c:size val="5"/>
            <c:spPr>
              <a:solidFill>
                <a:srgbClr val="f79646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f>180A16P!$I$89:$I$124</c:f>
              <c:numCache>
                <c:formatCode>General</c:formatCode>
                <c:ptCount val="36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180A16P!$J$87</c:f>
              <c:strCache>
                <c:ptCount val="1"/>
                <c:pt idx="0">
                  <c:v>P6</c:v>
                </c:pt>
              </c:strCache>
            </c:strRef>
          </c:tx>
          <c:spPr>
            <a:solidFill>
              <a:srgbClr val="2c4d75"/>
            </a:solidFill>
            <a:ln cap="rnd" w="28440">
              <a:solidFill>
                <a:srgbClr val="2c4d75"/>
              </a:solidFill>
              <a:round/>
            </a:ln>
          </c:spPr>
          <c:marker>
            <c:symbol val="circle"/>
            <c:size val="5"/>
            <c:spPr>
              <a:solidFill>
                <a:srgbClr val="2c4d75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f>180A16P!$J$89:$J$124</c:f>
              <c:numCache>
                <c:formatCode>General</c:formatCode>
                <c:ptCount val="36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180A16P!$K$87</c:f>
              <c:strCache>
                <c:ptCount val="1"/>
                <c:pt idx="0">
                  <c:v>P7</c:v>
                </c:pt>
              </c:strCache>
            </c:strRef>
          </c:tx>
          <c:spPr>
            <a:solidFill>
              <a:srgbClr val="772c2a"/>
            </a:solidFill>
            <a:ln cap="rnd" w="28440">
              <a:solidFill>
                <a:srgbClr val="772c2a"/>
              </a:solidFill>
              <a:round/>
            </a:ln>
          </c:spPr>
          <c:marker>
            <c:symbol val="circle"/>
            <c:size val="5"/>
            <c:spPr>
              <a:solidFill>
                <a:srgbClr val="772c2a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f>180A16P!$K$89:$K$124</c:f>
              <c:numCache>
                <c:formatCode>General</c:formatCode>
                <c:ptCount val="36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180A16P!$L$87</c:f>
              <c:strCache>
                <c:ptCount val="1"/>
                <c:pt idx="0">
                  <c:v>P8</c:v>
                </c:pt>
              </c:strCache>
            </c:strRef>
          </c:tx>
          <c:spPr>
            <a:solidFill>
              <a:srgbClr val="5f7530"/>
            </a:solidFill>
            <a:ln cap="rnd" w="28440">
              <a:solidFill>
                <a:srgbClr val="5f7530"/>
              </a:solidFill>
              <a:round/>
            </a:ln>
          </c:spPr>
          <c:marker>
            <c:symbol val="circle"/>
            <c:size val="5"/>
            <c:spPr>
              <a:solidFill>
                <a:srgbClr val="5f7530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f>180A16P!$L$89:$L$124</c:f>
              <c:numCache>
                <c:formatCode>General</c:formatCode>
                <c:ptCount val="36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180A16P!$M$87</c:f>
              <c:strCache>
                <c:ptCount val="1"/>
                <c:pt idx="0">
                  <c:v>P9</c:v>
                </c:pt>
              </c:strCache>
            </c:strRef>
          </c:tx>
          <c:spPr>
            <a:solidFill>
              <a:srgbClr val="4d3b62"/>
            </a:solidFill>
            <a:ln cap="rnd" w="28440">
              <a:solidFill>
                <a:srgbClr val="4d3b62"/>
              </a:solidFill>
              <a:round/>
            </a:ln>
          </c:spPr>
          <c:marker>
            <c:symbol val="circle"/>
            <c:size val="5"/>
            <c:spPr>
              <a:solidFill>
                <a:srgbClr val="4d3b62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f>180A16P!$M$89:$M$124</c:f>
              <c:numCache>
                <c:formatCode>General</c:formatCode>
                <c:ptCount val="36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180A16P!$N$87</c:f>
              <c:strCache>
                <c:ptCount val="1"/>
                <c:pt idx="0">
                  <c:v>P10</c:v>
                </c:pt>
              </c:strCache>
            </c:strRef>
          </c:tx>
          <c:spPr>
            <a:solidFill>
              <a:srgbClr val="276a7c"/>
            </a:solidFill>
            <a:ln cap="rnd" w="28440">
              <a:solidFill>
                <a:srgbClr val="276a7c"/>
              </a:solidFill>
              <a:round/>
            </a:ln>
          </c:spPr>
          <c:marker>
            <c:symbol val="circle"/>
            <c:size val="5"/>
            <c:spPr>
              <a:solidFill>
                <a:srgbClr val="276a7c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f>180A16P!$N$89:$N$124</c:f>
              <c:numCache>
                <c:formatCode>General</c:formatCode>
                <c:ptCount val="36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180A16P!$O$87</c:f>
              <c:strCache>
                <c:ptCount val="1"/>
                <c:pt idx="0">
                  <c:v>P11</c:v>
                </c:pt>
              </c:strCache>
            </c:strRef>
          </c:tx>
          <c:spPr>
            <a:solidFill>
              <a:srgbClr val="b65708"/>
            </a:solidFill>
            <a:ln cap="rnd" w="28440">
              <a:solidFill>
                <a:srgbClr val="b65708"/>
              </a:solidFill>
              <a:round/>
            </a:ln>
          </c:spPr>
          <c:marker>
            <c:symbol val="circle"/>
            <c:size val="5"/>
            <c:spPr>
              <a:solidFill>
                <a:srgbClr val="b65708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f>180A16P!$O$89:$O$124</c:f>
              <c:numCache>
                <c:formatCode>General</c:formatCode>
                <c:ptCount val="36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180A16P!$P$87</c:f>
              <c:strCache>
                <c:ptCount val="1"/>
                <c:pt idx="0">
                  <c:v>P12</c:v>
                </c:pt>
              </c:strCache>
            </c:strRef>
          </c:tx>
          <c:spPr>
            <a:solidFill>
              <a:srgbClr val="729aca"/>
            </a:solidFill>
            <a:ln cap="rnd" w="28440">
              <a:solidFill>
                <a:srgbClr val="729aca"/>
              </a:solidFill>
              <a:round/>
            </a:ln>
          </c:spPr>
          <c:marker>
            <c:symbol val="circle"/>
            <c:size val="5"/>
            <c:spPr>
              <a:solidFill>
                <a:srgbClr val="729aca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f>180A16P!$P$89:$P$124</c:f>
              <c:numCache>
                <c:formatCode>General</c:formatCode>
                <c:ptCount val="36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180A16P!$Q$87</c:f>
              <c:strCache>
                <c:ptCount val="1"/>
                <c:pt idx="0">
                  <c:v>P13</c:v>
                </c:pt>
              </c:strCache>
            </c:strRef>
          </c:tx>
          <c:spPr>
            <a:solidFill>
              <a:srgbClr val="cd7371"/>
            </a:solidFill>
            <a:ln cap="rnd" w="28440">
              <a:solidFill>
                <a:srgbClr val="cd7371"/>
              </a:solidFill>
              <a:round/>
            </a:ln>
          </c:spPr>
          <c:marker>
            <c:symbol val="circle"/>
            <c:size val="5"/>
            <c:spPr>
              <a:solidFill>
                <a:srgbClr val="cd7371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f>180A16P!$Q$89:$Q$124</c:f>
              <c:numCache>
                <c:formatCode>General</c:formatCode>
                <c:ptCount val="36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180A16P!$R$87</c:f>
              <c:strCache>
                <c:ptCount val="1"/>
                <c:pt idx="0">
                  <c:v>A1</c:v>
                </c:pt>
              </c:strCache>
            </c:strRef>
          </c:tx>
          <c:spPr>
            <a:solidFill>
              <a:srgbClr val="afc97a"/>
            </a:solidFill>
            <a:ln cap="rnd" w="28440">
              <a:solidFill>
                <a:srgbClr val="afc97a"/>
              </a:solidFill>
              <a:round/>
            </a:ln>
          </c:spPr>
          <c:marker>
            <c:symbol val="circle"/>
            <c:size val="5"/>
            <c:spPr>
              <a:solidFill>
                <a:srgbClr val="afc97a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f>180A16P!$R$89:$R$124</c:f>
              <c:numCache>
                <c:formatCode>General</c:formatCode>
                <c:ptCount val="36"/>
                <c:pt idx="0">
                  <c:v>21.48</c:v>
                </c:pt>
                <c:pt idx="1">
                  <c:v>21.39</c:v>
                </c:pt>
                <c:pt idx="2">
                  <c:v>21.53</c:v>
                </c:pt>
                <c:pt idx="3">
                  <c:v>21.79</c:v>
                </c:pt>
                <c:pt idx="4">
                  <c:v>21.82</c:v>
                </c:pt>
                <c:pt idx="5">
                  <c:v>21.76</c:v>
                </c:pt>
                <c:pt idx="6">
                  <c:v>21.68</c:v>
                </c:pt>
                <c:pt idx="7">
                  <c:v>21.84</c:v>
                </c:pt>
                <c:pt idx="8">
                  <c:v>22.01</c:v>
                </c:pt>
                <c:pt idx="9">
                  <c:v>22.12</c:v>
                </c:pt>
                <c:pt idx="10">
                  <c:v>22.17</c:v>
                </c:pt>
                <c:pt idx="11">
                  <c:v>22.28</c:v>
                </c:pt>
                <c:pt idx="12">
                  <c:v>22.48</c:v>
                </c:pt>
                <c:pt idx="13">
                  <c:v>22.3</c:v>
                </c:pt>
                <c:pt idx="14">
                  <c:v>22.24</c:v>
                </c:pt>
                <c:pt idx="15">
                  <c:v>22.43</c:v>
                </c:pt>
                <c:pt idx="16">
                  <c:v>22.39</c:v>
                </c:pt>
                <c:pt idx="17">
                  <c:v>22.51</c:v>
                </c:pt>
                <c:pt idx="18">
                  <c:v>22.8</c:v>
                </c:pt>
                <c:pt idx="19">
                  <c:v>23.08</c:v>
                </c:pt>
                <c:pt idx="20">
                  <c:v>23.12</c:v>
                </c:pt>
                <c:pt idx="21">
                  <c:v>23.37</c:v>
                </c:pt>
                <c:pt idx="22">
                  <c:v>23.5</c:v>
                </c:pt>
                <c:pt idx="23">
                  <c:v>23.79</c:v>
                </c:pt>
                <c:pt idx="24">
                  <c:v>24</c:v>
                </c:pt>
                <c:pt idx="25">
                  <c:v>24.36</c:v>
                </c:pt>
                <c:pt idx="26">
                  <c:v>24.13</c:v>
                </c:pt>
                <c:pt idx="27">
                  <c:v>24.36</c:v>
                </c:pt>
                <c:pt idx="28">
                  <c:v>24.52</c:v>
                </c:pt>
                <c:pt idx="29">
                  <c:v>24.55</c:v>
                </c:pt>
                <c:pt idx="30">
                  <c:v>24.64</c:v>
                </c:pt>
                <c:pt idx="31">
                  <c:v>25.01</c:v>
                </c:pt>
                <c:pt idx="32">
                  <c:v>24.96</c:v>
                </c:pt>
                <c:pt idx="33">
                  <c:v>25.2</c:v>
                </c:pt>
                <c:pt idx="34">
                  <c:v>25.53</c:v>
                </c:pt>
                <c:pt idx="35">
                  <c:v>25.68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180A16P!$S$87</c:f>
              <c:strCache>
                <c:ptCount val="1"/>
                <c:pt idx="0">
                  <c:v>A2</c:v>
                </c:pt>
              </c:strCache>
            </c:strRef>
          </c:tx>
          <c:spPr>
            <a:solidFill>
              <a:srgbClr val="9983b5"/>
            </a:solidFill>
            <a:ln cap="rnd" w="28440">
              <a:solidFill>
                <a:srgbClr val="9983b5"/>
              </a:solidFill>
              <a:round/>
            </a:ln>
          </c:spPr>
          <c:marker>
            <c:symbol val="circle"/>
            <c:size val="5"/>
            <c:spPr>
              <a:solidFill>
                <a:srgbClr val="9983b5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f>180A16P!$S$89:$S$124</c:f>
              <c:numCache>
                <c:formatCode>General</c:formatCode>
                <c:ptCount val="36"/>
                <c:pt idx="0">
                  <c:v>21.23</c:v>
                </c:pt>
                <c:pt idx="1">
                  <c:v>21.3</c:v>
                </c:pt>
                <c:pt idx="2">
                  <c:v>21.29</c:v>
                </c:pt>
                <c:pt idx="3">
                  <c:v>21.51</c:v>
                </c:pt>
                <c:pt idx="4">
                  <c:v>21.55</c:v>
                </c:pt>
                <c:pt idx="5">
                  <c:v>21.43</c:v>
                </c:pt>
                <c:pt idx="6">
                  <c:v>21.58</c:v>
                </c:pt>
                <c:pt idx="7">
                  <c:v>21.63</c:v>
                </c:pt>
                <c:pt idx="8">
                  <c:v>21.8</c:v>
                </c:pt>
                <c:pt idx="9">
                  <c:v>21.82</c:v>
                </c:pt>
                <c:pt idx="10">
                  <c:v>21.86</c:v>
                </c:pt>
                <c:pt idx="11">
                  <c:v>21.92</c:v>
                </c:pt>
                <c:pt idx="12">
                  <c:v>21.99</c:v>
                </c:pt>
                <c:pt idx="13">
                  <c:v>22.02</c:v>
                </c:pt>
                <c:pt idx="14">
                  <c:v>22.03</c:v>
                </c:pt>
                <c:pt idx="15">
                  <c:v>21.98</c:v>
                </c:pt>
                <c:pt idx="16">
                  <c:v>22.11</c:v>
                </c:pt>
                <c:pt idx="17">
                  <c:v>22.21</c:v>
                </c:pt>
                <c:pt idx="18">
                  <c:v>22.66</c:v>
                </c:pt>
                <c:pt idx="19">
                  <c:v>23.05</c:v>
                </c:pt>
                <c:pt idx="20">
                  <c:v>23.02</c:v>
                </c:pt>
                <c:pt idx="21">
                  <c:v>23.38</c:v>
                </c:pt>
                <c:pt idx="22">
                  <c:v>23.55</c:v>
                </c:pt>
                <c:pt idx="23">
                  <c:v>23.76</c:v>
                </c:pt>
                <c:pt idx="24">
                  <c:v>23.89</c:v>
                </c:pt>
                <c:pt idx="25">
                  <c:v>24.4</c:v>
                </c:pt>
                <c:pt idx="26">
                  <c:v>24.28</c:v>
                </c:pt>
                <c:pt idx="27">
                  <c:v>24.54</c:v>
                </c:pt>
                <c:pt idx="28">
                  <c:v>24.34</c:v>
                </c:pt>
                <c:pt idx="29">
                  <c:v>24.37</c:v>
                </c:pt>
                <c:pt idx="30">
                  <c:v>24.48</c:v>
                </c:pt>
                <c:pt idx="31">
                  <c:v>24.77</c:v>
                </c:pt>
                <c:pt idx="32">
                  <c:v>25.05</c:v>
                </c:pt>
                <c:pt idx="33">
                  <c:v>25.34</c:v>
                </c:pt>
                <c:pt idx="34">
                  <c:v>25.56</c:v>
                </c:pt>
                <c:pt idx="35">
                  <c:v>25.87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180A16P!$T$87</c:f>
              <c:strCache>
                <c:ptCount val="1"/>
                <c:pt idx="0">
                  <c:v>A3</c:v>
                </c:pt>
              </c:strCache>
            </c:strRef>
          </c:tx>
          <c:spPr>
            <a:solidFill>
              <a:srgbClr val="6fbdd1"/>
            </a:solidFill>
            <a:ln cap="rnd" w="28440">
              <a:solidFill>
                <a:srgbClr val="6fbdd1"/>
              </a:solidFill>
              <a:round/>
            </a:ln>
          </c:spPr>
          <c:marker>
            <c:symbol val="circle"/>
            <c:size val="5"/>
            <c:spPr>
              <a:solidFill>
                <a:srgbClr val="6fbdd1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180A16P!$D$88:$D$124</c:f>
              <c:strCache>
                <c:ptCount val="3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</c:strCache>
            </c:strRef>
          </c:cat>
          <c:val>
            <c:numRef>
              <c:f>180A16P!$T$89:$T$124</c:f>
              <c:numCache>
                <c:formatCode>General</c:formatCode>
                <c:ptCount val="36"/>
                <c:pt idx="0">
                  <c:v>20.75</c:v>
                </c:pt>
                <c:pt idx="1">
                  <c:v>20.83</c:v>
                </c:pt>
                <c:pt idx="2">
                  <c:v>20.85</c:v>
                </c:pt>
                <c:pt idx="3">
                  <c:v>21.04</c:v>
                </c:pt>
                <c:pt idx="4">
                  <c:v>21.01</c:v>
                </c:pt>
                <c:pt idx="5">
                  <c:v>21.06</c:v>
                </c:pt>
                <c:pt idx="6">
                  <c:v>21.02</c:v>
                </c:pt>
                <c:pt idx="7">
                  <c:v>21.04</c:v>
                </c:pt>
                <c:pt idx="8">
                  <c:v>21.2</c:v>
                </c:pt>
                <c:pt idx="9">
                  <c:v>21.3</c:v>
                </c:pt>
                <c:pt idx="10">
                  <c:v>21.34</c:v>
                </c:pt>
                <c:pt idx="11">
                  <c:v>21.41</c:v>
                </c:pt>
                <c:pt idx="12">
                  <c:v>21.54</c:v>
                </c:pt>
                <c:pt idx="13">
                  <c:v>21.48</c:v>
                </c:pt>
                <c:pt idx="14">
                  <c:v>21.57</c:v>
                </c:pt>
                <c:pt idx="15">
                  <c:v>21.53</c:v>
                </c:pt>
                <c:pt idx="16">
                  <c:v>21.62</c:v>
                </c:pt>
                <c:pt idx="17">
                  <c:v>21.63</c:v>
                </c:pt>
                <c:pt idx="18">
                  <c:v>22.03</c:v>
                </c:pt>
                <c:pt idx="19">
                  <c:v>22.34</c:v>
                </c:pt>
                <c:pt idx="20">
                  <c:v>22.3</c:v>
                </c:pt>
                <c:pt idx="21">
                  <c:v>22.6</c:v>
                </c:pt>
                <c:pt idx="22">
                  <c:v>22.71</c:v>
                </c:pt>
                <c:pt idx="23">
                  <c:v>22.92</c:v>
                </c:pt>
                <c:pt idx="24">
                  <c:v>23.05</c:v>
                </c:pt>
                <c:pt idx="25">
                  <c:v>23.41</c:v>
                </c:pt>
                <c:pt idx="26">
                  <c:v>23.37</c:v>
                </c:pt>
                <c:pt idx="27">
                  <c:v>23.57</c:v>
                </c:pt>
                <c:pt idx="28">
                  <c:v>23.57</c:v>
                </c:pt>
                <c:pt idx="29">
                  <c:v>23.65</c:v>
                </c:pt>
                <c:pt idx="30">
                  <c:v>23.69</c:v>
                </c:pt>
                <c:pt idx="31">
                  <c:v>23.93</c:v>
                </c:pt>
                <c:pt idx="32">
                  <c:v>24.14</c:v>
                </c:pt>
                <c:pt idx="33">
                  <c:v>24.22</c:v>
                </c:pt>
                <c:pt idx="34">
                  <c:v>24.47</c:v>
                </c:pt>
                <c:pt idx="35">
                  <c:v>24.77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12944898"/>
        <c:axId val="25555320"/>
      </c:lineChart>
      <c:catAx>
        <c:axId val="1294489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5555320"/>
        <c:crosses val="autoZero"/>
        <c:auto val="1"/>
        <c:lblAlgn val="ctr"/>
        <c:lblOffset val="100"/>
        <c:noMultiLvlLbl val="0"/>
      </c:catAx>
      <c:valAx>
        <c:axId val="25555320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2944898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9bbb59"/>
    </a:solidFill>
    <a:ln w="9360">
      <a:solidFill>
        <a:srgbClr val="d9d9d9"/>
      </a:solidFill>
      <a:round/>
    </a:ln>
  </c:sp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Título do gráfico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180A16P!$AB$126</c:f>
              <c:strCache>
                <c:ptCount val="1"/>
                <c:pt idx="0">
                  <c:v>P1</c:v>
                </c:pt>
              </c:strCache>
            </c:strRef>
          </c:tx>
          <c:spPr>
            <a:solidFill>
              <a:srgbClr val="4f81bd"/>
            </a:solidFill>
            <a:ln cap="rnd" w="2844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180A16P!$AB$127:$AB$129</c:f>
              <c:numCache>
                <c:formatCode>General</c:formatCode>
                <c:ptCount val="3"/>
                <c:pt idx="0">
                  <c:v>29.64</c:v>
                </c:pt>
                <c:pt idx="1">
                  <c:v>0.640000000000004</c:v>
                </c:pt>
                <c:pt idx="2">
                  <c:v>1.88000000000001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180A16P!$AC$126</c:f>
              <c:strCache>
                <c:ptCount val="1"/>
                <c:pt idx="0">
                  <c:v>P2</c:v>
                </c:pt>
              </c:strCache>
            </c:strRef>
          </c:tx>
          <c:spPr>
            <a:solidFill>
              <a:srgbClr val="c0504d"/>
            </a:solidFill>
            <a:ln cap="rnd" w="2844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180A16P!$AC$127:$AC$129</c:f>
              <c:numCache>
                <c:formatCode>General</c:formatCode>
                <c:ptCount val="3"/>
                <c:pt idx="0">
                  <c:v>29.64</c:v>
                </c:pt>
                <c:pt idx="1">
                  <c:v>0.640000000000004</c:v>
                </c:pt>
                <c:pt idx="2">
                  <c:v>1.88000000000001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180A16P!$AD$126</c:f>
              <c:strCache>
                <c:ptCount val="1"/>
                <c:pt idx="0">
                  <c:v>P3</c:v>
                </c:pt>
              </c:strCache>
            </c:strRef>
          </c:tx>
          <c:spPr>
            <a:solidFill>
              <a:srgbClr val="9bbb59"/>
            </a:solidFill>
            <a:ln cap="rnd" w="2844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180A16P!$AD$127:$AD$129</c:f>
              <c:numCache>
                <c:formatCode>General</c:formatCode>
                <c:ptCount val="3"/>
                <c:pt idx="0">
                  <c:v>29.64</c:v>
                </c:pt>
                <c:pt idx="1">
                  <c:v>0.640000000000004</c:v>
                </c:pt>
                <c:pt idx="2">
                  <c:v>1.88000000000001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180A16P!$AE$126</c:f>
              <c:strCache>
                <c:ptCount val="1"/>
                <c:pt idx="0">
                  <c:v>P4</c:v>
                </c:pt>
              </c:strCache>
            </c:strRef>
          </c:tx>
          <c:spPr>
            <a:solidFill>
              <a:srgbClr val="8064a2"/>
            </a:solidFill>
            <a:ln cap="rnd" w="28440">
              <a:solidFill>
                <a:srgbClr val="8064a2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180A16P!$AE$127:$AE$129</c:f>
              <c:numCache>
                <c:formatCode>General</c:formatCode>
                <c:ptCount val="3"/>
                <c:pt idx="0">
                  <c:v>29.64</c:v>
                </c:pt>
                <c:pt idx="1">
                  <c:v>0.640000000000004</c:v>
                </c:pt>
                <c:pt idx="2">
                  <c:v>1.88000000000001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180A16P!$AF$126</c:f>
              <c:strCache>
                <c:ptCount val="1"/>
                <c:pt idx="0">
                  <c:v>P5</c:v>
                </c:pt>
              </c:strCache>
            </c:strRef>
          </c:tx>
          <c:spPr>
            <a:solidFill>
              <a:srgbClr val="4bacc6"/>
            </a:solidFill>
            <a:ln cap="rnd" w="28440">
              <a:solidFill>
                <a:srgbClr val="4bacc6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180A16P!$AF$127:$AF$129</c:f>
              <c:numCache>
                <c:formatCode>General</c:formatCode>
                <c:ptCount val="3"/>
                <c:pt idx="0">
                  <c:v>29.64</c:v>
                </c:pt>
                <c:pt idx="1">
                  <c:v>0.640000000000004</c:v>
                </c:pt>
                <c:pt idx="2">
                  <c:v>1.88000000000001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180A16P!$AG$126</c:f>
              <c:strCache>
                <c:ptCount val="1"/>
                <c:pt idx="0">
                  <c:v>P6</c:v>
                </c:pt>
              </c:strCache>
            </c:strRef>
          </c:tx>
          <c:spPr>
            <a:solidFill>
              <a:srgbClr val="f79646"/>
            </a:solidFill>
            <a:ln cap="rnd" w="28440">
              <a:solidFill>
                <a:srgbClr val="f79646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180A16P!$AG$127:$AG$129</c:f>
              <c:numCache>
                <c:formatCode>General</c:formatCode>
                <c:ptCount val="3"/>
                <c:pt idx="0">
                  <c:v>29.64</c:v>
                </c:pt>
                <c:pt idx="1">
                  <c:v>0.640000000000004</c:v>
                </c:pt>
                <c:pt idx="2">
                  <c:v>1.88000000000001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180A16P!$AH$126</c:f>
              <c:strCache>
                <c:ptCount val="1"/>
                <c:pt idx="0">
                  <c:v>P7</c:v>
                </c:pt>
              </c:strCache>
            </c:strRef>
          </c:tx>
          <c:spPr>
            <a:solidFill>
              <a:srgbClr val="2c4d75"/>
            </a:solidFill>
            <a:ln cap="rnd" w="28440">
              <a:solidFill>
                <a:srgbClr val="2c4d75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180A16P!$AH$127:$AH$129</c:f>
              <c:numCache>
                <c:formatCode>General</c:formatCode>
                <c:ptCount val="3"/>
                <c:pt idx="0">
                  <c:v>29.64</c:v>
                </c:pt>
                <c:pt idx="1">
                  <c:v>0.640000000000004</c:v>
                </c:pt>
                <c:pt idx="2">
                  <c:v>1.88000000000001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180A16P!$AI$126</c:f>
              <c:strCache>
                <c:ptCount val="1"/>
                <c:pt idx="0">
                  <c:v>P8</c:v>
                </c:pt>
              </c:strCache>
            </c:strRef>
          </c:tx>
          <c:spPr>
            <a:solidFill>
              <a:srgbClr val="772c2a"/>
            </a:solidFill>
            <a:ln cap="rnd" w="28440">
              <a:solidFill>
                <a:srgbClr val="772c2a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180A16P!$AI$127:$AI$129</c:f>
              <c:numCache>
                <c:formatCode>General</c:formatCode>
                <c:ptCount val="3"/>
                <c:pt idx="0">
                  <c:v>29.64</c:v>
                </c:pt>
                <c:pt idx="1">
                  <c:v>0.640000000000004</c:v>
                </c:pt>
                <c:pt idx="2">
                  <c:v>1.88000000000001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180A16P!$AJ$126</c:f>
              <c:strCache>
                <c:ptCount val="1"/>
                <c:pt idx="0">
                  <c:v>P9</c:v>
                </c:pt>
              </c:strCache>
            </c:strRef>
          </c:tx>
          <c:spPr>
            <a:solidFill>
              <a:srgbClr val="5f7530"/>
            </a:solidFill>
            <a:ln cap="rnd" w="28440">
              <a:solidFill>
                <a:srgbClr val="5f753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180A16P!$AJ$127:$AJ$129</c:f>
              <c:numCache>
                <c:formatCode>General</c:formatCode>
                <c:ptCount val="3"/>
                <c:pt idx="0">
                  <c:v>29.64</c:v>
                </c:pt>
                <c:pt idx="1">
                  <c:v>0.640000000000004</c:v>
                </c:pt>
                <c:pt idx="2">
                  <c:v>1.88000000000001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180A16P!$AK$126</c:f>
              <c:strCache>
                <c:ptCount val="1"/>
                <c:pt idx="0">
                  <c:v>P10</c:v>
                </c:pt>
              </c:strCache>
            </c:strRef>
          </c:tx>
          <c:spPr>
            <a:solidFill>
              <a:srgbClr val="4d3b62"/>
            </a:solidFill>
            <a:ln cap="rnd" w="28440">
              <a:solidFill>
                <a:srgbClr val="4d3b62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180A16P!$AK$127:$AK$129</c:f>
              <c:numCache>
                <c:formatCode>General</c:formatCode>
                <c:ptCount val="3"/>
                <c:pt idx="0">
                  <c:v>29.64</c:v>
                </c:pt>
                <c:pt idx="1">
                  <c:v>0.640000000000004</c:v>
                </c:pt>
                <c:pt idx="2">
                  <c:v>1.88000000000001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180A16P!$AL$126</c:f>
              <c:strCache>
                <c:ptCount val="1"/>
                <c:pt idx="0">
                  <c:v>P11</c:v>
                </c:pt>
              </c:strCache>
            </c:strRef>
          </c:tx>
          <c:spPr>
            <a:solidFill>
              <a:srgbClr val="276a7c"/>
            </a:solidFill>
            <a:ln cap="rnd" w="28440">
              <a:solidFill>
                <a:srgbClr val="276a7c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180A16P!$AL$127:$AL$129</c:f>
              <c:numCache>
                <c:formatCode>General</c:formatCode>
                <c:ptCount val="3"/>
                <c:pt idx="0">
                  <c:v>29.64</c:v>
                </c:pt>
                <c:pt idx="1">
                  <c:v>0.640000000000004</c:v>
                </c:pt>
                <c:pt idx="2">
                  <c:v>1.88000000000001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180A16P!$AM$126</c:f>
              <c:strCache>
                <c:ptCount val="1"/>
                <c:pt idx="0">
                  <c:v>P12</c:v>
                </c:pt>
              </c:strCache>
            </c:strRef>
          </c:tx>
          <c:spPr>
            <a:solidFill>
              <a:srgbClr val="b65708"/>
            </a:solidFill>
            <a:ln cap="rnd" w="28440">
              <a:solidFill>
                <a:srgbClr val="b65708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180A16P!$AM$127:$AM$129</c:f>
              <c:numCache>
                <c:formatCode>General</c:formatCode>
                <c:ptCount val="3"/>
                <c:pt idx="0">
                  <c:v>29.64</c:v>
                </c:pt>
                <c:pt idx="1">
                  <c:v>0.640000000000004</c:v>
                </c:pt>
                <c:pt idx="2">
                  <c:v>1.88000000000001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180A16P!$AN$126</c:f>
              <c:strCache>
                <c:ptCount val="1"/>
                <c:pt idx="0">
                  <c:v>P13</c:v>
                </c:pt>
              </c:strCache>
            </c:strRef>
          </c:tx>
          <c:spPr>
            <a:solidFill>
              <a:srgbClr val="729aca"/>
            </a:solidFill>
            <a:ln cap="rnd" w="28440">
              <a:solidFill>
                <a:srgbClr val="729aca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180A16P!$AN$127:$AN$129</c:f>
              <c:numCache>
                <c:formatCode>General</c:formatCode>
                <c:ptCount val="3"/>
                <c:pt idx="0">
                  <c:v>29.64</c:v>
                </c:pt>
                <c:pt idx="1">
                  <c:v>0.640000000000004</c:v>
                </c:pt>
                <c:pt idx="2">
                  <c:v>1.88000000000001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180A16P!$AO$126</c:f>
              <c:strCache>
                <c:ptCount val="1"/>
                <c:pt idx="0">
                  <c:v>A1</c:v>
                </c:pt>
              </c:strCache>
            </c:strRef>
          </c:tx>
          <c:spPr>
            <a:solidFill>
              <a:srgbClr val="cd7371"/>
            </a:solidFill>
            <a:ln cap="rnd" w="28440">
              <a:solidFill>
                <a:srgbClr val="cd7371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180A16P!$AO$127:$AO$129</c:f>
              <c:numCache>
                <c:formatCode>General</c:formatCode>
                <c:ptCount val="3"/>
                <c:pt idx="0">
                  <c:v>0.469999999999999</c:v>
                </c:pt>
                <c:pt idx="1">
                  <c:v>0.23</c:v>
                </c:pt>
                <c:pt idx="2">
                  <c:v>0.760000000000002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180A16P!$AP$126</c:f>
              <c:strCache>
                <c:ptCount val="1"/>
                <c:pt idx="0">
                  <c:v>A2</c:v>
                </c:pt>
              </c:strCache>
            </c:strRef>
          </c:tx>
          <c:spPr>
            <a:solidFill>
              <a:srgbClr val="afc97a"/>
            </a:solidFill>
            <a:ln cap="rnd" w="28440">
              <a:solidFill>
                <a:srgbClr val="afc97a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180A16P!$AP$127:$AP$129</c:f>
              <c:numCache>
                <c:formatCode>General</c:formatCode>
                <c:ptCount val="3"/>
                <c:pt idx="0">
                  <c:v>0.379999999999999</c:v>
                </c:pt>
                <c:pt idx="1">
                  <c:v>0.289999999999999</c:v>
                </c:pt>
                <c:pt idx="2">
                  <c:v>0.719999999999999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180A16P!$AQ$126</c:f>
              <c:strCache>
                <c:ptCount val="1"/>
                <c:pt idx="0">
                  <c:v>A3</c:v>
                </c:pt>
              </c:strCache>
            </c:strRef>
          </c:tx>
          <c:spPr>
            <a:solidFill>
              <a:srgbClr val="9983b5"/>
            </a:solidFill>
            <a:ln cap="rnd" w="28440">
              <a:solidFill>
                <a:srgbClr val="9983b5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180A16P!$AA$127:$AA$129</c:f>
              <c:strCache>
                <c:ptCount val="3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</c:strCache>
            </c:strRef>
          </c:cat>
          <c:val>
            <c:numRef>
              <c:f>180A16P!$AQ$127:$AQ$129</c:f>
              <c:numCache>
                <c:formatCode>General</c:formatCode>
                <c:ptCount val="3"/>
                <c:pt idx="0">
                  <c:v>0.289999999999999</c:v>
                </c:pt>
                <c:pt idx="1">
                  <c:v>0.219999999999999</c:v>
                </c:pt>
                <c:pt idx="2">
                  <c:v>0.729999999999997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95336459"/>
        <c:axId val="94506479"/>
      </c:lineChart>
      <c:catAx>
        <c:axId val="9533645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4506479"/>
        <c:crosses val="autoZero"/>
        <c:auto val="1"/>
        <c:lblAlgn val="ctr"/>
        <c:lblOffset val="100"/>
        <c:noMultiLvlLbl val="0"/>
      </c:catAx>
      <c:valAx>
        <c:axId val="94506479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5336459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9bbb59"/>
    </a:solidFill>
    <a:ln w="9360">
      <a:solidFill>
        <a:srgbClr val="d9d9d9"/>
      </a:solidFill>
      <a:round/>
    </a:ln>
  </c:sp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0509071607797722"/>
          <c:y val="0.0322975287496941"/>
          <c:w val="0.69991314418066"/>
          <c:h val="0.807927575238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"tempo"</c:f>
              <c:strCache>
                <c:ptCount val="1"/>
                <c:pt idx="0">
                  <c:v>tempo</c:v>
                </c:pt>
              </c:strCache>
            </c:strRef>
          </c:tx>
          <c:spPr>
            <a:solidFill>
              <a:srgbClr val="99ccff"/>
            </a:solidFill>
            <a:ln w="2844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300A16P!$K$176:$K$184</c:f>
              <c:numCache>
                <c:formatCode>General</c:formatCode>
                <c:ptCount val="9"/>
                <c:pt idx="0">
                  <c:v>109</c:v>
                </c:pt>
                <c:pt idx="1">
                  <c:v>117</c:v>
                </c:pt>
                <c:pt idx="2">
                  <c:v>124</c:v>
                </c:pt>
                <c:pt idx="3">
                  <c:v>134</c:v>
                </c:pt>
                <c:pt idx="4">
                  <c:v>142</c:v>
                </c:pt>
                <c:pt idx="5">
                  <c:v>149</c:v>
                </c:pt>
                <c:pt idx="6">
                  <c:v>158</c:v>
                </c:pt>
                <c:pt idx="7">
                  <c:v>166</c:v>
                </c:pt>
                <c:pt idx="8">
                  <c:v>177</c:v>
                </c:pt>
              </c:numCache>
            </c:numRef>
          </c:xVal>
          <c:yVal>
            <c:numRef>
              <c:f>300A16P!$L$176:$L$184</c:f>
              <c:numCache>
                <c:formatCode>General</c:formatCode>
                <c:ptCount val="9"/>
              </c:numCache>
            </c:numRef>
          </c:yVal>
          <c:smooth val="0"/>
        </c:ser>
        <c:ser>
          <c:idx val="1"/>
          <c:order val="1"/>
          <c:spPr>
            <a:solidFill>
              <a:srgbClr val="99ccff"/>
            </a:solidFill>
            <a:ln w="2844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w="9360">
                <a:solidFill>
                  <a:srgbClr val="000000"/>
                </a:solidFill>
                <a:round/>
              </a:ln>
            </c:spPr>
            <c:trendlineType val="exp"/>
            <c:forward val="0"/>
            <c:backward val="0"/>
            <c:dispRSqr val="0"/>
            <c:dispEq val="1"/>
          </c:trendline>
          <c:xVal>
            <c:numRef>
              <c:f>300A16P!$K$176:$K$190</c:f>
              <c:numCache>
                <c:formatCode>General</c:formatCode>
                <c:ptCount val="15"/>
                <c:pt idx="0">
                  <c:v>109</c:v>
                </c:pt>
                <c:pt idx="1">
                  <c:v>117</c:v>
                </c:pt>
                <c:pt idx="2">
                  <c:v>124</c:v>
                </c:pt>
                <c:pt idx="3">
                  <c:v>134</c:v>
                </c:pt>
                <c:pt idx="4">
                  <c:v>142</c:v>
                </c:pt>
                <c:pt idx="5">
                  <c:v>149</c:v>
                </c:pt>
                <c:pt idx="6">
                  <c:v>158</c:v>
                </c:pt>
                <c:pt idx="7">
                  <c:v>166</c:v>
                </c:pt>
                <c:pt idx="8">
                  <c:v>177</c:v>
                </c:pt>
                <c:pt idx="9">
                  <c:v>189</c:v>
                </c:pt>
                <c:pt idx="10">
                  <c:v>194</c:v>
                </c:pt>
                <c:pt idx="11">
                  <c:v>204</c:v>
                </c:pt>
                <c:pt idx="12">
                  <c:v>213</c:v>
                </c:pt>
                <c:pt idx="13">
                  <c:v>222</c:v>
                </c:pt>
                <c:pt idx="14">
                  <c:v>231</c:v>
                </c:pt>
              </c:numCache>
            </c:numRef>
          </c:xVal>
          <c:yVal>
            <c:numRef>
              <c:f>300A16P!$N$176:$N$190</c:f>
              <c:numCache>
                <c:formatCode>General</c:formatCode>
                <c:ptCount val="15"/>
                <c:pt idx="0">
                  <c:v>3.193</c:v>
                </c:pt>
                <c:pt idx="1">
                  <c:v>3.19</c:v>
                </c:pt>
                <c:pt idx="2">
                  <c:v>3.187</c:v>
                </c:pt>
                <c:pt idx="3">
                  <c:v>3.184</c:v>
                </c:pt>
                <c:pt idx="4">
                  <c:v>3.181</c:v>
                </c:pt>
                <c:pt idx="5">
                  <c:v>3.178</c:v>
                </c:pt>
                <c:pt idx="6">
                  <c:v>3.175</c:v>
                </c:pt>
                <c:pt idx="7">
                  <c:v>3.172</c:v>
                </c:pt>
                <c:pt idx="8">
                  <c:v>3.169</c:v>
                </c:pt>
                <c:pt idx="9">
                  <c:v>3.166</c:v>
                </c:pt>
                <c:pt idx="10">
                  <c:v>3.163</c:v>
                </c:pt>
                <c:pt idx="11">
                  <c:v>3.16</c:v>
                </c:pt>
                <c:pt idx="12">
                  <c:v>3.157</c:v>
                </c:pt>
                <c:pt idx="13">
                  <c:v>3.154</c:v>
                </c:pt>
                <c:pt idx="14">
                  <c:v>3.151</c:v>
                </c:pt>
              </c:numCache>
            </c:numRef>
          </c:yVal>
          <c:smooth val="0"/>
        </c:ser>
        <c:axId val="23809906"/>
        <c:axId val="86325899"/>
      </c:scatterChart>
      <c:valAx>
        <c:axId val="23809906"/>
        <c:scaling>
          <c:orientation val="minMax"/>
          <c:max val="240"/>
          <c:min val="10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86325899"/>
        <c:crosses val="autoZero"/>
        <c:crossBetween val="midCat"/>
      </c:valAx>
      <c:valAx>
        <c:axId val="8632589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3809906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9bbb59"/>
    </a:solidFill>
    <a:ln w="9360">
      <a:solidFill>
        <a:srgbClr val="d9d9d9"/>
      </a:solidFill>
      <a:round/>
    </a:ln>
  </c:sp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Título do gráfico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300A16P!$Z$102</c:f>
              <c:strCache>
                <c:ptCount val="1"/>
                <c:pt idx="0">
                  <c:v>P1</c:v>
                </c:pt>
              </c:strCache>
            </c:strRef>
          </c:tx>
          <c:spPr>
            <a:solidFill>
              <a:srgbClr val="4f81bd"/>
            </a:solidFill>
            <a:ln cap="rnd" w="2844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300A16P!$Z$103:$Z$112</c:f>
              <c:numCache>
                <c:formatCode>General</c:formatCode>
                <c:ptCount val="10"/>
                <c:pt idx="0">
                  <c:v>17.21</c:v>
                </c:pt>
                <c:pt idx="1">
                  <c:v>4.92</c:v>
                </c:pt>
                <c:pt idx="2">
                  <c:v>0.640000000000004</c:v>
                </c:pt>
                <c:pt idx="3">
                  <c:v>0.43</c:v>
                </c:pt>
                <c:pt idx="4">
                  <c:v>1.13</c:v>
                </c:pt>
                <c:pt idx="5">
                  <c:v>-0.280000000000001</c:v>
                </c:pt>
                <c:pt idx="6">
                  <c:v>1.11999999999999</c:v>
                </c:pt>
                <c:pt idx="7">
                  <c:v>1</c:v>
                </c:pt>
                <c:pt idx="8">
                  <c:v>0.700000000000003</c:v>
                </c:pt>
                <c:pt idx="9">
                  <c:v>-0.100000000000001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300A16P!$AA$102</c:f>
              <c:strCache>
                <c:ptCount val="1"/>
                <c:pt idx="0">
                  <c:v>P2</c:v>
                </c:pt>
              </c:strCache>
            </c:strRef>
          </c:tx>
          <c:spPr>
            <a:solidFill>
              <a:srgbClr val="c0504d"/>
            </a:solidFill>
            <a:ln cap="rnd" w="2844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300A16P!$AA$103:$AA$112</c:f>
              <c:numCache>
                <c:formatCode>General</c:formatCode>
                <c:ptCount val="10"/>
                <c:pt idx="0">
                  <c:v>17.21</c:v>
                </c:pt>
                <c:pt idx="1">
                  <c:v>4.92</c:v>
                </c:pt>
                <c:pt idx="2">
                  <c:v>0.640000000000004</c:v>
                </c:pt>
                <c:pt idx="3">
                  <c:v>0.43</c:v>
                </c:pt>
                <c:pt idx="4">
                  <c:v>1.13</c:v>
                </c:pt>
                <c:pt idx="5">
                  <c:v>-0.280000000000001</c:v>
                </c:pt>
                <c:pt idx="6">
                  <c:v>1.11999999999999</c:v>
                </c:pt>
                <c:pt idx="7">
                  <c:v>1</c:v>
                </c:pt>
                <c:pt idx="8">
                  <c:v>0.700000000000003</c:v>
                </c:pt>
                <c:pt idx="9">
                  <c:v>-0.100000000000001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300A16P!$AB$102</c:f>
              <c:strCache>
                <c:ptCount val="1"/>
                <c:pt idx="0">
                  <c:v>P3</c:v>
                </c:pt>
              </c:strCache>
            </c:strRef>
          </c:tx>
          <c:spPr>
            <a:solidFill>
              <a:srgbClr val="9bbb59"/>
            </a:solidFill>
            <a:ln cap="rnd" w="2844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300A16P!$AB$103:$AB$112</c:f>
              <c:numCache>
                <c:formatCode>General</c:formatCode>
                <c:ptCount val="10"/>
                <c:pt idx="0">
                  <c:v>17.21</c:v>
                </c:pt>
                <c:pt idx="1">
                  <c:v>4.92</c:v>
                </c:pt>
                <c:pt idx="2">
                  <c:v>0.640000000000004</c:v>
                </c:pt>
                <c:pt idx="3">
                  <c:v>0.43</c:v>
                </c:pt>
                <c:pt idx="4">
                  <c:v>1.13</c:v>
                </c:pt>
                <c:pt idx="5">
                  <c:v>-0.280000000000001</c:v>
                </c:pt>
                <c:pt idx="6">
                  <c:v>1.11999999999999</c:v>
                </c:pt>
                <c:pt idx="7">
                  <c:v>1</c:v>
                </c:pt>
                <c:pt idx="8">
                  <c:v>0.700000000000003</c:v>
                </c:pt>
                <c:pt idx="9">
                  <c:v>-0.100000000000001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300A16P!$AC$102</c:f>
              <c:strCache>
                <c:ptCount val="1"/>
                <c:pt idx="0">
                  <c:v>P4</c:v>
                </c:pt>
              </c:strCache>
            </c:strRef>
          </c:tx>
          <c:spPr>
            <a:solidFill>
              <a:srgbClr val="8064a2"/>
            </a:solidFill>
            <a:ln cap="rnd" w="28440">
              <a:solidFill>
                <a:srgbClr val="8064a2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300A16P!$AC$103:$AC$112</c:f>
              <c:numCache>
                <c:formatCode>General</c:formatCode>
                <c:ptCount val="10"/>
                <c:pt idx="0">
                  <c:v>17.21</c:v>
                </c:pt>
                <c:pt idx="1">
                  <c:v>4.92</c:v>
                </c:pt>
                <c:pt idx="2">
                  <c:v>0.640000000000004</c:v>
                </c:pt>
                <c:pt idx="3">
                  <c:v>0.43</c:v>
                </c:pt>
                <c:pt idx="4">
                  <c:v>1.13</c:v>
                </c:pt>
                <c:pt idx="5">
                  <c:v>-0.280000000000001</c:v>
                </c:pt>
                <c:pt idx="6">
                  <c:v>1.11999999999999</c:v>
                </c:pt>
                <c:pt idx="7">
                  <c:v>1</c:v>
                </c:pt>
                <c:pt idx="8">
                  <c:v>0.700000000000003</c:v>
                </c:pt>
                <c:pt idx="9">
                  <c:v>-0.100000000000001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300A16P!$AD$102</c:f>
              <c:strCache>
                <c:ptCount val="1"/>
                <c:pt idx="0">
                  <c:v>P5</c:v>
                </c:pt>
              </c:strCache>
            </c:strRef>
          </c:tx>
          <c:spPr>
            <a:solidFill>
              <a:srgbClr val="4bacc6"/>
            </a:solidFill>
            <a:ln cap="rnd" w="28440">
              <a:solidFill>
                <a:srgbClr val="4bacc6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300A16P!$AD$103:$AD$112</c:f>
              <c:numCache>
                <c:formatCode>General</c:formatCode>
                <c:ptCount val="10"/>
                <c:pt idx="0">
                  <c:v>17.21</c:v>
                </c:pt>
                <c:pt idx="1">
                  <c:v>4.92</c:v>
                </c:pt>
                <c:pt idx="2">
                  <c:v>0.640000000000004</c:v>
                </c:pt>
                <c:pt idx="3">
                  <c:v>0.43</c:v>
                </c:pt>
                <c:pt idx="4">
                  <c:v>1.13</c:v>
                </c:pt>
                <c:pt idx="5">
                  <c:v>-0.280000000000001</c:v>
                </c:pt>
                <c:pt idx="6">
                  <c:v>1.11999999999999</c:v>
                </c:pt>
                <c:pt idx="7">
                  <c:v>1</c:v>
                </c:pt>
                <c:pt idx="8">
                  <c:v>0.700000000000003</c:v>
                </c:pt>
                <c:pt idx="9">
                  <c:v>-0.100000000000001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300A16P!$AE$102</c:f>
              <c:strCache>
                <c:ptCount val="1"/>
                <c:pt idx="0">
                  <c:v>P6</c:v>
                </c:pt>
              </c:strCache>
            </c:strRef>
          </c:tx>
          <c:spPr>
            <a:solidFill>
              <a:srgbClr val="f79646"/>
            </a:solidFill>
            <a:ln cap="rnd" w="28440">
              <a:solidFill>
                <a:srgbClr val="f79646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300A16P!$AE$103:$AE$112</c:f>
              <c:numCache>
                <c:formatCode>General</c:formatCode>
                <c:ptCount val="10"/>
                <c:pt idx="0">
                  <c:v>17.21</c:v>
                </c:pt>
                <c:pt idx="1">
                  <c:v>4.92</c:v>
                </c:pt>
                <c:pt idx="2">
                  <c:v>0.640000000000004</c:v>
                </c:pt>
                <c:pt idx="3">
                  <c:v>0.43</c:v>
                </c:pt>
                <c:pt idx="4">
                  <c:v>1.13</c:v>
                </c:pt>
                <c:pt idx="5">
                  <c:v>-0.280000000000001</c:v>
                </c:pt>
                <c:pt idx="6">
                  <c:v>1.11999999999999</c:v>
                </c:pt>
                <c:pt idx="7">
                  <c:v>1</c:v>
                </c:pt>
                <c:pt idx="8">
                  <c:v>0.700000000000003</c:v>
                </c:pt>
                <c:pt idx="9">
                  <c:v>-0.100000000000001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300A16P!$AF$102</c:f>
              <c:strCache>
                <c:ptCount val="1"/>
                <c:pt idx="0">
                  <c:v>P7</c:v>
                </c:pt>
              </c:strCache>
            </c:strRef>
          </c:tx>
          <c:spPr>
            <a:solidFill>
              <a:srgbClr val="2c4d75"/>
            </a:solidFill>
            <a:ln cap="rnd" w="28440">
              <a:solidFill>
                <a:srgbClr val="2c4d75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300A16P!$AF$103:$AF$112</c:f>
              <c:numCache>
                <c:formatCode>General</c:formatCode>
                <c:ptCount val="10"/>
                <c:pt idx="0">
                  <c:v>17.21</c:v>
                </c:pt>
                <c:pt idx="1">
                  <c:v>4.92</c:v>
                </c:pt>
                <c:pt idx="2">
                  <c:v>0.640000000000004</c:v>
                </c:pt>
                <c:pt idx="3">
                  <c:v>0.43</c:v>
                </c:pt>
                <c:pt idx="4">
                  <c:v>1.13</c:v>
                </c:pt>
                <c:pt idx="5">
                  <c:v>-0.280000000000001</c:v>
                </c:pt>
                <c:pt idx="6">
                  <c:v>1.11999999999999</c:v>
                </c:pt>
                <c:pt idx="7">
                  <c:v>1</c:v>
                </c:pt>
                <c:pt idx="8">
                  <c:v>0.700000000000003</c:v>
                </c:pt>
                <c:pt idx="9">
                  <c:v>-0.100000000000001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300A16P!$AG$102</c:f>
              <c:strCache>
                <c:ptCount val="1"/>
                <c:pt idx="0">
                  <c:v>P8</c:v>
                </c:pt>
              </c:strCache>
            </c:strRef>
          </c:tx>
          <c:spPr>
            <a:solidFill>
              <a:srgbClr val="772c2a"/>
            </a:solidFill>
            <a:ln cap="rnd" w="28440">
              <a:solidFill>
                <a:srgbClr val="772c2a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300A16P!$AG$103:$AG$112</c:f>
              <c:numCache>
                <c:formatCode>General</c:formatCode>
                <c:ptCount val="10"/>
                <c:pt idx="0">
                  <c:v>17.21</c:v>
                </c:pt>
                <c:pt idx="1">
                  <c:v>4.92</c:v>
                </c:pt>
                <c:pt idx="2">
                  <c:v>0.640000000000004</c:v>
                </c:pt>
                <c:pt idx="3">
                  <c:v>0.43</c:v>
                </c:pt>
                <c:pt idx="4">
                  <c:v>1.13</c:v>
                </c:pt>
                <c:pt idx="5">
                  <c:v>-0.280000000000001</c:v>
                </c:pt>
                <c:pt idx="6">
                  <c:v>1.11999999999999</c:v>
                </c:pt>
                <c:pt idx="7">
                  <c:v>1</c:v>
                </c:pt>
                <c:pt idx="8">
                  <c:v>0.700000000000003</c:v>
                </c:pt>
                <c:pt idx="9">
                  <c:v>-0.100000000000001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300A16P!$AH$102</c:f>
              <c:strCache>
                <c:ptCount val="1"/>
                <c:pt idx="0">
                  <c:v>P9</c:v>
                </c:pt>
              </c:strCache>
            </c:strRef>
          </c:tx>
          <c:spPr>
            <a:solidFill>
              <a:srgbClr val="5f7530"/>
            </a:solidFill>
            <a:ln cap="rnd" w="28440">
              <a:solidFill>
                <a:srgbClr val="5f753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300A16P!$AH$103:$AH$112</c:f>
              <c:numCache>
                <c:formatCode>General</c:formatCode>
                <c:ptCount val="10"/>
                <c:pt idx="0">
                  <c:v>17.21</c:v>
                </c:pt>
                <c:pt idx="1">
                  <c:v>4.92</c:v>
                </c:pt>
                <c:pt idx="2">
                  <c:v>0.640000000000004</c:v>
                </c:pt>
                <c:pt idx="3">
                  <c:v>0.43</c:v>
                </c:pt>
                <c:pt idx="4">
                  <c:v>1.13</c:v>
                </c:pt>
                <c:pt idx="5">
                  <c:v>-0.280000000000001</c:v>
                </c:pt>
                <c:pt idx="6">
                  <c:v>1.11999999999999</c:v>
                </c:pt>
                <c:pt idx="7">
                  <c:v>1</c:v>
                </c:pt>
                <c:pt idx="8">
                  <c:v>0.700000000000003</c:v>
                </c:pt>
                <c:pt idx="9">
                  <c:v>-0.100000000000001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300A16P!$AI$102</c:f>
              <c:strCache>
                <c:ptCount val="1"/>
                <c:pt idx="0">
                  <c:v>P10</c:v>
                </c:pt>
              </c:strCache>
            </c:strRef>
          </c:tx>
          <c:spPr>
            <a:solidFill>
              <a:srgbClr val="4d3b62"/>
            </a:solidFill>
            <a:ln cap="rnd" w="28440">
              <a:solidFill>
                <a:srgbClr val="4d3b62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300A16P!$AI$103:$AI$112</c:f>
              <c:numCache>
                <c:formatCode>General</c:formatCode>
                <c:ptCount val="10"/>
                <c:pt idx="0">
                  <c:v>17.21</c:v>
                </c:pt>
                <c:pt idx="1">
                  <c:v>4.92</c:v>
                </c:pt>
                <c:pt idx="2">
                  <c:v>0.640000000000004</c:v>
                </c:pt>
                <c:pt idx="3">
                  <c:v>0.43</c:v>
                </c:pt>
                <c:pt idx="4">
                  <c:v>1.13</c:v>
                </c:pt>
                <c:pt idx="5">
                  <c:v>-0.280000000000001</c:v>
                </c:pt>
                <c:pt idx="6">
                  <c:v>1.11999999999999</c:v>
                </c:pt>
                <c:pt idx="7">
                  <c:v>1</c:v>
                </c:pt>
                <c:pt idx="8">
                  <c:v>0.700000000000003</c:v>
                </c:pt>
                <c:pt idx="9">
                  <c:v>-0.100000000000001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300A16P!$AJ$102</c:f>
              <c:strCache>
                <c:ptCount val="1"/>
                <c:pt idx="0">
                  <c:v>P11</c:v>
                </c:pt>
              </c:strCache>
            </c:strRef>
          </c:tx>
          <c:spPr>
            <a:solidFill>
              <a:srgbClr val="276a7c"/>
            </a:solidFill>
            <a:ln cap="rnd" w="28440">
              <a:solidFill>
                <a:srgbClr val="276a7c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300A16P!$AJ$103:$AJ$112</c:f>
              <c:numCache>
                <c:formatCode>General</c:formatCode>
                <c:ptCount val="10"/>
                <c:pt idx="0">
                  <c:v>17.21</c:v>
                </c:pt>
                <c:pt idx="1">
                  <c:v>4.92</c:v>
                </c:pt>
                <c:pt idx="2">
                  <c:v>0.640000000000004</c:v>
                </c:pt>
                <c:pt idx="3">
                  <c:v>0.43</c:v>
                </c:pt>
                <c:pt idx="4">
                  <c:v>1.13</c:v>
                </c:pt>
                <c:pt idx="5">
                  <c:v>-0.280000000000001</c:v>
                </c:pt>
                <c:pt idx="6">
                  <c:v>1.11999999999999</c:v>
                </c:pt>
                <c:pt idx="7">
                  <c:v>1</c:v>
                </c:pt>
                <c:pt idx="8">
                  <c:v>0.700000000000003</c:v>
                </c:pt>
                <c:pt idx="9">
                  <c:v>-0.100000000000001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300A16P!$AK$102</c:f>
              <c:strCache>
                <c:ptCount val="1"/>
                <c:pt idx="0">
                  <c:v>P12</c:v>
                </c:pt>
              </c:strCache>
            </c:strRef>
          </c:tx>
          <c:spPr>
            <a:solidFill>
              <a:srgbClr val="b65708"/>
            </a:solidFill>
            <a:ln cap="rnd" w="28440">
              <a:solidFill>
                <a:srgbClr val="b65708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300A16P!$AK$103:$AK$112</c:f>
              <c:numCache>
                <c:formatCode>General</c:formatCode>
                <c:ptCount val="10"/>
                <c:pt idx="0">
                  <c:v>17.21</c:v>
                </c:pt>
                <c:pt idx="1">
                  <c:v>4.92</c:v>
                </c:pt>
                <c:pt idx="2">
                  <c:v>0.640000000000004</c:v>
                </c:pt>
                <c:pt idx="3">
                  <c:v>0.43</c:v>
                </c:pt>
                <c:pt idx="4">
                  <c:v>1.13</c:v>
                </c:pt>
                <c:pt idx="5">
                  <c:v>-0.280000000000001</c:v>
                </c:pt>
                <c:pt idx="6">
                  <c:v>1.11999999999999</c:v>
                </c:pt>
                <c:pt idx="7">
                  <c:v>1</c:v>
                </c:pt>
                <c:pt idx="8">
                  <c:v>0.700000000000003</c:v>
                </c:pt>
                <c:pt idx="9">
                  <c:v>-0.100000000000001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300A16P!$AL$102</c:f>
              <c:strCache>
                <c:ptCount val="1"/>
                <c:pt idx="0">
                  <c:v>P13</c:v>
                </c:pt>
              </c:strCache>
            </c:strRef>
          </c:tx>
          <c:spPr>
            <a:solidFill>
              <a:srgbClr val="729aca"/>
            </a:solidFill>
            <a:ln cap="rnd" w="28440">
              <a:solidFill>
                <a:srgbClr val="729aca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300A16P!$AL$103:$AL$112</c:f>
              <c:numCache>
                <c:formatCode>General</c:formatCode>
                <c:ptCount val="10"/>
                <c:pt idx="0">
                  <c:v>17.21</c:v>
                </c:pt>
                <c:pt idx="1">
                  <c:v>4.92</c:v>
                </c:pt>
                <c:pt idx="2">
                  <c:v>0.640000000000004</c:v>
                </c:pt>
                <c:pt idx="3">
                  <c:v>0.43</c:v>
                </c:pt>
                <c:pt idx="4">
                  <c:v>1.13</c:v>
                </c:pt>
                <c:pt idx="5">
                  <c:v>-0.280000000000001</c:v>
                </c:pt>
                <c:pt idx="6">
                  <c:v>1.11999999999999</c:v>
                </c:pt>
                <c:pt idx="7">
                  <c:v>1</c:v>
                </c:pt>
                <c:pt idx="8">
                  <c:v>0.700000000000003</c:v>
                </c:pt>
                <c:pt idx="9">
                  <c:v>-0.100000000000001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300A16P!$AM$102</c:f>
              <c:strCache>
                <c:ptCount val="1"/>
                <c:pt idx="0">
                  <c:v>A1</c:v>
                </c:pt>
              </c:strCache>
            </c:strRef>
          </c:tx>
          <c:spPr>
            <a:solidFill>
              <a:srgbClr val="cd7371"/>
            </a:solidFill>
            <a:ln cap="rnd" w="28440">
              <a:solidFill>
                <a:srgbClr val="cd7371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300A16P!$AM$103:$AM$112</c:f>
              <c:numCache>
                <c:formatCode>General</c:formatCode>
                <c:ptCount val="10"/>
                <c:pt idx="0">
                  <c:v>0.210000000000001</c:v>
                </c:pt>
                <c:pt idx="1">
                  <c:v>0.25</c:v>
                </c:pt>
                <c:pt idx="2">
                  <c:v>0.109999999999999</c:v>
                </c:pt>
                <c:pt idx="3">
                  <c:v>0.609999999999999</c:v>
                </c:pt>
                <c:pt idx="4">
                  <c:v>0.57</c:v>
                </c:pt>
                <c:pt idx="5">
                  <c:v>0.460000000000001</c:v>
                </c:pt>
                <c:pt idx="6">
                  <c:v>0.469999999999999</c:v>
                </c:pt>
                <c:pt idx="7">
                  <c:v>0.84</c:v>
                </c:pt>
                <c:pt idx="8">
                  <c:v>0</c:v>
                </c:pt>
                <c:pt idx="9">
                  <c:v>0.219999999999999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300A16P!$AN$102</c:f>
              <c:strCache>
                <c:ptCount val="1"/>
                <c:pt idx="0">
                  <c:v>A2</c:v>
                </c:pt>
              </c:strCache>
            </c:strRef>
          </c:tx>
          <c:spPr>
            <a:solidFill>
              <a:srgbClr val="afc97a"/>
            </a:solidFill>
            <a:ln cap="rnd" w="28440">
              <a:solidFill>
                <a:srgbClr val="afc97a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300A16P!$AN$103:$AN$112</c:f>
              <c:numCache>
                <c:formatCode>General</c:formatCode>
                <c:ptCount val="10"/>
                <c:pt idx="0">
                  <c:v>0.129999999999999</c:v>
                </c:pt>
                <c:pt idx="1">
                  <c:v>0.370000000000001</c:v>
                </c:pt>
                <c:pt idx="2">
                  <c:v>0.0999999999999979</c:v>
                </c:pt>
                <c:pt idx="3">
                  <c:v>0.84</c:v>
                </c:pt>
                <c:pt idx="4">
                  <c:v>0.579999999999998</c:v>
                </c:pt>
                <c:pt idx="5">
                  <c:v>0.68</c:v>
                </c:pt>
                <c:pt idx="6">
                  <c:v>0.390000000000001</c:v>
                </c:pt>
                <c:pt idx="7">
                  <c:v>0.550000000000001</c:v>
                </c:pt>
                <c:pt idx="8">
                  <c:v>-0.190000000000001</c:v>
                </c:pt>
                <c:pt idx="9">
                  <c:v>0.120000000000001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300A16P!$AO$102</c:f>
              <c:strCache>
                <c:ptCount val="1"/>
                <c:pt idx="0">
                  <c:v>A3</c:v>
                </c:pt>
              </c:strCache>
            </c:strRef>
          </c:tx>
          <c:spPr>
            <a:solidFill>
              <a:srgbClr val="9983b5"/>
            </a:solidFill>
            <a:ln cap="rnd" w="28440">
              <a:solidFill>
                <a:srgbClr val="9983b5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300A16P!$Y$103:$Y$112</c:f>
              <c:strCache>
                <c:ptCount val="10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</c:strCache>
            </c:strRef>
          </c:cat>
          <c:val>
            <c:numRef>
              <c:f>300A16P!$AO$103:$AO$112</c:f>
              <c:numCache>
                <c:formatCode>General</c:formatCode>
                <c:ptCount val="10"/>
                <c:pt idx="0">
                  <c:v>0.100000000000001</c:v>
                </c:pt>
                <c:pt idx="1">
                  <c:v>0.140000000000001</c:v>
                </c:pt>
                <c:pt idx="2">
                  <c:v>0.129999999999999</c:v>
                </c:pt>
                <c:pt idx="3">
                  <c:v>0.710000000000001</c:v>
                </c:pt>
                <c:pt idx="4">
                  <c:v>0.489999999999998</c:v>
                </c:pt>
                <c:pt idx="5">
                  <c:v>0.490000000000002</c:v>
                </c:pt>
                <c:pt idx="6">
                  <c:v>0.350000000000001</c:v>
                </c:pt>
                <c:pt idx="7">
                  <c:v>0.699999999999999</c:v>
                </c:pt>
                <c:pt idx="8">
                  <c:v>0</c:v>
                </c:pt>
                <c:pt idx="9">
                  <c:v>0.260000000000002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50124603"/>
        <c:axId val="23137266"/>
      </c:lineChart>
      <c:catAx>
        <c:axId val="50124603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3137266"/>
        <c:crosses val="autoZero"/>
        <c:auto val="1"/>
        <c:lblAlgn val="ctr"/>
        <c:lblOffset val="100"/>
        <c:noMultiLvlLbl val="0"/>
      </c:catAx>
      <c:valAx>
        <c:axId val="23137266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50124603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9bbb59"/>
    </a:solidFill>
    <a:ln w="9360">
      <a:solidFill>
        <a:srgbClr val="d9d9d9"/>
      </a:solidFill>
      <a:round/>
    </a:ln>
  </c:sp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Título do gráfico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300A16P!$Z$143</c:f>
              <c:strCache>
                <c:ptCount val="1"/>
                <c:pt idx="0">
                  <c:v>P1</c:v>
                </c:pt>
              </c:strCache>
            </c:strRef>
          </c:tx>
          <c:spPr>
            <a:solidFill>
              <a:srgbClr val="4f81bd"/>
            </a:solidFill>
            <a:ln cap="rnd" w="2844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300A16P!$Z$144:$Z$148</c:f>
              <c:numCache>
                <c:formatCode>General</c:formatCode>
                <c:ptCount val="5"/>
                <c:pt idx="0">
                  <c:v>29.64</c:v>
                </c:pt>
                <c:pt idx="1">
                  <c:v>0.640000000000004</c:v>
                </c:pt>
                <c:pt idx="2">
                  <c:v>1.88000000000001</c:v>
                </c:pt>
                <c:pt idx="3">
                  <c:v>1.7</c:v>
                </c:pt>
                <c:pt idx="4">
                  <c:v>0.480000000000004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300A16P!$AA$143</c:f>
              <c:strCache>
                <c:ptCount val="1"/>
                <c:pt idx="0">
                  <c:v>P2</c:v>
                </c:pt>
              </c:strCache>
            </c:strRef>
          </c:tx>
          <c:spPr>
            <a:solidFill>
              <a:srgbClr val="c0504d"/>
            </a:solidFill>
            <a:ln cap="rnd" w="2844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300A16P!$AA$144:$AA$148</c:f>
              <c:numCache>
                <c:formatCode>General</c:formatCode>
                <c:ptCount val="5"/>
                <c:pt idx="0">
                  <c:v>29.64</c:v>
                </c:pt>
                <c:pt idx="1">
                  <c:v>0.640000000000004</c:v>
                </c:pt>
                <c:pt idx="2">
                  <c:v>1.88000000000001</c:v>
                </c:pt>
                <c:pt idx="3">
                  <c:v>1.7</c:v>
                </c:pt>
                <c:pt idx="4">
                  <c:v>0.480000000000004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300A16P!$AB$143</c:f>
              <c:strCache>
                <c:ptCount val="1"/>
                <c:pt idx="0">
                  <c:v>P3</c:v>
                </c:pt>
              </c:strCache>
            </c:strRef>
          </c:tx>
          <c:spPr>
            <a:solidFill>
              <a:srgbClr val="9bbb59"/>
            </a:solidFill>
            <a:ln cap="rnd" w="2844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300A16P!$AB$144:$AB$148</c:f>
              <c:numCache>
                <c:formatCode>General</c:formatCode>
                <c:ptCount val="5"/>
                <c:pt idx="0">
                  <c:v>29.64</c:v>
                </c:pt>
                <c:pt idx="1">
                  <c:v>0.640000000000004</c:v>
                </c:pt>
                <c:pt idx="2">
                  <c:v>1.88000000000001</c:v>
                </c:pt>
                <c:pt idx="3">
                  <c:v>1.7</c:v>
                </c:pt>
                <c:pt idx="4">
                  <c:v>0.480000000000004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300A16P!$AC$143</c:f>
              <c:strCache>
                <c:ptCount val="1"/>
                <c:pt idx="0">
                  <c:v>P4</c:v>
                </c:pt>
              </c:strCache>
            </c:strRef>
          </c:tx>
          <c:spPr>
            <a:solidFill>
              <a:srgbClr val="8064a2"/>
            </a:solidFill>
            <a:ln cap="rnd" w="28440">
              <a:solidFill>
                <a:srgbClr val="8064a2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300A16P!$AC$144:$AC$148</c:f>
              <c:numCache>
                <c:formatCode>General</c:formatCode>
                <c:ptCount val="5"/>
                <c:pt idx="0">
                  <c:v>29.64</c:v>
                </c:pt>
                <c:pt idx="1">
                  <c:v>0.640000000000004</c:v>
                </c:pt>
                <c:pt idx="2">
                  <c:v>1.88000000000001</c:v>
                </c:pt>
                <c:pt idx="3">
                  <c:v>1.7</c:v>
                </c:pt>
                <c:pt idx="4">
                  <c:v>0.480000000000004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300A16P!$AD$143</c:f>
              <c:strCache>
                <c:ptCount val="1"/>
                <c:pt idx="0">
                  <c:v>P5</c:v>
                </c:pt>
              </c:strCache>
            </c:strRef>
          </c:tx>
          <c:spPr>
            <a:solidFill>
              <a:srgbClr val="4bacc6"/>
            </a:solidFill>
            <a:ln cap="rnd" w="28440">
              <a:solidFill>
                <a:srgbClr val="4bacc6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300A16P!$AD$144:$AD$148</c:f>
              <c:numCache>
                <c:formatCode>General</c:formatCode>
                <c:ptCount val="5"/>
                <c:pt idx="0">
                  <c:v>29.64</c:v>
                </c:pt>
                <c:pt idx="1">
                  <c:v>0.640000000000004</c:v>
                </c:pt>
                <c:pt idx="2">
                  <c:v>1.88000000000001</c:v>
                </c:pt>
                <c:pt idx="3">
                  <c:v>1.7</c:v>
                </c:pt>
                <c:pt idx="4">
                  <c:v>0.480000000000004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300A16P!$AE$143</c:f>
              <c:strCache>
                <c:ptCount val="1"/>
                <c:pt idx="0">
                  <c:v>P6</c:v>
                </c:pt>
              </c:strCache>
            </c:strRef>
          </c:tx>
          <c:spPr>
            <a:solidFill>
              <a:srgbClr val="f79646"/>
            </a:solidFill>
            <a:ln cap="rnd" w="28440">
              <a:solidFill>
                <a:srgbClr val="f79646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300A16P!$AE$144:$AE$148</c:f>
              <c:numCache>
                <c:formatCode>General</c:formatCode>
                <c:ptCount val="5"/>
                <c:pt idx="0">
                  <c:v>29.64</c:v>
                </c:pt>
                <c:pt idx="1">
                  <c:v>0.640000000000004</c:v>
                </c:pt>
                <c:pt idx="2">
                  <c:v>1.88000000000001</c:v>
                </c:pt>
                <c:pt idx="3">
                  <c:v>1.7</c:v>
                </c:pt>
                <c:pt idx="4">
                  <c:v>0.480000000000004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300A16P!$AF$143</c:f>
              <c:strCache>
                <c:ptCount val="1"/>
                <c:pt idx="0">
                  <c:v>P7</c:v>
                </c:pt>
              </c:strCache>
            </c:strRef>
          </c:tx>
          <c:spPr>
            <a:solidFill>
              <a:srgbClr val="2c4d75"/>
            </a:solidFill>
            <a:ln cap="rnd" w="28440">
              <a:solidFill>
                <a:srgbClr val="2c4d75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300A16P!$AF$144:$AF$148</c:f>
              <c:numCache>
                <c:formatCode>General</c:formatCode>
                <c:ptCount val="5"/>
                <c:pt idx="0">
                  <c:v>29.64</c:v>
                </c:pt>
                <c:pt idx="1">
                  <c:v>0.640000000000004</c:v>
                </c:pt>
                <c:pt idx="2">
                  <c:v>1.88000000000001</c:v>
                </c:pt>
                <c:pt idx="3">
                  <c:v>1.7</c:v>
                </c:pt>
                <c:pt idx="4">
                  <c:v>0.480000000000004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300A16P!$AG$143</c:f>
              <c:strCache>
                <c:ptCount val="1"/>
                <c:pt idx="0">
                  <c:v>P8</c:v>
                </c:pt>
              </c:strCache>
            </c:strRef>
          </c:tx>
          <c:spPr>
            <a:solidFill>
              <a:srgbClr val="772c2a"/>
            </a:solidFill>
            <a:ln cap="rnd" w="28440">
              <a:solidFill>
                <a:srgbClr val="772c2a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300A16P!$AG$144:$AG$148</c:f>
              <c:numCache>
                <c:formatCode>General</c:formatCode>
                <c:ptCount val="5"/>
                <c:pt idx="0">
                  <c:v>29.64</c:v>
                </c:pt>
                <c:pt idx="1">
                  <c:v>0.640000000000004</c:v>
                </c:pt>
                <c:pt idx="2">
                  <c:v>1.88000000000001</c:v>
                </c:pt>
                <c:pt idx="3">
                  <c:v>1.7</c:v>
                </c:pt>
                <c:pt idx="4">
                  <c:v>0.480000000000004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300A16P!$AH$143</c:f>
              <c:strCache>
                <c:ptCount val="1"/>
                <c:pt idx="0">
                  <c:v>P9</c:v>
                </c:pt>
              </c:strCache>
            </c:strRef>
          </c:tx>
          <c:spPr>
            <a:solidFill>
              <a:srgbClr val="5f7530"/>
            </a:solidFill>
            <a:ln cap="rnd" w="28440">
              <a:solidFill>
                <a:srgbClr val="5f753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300A16P!$AH$144:$AH$148</c:f>
              <c:numCache>
                <c:formatCode>General</c:formatCode>
                <c:ptCount val="5"/>
                <c:pt idx="0">
                  <c:v>29.64</c:v>
                </c:pt>
                <c:pt idx="1">
                  <c:v>0.640000000000004</c:v>
                </c:pt>
                <c:pt idx="2">
                  <c:v>1.88000000000001</c:v>
                </c:pt>
                <c:pt idx="3">
                  <c:v>1.7</c:v>
                </c:pt>
                <c:pt idx="4">
                  <c:v>0.480000000000004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300A16P!$AI$143</c:f>
              <c:strCache>
                <c:ptCount val="1"/>
                <c:pt idx="0">
                  <c:v>P10</c:v>
                </c:pt>
              </c:strCache>
            </c:strRef>
          </c:tx>
          <c:spPr>
            <a:solidFill>
              <a:srgbClr val="4d3b62"/>
            </a:solidFill>
            <a:ln cap="rnd" w="28440">
              <a:solidFill>
                <a:srgbClr val="4d3b62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300A16P!$AI$144:$AI$148</c:f>
              <c:numCache>
                <c:formatCode>General</c:formatCode>
                <c:ptCount val="5"/>
                <c:pt idx="0">
                  <c:v>29.64</c:v>
                </c:pt>
                <c:pt idx="1">
                  <c:v>0.640000000000004</c:v>
                </c:pt>
                <c:pt idx="2">
                  <c:v>1.88000000000001</c:v>
                </c:pt>
                <c:pt idx="3">
                  <c:v>1.7</c:v>
                </c:pt>
                <c:pt idx="4">
                  <c:v>0.480000000000004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300A16P!$AJ$143</c:f>
              <c:strCache>
                <c:ptCount val="1"/>
                <c:pt idx="0">
                  <c:v>P11</c:v>
                </c:pt>
              </c:strCache>
            </c:strRef>
          </c:tx>
          <c:spPr>
            <a:solidFill>
              <a:srgbClr val="276a7c"/>
            </a:solidFill>
            <a:ln cap="rnd" w="28440">
              <a:solidFill>
                <a:srgbClr val="276a7c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300A16P!$AJ$144:$AJ$148</c:f>
              <c:numCache>
                <c:formatCode>General</c:formatCode>
                <c:ptCount val="5"/>
                <c:pt idx="0">
                  <c:v>29.64</c:v>
                </c:pt>
                <c:pt idx="1">
                  <c:v>0.640000000000004</c:v>
                </c:pt>
                <c:pt idx="2">
                  <c:v>1.88000000000001</c:v>
                </c:pt>
                <c:pt idx="3">
                  <c:v>1.7</c:v>
                </c:pt>
                <c:pt idx="4">
                  <c:v>0.480000000000004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300A16P!$AK$143</c:f>
              <c:strCache>
                <c:ptCount val="1"/>
                <c:pt idx="0">
                  <c:v>P12</c:v>
                </c:pt>
              </c:strCache>
            </c:strRef>
          </c:tx>
          <c:spPr>
            <a:solidFill>
              <a:srgbClr val="b65708"/>
            </a:solidFill>
            <a:ln cap="rnd" w="28440">
              <a:solidFill>
                <a:srgbClr val="b65708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300A16P!$AK$144:$AK$148</c:f>
              <c:numCache>
                <c:formatCode>General</c:formatCode>
                <c:ptCount val="5"/>
                <c:pt idx="0">
                  <c:v>29.64</c:v>
                </c:pt>
                <c:pt idx="1">
                  <c:v>0.640000000000004</c:v>
                </c:pt>
                <c:pt idx="2">
                  <c:v>1.88000000000001</c:v>
                </c:pt>
                <c:pt idx="3">
                  <c:v>1.7</c:v>
                </c:pt>
                <c:pt idx="4">
                  <c:v>0.480000000000004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300A16P!$AL$143</c:f>
              <c:strCache>
                <c:ptCount val="1"/>
                <c:pt idx="0">
                  <c:v>P13</c:v>
                </c:pt>
              </c:strCache>
            </c:strRef>
          </c:tx>
          <c:spPr>
            <a:solidFill>
              <a:srgbClr val="729aca"/>
            </a:solidFill>
            <a:ln cap="rnd" w="28440">
              <a:solidFill>
                <a:srgbClr val="729aca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300A16P!$AL$144:$AL$148</c:f>
              <c:numCache>
                <c:formatCode>General</c:formatCode>
                <c:ptCount val="5"/>
                <c:pt idx="0">
                  <c:v>29.64</c:v>
                </c:pt>
                <c:pt idx="1">
                  <c:v>0.640000000000004</c:v>
                </c:pt>
                <c:pt idx="2">
                  <c:v>1.88000000000001</c:v>
                </c:pt>
                <c:pt idx="3">
                  <c:v>1.7</c:v>
                </c:pt>
                <c:pt idx="4">
                  <c:v>0.480000000000004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300A16P!$AM$143</c:f>
              <c:strCache>
                <c:ptCount val="1"/>
                <c:pt idx="0">
                  <c:v>A1</c:v>
                </c:pt>
              </c:strCache>
            </c:strRef>
          </c:tx>
          <c:spPr>
            <a:solidFill>
              <a:srgbClr val="cd7371"/>
            </a:solidFill>
            <a:ln cap="rnd" w="28440">
              <a:solidFill>
                <a:srgbClr val="cd7371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300A16P!$AM$144:$AM$148</c:f>
              <c:numCache>
                <c:formatCode>General</c:formatCode>
                <c:ptCount val="5"/>
                <c:pt idx="0">
                  <c:v>0.469999999999999</c:v>
                </c:pt>
                <c:pt idx="1">
                  <c:v>0.23</c:v>
                </c:pt>
                <c:pt idx="2">
                  <c:v>0.760000000000002</c:v>
                </c:pt>
                <c:pt idx="3">
                  <c:v>0.879999999999999</c:v>
                </c:pt>
                <c:pt idx="4">
                  <c:v>0.300000000000001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300A16P!$AN$143</c:f>
              <c:strCache>
                <c:ptCount val="1"/>
                <c:pt idx="0">
                  <c:v>A2</c:v>
                </c:pt>
              </c:strCache>
            </c:strRef>
          </c:tx>
          <c:spPr>
            <a:solidFill>
              <a:srgbClr val="afc97a"/>
            </a:solidFill>
            <a:ln cap="rnd" w="28440">
              <a:solidFill>
                <a:srgbClr val="afc97a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300A16P!$AN$144:$AN$148</c:f>
              <c:numCache>
                <c:formatCode>General</c:formatCode>
                <c:ptCount val="5"/>
                <c:pt idx="0">
                  <c:v>0.379999999999999</c:v>
                </c:pt>
                <c:pt idx="1">
                  <c:v>0.289999999999999</c:v>
                </c:pt>
                <c:pt idx="2">
                  <c:v>0.719999999999999</c:v>
                </c:pt>
                <c:pt idx="3">
                  <c:v>0.989999999999998</c:v>
                </c:pt>
                <c:pt idx="4">
                  <c:v>-0.109999999999999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300A16P!$AO$143</c:f>
              <c:strCache>
                <c:ptCount val="1"/>
                <c:pt idx="0">
                  <c:v>A3</c:v>
                </c:pt>
              </c:strCache>
            </c:strRef>
          </c:tx>
          <c:spPr>
            <a:solidFill>
              <a:srgbClr val="9983b5"/>
            </a:solidFill>
            <a:ln cap="rnd" w="28440">
              <a:solidFill>
                <a:srgbClr val="9983b5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300A16P!$Y$144:$Y$148</c:f>
              <c:strCache>
                <c:ptCount val="5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</c:strCache>
            </c:strRef>
          </c:cat>
          <c:val>
            <c:numRef>
              <c:f>300A16P!$AO$144:$AO$148</c:f>
              <c:numCache>
                <c:formatCode>General</c:formatCode>
                <c:ptCount val="5"/>
                <c:pt idx="0">
                  <c:v>0.289999999999999</c:v>
                </c:pt>
                <c:pt idx="1">
                  <c:v>0.219999999999999</c:v>
                </c:pt>
                <c:pt idx="2">
                  <c:v>0.729999999999997</c:v>
                </c:pt>
                <c:pt idx="3">
                  <c:v>0.780000000000001</c:v>
                </c:pt>
                <c:pt idx="4">
                  <c:v>0.400000000000002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9397525"/>
        <c:axId val="7186184"/>
      </c:lineChart>
      <c:catAx>
        <c:axId val="9397525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7186184"/>
        <c:crosses val="autoZero"/>
        <c:auto val="1"/>
        <c:lblAlgn val="ctr"/>
        <c:lblOffset val="100"/>
        <c:noMultiLvlLbl val="0"/>
      </c:catAx>
      <c:valAx>
        <c:axId val="7186184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397525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9bbb59"/>
    </a:solidFill>
    <a:ln w="9360">
      <a:solidFill>
        <a:srgbClr val="d9d9d9"/>
      </a:solidFill>
      <a:round/>
    </a:ln>
  </c:sp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Título do gráfico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300A16P!$E$87</c:f>
              <c:strCache>
                <c:ptCount val="1"/>
                <c:pt idx="0">
                  <c:v>P1</c:v>
                </c:pt>
              </c:strCache>
            </c:strRef>
          </c:tx>
          <c:spPr>
            <a:solidFill>
              <a:srgbClr val="c0504d"/>
            </a:solidFill>
            <a:ln cap="rnd" w="28440">
              <a:solidFill>
                <a:srgbClr val="c0504d"/>
              </a:solidFill>
              <a:round/>
            </a:ln>
          </c:spPr>
          <c:marker>
            <c:symbol val="circle"/>
            <c:size val="5"/>
            <c:spPr>
              <a:solidFill>
                <a:srgbClr val="c0504d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f>300A16P!$E$89:$E$148</c:f>
              <c:numCache>
                <c:formatCode>General</c:formatCode>
                <c:ptCount val="60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  <c:pt idx="36">
                  <c:v>63.9</c:v>
                </c:pt>
                <c:pt idx="37">
                  <c:v>64.07</c:v>
                </c:pt>
                <c:pt idx="38">
                  <c:v>63.84</c:v>
                </c:pt>
                <c:pt idx="39">
                  <c:v>65.15</c:v>
                </c:pt>
                <c:pt idx="40">
                  <c:v>65.23</c:v>
                </c:pt>
                <c:pt idx="41">
                  <c:v>65.36</c:v>
                </c:pt>
                <c:pt idx="42">
                  <c:v>65.72</c:v>
                </c:pt>
                <c:pt idx="43">
                  <c:v>66.11</c:v>
                </c:pt>
                <c:pt idx="44">
                  <c:v>67.31</c:v>
                </c:pt>
                <c:pt idx="45">
                  <c:v>66.98</c:v>
                </c:pt>
                <c:pt idx="46">
                  <c:v>67.58</c:v>
                </c:pt>
                <c:pt idx="47">
                  <c:v>67.5</c:v>
                </c:pt>
                <c:pt idx="48">
                  <c:v>67.65</c:v>
                </c:pt>
                <c:pt idx="49">
                  <c:v>67.98</c:v>
                </c:pt>
                <c:pt idx="50">
                  <c:v>68.7</c:v>
                </c:pt>
                <c:pt idx="51">
                  <c:v>67.58</c:v>
                </c:pt>
                <c:pt idx="52">
                  <c:v>68.6</c:v>
                </c:pt>
                <c:pt idx="53">
                  <c:v>67.99</c:v>
                </c:pt>
                <c:pt idx="54">
                  <c:v>68.61</c:v>
                </c:pt>
                <c:pt idx="55">
                  <c:v>67.38</c:v>
                </c:pt>
                <c:pt idx="56">
                  <c:v>67.5</c:v>
                </c:pt>
                <c:pt idx="57">
                  <c:v>67.96</c:v>
                </c:pt>
                <c:pt idx="58">
                  <c:v>68.4</c:v>
                </c:pt>
                <c:pt idx="59">
                  <c:v>68.45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300A16P!$F$87</c:f>
              <c:strCache>
                <c:ptCount val="1"/>
                <c:pt idx="0">
                  <c:v>P2</c:v>
                </c:pt>
              </c:strCache>
            </c:strRef>
          </c:tx>
          <c:spPr>
            <a:solidFill>
              <a:srgbClr val="9bbb59"/>
            </a:solidFill>
            <a:ln cap="rnd" w="28440">
              <a:solidFill>
                <a:srgbClr val="9bbb59"/>
              </a:solidFill>
              <a:round/>
            </a:ln>
          </c:spPr>
          <c:marker>
            <c:symbol val="circle"/>
            <c:size val="5"/>
            <c:spPr>
              <a:solidFill>
                <a:srgbClr val="9bbb59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f>300A16P!$F$89:$F$148</c:f>
              <c:numCache>
                <c:formatCode>General</c:formatCode>
                <c:ptCount val="60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  <c:pt idx="36">
                  <c:v>63.9</c:v>
                </c:pt>
                <c:pt idx="37">
                  <c:v>64.07</c:v>
                </c:pt>
                <c:pt idx="38">
                  <c:v>63.84</c:v>
                </c:pt>
                <c:pt idx="39">
                  <c:v>65.15</c:v>
                </c:pt>
                <c:pt idx="40">
                  <c:v>65.23</c:v>
                </c:pt>
                <c:pt idx="41">
                  <c:v>65.36</c:v>
                </c:pt>
                <c:pt idx="42">
                  <c:v>65.72</c:v>
                </c:pt>
                <c:pt idx="43">
                  <c:v>66.11</c:v>
                </c:pt>
                <c:pt idx="44">
                  <c:v>67.31</c:v>
                </c:pt>
                <c:pt idx="45">
                  <c:v>66.98</c:v>
                </c:pt>
                <c:pt idx="46">
                  <c:v>67.58</c:v>
                </c:pt>
                <c:pt idx="47">
                  <c:v>67.5</c:v>
                </c:pt>
                <c:pt idx="48">
                  <c:v>67.65</c:v>
                </c:pt>
                <c:pt idx="49">
                  <c:v>67.98</c:v>
                </c:pt>
                <c:pt idx="50">
                  <c:v>68.7</c:v>
                </c:pt>
                <c:pt idx="51">
                  <c:v>67.58</c:v>
                </c:pt>
                <c:pt idx="52">
                  <c:v>68.6</c:v>
                </c:pt>
                <c:pt idx="53">
                  <c:v>67.99</c:v>
                </c:pt>
                <c:pt idx="54">
                  <c:v>68.61</c:v>
                </c:pt>
                <c:pt idx="55">
                  <c:v>67.38</c:v>
                </c:pt>
                <c:pt idx="56">
                  <c:v>67.5</c:v>
                </c:pt>
                <c:pt idx="57">
                  <c:v>67.96</c:v>
                </c:pt>
                <c:pt idx="58">
                  <c:v>68.4</c:v>
                </c:pt>
                <c:pt idx="59">
                  <c:v>68.45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300A16P!$G$87</c:f>
              <c:strCache>
                <c:ptCount val="1"/>
                <c:pt idx="0">
                  <c:v>P3</c:v>
                </c:pt>
              </c:strCache>
            </c:strRef>
          </c:tx>
          <c:spPr>
            <a:solidFill>
              <a:srgbClr val="8064a2"/>
            </a:solidFill>
            <a:ln cap="rnd" w="28440">
              <a:solidFill>
                <a:srgbClr val="8064a2"/>
              </a:solidFill>
              <a:round/>
            </a:ln>
          </c:spPr>
          <c:marker>
            <c:symbol val="circle"/>
            <c:size val="5"/>
            <c:spPr>
              <a:solidFill>
                <a:srgbClr val="8064a2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f>300A16P!$G$89:$G$148</c:f>
              <c:numCache>
                <c:formatCode>General</c:formatCode>
                <c:ptCount val="60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  <c:pt idx="36">
                  <c:v>63.9</c:v>
                </c:pt>
                <c:pt idx="37">
                  <c:v>64.07</c:v>
                </c:pt>
                <c:pt idx="38">
                  <c:v>63.84</c:v>
                </c:pt>
                <c:pt idx="39">
                  <c:v>65.15</c:v>
                </c:pt>
                <c:pt idx="40">
                  <c:v>65.23</c:v>
                </c:pt>
                <c:pt idx="41">
                  <c:v>65.36</c:v>
                </c:pt>
                <c:pt idx="42">
                  <c:v>65.72</c:v>
                </c:pt>
                <c:pt idx="43">
                  <c:v>66.11</c:v>
                </c:pt>
                <c:pt idx="44">
                  <c:v>67.31</c:v>
                </c:pt>
                <c:pt idx="45">
                  <c:v>66.98</c:v>
                </c:pt>
                <c:pt idx="46">
                  <c:v>67.58</c:v>
                </c:pt>
                <c:pt idx="47">
                  <c:v>67.5</c:v>
                </c:pt>
                <c:pt idx="48">
                  <c:v>67.65</c:v>
                </c:pt>
                <c:pt idx="49">
                  <c:v>67.98</c:v>
                </c:pt>
                <c:pt idx="50">
                  <c:v>68.7</c:v>
                </c:pt>
                <c:pt idx="51">
                  <c:v>67.58</c:v>
                </c:pt>
                <c:pt idx="52">
                  <c:v>68.6</c:v>
                </c:pt>
                <c:pt idx="53">
                  <c:v>67.99</c:v>
                </c:pt>
                <c:pt idx="54">
                  <c:v>68.61</c:v>
                </c:pt>
                <c:pt idx="55">
                  <c:v>67.38</c:v>
                </c:pt>
                <c:pt idx="56">
                  <c:v>67.5</c:v>
                </c:pt>
                <c:pt idx="57">
                  <c:v>67.96</c:v>
                </c:pt>
                <c:pt idx="58">
                  <c:v>68.4</c:v>
                </c:pt>
                <c:pt idx="59">
                  <c:v>68.45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300A16P!$H$87</c:f>
              <c:strCache>
                <c:ptCount val="1"/>
                <c:pt idx="0">
                  <c:v>P4</c:v>
                </c:pt>
              </c:strCache>
            </c:strRef>
          </c:tx>
          <c:spPr>
            <a:solidFill>
              <a:srgbClr val="4bacc6"/>
            </a:solidFill>
            <a:ln cap="rnd" w="28440">
              <a:solidFill>
                <a:srgbClr val="4bacc6"/>
              </a:solidFill>
              <a:round/>
            </a:ln>
          </c:spPr>
          <c:marker>
            <c:symbol val="circle"/>
            <c:size val="5"/>
            <c:spPr>
              <a:solidFill>
                <a:srgbClr val="4bacc6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f>300A16P!$H$89:$H$148</c:f>
              <c:numCache>
                <c:formatCode>General</c:formatCode>
                <c:ptCount val="60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  <c:pt idx="36">
                  <c:v>63.9</c:v>
                </c:pt>
                <c:pt idx="37">
                  <c:v>64.07</c:v>
                </c:pt>
                <c:pt idx="38">
                  <c:v>63.84</c:v>
                </c:pt>
                <c:pt idx="39">
                  <c:v>65.15</c:v>
                </c:pt>
                <c:pt idx="40">
                  <c:v>65.23</c:v>
                </c:pt>
                <c:pt idx="41">
                  <c:v>65.36</c:v>
                </c:pt>
                <c:pt idx="42">
                  <c:v>65.72</c:v>
                </c:pt>
                <c:pt idx="43">
                  <c:v>66.11</c:v>
                </c:pt>
                <c:pt idx="44">
                  <c:v>67.31</c:v>
                </c:pt>
                <c:pt idx="45">
                  <c:v>66.98</c:v>
                </c:pt>
                <c:pt idx="46">
                  <c:v>67.58</c:v>
                </c:pt>
                <c:pt idx="47">
                  <c:v>67.5</c:v>
                </c:pt>
                <c:pt idx="48">
                  <c:v>67.65</c:v>
                </c:pt>
                <c:pt idx="49">
                  <c:v>67.98</c:v>
                </c:pt>
                <c:pt idx="50">
                  <c:v>68.7</c:v>
                </c:pt>
                <c:pt idx="51">
                  <c:v>67.58</c:v>
                </c:pt>
                <c:pt idx="52">
                  <c:v>68.6</c:v>
                </c:pt>
                <c:pt idx="53">
                  <c:v>67.99</c:v>
                </c:pt>
                <c:pt idx="54">
                  <c:v>68.61</c:v>
                </c:pt>
                <c:pt idx="55">
                  <c:v>67.38</c:v>
                </c:pt>
                <c:pt idx="56">
                  <c:v>67.5</c:v>
                </c:pt>
                <c:pt idx="57">
                  <c:v>67.96</c:v>
                </c:pt>
                <c:pt idx="58">
                  <c:v>68.4</c:v>
                </c:pt>
                <c:pt idx="59">
                  <c:v>68.45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300A16P!$I$87</c:f>
              <c:strCache>
                <c:ptCount val="1"/>
                <c:pt idx="0">
                  <c:v>P5</c:v>
                </c:pt>
              </c:strCache>
            </c:strRef>
          </c:tx>
          <c:spPr>
            <a:solidFill>
              <a:srgbClr val="f79646"/>
            </a:solidFill>
            <a:ln cap="rnd" w="28440">
              <a:solidFill>
                <a:srgbClr val="f79646"/>
              </a:solidFill>
              <a:round/>
            </a:ln>
          </c:spPr>
          <c:marker>
            <c:symbol val="circle"/>
            <c:size val="5"/>
            <c:spPr>
              <a:solidFill>
                <a:srgbClr val="f79646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f>300A16P!$I$89:$I$148</c:f>
              <c:numCache>
                <c:formatCode>General</c:formatCode>
                <c:ptCount val="60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  <c:pt idx="36">
                  <c:v>63.9</c:v>
                </c:pt>
                <c:pt idx="37">
                  <c:v>64.07</c:v>
                </c:pt>
                <c:pt idx="38">
                  <c:v>63.84</c:v>
                </c:pt>
                <c:pt idx="39">
                  <c:v>65.15</c:v>
                </c:pt>
                <c:pt idx="40">
                  <c:v>65.23</c:v>
                </c:pt>
                <c:pt idx="41">
                  <c:v>65.36</c:v>
                </c:pt>
                <c:pt idx="42">
                  <c:v>65.72</c:v>
                </c:pt>
                <c:pt idx="43">
                  <c:v>66.11</c:v>
                </c:pt>
                <c:pt idx="44">
                  <c:v>67.31</c:v>
                </c:pt>
                <c:pt idx="45">
                  <c:v>66.98</c:v>
                </c:pt>
                <c:pt idx="46">
                  <c:v>67.58</c:v>
                </c:pt>
                <c:pt idx="47">
                  <c:v>67.5</c:v>
                </c:pt>
                <c:pt idx="48">
                  <c:v>67.65</c:v>
                </c:pt>
                <c:pt idx="49">
                  <c:v>67.98</c:v>
                </c:pt>
                <c:pt idx="50">
                  <c:v>68.7</c:v>
                </c:pt>
                <c:pt idx="51">
                  <c:v>67.58</c:v>
                </c:pt>
                <c:pt idx="52">
                  <c:v>68.6</c:v>
                </c:pt>
                <c:pt idx="53">
                  <c:v>67.99</c:v>
                </c:pt>
                <c:pt idx="54">
                  <c:v>68.61</c:v>
                </c:pt>
                <c:pt idx="55">
                  <c:v>67.38</c:v>
                </c:pt>
                <c:pt idx="56">
                  <c:v>67.5</c:v>
                </c:pt>
                <c:pt idx="57">
                  <c:v>67.96</c:v>
                </c:pt>
                <c:pt idx="58">
                  <c:v>68.4</c:v>
                </c:pt>
                <c:pt idx="59">
                  <c:v>68.45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300A16P!$J$87</c:f>
              <c:strCache>
                <c:ptCount val="1"/>
                <c:pt idx="0">
                  <c:v>P6</c:v>
                </c:pt>
              </c:strCache>
            </c:strRef>
          </c:tx>
          <c:spPr>
            <a:solidFill>
              <a:srgbClr val="2c4d75"/>
            </a:solidFill>
            <a:ln cap="rnd" w="28440">
              <a:solidFill>
                <a:srgbClr val="2c4d75"/>
              </a:solidFill>
              <a:round/>
            </a:ln>
          </c:spPr>
          <c:marker>
            <c:symbol val="circle"/>
            <c:size val="5"/>
            <c:spPr>
              <a:solidFill>
                <a:srgbClr val="2c4d75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f>300A16P!$J$89:$J$148</c:f>
              <c:numCache>
                <c:formatCode>General</c:formatCode>
                <c:ptCount val="60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  <c:pt idx="36">
                  <c:v>63.9</c:v>
                </c:pt>
                <c:pt idx="37">
                  <c:v>64.07</c:v>
                </c:pt>
                <c:pt idx="38">
                  <c:v>63.84</c:v>
                </c:pt>
                <c:pt idx="39">
                  <c:v>65.15</c:v>
                </c:pt>
                <c:pt idx="40">
                  <c:v>65.23</c:v>
                </c:pt>
                <c:pt idx="41">
                  <c:v>65.36</c:v>
                </c:pt>
                <c:pt idx="42">
                  <c:v>65.72</c:v>
                </c:pt>
                <c:pt idx="43">
                  <c:v>66.11</c:v>
                </c:pt>
                <c:pt idx="44">
                  <c:v>67.31</c:v>
                </c:pt>
                <c:pt idx="45">
                  <c:v>66.98</c:v>
                </c:pt>
                <c:pt idx="46">
                  <c:v>67.58</c:v>
                </c:pt>
                <c:pt idx="47">
                  <c:v>67.5</c:v>
                </c:pt>
                <c:pt idx="48">
                  <c:v>67.65</c:v>
                </c:pt>
                <c:pt idx="49">
                  <c:v>67.98</c:v>
                </c:pt>
                <c:pt idx="50">
                  <c:v>68.7</c:v>
                </c:pt>
                <c:pt idx="51">
                  <c:v>67.58</c:v>
                </c:pt>
                <c:pt idx="52">
                  <c:v>68.6</c:v>
                </c:pt>
                <c:pt idx="53">
                  <c:v>67.99</c:v>
                </c:pt>
                <c:pt idx="54">
                  <c:v>68.61</c:v>
                </c:pt>
                <c:pt idx="55">
                  <c:v>67.38</c:v>
                </c:pt>
                <c:pt idx="56">
                  <c:v>67.5</c:v>
                </c:pt>
                <c:pt idx="57">
                  <c:v>67.96</c:v>
                </c:pt>
                <c:pt idx="58">
                  <c:v>68.4</c:v>
                </c:pt>
                <c:pt idx="59">
                  <c:v>68.45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300A16P!$K$87</c:f>
              <c:strCache>
                <c:ptCount val="1"/>
                <c:pt idx="0">
                  <c:v>P7</c:v>
                </c:pt>
              </c:strCache>
            </c:strRef>
          </c:tx>
          <c:spPr>
            <a:solidFill>
              <a:srgbClr val="772c2a"/>
            </a:solidFill>
            <a:ln cap="rnd" w="28440">
              <a:solidFill>
                <a:srgbClr val="772c2a"/>
              </a:solidFill>
              <a:round/>
            </a:ln>
          </c:spPr>
          <c:marker>
            <c:symbol val="circle"/>
            <c:size val="5"/>
            <c:spPr>
              <a:solidFill>
                <a:srgbClr val="772c2a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f>300A16P!$K$89:$K$148</c:f>
              <c:numCache>
                <c:formatCode>General</c:formatCode>
                <c:ptCount val="60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  <c:pt idx="36">
                  <c:v>63.9</c:v>
                </c:pt>
                <c:pt idx="37">
                  <c:v>64.07</c:v>
                </c:pt>
                <c:pt idx="38">
                  <c:v>63.84</c:v>
                </c:pt>
                <c:pt idx="39">
                  <c:v>65.15</c:v>
                </c:pt>
                <c:pt idx="40">
                  <c:v>65.23</c:v>
                </c:pt>
                <c:pt idx="41">
                  <c:v>65.36</c:v>
                </c:pt>
                <c:pt idx="42">
                  <c:v>65.72</c:v>
                </c:pt>
                <c:pt idx="43">
                  <c:v>66.11</c:v>
                </c:pt>
                <c:pt idx="44">
                  <c:v>67.31</c:v>
                </c:pt>
                <c:pt idx="45">
                  <c:v>66.98</c:v>
                </c:pt>
                <c:pt idx="46">
                  <c:v>67.58</c:v>
                </c:pt>
                <c:pt idx="47">
                  <c:v>67.5</c:v>
                </c:pt>
                <c:pt idx="48">
                  <c:v>67.65</c:v>
                </c:pt>
                <c:pt idx="49">
                  <c:v>67.98</c:v>
                </c:pt>
                <c:pt idx="50">
                  <c:v>68.7</c:v>
                </c:pt>
                <c:pt idx="51">
                  <c:v>67.58</c:v>
                </c:pt>
                <c:pt idx="52">
                  <c:v>68.6</c:v>
                </c:pt>
                <c:pt idx="53">
                  <c:v>67.99</c:v>
                </c:pt>
                <c:pt idx="54">
                  <c:v>68.61</c:v>
                </c:pt>
                <c:pt idx="55">
                  <c:v>67.38</c:v>
                </c:pt>
                <c:pt idx="56">
                  <c:v>67.5</c:v>
                </c:pt>
                <c:pt idx="57">
                  <c:v>67.96</c:v>
                </c:pt>
                <c:pt idx="58">
                  <c:v>68.4</c:v>
                </c:pt>
                <c:pt idx="59">
                  <c:v>68.45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300A16P!$L$87</c:f>
              <c:strCache>
                <c:ptCount val="1"/>
                <c:pt idx="0">
                  <c:v>P8</c:v>
                </c:pt>
              </c:strCache>
            </c:strRef>
          </c:tx>
          <c:spPr>
            <a:solidFill>
              <a:srgbClr val="5f7530"/>
            </a:solidFill>
            <a:ln cap="rnd" w="28440">
              <a:solidFill>
                <a:srgbClr val="5f7530"/>
              </a:solidFill>
              <a:round/>
            </a:ln>
          </c:spPr>
          <c:marker>
            <c:symbol val="circle"/>
            <c:size val="5"/>
            <c:spPr>
              <a:solidFill>
                <a:srgbClr val="5f7530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f>300A16P!$L$89:$L$148</c:f>
              <c:numCache>
                <c:formatCode>General</c:formatCode>
                <c:ptCount val="60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  <c:pt idx="36">
                  <c:v>63.9</c:v>
                </c:pt>
                <c:pt idx="37">
                  <c:v>64.07</c:v>
                </c:pt>
                <c:pt idx="38">
                  <c:v>63.84</c:v>
                </c:pt>
                <c:pt idx="39">
                  <c:v>65.15</c:v>
                </c:pt>
                <c:pt idx="40">
                  <c:v>65.23</c:v>
                </c:pt>
                <c:pt idx="41">
                  <c:v>65.36</c:v>
                </c:pt>
                <c:pt idx="42">
                  <c:v>65.72</c:v>
                </c:pt>
                <c:pt idx="43">
                  <c:v>66.11</c:v>
                </c:pt>
                <c:pt idx="44">
                  <c:v>67.31</c:v>
                </c:pt>
                <c:pt idx="45">
                  <c:v>66.98</c:v>
                </c:pt>
                <c:pt idx="46">
                  <c:v>67.58</c:v>
                </c:pt>
                <c:pt idx="47">
                  <c:v>67.5</c:v>
                </c:pt>
                <c:pt idx="48">
                  <c:v>67.65</c:v>
                </c:pt>
                <c:pt idx="49">
                  <c:v>67.98</c:v>
                </c:pt>
                <c:pt idx="50">
                  <c:v>68.7</c:v>
                </c:pt>
                <c:pt idx="51">
                  <c:v>67.58</c:v>
                </c:pt>
                <c:pt idx="52">
                  <c:v>68.6</c:v>
                </c:pt>
                <c:pt idx="53">
                  <c:v>67.99</c:v>
                </c:pt>
                <c:pt idx="54">
                  <c:v>68.61</c:v>
                </c:pt>
                <c:pt idx="55">
                  <c:v>67.38</c:v>
                </c:pt>
                <c:pt idx="56">
                  <c:v>67.5</c:v>
                </c:pt>
                <c:pt idx="57">
                  <c:v>67.96</c:v>
                </c:pt>
                <c:pt idx="58">
                  <c:v>68.4</c:v>
                </c:pt>
                <c:pt idx="59">
                  <c:v>68.45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300A16P!$M$87</c:f>
              <c:strCache>
                <c:ptCount val="1"/>
                <c:pt idx="0">
                  <c:v>P9</c:v>
                </c:pt>
              </c:strCache>
            </c:strRef>
          </c:tx>
          <c:spPr>
            <a:solidFill>
              <a:srgbClr val="4d3b62"/>
            </a:solidFill>
            <a:ln cap="rnd" w="28440">
              <a:solidFill>
                <a:srgbClr val="4d3b62"/>
              </a:solidFill>
              <a:round/>
            </a:ln>
          </c:spPr>
          <c:marker>
            <c:symbol val="circle"/>
            <c:size val="5"/>
            <c:spPr>
              <a:solidFill>
                <a:srgbClr val="4d3b62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f>300A16P!$M$89:$M$148</c:f>
              <c:numCache>
                <c:formatCode>General</c:formatCode>
                <c:ptCount val="60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  <c:pt idx="36">
                  <c:v>63.9</c:v>
                </c:pt>
                <c:pt idx="37">
                  <c:v>64.07</c:v>
                </c:pt>
                <c:pt idx="38">
                  <c:v>63.84</c:v>
                </c:pt>
                <c:pt idx="39">
                  <c:v>65.15</c:v>
                </c:pt>
                <c:pt idx="40">
                  <c:v>65.23</c:v>
                </c:pt>
                <c:pt idx="41">
                  <c:v>65.36</c:v>
                </c:pt>
                <c:pt idx="42">
                  <c:v>65.72</c:v>
                </c:pt>
                <c:pt idx="43">
                  <c:v>66.11</c:v>
                </c:pt>
                <c:pt idx="44">
                  <c:v>67.31</c:v>
                </c:pt>
                <c:pt idx="45">
                  <c:v>66.98</c:v>
                </c:pt>
                <c:pt idx="46">
                  <c:v>67.58</c:v>
                </c:pt>
                <c:pt idx="47">
                  <c:v>67.5</c:v>
                </c:pt>
                <c:pt idx="48">
                  <c:v>67.65</c:v>
                </c:pt>
                <c:pt idx="49">
                  <c:v>67.98</c:v>
                </c:pt>
                <c:pt idx="50">
                  <c:v>68.7</c:v>
                </c:pt>
                <c:pt idx="51">
                  <c:v>67.58</c:v>
                </c:pt>
                <c:pt idx="52">
                  <c:v>68.6</c:v>
                </c:pt>
                <c:pt idx="53">
                  <c:v>67.99</c:v>
                </c:pt>
                <c:pt idx="54">
                  <c:v>68.61</c:v>
                </c:pt>
                <c:pt idx="55">
                  <c:v>67.38</c:v>
                </c:pt>
                <c:pt idx="56">
                  <c:v>67.5</c:v>
                </c:pt>
                <c:pt idx="57">
                  <c:v>67.96</c:v>
                </c:pt>
                <c:pt idx="58">
                  <c:v>68.4</c:v>
                </c:pt>
                <c:pt idx="59">
                  <c:v>68.45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300A16P!$N$87</c:f>
              <c:strCache>
                <c:ptCount val="1"/>
                <c:pt idx="0">
                  <c:v>P10</c:v>
                </c:pt>
              </c:strCache>
            </c:strRef>
          </c:tx>
          <c:spPr>
            <a:solidFill>
              <a:srgbClr val="276a7c"/>
            </a:solidFill>
            <a:ln cap="rnd" w="28440">
              <a:solidFill>
                <a:srgbClr val="276a7c"/>
              </a:solidFill>
              <a:round/>
            </a:ln>
          </c:spPr>
          <c:marker>
            <c:symbol val="circle"/>
            <c:size val="5"/>
            <c:spPr>
              <a:solidFill>
                <a:srgbClr val="276a7c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f>300A16P!$N$89:$N$148</c:f>
              <c:numCache>
                <c:formatCode>General</c:formatCode>
                <c:ptCount val="60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  <c:pt idx="36">
                  <c:v>63.9</c:v>
                </c:pt>
                <c:pt idx="37">
                  <c:v>64.07</c:v>
                </c:pt>
                <c:pt idx="38">
                  <c:v>63.84</c:v>
                </c:pt>
                <c:pt idx="39">
                  <c:v>65.15</c:v>
                </c:pt>
                <c:pt idx="40">
                  <c:v>65.23</c:v>
                </c:pt>
                <c:pt idx="41">
                  <c:v>65.36</c:v>
                </c:pt>
                <c:pt idx="42">
                  <c:v>65.72</c:v>
                </c:pt>
                <c:pt idx="43">
                  <c:v>66.11</c:v>
                </c:pt>
                <c:pt idx="44">
                  <c:v>67.31</c:v>
                </c:pt>
                <c:pt idx="45">
                  <c:v>66.98</c:v>
                </c:pt>
                <c:pt idx="46">
                  <c:v>67.58</c:v>
                </c:pt>
                <c:pt idx="47">
                  <c:v>67.5</c:v>
                </c:pt>
                <c:pt idx="48">
                  <c:v>67.65</c:v>
                </c:pt>
                <c:pt idx="49">
                  <c:v>67.98</c:v>
                </c:pt>
                <c:pt idx="50">
                  <c:v>68.7</c:v>
                </c:pt>
                <c:pt idx="51">
                  <c:v>67.58</c:v>
                </c:pt>
                <c:pt idx="52">
                  <c:v>68.6</c:v>
                </c:pt>
                <c:pt idx="53">
                  <c:v>67.99</c:v>
                </c:pt>
                <c:pt idx="54">
                  <c:v>68.61</c:v>
                </c:pt>
                <c:pt idx="55">
                  <c:v>67.38</c:v>
                </c:pt>
                <c:pt idx="56">
                  <c:v>67.5</c:v>
                </c:pt>
                <c:pt idx="57">
                  <c:v>67.96</c:v>
                </c:pt>
                <c:pt idx="58">
                  <c:v>68.4</c:v>
                </c:pt>
                <c:pt idx="59">
                  <c:v>68.45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300A16P!$O$87</c:f>
              <c:strCache>
                <c:ptCount val="1"/>
                <c:pt idx="0">
                  <c:v>P11</c:v>
                </c:pt>
              </c:strCache>
            </c:strRef>
          </c:tx>
          <c:spPr>
            <a:solidFill>
              <a:srgbClr val="b65708"/>
            </a:solidFill>
            <a:ln cap="rnd" w="28440">
              <a:solidFill>
                <a:srgbClr val="b65708"/>
              </a:solidFill>
              <a:round/>
            </a:ln>
          </c:spPr>
          <c:marker>
            <c:symbol val="circle"/>
            <c:size val="5"/>
            <c:spPr>
              <a:solidFill>
                <a:srgbClr val="b65708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f>300A16P!$O$89:$O$148</c:f>
              <c:numCache>
                <c:formatCode>General</c:formatCode>
                <c:ptCount val="60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  <c:pt idx="36">
                  <c:v>63.9</c:v>
                </c:pt>
                <c:pt idx="37">
                  <c:v>64.07</c:v>
                </c:pt>
                <c:pt idx="38">
                  <c:v>63.84</c:v>
                </c:pt>
                <c:pt idx="39">
                  <c:v>65.15</c:v>
                </c:pt>
                <c:pt idx="40">
                  <c:v>65.23</c:v>
                </c:pt>
                <c:pt idx="41">
                  <c:v>65.36</c:v>
                </c:pt>
                <c:pt idx="42">
                  <c:v>65.72</c:v>
                </c:pt>
                <c:pt idx="43">
                  <c:v>66.11</c:v>
                </c:pt>
                <c:pt idx="44">
                  <c:v>67.31</c:v>
                </c:pt>
                <c:pt idx="45">
                  <c:v>66.98</c:v>
                </c:pt>
                <c:pt idx="46">
                  <c:v>67.58</c:v>
                </c:pt>
                <c:pt idx="47">
                  <c:v>67.5</c:v>
                </c:pt>
                <c:pt idx="48">
                  <c:v>67.65</c:v>
                </c:pt>
                <c:pt idx="49">
                  <c:v>67.98</c:v>
                </c:pt>
                <c:pt idx="50">
                  <c:v>68.7</c:v>
                </c:pt>
                <c:pt idx="51">
                  <c:v>67.58</c:v>
                </c:pt>
                <c:pt idx="52">
                  <c:v>68.6</c:v>
                </c:pt>
                <c:pt idx="53">
                  <c:v>67.99</c:v>
                </c:pt>
                <c:pt idx="54">
                  <c:v>68.61</c:v>
                </c:pt>
                <c:pt idx="55">
                  <c:v>67.38</c:v>
                </c:pt>
                <c:pt idx="56">
                  <c:v>67.5</c:v>
                </c:pt>
                <c:pt idx="57">
                  <c:v>67.96</c:v>
                </c:pt>
                <c:pt idx="58">
                  <c:v>68.4</c:v>
                </c:pt>
                <c:pt idx="59">
                  <c:v>68.45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300A16P!$P$87</c:f>
              <c:strCache>
                <c:ptCount val="1"/>
                <c:pt idx="0">
                  <c:v>P12</c:v>
                </c:pt>
              </c:strCache>
            </c:strRef>
          </c:tx>
          <c:spPr>
            <a:solidFill>
              <a:srgbClr val="729aca"/>
            </a:solidFill>
            <a:ln cap="rnd" w="28440">
              <a:solidFill>
                <a:srgbClr val="729aca"/>
              </a:solidFill>
              <a:round/>
            </a:ln>
          </c:spPr>
          <c:marker>
            <c:symbol val="circle"/>
            <c:size val="5"/>
            <c:spPr>
              <a:solidFill>
                <a:srgbClr val="729aca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f>300A16P!$P$89:$P$148</c:f>
              <c:numCache>
                <c:formatCode>General</c:formatCode>
                <c:ptCount val="60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  <c:pt idx="36">
                  <c:v>63.9</c:v>
                </c:pt>
                <c:pt idx="37">
                  <c:v>64.07</c:v>
                </c:pt>
                <c:pt idx="38">
                  <c:v>63.84</c:v>
                </c:pt>
                <c:pt idx="39">
                  <c:v>65.15</c:v>
                </c:pt>
                <c:pt idx="40">
                  <c:v>65.23</c:v>
                </c:pt>
                <c:pt idx="41">
                  <c:v>65.36</c:v>
                </c:pt>
                <c:pt idx="42">
                  <c:v>65.72</c:v>
                </c:pt>
                <c:pt idx="43">
                  <c:v>66.11</c:v>
                </c:pt>
                <c:pt idx="44">
                  <c:v>67.31</c:v>
                </c:pt>
                <c:pt idx="45">
                  <c:v>66.98</c:v>
                </c:pt>
                <c:pt idx="46">
                  <c:v>67.58</c:v>
                </c:pt>
                <c:pt idx="47">
                  <c:v>67.5</c:v>
                </c:pt>
                <c:pt idx="48">
                  <c:v>67.65</c:v>
                </c:pt>
                <c:pt idx="49">
                  <c:v>67.98</c:v>
                </c:pt>
                <c:pt idx="50">
                  <c:v>68.7</c:v>
                </c:pt>
                <c:pt idx="51">
                  <c:v>67.58</c:v>
                </c:pt>
                <c:pt idx="52">
                  <c:v>68.6</c:v>
                </c:pt>
                <c:pt idx="53">
                  <c:v>67.99</c:v>
                </c:pt>
                <c:pt idx="54">
                  <c:v>68.61</c:v>
                </c:pt>
                <c:pt idx="55">
                  <c:v>67.38</c:v>
                </c:pt>
                <c:pt idx="56">
                  <c:v>67.5</c:v>
                </c:pt>
                <c:pt idx="57">
                  <c:v>67.96</c:v>
                </c:pt>
                <c:pt idx="58">
                  <c:v>68.4</c:v>
                </c:pt>
                <c:pt idx="59">
                  <c:v>68.45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300A16P!$Q$87</c:f>
              <c:strCache>
                <c:ptCount val="1"/>
                <c:pt idx="0">
                  <c:v>P13</c:v>
                </c:pt>
              </c:strCache>
            </c:strRef>
          </c:tx>
          <c:spPr>
            <a:solidFill>
              <a:srgbClr val="cd7371"/>
            </a:solidFill>
            <a:ln cap="rnd" w="28440">
              <a:solidFill>
                <a:srgbClr val="cd7371"/>
              </a:solidFill>
              <a:round/>
            </a:ln>
          </c:spPr>
          <c:marker>
            <c:symbol val="circle"/>
            <c:size val="5"/>
            <c:spPr>
              <a:solidFill>
                <a:srgbClr val="cd7371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f>300A16P!$Q$89:$Q$148</c:f>
              <c:numCache>
                <c:formatCode>General</c:formatCode>
                <c:ptCount val="60"/>
                <c:pt idx="0">
                  <c:v>28.18</c:v>
                </c:pt>
                <c:pt idx="1">
                  <c:v>34</c:v>
                </c:pt>
                <c:pt idx="2">
                  <c:v>38.51</c:v>
                </c:pt>
                <c:pt idx="3">
                  <c:v>42.93</c:v>
                </c:pt>
                <c:pt idx="4">
                  <c:v>47.65</c:v>
                </c:pt>
                <c:pt idx="5">
                  <c:v>51.07</c:v>
                </c:pt>
                <c:pt idx="6">
                  <c:v>53.82</c:v>
                </c:pt>
                <c:pt idx="7">
                  <c:v>55.12</c:v>
                </c:pt>
                <c:pt idx="8">
                  <c:v>56.24</c:v>
                </c:pt>
                <c:pt idx="9">
                  <c:v>57.37</c:v>
                </c:pt>
                <c:pt idx="10">
                  <c:v>57.56</c:v>
                </c:pt>
                <c:pt idx="11">
                  <c:v>57.91</c:v>
                </c:pt>
                <c:pt idx="12">
                  <c:v>57.96</c:v>
                </c:pt>
                <c:pt idx="13">
                  <c:v>58.65</c:v>
                </c:pt>
                <c:pt idx="14">
                  <c:v>58.72</c:v>
                </c:pt>
                <c:pt idx="15">
                  <c:v>59.15</c:v>
                </c:pt>
                <c:pt idx="16">
                  <c:v>59.35</c:v>
                </c:pt>
                <c:pt idx="17">
                  <c:v>58.25</c:v>
                </c:pt>
                <c:pt idx="18">
                  <c:v>57.91</c:v>
                </c:pt>
                <c:pt idx="19">
                  <c:v>58.97</c:v>
                </c:pt>
                <c:pt idx="20">
                  <c:v>59.39</c:v>
                </c:pt>
                <c:pt idx="21">
                  <c:v>59.94</c:v>
                </c:pt>
                <c:pt idx="22">
                  <c:v>59.76</c:v>
                </c:pt>
                <c:pt idx="23">
                  <c:v>60.11</c:v>
                </c:pt>
                <c:pt idx="24">
                  <c:v>60.72</c:v>
                </c:pt>
                <c:pt idx="25">
                  <c:v>60.68</c:v>
                </c:pt>
                <c:pt idx="26">
                  <c:v>61.48</c:v>
                </c:pt>
                <c:pt idx="27">
                  <c:v>61.53</c:v>
                </c:pt>
                <c:pt idx="28">
                  <c:v>62.59</c:v>
                </c:pt>
                <c:pt idx="29">
                  <c:v>62.61</c:v>
                </c:pt>
                <c:pt idx="30">
                  <c:v>62.7</c:v>
                </c:pt>
                <c:pt idx="31">
                  <c:v>63.05</c:v>
                </c:pt>
                <c:pt idx="32">
                  <c:v>62.21</c:v>
                </c:pt>
                <c:pt idx="33">
                  <c:v>62.76</c:v>
                </c:pt>
                <c:pt idx="34">
                  <c:v>62.73</c:v>
                </c:pt>
                <c:pt idx="35">
                  <c:v>62.95</c:v>
                </c:pt>
                <c:pt idx="36">
                  <c:v>63.9</c:v>
                </c:pt>
                <c:pt idx="37">
                  <c:v>64.07</c:v>
                </c:pt>
                <c:pt idx="38">
                  <c:v>63.84</c:v>
                </c:pt>
                <c:pt idx="39">
                  <c:v>65.15</c:v>
                </c:pt>
                <c:pt idx="40">
                  <c:v>65.23</c:v>
                </c:pt>
                <c:pt idx="41">
                  <c:v>65.36</c:v>
                </c:pt>
                <c:pt idx="42">
                  <c:v>65.72</c:v>
                </c:pt>
                <c:pt idx="43">
                  <c:v>66.11</c:v>
                </c:pt>
                <c:pt idx="44">
                  <c:v>67.31</c:v>
                </c:pt>
                <c:pt idx="45">
                  <c:v>66.98</c:v>
                </c:pt>
                <c:pt idx="46">
                  <c:v>67.58</c:v>
                </c:pt>
                <c:pt idx="47">
                  <c:v>67.5</c:v>
                </c:pt>
                <c:pt idx="48">
                  <c:v>67.65</c:v>
                </c:pt>
                <c:pt idx="49">
                  <c:v>67.98</c:v>
                </c:pt>
                <c:pt idx="50">
                  <c:v>68.7</c:v>
                </c:pt>
                <c:pt idx="51">
                  <c:v>67.58</c:v>
                </c:pt>
                <c:pt idx="52">
                  <c:v>68.6</c:v>
                </c:pt>
                <c:pt idx="53">
                  <c:v>67.99</c:v>
                </c:pt>
                <c:pt idx="54">
                  <c:v>68.61</c:v>
                </c:pt>
                <c:pt idx="55">
                  <c:v>67.38</c:v>
                </c:pt>
                <c:pt idx="56">
                  <c:v>67.5</c:v>
                </c:pt>
                <c:pt idx="57">
                  <c:v>67.96</c:v>
                </c:pt>
                <c:pt idx="58">
                  <c:v>68.4</c:v>
                </c:pt>
                <c:pt idx="59">
                  <c:v>68.45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300A16P!$R$87</c:f>
              <c:strCache>
                <c:ptCount val="1"/>
                <c:pt idx="0">
                  <c:v>A1</c:v>
                </c:pt>
              </c:strCache>
            </c:strRef>
          </c:tx>
          <c:spPr>
            <a:solidFill>
              <a:srgbClr val="afc97a"/>
            </a:solidFill>
            <a:ln cap="rnd" w="28440">
              <a:solidFill>
                <a:srgbClr val="afc97a"/>
              </a:solidFill>
              <a:round/>
            </a:ln>
          </c:spPr>
          <c:marker>
            <c:symbol val="circle"/>
            <c:size val="5"/>
            <c:spPr>
              <a:solidFill>
                <a:srgbClr val="afc97a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f>300A16P!$R$89:$R$148</c:f>
              <c:numCache>
                <c:formatCode>General</c:formatCode>
                <c:ptCount val="60"/>
                <c:pt idx="0">
                  <c:v>21.48</c:v>
                </c:pt>
                <c:pt idx="1">
                  <c:v>21.39</c:v>
                </c:pt>
                <c:pt idx="2">
                  <c:v>21.53</c:v>
                </c:pt>
                <c:pt idx="3">
                  <c:v>21.79</c:v>
                </c:pt>
                <c:pt idx="4">
                  <c:v>21.82</c:v>
                </c:pt>
                <c:pt idx="5">
                  <c:v>21.76</c:v>
                </c:pt>
                <c:pt idx="6">
                  <c:v>21.68</c:v>
                </c:pt>
                <c:pt idx="7">
                  <c:v>21.84</c:v>
                </c:pt>
                <c:pt idx="8">
                  <c:v>22.01</c:v>
                </c:pt>
                <c:pt idx="9">
                  <c:v>22.12</c:v>
                </c:pt>
                <c:pt idx="10">
                  <c:v>22.17</c:v>
                </c:pt>
                <c:pt idx="11">
                  <c:v>22.28</c:v>
                </c:pt>
                <c:pt idx="12">
                  <c:v>22.48</c:v>
                </c:pt>
                <c:pt idx="13">
                  <c:v>22.3</c:v>
                </c:pt>
                <c:pt idx="14">
                  <c:v>22.24</c:v>
                </c:pt>
                <c:pt idx="15">
                  <c:v>22.43</c:v>
                </c:pt>
                <c:pt idx="16">
                  <c:v>22.39</c:v>
                </c:pt>
                <c:pt idx="17">
                  <c:v>22.51</c:v>
                </c:pt>
                <c:pt idx="18">
                  <c:v>22.8</c:v>
                </c:pt>
                <c:pt idx="19">
                  <c:v>23.08</c:v>
                </c:pt>
                <c:pt idx="20">
                  <c:v>23.12</c:v>
                </c:pt>
                <c:pt idx="21">
                  <c:v>23.37</c:v>
                </c:pt>
                <c:pt idx="22">
                  <c:v>23.5</c:v>
                </c:pt>
                <c:pt idx="23">
                  <c:v>23.79</c:v>
                </c:pt>
                <c:pt idx="24">
                  <c:v>24</c:v>
                </c:pt>
                <c:pt idx="25">
                  <c:v>24.36</c:v>
                </c:pt>
                <c:pt idx="26">
                  <c:v>24.13</c:v>
                </c:pt>
                <c:pt idx="27">
                  <c:v>24.36</c:v>
                </c:pt>
                <c:pt idx="28">
                  <c:v>24.52</c:v>
                </c:pt>
                <c:pt idx="29">
                  <c:v>24.55</c:v>
                </c:pt>
                <c:pt idx="30">
                  <c:v>24.64</c:v>
                </c:pt>
                <c:pt idx="31">
                  <c:v>25.01</c:v>
                </c:pt>
                <c:pt idx="32">
                  <c:v>24.96</c:v>
                </c:pt>
                <c:pt idx="33">
                  <c:v>25.2</c:v>
                </c:pt>
                <c:pt idx="34">
                  <c:v>25.53</c:v>
                </c:pt>
                <c:pt idx="35">
                  <c:v>25.68</c:v>
                </c:pt>
                <c:pt idx="36">
                  <c:v>25.59</c:v>
                </c:pt>
                <c:pt idx="37">
                  <c:v>25.75</c:v>
                </c:pt>
                <c:pt idx="38">
                  <c:v>26.15</c:v>
                </c:pt>
                <c:pt idx="39">
                  <c:v>26.43</c:v>
                </c:pt>
                <c:pt idx="40">
                  <c:v>26.39</c:v>
                </c:pt>
                <c:pt idx="41">
                  <c:v>26.56</c:v>
                </c:pt>
                <c:pt idx="42">
                  <c:v>26.98</c:v>
                </c:pt>
                <c:pt idx="43">
                  <c:v>27.18</c:v>
                </c:pt>
                <c:pt idx="44">
                  <c:v>27.44</c:v>
                </c:pt>
                <c:pt idx="45">
                  <c:v>27.4</c:v>
                </c:pt>
                <c:pt idx="46">
                  <c:v>27.94</c:v>
                </c:pt>
                <c:pt idx="47">
                  <c:v>27.95</c:v>
                </c:pt>
                <c:pt idx="48">
                  <c:v>27.52</c:v>
                </c:pt>
                <c:pt idx="49">
                  <c:v>27.73</c:v>
                </c:pt>
                <c:pt idx="50">
                  <c:v>27.8</c:v>
                </c:pt>
                <c:pt idx="51">
                  <c:v>27.95</c:v>
                </c:pt>
                <c:pt idx="52">
                  <c:v>28.36</c:v>
                </c:pt>
                <c:pt idx="53">
                  <c:v>28.09</c:v>
                </c:pt>
                <c:pt idx="54">
                  <c:v>28.38</c:v>
                </c:pt>
                <c:pt idx="55">
                  <c:v>28.25</c:v>
                </c:pt>
                <c:pt idx="56">
                  <c:v>28.31</c:v>
                </c:pt>
                <c:pt idx="57">
                  <c:v>28.25</c:v>
                </c:pt>
                <c:pt idx="58">
                  <c:v>28.58</c:v>
                </c:pt>
                <c:pt idx="59">
                  <c:v>29.35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300A16P!$S$87</c:f>
              <c:strCache>
                <c:ptCount val="1"/>
                <c:pt idx="0">
                  <c:v>A2</c:v>
                </c:pt>
              </c:strCache>
            </c:strRef>
          </c:tx>
          <c:spPr>
            <a:solidFill>
              <a:srgbClr val="9983b5"/>
            </a:solidFill>
            <a:ln cap="rnd" w="28440">
              <a:solidFill>
                <a:srgbClr val="9983b5"/>
              </a:solidFill>
              <a:round/>
            </a:ln>
          </c:spPr>
          <c:marker>
            <c:symbol val="circle"/>
            <c:size val="5"/>
            <c:spPr>
              <a:solidFill>
                <a:srgbClr val="9983b5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f>300A16P!$S$89:$S$148</c:f>
              <c:numCache>
                <c:formatCode>General</c:formatCode>
                <c:ptCount val="60"/>
                <c:pt idx="0">
                  <c:v>21.23</c:v>
                </c:pt>
                <c:pt idx="1">
                  <c:v>21.3</c:v>
                </c:pt>
                <c:pt idx="2">
                  <c:v>21.29</c:v>
                </c:pt>
                <c:pt idx="3">
                  <c:v>21.51</c:v>
                </c:pt>
                <c:pt idx="4">
                  <c:v>21.55</c:v>
                </c:pt>
                <c:pt idx="5">
                  <c:v>21.43</c:v>
                </c:pt>
                <c:pt idx="6">
                  <c:v>21.58</c:v>
                </c:pt>
                <c:pt idx="7">
                  <c:v>21.63</c:v>
                </c:pt>
                <c:pt idx="8">
                  <c:v>21.8</c:v>
                </c:pt>
                <c:pt idx="9">
                  <c:v>21.82</c:v>
                </c:pt>
                <c:pt idx="10">
                  <c:v>21.86</c:v>
                </c:pt>
                <c:pt idx="11">
                  <c:v>21.92</c:v>
                </c:pt>
                <c:pt idx="12">
                  <c:v>21.99</c:v>
                </c:pt>
                <c:pt idx="13">
                  <c:v>22.02</c:v>
                </c:pt>
                <c:pt idx="14">
                  <c:v>22.03</c:v>
                </c:pt>
                <c:pt idx="15">
                  <c:v>21.98</c:v>
                </c:pt>
                <c:pt idx="16">
                  <c:v>22.11</c:v>
                </c:pt>
                <c:pt idx="17">
                  <c:v>22.21</c:v>
                </c:pt>
                <c:pt idx="18">
                  <c:v>22.66</c:v>
                </c:pt>
                <c:pt idx="19">
                  <c:v>23.05</c:v>
                </c:pt>
                <c:pt idx="20">
                  <c:v>23.02</c:v>
                </c:pt>
                <c:pt idx="21">
                  <c:v>23.38</c:v>
                </c:pt>
                <c:pt idx="22">
                  <c:v>23.55</c:v>
                </c:pt>
                <c:pt idx="23">
                  <c:v>23.76</c:v>
                </c:pt>
                <c:pt idx="24">
                  <c:v>23.89</c:v>
                </c:pt>
                <c:pt idx="25">
                  <c:v>24.4</c:v>
                </c:pt>
                <c:pt idx="26">
                  <c:v>24.28</c:v>
                </c:pt>
                <c:pt idx="27">
                  <c:v>24.54</c:v>
                </c:pt>
                <c:pt idx="28">
                  <c:v>24.34</c:v>
                </c:pt>
                <c:pt idx="29">
                  <c:v>24.37</c:v>
                </c:pt>
                <c:pt idx="30">
                  <c:v>24.48</c:v>
                </c:pt>
                <c:pt idx="31">
                  <c:v>24.77</c:v>
                </c:pt>
                <c:pt idx="32">
                  <c:v>25.05</c:v>
                </c:pt>
                <c:pt idx="33">
                  <c:v>25.34</c:v>
                </c:pt>
                <c:pt idx="34">
                  <c:v>25.56</c:v>
                </c:pt>
                <c:pt idx="35">
                  <c:v>25.87</c:v>
                </c:pt>
                <c:pt idx="36">
                  <c:v>25.49</c:v>
                </c:pt>
                <c:pt idx="37">
                  <c:v>25.57</c:v>
                </c:pt>
                <c:pt idx="38">
                  <c:v>26.26</c:v>
                </c:pt>
                <c:pt idx="39">
                  <c:v>26.58</c:v>
                </c:pt>
                <c:pt idx="40">
                  <c:v>26.45</c:v>
                </c:pt>
                <c:pt idx="41">
                  <c:v>26.86</c:v>
                </c:pt>
                <c:pt idx="42">
                  <c:v>27.25</c:v>
                </c:pt>
                <c:pt idx="43">
                  <c:v>27.41</c:v>
                </c:pt>
                <c:pt idx="44">
                  <c:v>27.36</c:v>
                </c:pt>
                <c:pt idx="45">
                  <c:v>27.6</c:v>
                </c:pt>
                <c:pt idx="46">
                  <c:v>27.95</c:v>
                </c:pt>
                <c:pt idx="47">
                  <c:v>28.3</c:v>
                </c:pt>
                <c:pt idx="48">
                  <c:v>27.35</c:v>
                </c:pt>
                <c:pt idx="49">
                  <c:v>27.64</c:v>
                </c:pt>
                <c:pt idx="50">
                  <c:v>27.73</c:v>
                </c:pt>
                <c:pt idx="51">
                  <c:v>28.12</c:v>
                </c:pt>
                <c:pt idx="52">
                  <c:v>28.29</c:v>
                </c:pt>
                <c:pt idx="53">
                  <c:v>28.11</c:v>
                </c:pt>
                <c:pt idx="54">
                  <c:v>28.29</c:v>
                </c:pt>
                <c:pt idx="55">
                  <c:v>28.16</c:v>
                </c:pt>
                <c:pt idx="56">
                  <c:v>28.23</c:v>
                </c:pt>
                <c:pt idx="57">
                  <c:v>28.19</c:v>
                </c:pt>
                <c:pt idx="58">
                  <c:v>28.65</c:v>
                </c:pt>
                <c:pt idx="59">
                  <c:v>29.05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300A16P!$T$87</c:f>
              <c:strCache>
                <c:ptCount val="1"/>
                <c:pt idx="0">
                  <c:v>A3</c:v>
                </c:pt>
              </c:strCache>
            </c:strRef>
          </c:tx>
          <c:spPr>
            <a:solidFill>
              <a:srgbClr val="6fbdd1"/>
            </a:solidFill>
            <a:ln cap="rnd" w="28440">
              <a:solidFill>
                <a:srgbClr val="6fbdd1"/>
              </a:solidFill>
              <a:round/>
            </a:ln>
          </c:spPr>
          <c:marker>
            <c:symbol val="circle"/>
            <c:size val="5"/>
            <c:spPr>
              <a:solidFill>
                <a:srgbClr val="6fbdd1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300A16P!$D$88:$D$148</c:f>
              <c:strCache>
                <c:ptCount val="6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</c:strCache>
            </c:strRef>
          </c:cat>
          <c:val>
            <c:numRef>
              <c:f>300A16P!$T$89:$T$148</c:f>
              <c:numCache>
                <c:formatCode>General</c:formatCode>
                <c:ptCount val="60"/>
                <c:pt idx="0">
                  <c:v>20.75</c:v>
                </c:pt>
                <c:pt idx="1">
                  <c:v>20.83</c:v>
                </c:pt>
                <c:pt idx="2">
                  <c:v>20.85</c:v>
                </c:pt>
                <c:pt idx="3">
                  <c:v>21.04</c:v>
                </c:pt>
                <c:pt idx="4">
                  <c:v>21.01</c:v>
                </c:pt>
                <c:pt idx="5">
                  <c:v>21.06</c:v>
                </c:pt>
                <c:pt idx="6">
                  <c:v>21.02</c:v>
                </c:pt>
                <c:pt idx="7">
                  <c:v>21.04</c:v>
                </c:pt>
                <c:pt idx="8">
                  <c:v>21.2</c:v>
                </c:pt>
                <c:pt idx="9">
                  <c:v>21.3</c:v>
                </c:pt>
                <c:pt idx="10">
                  <c:v>21.34</c:v>
                </c:pt>
                <c:pt idx="11">
                  <c:v>21.41</c:v>
                </c:pt>
                <c:pt idx="12">
                  <c:v>21.54</c:v>
                </c:pt>
                <c:pt idx="13">
                  <c:v>21.48</c:v>
                </c:pt>
                <c:pt idx="14">
                  <c:v>21.57</c:v>
                </c:pt>
                <c:pt idx="15">
                  <c:v>21.53</c:v>
                </c:pt>
                <c:pt idx="16">
                  <c:v>21.62</c:v>
                </c:pt>
                <c:pt idx="17">
                  <c:v>21.63</c:v>
                </c:pt>
                <c:pt idx="18">
                  <c:v>22.03</c:v>
                </c:pt>
                <c:pt idx="19">
                  <c:v>22.34</c:v>
                </c:pt>
                <c:pt idx="20">
                  <c:v>22.3</c:v>
                </c:pt>
                <c:pt idx="21">
                  <c:v>22.6</c:v>
                </c:pt>
                <c:pt idx="22">
                  <c:v>22.71</c:v>
                </c:pt>
                <c:pt idx="23">
                  <c:v>22.92</c:v>
                </c:pt>
                <c:pt idx="24">
                  <c:v>23.05</c:v>
                </c:pt>
                <c:pt idx="25">
                  <c:v>23.41</c:v>
                </c:pt>
                <c:pt idx="26">
                  <c:v>23.37</c:v>
                </c:pt>
                <c:pt idx="27">
                  <c:v>23.57</c:v>
                </c:pt>
                <c:pt idx="28">
                  <c:v>23.57</c:v>
                </c:pt>
                <c:pt idx="29">
                  <c:v>23.65</c:v>
                </c:pt>
                <c:pt idx="30">
                  <c:v>23.69</c:v>
                </c:pt>
                <c:pt idx="31">
                  <c:v>23.93</c:v>
                </c:pt>
                <c:pt idx="32">
                  <c:v>24.14</c:v>
                </c:pt>
                <c:pt idx="33">
                  <c:v>24.22</c:v>
                </c:pt>
                <c:pt idx="34">
                  <c:v>24.47</c:v>
                </c:pt>
                <c:pt idx="35">
                  <c:v>24.77</c:v>
                </c:pt>
                <c:pt idx="36">
                  <c:v>24.66</c:v>
                </c:pt>
                <c:pt idx="37">
                  <c:v>24.61</c:v>
                </c:pt>
                <c:pt idx="38">
                  <c:v>25.12</c:v>
                </c:pt>
                <c:pt idx="39">
                  <c:v>25.23</c:v>
                </c:pt>
                <c:pt idx="40">
                  <c:v>25.26</c:v>
                </c:pt>
                <c:pt idx="41">
                  <c:v>25.55</c:v>
                </c:pt>
                <c:pt idx="42">
                  <c:v>25.84</c:v>
                </c:pt>
                <c:pt idx="43">
                  <c:v>25.93</c:v>
                </c:pt>
                <c:pt idx="44">
                  <c:v>26.25</c:v>
                </c:pt>
                <c:pt idx="45">
                  <c:v>26.29</c:v>
                </c:pt>
                <c:pt idx="46">
                  <c:v>26.48</c:v>
                </c:pt>
                <c:pt idx="47">
                  <c:v>26.7</c:v>
                </c:pt>
                <c:pt idx="48">
                  <c:v>26.35</c:v>
                </c:pt>
                <c:pt idx="49">
                  <c:v>26.56</c:v>
                </c:pt>
                <c:pt idx="50">
                  <c:v>26.55</c:v>
                </c:pt>
                <c:pt idx="51">
                  <c:v>26.89</c:v>
                </c:pt>
                <c:pt idx="52">
                  <c:v>27.1</c:v>
                </c:pt>
                <c:pt idx="53">
                  <c:v>26.91</c:v>
                </c:pt>
                <c:pt idx="54">
                  <c:v>27.15</c:v>
                </c:pt>
                <c:pt idx="55">
                  <c:v>27.16</c:v>
                </c:pt>
                <c:pt idx="56">
                  <c:v>27.22</c:v>
                </c:pt>
                <c:pt idx="57">
                  <c:v>27.17</c:v>
                </c:pt>
                <c:pt idx="58">
                  <c:v>27.48</c:v>
                </c:pt>
                <c:pt idx="59">
                  <c:v>27.72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59973988"/>
        <c:axId val="60652630"/>
      </c:lineChart>
      <c:catAx>
        <c:axId val="599739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0652630"/>
        <c:crosses val="autoZero"/>
        <c:auto val="1"/>
        <c:lblAlgn val="ctr"/>
        <c:lblOffset val="100"/>
        <c:noMultiLvlLbl val="0"/>
      </c:catAx>
      <c:valAx>
        <c:axId val="60652630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59973988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9bbb59"/>
    </a:solidFill>
    <a:ln w="9360">
      <a:solidFill>
        <a:srgbClr val="d9d9d9"/>
      </a:solidFill>
      <a:round/>
    </a:ln>
  </c:sp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0509071607797722"/>
          <c:y val="0.0322975287496941"/>
          <c:w val="0.69991314418066"/>
          <c:h val="0.807927575238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"tempo"</c:f>
              <c:strCache>
                <c:ptCount val="1"/>
                <c:pt idx="0">
                  <c:v>tempo</c:v>
                </c:pt>
              </c:strCache>
            </c:strRef>
          </c:tx>
          <c:spPr>
            <a:solidFill>
              <a:srgbClr val="99ccff"/>
            </a:solidFill>
            <a:ln w="2844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600A16P!$K$202:$K$210</c:f>
              <c:numCache>
                <c:formatCode>General</c:formatCode>
                <c:ptCount val="9"/>
                <c:pt idx="0">
                  <c:v>70</c:v>
                </c:pt>
                <c:pt idx="1">
                  <c:v>78</c:v>
                </c:pt>
                <c:pt idx="2">
                  <c:v>83</c:v>
                </c:pt>
                <c:pt idx="3">
                  <c:v>90</c:v>
                </c:pt>
                <c:pt idx="4">
                  <c:v>97</c:v>
                </c:pt>
                <c:pt idx="5">
                  <c:v>103</c:v>
                </c:pt>
                <c:pt idx="6">
                  <c:v>109</c:v>
                </c:pt>
                <c:pt idx="7">
                  <c:v>116</c:v>
                </c:pt>
                <c:pt idx="8">
                  <c:v>123</c:v>
                </c:pt>
              </c:numCache>
            </c:numRef>
          </c:xVal>
          <c:yVal>
            <c:numRef>
              <c:f>600A16P!$L$202:$L$210</c:f>
              <c:numCache>
                <c:formatCode>General</c:formatCode>
                <c:ptCount val="9"/>
              </c:numCache>
            </c:numRef>
          </c:yVal>
          <c:smooth val="0"/>
        </c:ser>
        <c:ser>
          <c:idx val="1"/>
          <c:order val="1"/>
          <c:spPr>
            <a:solidFill>
              <a:srgbClr val="99ccff"/>
            </a:solidFill>
            <a:ln w="28440">
              <a:noFill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w="9360">
                <a:solidFill>
                  <a:srgbClr val="000000"/>
                </a:solidFill>
                <a:round/>
              </a:ln>
            </c:spPr>
            <c:trendlineType val="exp"/>
            <c:forward val="0"/>
            <c:backward val="0"/>
            <c:dispRSqr val="0"/>
            <c:dispEq val="1"/>
          </c:trendline>
          <c:xVal>
            <c:numRef>
              <c:f>600A16P!$K$202:$K$216</c:f>
              <c:numCache>
                <c:formatCode>General</c:formatCode>
                <c:ptCount val="15"/>
                <c:pt idx="0">
                  <c:v>70</c:v>
                </c:pt>
                <c:pt idx="1">
                  <c:v>78</c:v>
                </c:pt>
                <c:pt idx="2">
                  <c:v>83</c:v>
                </c:pt>
                <c:pt idx="3">
                  <c:v>90</c:v>
                </c:pt>
                <c:pt idx="4">
                  <c:v>97</c:v>
                </c:pt>
                <c:pt idx="5">
                  <c:v>103</c:v>
                </c:pt>
                <c:pt idx="6">
                  <c:v>109</c:v>
                </c:pt>
                <c:pt idx="7">
                  <c:v>116</c:v>
                </c:pt>
                <c:pt idx="8">
                  <c:v>123</c:v>
                </c:pt>
                <c:pt idx="9">
                  <c:v>129</c:v>
                </c:pt>
                <c:pt idx="10">
                  <c:v>136</c:v>
                </c:pt>
                <c:pt idx="11">
                  <c:v>144</c:v>
                </c:pt>
                <c:pt idx="12">
                  <c:v>150</c:v>
                </c:pt>
                <c:pt idx="13">
                  <c:v>157</c:v>
                </c:pt>
                <c:pt idx="14">
                  <c:v>165</c:v>
                </c:pt>
              </c:numCache>
            </c:numRef>
          </c:xVal>
          <c:yVal>
            <c:numRef>
              <c:f>600A16P!$N$202:$N$216</c:f>
              <c:numCache>
                <c:formatCode>General</c:formatCode>
                <c:ptCount val="15"/>
                <c:pt idx="0">
                  <c:v>61.5</c:v>
                </c:pt>
                <c:pt idx="1">
                  <c:v>61.45</c:v>
                </c:pt>
                <c:pt idx="2">
                  <c:v>61.4</c:v>
                </c:pt>
                <c:pt idx="3">
                  <c:v>61.35</c:v>
                </c:pt>
                <c:pt idx="4">
                  <c:v>61.3</c:v>
                </c:pt>
                <c:pt idx="5">
                  <c:v>61.25</c:v>
                </c:pt>
                <c:pt idx="6">
                  <c:v>61.2</c:v>
                </c:pt>
                <c:pt idx="7">
                  <c:v>61.15</c:v>
                </c:pt>
                <c:pt idx="8">
                  <c:v>61.1</c:v>
                </c:pt>
                <c:pt idx="9">
                  <c:v>61.05</c:v>
                </c:pt>
                <c:pt idx="10">
                  <c:v>61</c:v>
                </c:pt>
                <c:pt idx="11">
                  <c:v>60.95</c:v>
                </c:pt>
                <c:pt idx="12">
                  <c:v>60.9</c:v>
                </c:pt>
                <c:pt idx="13">
                  <c:v>60.85</c:v>
                </c:pt>
                <c:pt idx="14">
                  <c:v>60.8</c:v>
                </c:pt>
              </c:numCache>
            </c:numRef>
          </c:yVal>
          <c:smooth val="0"/>
        </c:ser>
        <c:axId val="381559"/>
        <c:axId val="8170593"/>
      </c:scatterChart>
      <c:valAx>
        <c:axId val="381559"/>
        <c:scaling>
          <c:orientation val="minMax"/>
          <c:max val="170"/>
          <c:min val="65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8170593"/>
        <c:crosses val="autoZero"/>
        <c:crossBetween val="midCat"/>
      </c:valAx>
      <c:valAx>
        <c:axId val="8170593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81559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9bbb59"/>
    </a:solidFill>
    <a:ln w="9360">
      <a:solidFill>
        <a:srgbClr val="d9d9d9"/>
      </a:solidFill>
      <a:round/>
    </a:ln>
  </c:sp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Título do gráfico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600A16P!$Z$102</c:f>
              <c:strCache>
                <c:ptCount val="1"/>
                <c:pt idx="0">
                  <c:v>P1</c:v>
                </c:pt>
              </c:strCache>
            </c:strRef>
          </c:tx>
          <c:spPr>
            <a:solidFill>
              <a:srgbClr val="4f81bd"/>
            </a:solidFill>
            <a:ln cap="rnd" w="2844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600A16P!$Z$103:$Z$114</c:f>
              <c:numCache>
                <c:formatCode>General</c:formatCode>
                <c:ptCount val="12"/>
                <c:pt idx="0">
                  <c:v>16.84</c:v>
                </c:pt>
                <c:pt idx="1">
                  <c:v>18.86</c:v>
                </c:pt>
                <c:pt idx="2">
                  <c:v>9.58</c:v>
                </c:pt>
                <c:pt idx="3">
                  <c:v>3.63</c:v>
                </c:pt>
                <c:pt idx="4">
                  <c:v>2.5</c:v>
                </c:pt>
                <c:pt idx="5">
                  <c:v>1.17999999999999</c:v>
                </c:pt>
                <c:pt idx="6">
                  <c:v>1.32999999999999</c:v>
                </c:pt>
                <c:pt idx="7">
                  <c:v>-0.0300000000000011</c:v>
                </c:pt>
                <c:pt idx="8">
                  <c:v>-0.519999999999989</c:v>
                </c:pt>
                <c:pt idx="9">
                  <c:v>0.829999999999998</c:v>
                </c:pt>
                <c:pt idx="10">
                  <c:v>-0.320000000000004</c:v>
                </c:pt>
                <c:pt idx="11">
                  <c:v>0.490000000000002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600A16P!$AA$102</c:f>
              <c:strCache>
                <c:ptCount val="1"/>
                <c:pt idx="0">
                  <c:v>P2</c:v>
                </c:pt>
              </c:strCache>
            </c:strRef>
          </c:tx>
          <c:spPr>
            <a:solidFill>
              <a:srgbClr val="c0504d"/>
            </a:solidFill>
            <a:ln cap="rnd" w="2844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600A16P!$AA$103:$AA$114</c:f>
              <c:numCache>
                <c:formatCode>General</c:formatCode>
                <c:ptCount val="12"/>
                <c:pt idx="0">
                  <c:v>13.21</c:v>
                </c:pt>
                <c:pt idx="1">
                  <c:v>18.85</c:v>
                </c:pt>
                <c:pt idx="2">
                  <c:v>10.79</c:v>
                </c:pt>
                <c:pt idx="3">
                  <c:v>4.74</c:v>
                </c:pt>
                <c:pt idx="4">
                  <c:v>2.68000000000001</c:v>
                </c:pt>
                <c:pt idx="5">
                  <c:v>1.14999999999999</c:v>
                </c:pt>
                <c:pt idx="6">
                  <c:v>1.76</c:v>
                </c:pt>
                <c:pt idx="7">
                  <c:v>0.319999999999993</c:v>
                </c:pt>
                <c:pt idx="8">
                  <c:v>-0.259999999999998</c:v>
                </c:pt>
                <c:pt idx="9">
                  <c:v>0.650000000000006</c:v>
                </c:pt>
                <c:pt idx="10">
                  <c:v>-0.540000000000003</c:v>
                </c:pt>
                <c:pt idx="11">
                  <c:v>0.369999999999997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600A16P!$AB$102</c:f>
              <c:strCache>
                <c:ptCount val="1"/>
                <c:pt idx="0">
                  <c:v>P3</c:v>
                </c:pt>
              </c:strCache>
            </c:strRef>
          </c:tx>
          <c:spPr>
            <a:solidFill>
              <a:srgbClr val="9bbb59"/>
            </a:solidFill>
            <a:ln cap="rnd" w="2844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600A16P!$AB$103:$AB$114</c:f>
              <c:numCache>
                <c:formatCode>General</c:formatCode>
                <c:ptCount val="12"/>
                <c:pt idx="0">
                  <c:v>0.15</c:v>
                </c:pt>
                <c:pt idx="1">
                  <c:v>15.26</c:v>
                </c:pt>
                <c:pt idx="2">
                  <c:v>11.41</c:v>
                </c:pt>
                <c:pt idx="3">
                  <c:v>5.97</c:v>
                </c:pt>
                <c:pt idx="4">
                  <c:v>3.2</c:v>
                </c:pt>
                <c:pt idx="5">
                  <c:v>1.58</c:v>
                </c:pt>
                <c:pt idx="6">
                  <c:v>2.04999999999999</c:v>
                </c:pt>
                <c:pt idx="7">
                  <c:v>0.799999999999997</c:v>
                </c:pt>
                <c:pt idx="8">
                  <c:v>-0.119999999999997</c:v>
                </c:pt>
                <c:pt idx="9">
                  <c:v>0.0900000000000034</c:v>
                </c:pt>
                <c:pt idx="10">
                  <c:v>-0.680000000000003</c:v>
                </c:pt>
                <c:pt idx="11">
                  <c:v>0.189999999999991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600A16P!$AC$102</c:f>
              <c:strCache>
                <c:ptCount val="1"/>
                <c:pt idx="0">
                  <c:v>P4</c:v>
                </c:pt>
              </c:strCache>
            </c:strRef>
          </c:tx>
          <c:spPr>
            <a:solidFill>
              <a:srgbClr val="8064a2"/>
            </a:solidFill>
            <a:ln cap="rnd" w="28440">
              <a:solidFill>
                <a:srgbClr val="8064a2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600A16P!$AC$103:$AC$114</c:f>
              <c:numCache>
                <c:formatCode>General</c:formatCode>
                <c:ptCount val="12"/>
                <c:pt idx="0">
                  <c:v>14.07</c:v>
                </c:pt>
                <c:pt idx="1">
                  <c:v>17.79</c:v>
                </c:pt>
                <c:pt idx="2">
                  <c:v>9.55</c:v>
                </c:pt>
                <c:pt idx="3">
                  <c:v>3.81999999999999</c:v>
                </c:pt>
                <c:pt idx="4">
                  <c:v>3.45</c:v>
                </c:pt>
                <c:pt idx="5">
                  <c:v>2.14</c:v>
                </c:pt>
                <c:pt idx="6">
                  <c:v>2.40999999999999</c:v>
                </c:pt>
                <c:pt idx="7">
                  <c:v>1.24000000000001</c:v>
                </c:pt>
                <c:pt idx="8">
                  <c:v>-0.660000000000004</c:v>
                </c:pt>
                <c:pt idx="9">
                  <c:v>0.220000000000013</c:v>
                </c:pt>
                <c:pt idx="10">
                  <c:v>-1.01</c:v>
                </c:pt>
                <c:pt idx="11">
                  <c:v>0.619999999999997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600A16P!$AD$102</c:f>
              <c:strCache>
                <c:ptCount val="1"/>
                <c:pt idx="0">
                  <c:v>P5</c:v>
                </c:pt>
              </c:strCache>
            </c:strRef>
          </c:tx>
          <c:spPr>
            <a:solidFill>
              <a:srgbClr val="4bacc6"/>
            </a:solidFill>
            <a:ln cap="rnd" w="28440">
              <a:solidFill>
                <a:srgbClr val="4bacc6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600A16P!$AD$103:$AD$114</c:f>
              <c:numCache>
                <c:formatCode>General</c:formatCode>
                <c:ptCount val="12"/>
                <c:pt idx="0">
                  <c:v>16.65</c:v>
                </c:pt>
                <c:pt idx="1">
                  <c:v>18.27</c:v>
                </c:pt>
                <c:pt idx="2">
                  <c:v>8.49</c:v>
                </c:pt>
                <c:pt idx="3">
                  <c:v>2.55</c:v>
                </c:pt>
                <c:pt idx="4">
                  <c:v>1.99</c:v>
                </c:pt>
                <c:pt idx="5">
                  <c:v>0.989999999999997</c:v>
                </c:pt>
                <c:pt idx="6">
                  <c:v>1.4</c:v>
                </c:pt>
                <c:pt idx="7">
                  <c:v>-0.0300000000000011</c:v>
                </c:pt>
                <c:pt idx="8">
                  <c:v>-0.490000000000002</c:v>
                </c:pt>
                <c:pt idx="9">
                  <c:v>0.790000000000006</c:v>
                </c:pt>
                <c:pt idx="10">
                  <c:v>-0.389999999999997</c:v>
                </c:pt>
                <c:pt idx="11">
                  <c:v>0.440000000000005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600A16P!$AE$102</c:f>
              <c:strCache>
                <c:ptCount val="1"/>
                <c:pt idx="0">
                  <c:v>P6</c:v>
                </c:pt>
              </c:strCache>
            </c:strRef>
          </c:tx>
          <c:spPr>
            <a:solidFill>
              <a:srgbClr val="f79646"/>
            </a:solidFill>
            <a:ln cap="rnd" w="28440">
              <a:solidFill>
                <a:srgbClr val="f79646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600A16P!$AE$103:$AE$114</c:f>
              <c:numCache>
                <c:formatCode>General</c:formatCode>
                <c:ptCount val="12"/>
                <c:pt idx="0">
                  <c:v>16.91</c:v>
                </c:pt>
                <c:pt idx="1">
                  <c:v>17.92</c:v>
                </c:pt>
                <c:pt idx="2">
                  <c:v>8.14999999999999</c:v>
                </c:pt>
                <c:pt idx="3">
                  <c:v>2.90000000000001</c:v>
                </c:pt>
                <c:pt idx="4">
                  <c:v>2.04000000000001</c:v>
                </c:pt>
                <c:pt idx="5">
                  <c:v>1.22</c:v>
                </c:pt>
                <c:pt idx="6">
                  <c:v>1.82999999999999</c:v>
                </c:pt>
                <c:pt idx="7">
                  <c:v>0.109999999999999</c:v>
                </c:pt>
                <c:pt idx="8">
                  <c:v>-0.649999999999999</c:v>
                </c:pt>
                <c:pt idx="9">
                  <c:v>0.400000000000006</c:v>
                </c:pt>
                <c:pt idx="10">
                  <c:v>-0.510000000000002</c:v>
                </c:pt>
                <c:pt idx="11">
                  <c:v>0.419999999999995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600A16P!$AF$102</c:f>
              <c:strCache>
                <c:ptCount val="1"/>
                <c:pt idx="0">
                  <c:v>P7</c:v>
                </c:pt>
              </c:strCache>
            </c:strRef>
          </c:tx>
          <c:spPr>
            <a:solidFill>
              <a:srgbClr val="2c4d75"/>
            </a:solidFill>
            <a:ln cap="rnd" w="28440">
              <a:solidFill>
                <a:srgbClr val="2c4d75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600A16P!$AF$103:$AF$114</c:f>
              <c:numCache>
                <c:formatCode>General</c:formatCode>
                <c:ptCount val="12"/>
                <c:pt idx="0">
                  <c:v>14.15</c:v>
                </c:pt>
                <c:pt idx="1">
                  <c:v>18.05</c:v>
                </c:pt>
                <c:pt idx="2">
                  <c:v>9.82000000000001</c:v>
                </c:pt>
                <c:pt idx="3">
                  <c:v>5.01000000000001</c:v>
                </c:pt>
                <c:pt idx="4">
                  <c:v>3.05000000000001</c:v>
                </c:pt>
                <c:pt idx="5">
                  <c:v>1.45</c:v>
                </c:pt>
                <c:pt idx="6">
                  <c:v>2.35999999999999</c:v>
                </c:pt>
                <c:pt idx="7">
                  <c:v>0.710000000000008</c:v>
                </c:pt>
                <c:pt idx="8">
                  <c:v>-0.509999999999998</c:v>
                </c:pt>
                <c:pt idx="9">
                  <c:v>0.0699999999999932</c:v>
                </c:pt>
                <c:pt idx="10">
                  <c:v>-0.689999999999994</c:v>
                </c:pt>
                <c:pt idx="11">
                  <c:v>0.350000000000001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600A16P!$AG$102</c:f>
              <c:strCache>
                <c:ptCount val="1"/>
                <c:pt idx="0">
                  <c:v>P8</c:v>
                </c:pt>
              </c:strCache>
            </c:strRef>
          </c:tx>
          <c:spPr>
            <a:solidFill>
              <a:srgbClr val="772c2a"/>
            </a:solidFill>
            <a:ln cap="rnd" w="28440">
              <a:solidFill>
                <a:srgbClr val="772c2a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600A16P!$AG$103:$AG$114</c:f>
              <c:numCache>
                <c:formatCode>General</c:formatCode>
                <c:ptCount val="12"/>
                <c:pt idx="0">
                  <c:v>10.5</c:v>
                </c:pt>
                <c:pt idx="1">
                  <c:v>18.32</c:v>
                </c:pt>
                <c:pt idx="2">
                  <c:v>10.99</c:v>
                </c:pt>
                <c:pt idx="3">
                  <c:v>4.91</c:v>
                </c:pt>
                <c:pt idx="4">
                  <c:v>4.75</c:v>
                </c:pt>
                <c:pt idx="5">
                  <c:v>3.02000000000001</c:v>
                </c:pt>
                <c:pt idx="6">
                  <c:v>2.81999999999999</c:v>
                </c:pt>
                <c:pt idx="7">
                  <c:v>1.56999999999999</c:v>
                </c:pt>
                <c:pt idx="8">
                  <c:v>-1.43999999999999</c:v>
                </c:pt>
                <c:pt idx="9">
                  <c:v>0.0300000000000011</c:v>
                </c:pt>
                <c:pt idx="10">
                  <c:v>-0.419999999999998</c:v>
                </c:pt>
                <c:pt idx="11">
                  <c:v>0.589999999999996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600A16P!$AH$102</c:f>
              <c:strCache>
                <c:ptCount val="1"/>
                <c:pt idx="0">
                  <c:v>P9</c:v>
                </c:pt>
              </c:strCache>
            </c:strRef>
          </c:tx>
          <c:spPr>
            <a:solidFill>
              <a:srgbClr val="5f7530"/>
            </a:solidFill>
            <a:ln cap="rnd" w="28440">
              <a:solidFill>
                <a:srgbClr val="5f753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600A16P!$AH$103:$AH$114</c:f>
              <c:numCache>
                <c:formatCode>General</c:formatCode>
                <c:ptCount val="12"/>
                <c:pt idx="0">
                  <c:v>17.81</c:v>
                </c:pt>
                <c:pt idx="1">
                  <c:v>15.41</c:v>
                </c:pt>
                <c:pt idx="2">
                  <c:v>7.70999999999999</c:v>
                </c:pt>
                <c:pt idx="3">
                  <c:v>3.09999999999999</c:v>
                </c:pt>
                <c:pt idx="4">
                  <c:v>1.8</c:v>
                </c:pt>
                <c:pt idx="5">
                  <c:v>0.69</c:v>
                </c:pt>
                <c:pt idx="6">
                  <c:v>1.14999999999998</c:v>
                </c:pt>
                <c:pt idx="7">
                  <c:v>-0.480000000000004</c:v>
                </c:pt>
                <c:pt idx="8">
                  <c:v>-0.0199999999999889</c:v>
                </c:pt>
                <c:pt idx="9">
                  <c:v>1.05000000000001</c:v>
                </c:pt>
                <c:pt idx="10">
                  <c:v>0.200000000000006</c:v>
                </c:pt>
                <c:pt idx="11">
                  <c:v>0.029999999999994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600A16P!$AI$102</c:f>
              <c:strCache>
                <c:ptCount val="1"/>
                <c:pt idx="0">
                  <c:v>P10</c:v>
                </c:pt>
              </c:strCache>
            </c:strRef>
          </c:tx>
          <c:spPr>
            <a:solidFill>
              <a:srgbClr val="4d3b62"/>
            </a:solidFill>
            <a:ln cap="rnd" w="28440">
              <a:solidFill>
                <a:srgbClr val="4d3b62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600A16P!$AI$103:$AI$114</c:f>
              <c:numCache>
                <c:formatCode>General</c:formatCode>
                <c:ptCount val="12"/>
                <c:pt idx="0">
                  <c:v>16.59</c:v>
                </c:pt>
                <c:pt idx="1">
                  <c:v>8.63</c:v>
                </c:pt>
                <c:pt idx="2">
                  <c:v>1.99</c:v>
                </c:pt>
                <c:pt idx="3">
                  <c:v>0.329999999999998</c:v>
                </c:pt>
                <c:pt idx="4">
                  <c:v>2.13000000000001</c:v>
                </c:pt>
                <c:pt idx="5">
                  <c:v>2.59000000000001</c:v>
                </c:pt>
                <c:pt idx="6">
                  <c:v>0.119999999999997</c:v>
                </c:pt>
                <c:pt idx="7">
                  <c:v>-0.379999999999995</c:v>
                </c:pt>
                <c:pt idx="8">
                  <c:v>-0.119999999999997</c:v>
                </c:pt>
                <c:pt idx="9">
                  <c:v>0.0300000000000011</c:v>
                </c:pt>
                <c:pt idx="10">
                  <c:v>3.5527136788005E-015</c:v>
                </c:pt>
                <c:pt idx="11">
                  <c:v>0.90999999999999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600A16P!$AJ$102</c:f>
              <c:strCache>
                <c:ptCount val="1"/>
                <c:pt idx="0">
                  <c:v>P11</c:v>
                </c:pt>
              </c:strCache>
            </c:strRef>
          </c:tx>
          <c:spPr>
            <a:solidFill>
              <a:srgbClr val="276a7c"/>
            </a:solidFill>
            <a:ln cap="rnd" w="28440">
              <a:solidFill>
                <a:srgbClr val="276a7c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600A16P!$AJ$103:$AJ$114</c:f>
              <c:numCache>
                <c:formatCode>General</c:formatCode>
                <c:ptCount val="12"/>
                <c:pt idx="0">
                  <c:v>11.42</c:v>
                </c:pt>
                <c:pt idx="1">
                  <c:v>14.55</c:v>
                </c:pt>
                <c:pt idx="2">
                  <c:v>8.73</c:v>
                </c:pt>
                <c:pt idx="3">
                  <c:v>4.29000000000001</c:v>
                </c:pt>
                <c:pt idx="4">
                  <c:v>3.12</c:v>
                </c:pt>
                <c:pt idx="5">
                  <c:v>1.44000000000001</c:v>
                </c:pt>
                <c:pt idx="6">
                  <c:v>1.9</c:v>
                </c:pt>
                <c:pt idx="7">
                  <c:v>0.269999999999996</c:v>
                </c:pt>
                <c:pt idx="8">
                  <c:v>0.759999999999998</c:v>
                </c:pt>
                <c:pt idx="9">
                  <c:v>0.870000000000005</c:v>
                </c:pt>
                <c:pt idx="10">
                  <c:v>-0.270000000000007</c:v>
                </c:pt>
                <c:pt idx="11">
                  <c:v>0.130000000000003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600A16P!$AK$102</c:f>
              <c:strCache>
                <c:ptCount val="1"/>
                <c:pt idx="0">
                  <c:v>P12</c:v>
                </c:pt>
              </c:strCache>
            </c:strRef>
          </c:tx>
          <c:spPr>
            <a:solidFill>
              <a:srgbClr val="b65708"/>
            </a:solidFill>
            <a:ln cap="rnd" w="28440">
              <a:solidFill>
                <a:srgbClr val="b65708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600A16P!$AK$103:$AK$114</c:f>
              <c:numCache>
                <c:formatCode>General</c:formatCode>
                <c:ptCount val="12"/>
                <c:pt idx="0">
                  <c:v>11.42</c:v>
                </c:pt>
                <c:pt idx="1">
                  <c:v>11.05</c:v>
                </c:pt>
                <c:pt idx="2">
                  <c:v>5.63</c:v>
                </c:pt>
                <c:pt idx="3">
                  <c:v>2.73</c:v>
                </c:pt>
                <c:pt idx="4">
                  <c:v>1.65000000000001</c:v>
                </c:pt>
                <c:pt idx="5">
                  <c:v>0.569999999999995</c:v>
                </c:pt>
                <c:pt idx="6">
                  <c:v>0.82</c:v>
                </c:pt>
                <c:pt idx="7">
                  <c:v>-0.0300000000000011</c:v>
                </c:pt>
                <c:pt idx="8">
                  <c:v>0.0200000000000031</c:v>
                </c:pt>
                <c:pt idx="9">
                  <c:v>0.0300000000000011</c:v>
                </c:pt>
                <c:pt idx="10">
                  <c:v>-0.23</c:v>
                </c:pt>
                <c:pt idx="11">
                  <c:v>0.149999999999999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600A16P!$AL$102</c:f>
              <c:strCache>
                <c:ptCount val="1"/>
                <c:pt idx="0">
                  <c:v>P13</c:v>
                </c:pt>
              </c:strCache>
            </c:strRef>
          </c:tx>
          <c:spPr>
            <a:solidFill>
              <a:srgbClr val="729aca"/>
            </a:solidFill>
            <a:ln cap="rnd" w="28440">
              <a:solidFill>
                <a:srgbClr val="729aca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600A16P!$AL$103:$AL$114</c:f>
              <c:numCache>
                <c:formatCode>General</c:formatCode>
                <c:ptCount val="12"/>
                <c:pt idx="0">
                  <c:v>12.79</c:v>
                </c:pt>
                <c:pt idx="1">
                  <c:v>14.01</c:v>
                </c:pt>
                <c:pt idx="2">
                  <c:v>8.7</c:v>
                </c:pt>
                <c:pt idx="3">
                  <c:v>5.03999999999999</c:v>
                </c:pt>
                <c:pt idx="4">
                  <c:v>3.36999999999999</c:v>
                </c:pt>
                <c:pt idx="5">
                  <c:v>1.78</c:v>
                </c:pt>
                <c:pt idx="6">
                  <c:v>1.79</c:v>
                </c:pt>
                <c:pt idx="7">
                  <c:v>0.310000000000002</c:v>
                </c:pt>
                <c:pt idx="8">
                  <c:v>0.500000000000007</c:v>
                </c:pt>
                <c:pt idx="9">
                  <c:v>0.170000000000002</c:v>
                </c:pt>
                <c:pt idx="10">
                  <c:v>-0.23</c:v>
                </c:pt>
                <c:pt idx="11">
                  <c:v>0.310000000000009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600A16P!$AM$102</c:f>
              <c:strCache>
                <c:ptCount val="1"/>
                <c:pt idx="0">
                  <c:v>A1</c:v>
                </c:pt>
              </c:strCache>
            </c:strRef>
          </c:tx>
          <c:spPr>
            <a:solidFill>
              <a:srgbClr val="cd7371"/>
            </a:solidFill>
            <a:ln cap="rnd" w="28440">
              <a:solidFill>
                <a:srgbClr val="cd7371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600A16P!$AM$103:$AM$114</c:f>
              <c:numCache>
                <c:formatCode>General</c:formatCode>
                <c:ptCount val="12"/>
                <c:pt idx="0">
                  <c:v>4.03</c:v>
                </c:pt>
                <c:pt idx="1">
                  <c:v>-0.0800000000000001</c:v>
                </c:pt>
                <c:pt idx="2">
                  <c:v>-0.100000000000001</c:v>
                </c:pt>
                <c:pt idx="3">
                  <c:v>0</c:v>
                </c:pt>
                <c:pt idx="4">
                  <c:v>0.560000000000001</c:v>
                </c:pt>
                <c:pt idx="5">
                  <c:v>0.550000000000001</c:v>
                </c:pt>
                <c:pt idx="6">
                  <c:v>-0.119999999999997</c:v>
                </c:pt>
                <c:pt idx="7">
                  <c:v>0.0300000000000011</c:v>
                </c:pt>
                <c:pt idx="8">
                  <c:v>0.149999999999999</c:v>
                </c:pt>
                <c:pt idx="9">
                  <c:v>0</c:v>
                </c:pt>
                <c:pt idx="10">
                  <c:v>0.0899999999999999</c:v>
                </c:pt>
                <c:pt idx="11">
                  <c:v>-0.140000000000001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600A16P!$AN$102</c:f>
              <c:strCache>
                <c:ptCount val="1"/>
                <c:pt idx="0">
                  <c:v>A2</c:v>
                </c:pt>
              </c:strCache>
            </c:strRef>
          </c:tx>
          <c:spPr>
            <a:solidFill>
              <a:srgbClr val="afc97a"/>
            </a:solidFill>
            <a:ln cap="rnd" w="28440">
              <a:solidFill>
                <a:srgbClr val="afc97a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600A16P!$AN$103:$AN$114</c:f>
              <c:numCache>
                <c:formatCode>General</c:formatCode>
                <c:ptCount val="12"/>
                <c:pt idx="0">
                  <c:v>4.74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</c:v>
                </c:pt>
                <c:pt idx="5">
                  <c:v>0.629999999999999</c:v>
                </c:pt>
                <c:pt idx="6">
                  <c:v>0.0100000000000016</c:v>
                </c:pt>
                <c:pt idx="7">
                  <c:v>0.169999999999998</c:v>
                </c:pt>
                <c:pt idx="8">
                  <c:v>-0.140000000000001</c:v>
                </c:pt>
                <c:pt idx="9">
                  <c:v>-0.140000000000001</c:v>
                </c:pt>
                <c:pt idx="10">
                  <c:v>0.27</c:v>
                </c:pt>
                <c:pt idx="11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600A16P!$AO$102</c:f>
              <c:strCache>
                <c:ptCount val="1"/>
                <c:pt idx="0">
                  <c:v>A3</c:v>
                </c:pt>
              </c:strCache>
            </c:strRef>
          </c:tx>
          <c:spPr>
            <a:solidFill>
              <a:srgbClr val="9983b5"/>
            </a:solidFill>
            <a:ln cap="rnd" w="28440">
              <a:solidFill>
                <a:srgbClr val="9983b5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600A16P!$Y$103:$Y$114</c:f>
              <c:strCache>
                <c:ptCount val="12"/>
                <c:pt idx="0">
                  <c:v>0-30</c:v>
                </c:pt>
                <c:pt idx="1">
                  <c:v>30-60</c:v>
                </c:pt>
                <c:pt idx="2">
                  <c:v>60-90</c:v>
                </c:pt>
                <c:pt idx="3">
                  <c:v>90-120</c:v>
                </c:pt>
                <c:pt idx="4">
                  <c:v>120-150</c:v>
                </c:pt>
                <c:pt idx="5">
                  <c:v>150-180</c:v>
                </c:pt>
                <c:pt idx="6">
                  <c:v>180-210</c:v>
                </c:pt>
                <c:pt idx="7">
                  <c:v>210-240</c:v>
                </c:pt>
                <c:pt idx="8">
                  <c:v>240-270</c:v>
                </c:pt>
                <c:pt idx="9">
                  <c:v>270-300</c:v>
                </c:pt>
                <c:pt idx="10">
                  <c:v>300-330</c:v>
                </c:pt>
                <c:pt idx="11">
                  <c:v>330-360</c:v>
                </c:pt>
              </c:strCache>
            </c:strRef>
          </c:cat>
          <c:val>
            <c:numRef>
              <c:f>600A16P!$AO$103:$AO$114</c:f>
              <c:numCache>
                <c:formatCode>General</c:formatCode>
                <c:ptCount val="12"/>
                <c:pt idx="0">
                  <c:v>0.69</c:v>
                </c:pt>
                <c:pt idx="1">
                  <c:v>0.0699999999999985</c:v>
                </c:pt>
                <c:pt idx="2">
                  <c:v>0.0299999999999994</c:v>
                </c:pt>
                <c:pt idx="3">
                  <c:v>0</c:v>
                </c:pt>
                <c:pt idx="4">
                  <c:v>0.460000000000001</c:v>
                </c:pt>
                <c:pt idx="5">
                  <c:v>0.549999999999999</c:v>
                </c:pt>
                <c:pt idx="6">
                  <c:v>-0.0300000000000011</c:v>
                </c:pt>
                <c:pt idx="7">
                  <c:v>0.0499999999999989</c:v>
                </c:pt>
                <c:pt idx="8">
                  <c:v>0</c:v>
                </c:pt>
                <c:pt idx="9">
                  <c:v>0.0500000000000007</c:v>
                </c:pt>
                <c:pt idx="10">
                  <c:v>0.0399999999999991</c:v>
                </c:pt>
                <c:pt idx="11">
                  <c:v>-0.110000000000001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33847605"/>
        <c:axId val="61881851"/>
      </c:lineChart>
      <c:catAx>
        <c:axId val="33847605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1881851"/>
        <c:crosses val="autoZero"/>
        <c:auto val="1"/>
        <c:lblAlgn val="ctr"/>
        <c:lblOffset val="100"/>
        <c:noMultiLvlLbl val="0"/>
      </c:catAx>
      <c:valAx>
        <c:axId val="61881851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33847605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9bbb59"/>
    </a:solidFill>
    <a:ln w="9360">
      <a:solidFill>
        <a:srgbClr val="d9d9d9"/>
      </a:solidFill>
      <a:round/>
    </a:ln>
  </c:sp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Título do gráfico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600A16P!$Z$146</c:f>
              <c:strCache>
                <c:ptCount val="1"/>
                <c:pt idx="0">
                  <c:v>P1</c:v>
                </c:pt>
              </c:strCache>
            </c:strRef>
          </c:tx>
          <c:spPr>
            <a:solidFill>
              <a:srgbClr val="4f81bd"/>
            </a:solidFill>
            <a:ln cap="rnd" w="2844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600A16P!$Z$147:$Z$152</c:f>
              <c:numCache>
                <c:formatCode>General</c:formatCode>
                <c:ptCount val="6"/>
                <c:pt idx="0">
                  <c:v>39.85</c:v>
                </c:pt>
                <c:pt idx="1">
                  <c:v>15.85</c:v>
                </c:pt>
                <c:pt idx="2">
                  <c:v>3.56999999999999</c:v>
                </c:pt>
                <c:pt idx="3">
                  <c:v>1.47</c:v>
                </c:pt>
                <c:pt idx="4">
                  <c:v>-0.289999999999999</c:v>
                </c:pt>
                <c:pt idx="5">
                  <c:v>-0.140000000000001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600A16P!$AA$146</c:f>
              <c:strCache>
                <c:ptCount val="1"/>
                <c:pt idx="0">
                  <c:v>P2</c:v>
                </c:pt>
              </c:strCache>
            </c:strRef>
          </c:tx>
          <c:spPr>
            <a:solidFill>
              <a:srgbClr val="c0504d"/>
            </a:solidFill>
            <a:ln cap="rnd" w="2844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600A16P!$AA$147:$AA$152</c:f>
              <c:numCache>
                <c:formatCode>General</c:formatCode>
                <c:ptCount val="6"/>
                <c:pt idx="0">
                  <c:v>33.62</c:v>
                </c:pt>
                <c:pt idx="1">
                  <c:v>18.3</c:v>
                </c:pt>
                <c:pt idx="2">
                  <c:v>4.32000000000001</c:v>
                </c:pt>
                <c:pt idx="3">
                  <c:v>2.41</c:v>
                </c:pt>
                <c:pt idx="4">
                  <c:v>-0.20000000000001</c:v>
                </c:pt>
                <c:pt idx="5">
                  <c:v>-0.439999999999998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600A16P!$AB$146</c:f>
              <c:strCache>
                <c:ptCount val="1"/>
                <c:pt idx="0">
                  <c:v>P3</c:v>
                </c:pt>
              </c:strCache>
            </c:strRef>
          </c:tx>
          <c:spPr>
            <a:solidFill>
              <a:srgbClr val="9bbb59"/>
            </a:solidFill>
            <a:ln cap="rnd" w="2844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600A16P!$AB$147:$AB$152</c:f>
              <c:numCache>
                <c:formatCode>General</c:formatCode>
                <c:ptCount val="6"/>
                <c:pt idx="0">
                  <c:v>11.95</c:v>
                </c:pt>
                <c:pt idx="1">
                  <c:v>19.59</c:v>
                </c:pt>
                <c:pt idx="2">
                  <c:v>5.38</c:v>
                </c:pt>
                <c:pt idx="3">
                  <c:v>3.38</c:v>
                </c:pt>
                <c:pt idx="4">
                  <c:v>-0.419999999999995</c:v>
                </c:pt>
                <c:pt idx="5">
                  <c:v>-0.739999999999995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600A16P!$AC$146</c:f>
              <c:strCache>
                <c:ptCount val="1"/>
                <c:pt idx="0">
                  <c:v>P4</c:v>
                </c:pt>
              </c:strCache>
            </c:strRef>
          </c:tx>
          <c:spPr>
            <a:solidFill>
              <a:srgbClr val="8064a2"/>
            </a:solidFill>
            <a:ln cap="rnd" w="28440">
              <a:solidFill>
                <a:srgbClr val="8064a2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600A16P!$AC$147:$AC$152</c:f>
              <c:numCache>
                <c:formatCode>General</c:formatCode>
                <c:ptCount val="6"/>
                <c:pt idx="0">
                  <c:v>36.51</c:v>
                </c:pt>
                <c:pt idx="1">
                  <c:v>16.6</c:v>
                </c:pt>
                <c:pt idx="2">
                  <c:v>4.97</c:v>
                </c:pt>
                <c:pt idx="3">
                  <c:v>2.61999999999999</c:v>
                </c:pt>
                <c:pt idx="4">
                  <c:v>-1.65</c:v>
                </c:pt>
                <c:pt idx="5">
                  <c:v>-0.780000000000001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600A16P!$AD$146</c:f>
              <c:strCache>
                <c:ptCount val="1"/>
                <c:pt idx="0">
                  <c:v>P5</c:v>
                </c:pt>
              </c:strCache>
            </c:strRef>
          </c:tx>
          <c:spPr>
            <a:solidFill>
              <a:srgbClr val="4bacc6"/>
            </a:solidFill>
            <a:ln cap="rnd" w="28440">
              <a:solidFill>
                <a:srgbClr val="4bacc6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600A16P!$AD$147:$AD$152</c:f>
              <c:numCache>
                <c:formatCode>General</c:formatCode>
                <c:ptCount val="6"/>
                <c:pt idx="0">
                  <c:v>40.07</c:v>
                </c:pt>
                <c:pt idx="1">
                  <c:v>14.08</c:v>
                </c:pt>
                <c:pt idx="2">
                  <c:v>2.96</c:v>
                </c:pt>
                <c:pt idx="3">
                  <c:v>1.52999999999999</c:v>
                </c:pt>
                <c:pt idx="4">
                  <c:v>-0.159999999999989</c:v>
                </c:pt>
                <c:pt idx="5">
                  <c:v>-0.230000000000004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600A16P!$AE$146</c:f>
              <c:strCache>
                <c:ptCount val="1"/>
                <c:pt idx="0">
                  <c:v>P6</c:v>
                </c:pt>
              </c:strCache>
            </c:strRef>
          </c:tx>
          <c:spPr>
            <a:solidFill>
              <a:srgbClr val="f79646"/>
            </a:solidFill>
            <a:ln cap="rnd" w="28440">
              <a:solidFill>
                <a:srgbClr val="f79646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600A16P!$AE$147:$AE$152</c:f>
              <c:numCache>
                <c:formatCode>General</c:formatCode>
                <c:ptCount val="6"/>
                <c:pt idx="0">
                  <c:v>40.22</c:v>
                </c:pt>
                <c:pt idx="1">
                  <c:v>13.33</c:v>
                </c:pt>
                <c:pt idx="2">
                  <c:v>2.96</c:v>
                </c:pt>
                <c:pt idx="3">
                  <c:v>2.13</c:v>
                </c:pt>
                <c:pt idx="4">
                  <c:v>-0.850000000000001</c:v>
                </c:pt>
                <c:pt idx="5">
                  <c:v>-0.310000000000002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600A16P!$AF$146</c:f>
              <c:strCache>
                <c:ptCount val="1"/>
                <c:pt idx="0">
                  <c:v>P7</c:v>
                </c:pt>
              </c:strCache>
            </c:strRef>
          </c:tx>
          <c:spPr>
            <a:solidFill>
              <a:srgbClr val="2c4d75"/>
            </a:solidFill>
            <a:ln cap="rnd" w="28440">
              <a:solidFill>
                <a:srgbClr val="2c4d75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600A16P!$AF$147:$AF$152</c:f>
              <c:numCache>
                <c:formatCode>General</c:formatCode>
                <c:ptCount val="6"/>
                <c:pt idx="0">
                  <c:v>35.57</c:v>
                </c:pt>
                <c:pt idx="1">
                  <c:v>16.7</c:v>
                </c:pt>
                <c:pt idx="2">
                  <c:v>4.94</c:v>
                </c:pt>
                <c:pt idx="3">
                  <c:v>2.99999999999999</c:v>
                </c:pt>
                <c:pt idx="4">
                  <c:v>-1.24</c:v>
                </c:pt>
                <c:pt idx="5">
                  <c:v>-0.599999999999994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600A16P!$AG$146</c:f>
              <c:strCache>
                <c:ptCount val="1"/>
                <c:pt idx="0">
                  <c:v>P8</c:v>
                </c:pt>
              </c:strCache>
            </c:strRef>
          </c:tx>
          <c:spPr>
            <a:solidFill>
              <a:srgbClr val="772c2a"/>
            </a:solidFill>
            <a:ln cap="rnd" w="28440">
              <a:solidFill>
                <a:srgbClr val="772c2a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600A16P!$AG$147:$AG$152</c:f>
              <c:numCache>
                <c:formatCode>General</c:formatCode>
                <c:ptCount val="6"/>
                <c:pt idx="0">
                  <c:v>31.4</c:v>
                </c:pt>
                <c:pt idx="1">
                  <c:v>18.97</c:v>
                </c:pt>
                <c:pt idx="2">
                  <c:v>6.52999999999999</c:v>
                </c:pt>
                <c:pt idx="3">
                  <c:v>3.22</c:v>
                </c:pt>
                <c:pt idx="4">
                  <c:v>-2.21</c:v>
                </c:pt>
                <c:pt idx="5">
                  <c:v>-0.230000000000004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600A16P!$AH$146</c:f>
              <c:strCache>
                <c:ptCount val="1"/>
                <c:pt idx="0">
                  <c:v>P9</c:v>
                </c:pt>
              </c:strCache>
            </c:strRef>
          </c:tx>
          <c:spPr>
            <a:solidFill>
              <a:srgbClr val="5f7530"/>
            </a:solidFill>
            <a:ln cap="rnd" w="28440">
              <a:solidFill>
                <a:srgbClr val="5f753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600A16P!$AH$147:$AH$152</c:f>
              <c:numCache>
                <c:formatCode>General</c:formatCode>
                <c:ptCount val="6"/>
                <c:pt idx="0">
                  <c:v>37.56</c:v>
                </c:pt>
                <c:pt idx="1">
                  <c:v>12.9</c:v>
                </c:pt>
                <c:pt idx="2">
                  <c:v>3.25</c:v>
                </c:pt>
                <c:pt idx="3">
                  <c:v>1.16999999999999</c:v>
                </c:pt>
                <c:pt idx="4">
                  <c:v>0.480000000000011</c:v>
                </c:pt>
                <c:pt idx="5">
                  <c:v>0.390000000000001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600A16P!$AI$146</c:f>
              <c:strCache>
                <c:ptCount val="1"/>
                <c:pt idx="0">
                  <c:v>P10</c:v>
                </c:pt>
              </c:strCache>
            </c:strRef>
          </c:tx>
          <c:spPr>
            <a:solidFill>
              <a:srgbClr val="4d3b62"/>
            </a:solidFill>
            <a:ln cap="rnd" w="28440">
              <a:solidFill>
                <a:srgbClr val="4d3b62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600A16P!$AI$147:$AI$152</c:f>
              <c:numCache>
                <c:formatCode>General</c:formatCode>
                <c:ptCount val="6"/>
                <c:pt idx="0">
                  <c:v>31.22</c:v>
                </c:pt>
                <c:pt idx="1">
                  <c:v>3.2</c:v>
                </c:pt>
                <c:pt idx="2">
                  <c:v>3.39</c:v>
                </c:pt>
                <c:pt idx="3">
                  <c:v>0.130000000000013</c:v>
                </c:pt>
                <c:pt idx="4">
                  <c:v>-0.119999999999997</c:v>
                </c:pt>
                <c:pt idx="5">
                  <c:v>0.189999999999998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600A16P!$AJ$146</c:f>
              <c:strCache>
                <c:ptCount val="1"/>
                <c:pt idx="0">
                  <c:v>P11</c:v>
                </c:pt>
              </c:strCache>
            </c:strRef>
          </c:tx>
          <c:spPr>
            <a:solidFill>
              <a:srgbClr val="276a7c"/>
            </a:solidFill>
            <a:ln cap="rnd" w="28440">
              <a:solidFill>
                <a:srgbClr val="276a7c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600A16P!$AJ$147:$AJ$152</c:f>
              <c:numCache>
                <c:formatCode>General</c:formatCode>
                <c:ptCount val="6"/>
                <c:pt idx="0">
                  <c:v>27.42</c:v>
                </c:pt>
                <c:pt idx="1">
                  <c:v>16.2</c:v>
                </c:pt>
                <c:pt idx="2">
                  <c:v>5.96</c:v>
                </c:pt>
                <c:pt idx="3">
                  <c:v>2.58</c:v>
                </c:pt>
                <c:pt idx="4">
                  <c:v>0.889999999999993</c:v>
                </c:pt>
                <c:pt idx="5">
                  <c:v>-0.189999999999998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600A16P!$AK$146</c:f>
              <c:strCache>
                <c:ptCount val="1"/>
                <c:pt idx="0">
                  <c:v>P12</c:v>
                </c:pt>
              </c:strCache>
            </c:strRef>
          </c:tx>
          <c:spPr>
            <a:solidFill>
              <a:srgbClr val="b65708"/>
            </a:solidFill>
            <a:ln cap="rnd" w="28440">
              <a:solidFill>
                <a:srgbClr val="b65708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600A16P!$AK$147:$AK$152</c:f>
              <c:numCache>
                <c:formatCode>General</c:formatCode>
                <c:ptCount val="6"/>
                <c:pt idx="0">
                  <c:v>24.9</c:v>
                </c:pt>
                <c:pt idx="1">
                  <c:v>9.08999999999999</c:v>
                </c:pt>
                <c:pt idx="2">
                  <c:v>2.78</c:v>
                </c:pt>
                <c:pt idx="3">
                  <c:v>0.970000000000002</c:v>
                </c:pt>
                <c:pt idx="4">
                  <c:v>0.0399999999999991</c:v>
                </c:pt>
                <c:pt idx="5">
                  <c:v>-0.140000000000001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600A16P!$AL$146</c:f>
              <c:strCache>
                <c:ptCount val="1"/>
                <c:pt idx="0">
                  <c:v>P13</c:v>
                </c:pt>
              </c:strCache>
            </c:strRef>
          </c:tx>
          <c:spPr>
            <a:solidFill>
              <a:srgbClr val="729aca"/>
            </a:solidFill>
            <a:ln cap="rnd" w="28440">
              <a:solidFill>
                <a:srgbClr val="729aca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600A16P!$AL$147:$AL$152</c:f>
              <c:numCache>
                <c:formatCode>General</c:formatCode>
                <c:ptCount val="6"/>
                <c:pt idx="0">
                  <c:v>28.29</c:v>
                </c:pt>
                <c:pt idx="1">
                  <c:v>15.25</c:v>
                </c:pt>
                <c:pt idx="2">
                  <c:v>5.49999999999999</c:v>
                </c:pt>
                <c:pt idx="3">
                  <c:v>2.57</c:v>
                </c:pt>
                <c:pt idx="4">
                  <c:v>0.509999999999998</c:v>
                </c:pt>
                <c:pt idx="5">
                  <c:v>-0.140000000000001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600A16P!$AM$146</c:f>
              <c:strCache>
                <c:ptCount val="1"/>
                <c:pt idx="0">
                  <c:v>A1</c:v>
                </c:pt>
              </c:strCache>
            </c:strRef>
          </c:tx>
          <c:spPr>
            <a:solidFill>
              <a:srgbClr val="cd7371"/>
            </a:solidFill>
            <a:ln cap="rnd" w="28440">
              <a:solidFill>
                <a:srgbClr val="cd7371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600A16P!$AM$147:$AM$152</c:f>
              <c:numCache>
                <c:formatCode>General</c:formatCode>
                <c:ptCount val="6"/>
                <c:pt idx="0">
                  <c:v>3.99</c:v>
                </c:pt>
                <c:pt idx="1">
                  <c:v>-0.100000000000001</c:v>
                </c:pt>
                <c:pt idx="2">
                  <c:v>0.83</c:v>
                </c:pt>
                <c:pt idx="3">
                  <c:v>-0.16</c:v>
                </c:pt>
                <c:pt idx="4">
                  <c:v>0.189999999999998</c:v>
                </c:pt>
                <c:pt idx="5">
                  <c:v>0.130000000000003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600A16P!$AN$146</c:f>
              <c:strCache>
                <c:ptCount val="1"/>
                <c:pt idx="0">
                  <c:v>A2</c:v>
                </c:pt>
              </c:strCache>
            </c:strRef>
          </c:tx>
          <c:spPr>
            <a:solidFill>
              <a:srgbClr val="afc97a"/>
            </a:solidFill>
            <a:ln cap="rnd" w="28440">
              <a:solidFill>
                <a:srgbClr val="afc97a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600A16P!$AN$147:$AN$152</c:f>
              <c:numCache>
                <c:formatCode>General</c:formatCode>
                <c:ptCount val="6"/>
                <c:pt idx="0">
                  <c:v>4.55</c:v>
                </c:pt>
                <c:pt idx="1">
                  <c:v>-0.00999999999999979</c:v>
                </c:pt>
                <c:pt idx="2">
                  <c:v>0.74</c:v>
                </c:pt>
                <c:pt idx="3">
                  <c:v>0.0500000000000007</c:v>
                </c:pt>
                <c:pt idx="4">
                  <c:v>-0.170000000000002</c:v>
                </c:pt>
                <c:pt idx="5">
                  <c:v>0.27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600A16P!$AO$146</c:f>
              <c:strCache>
                <c:ptCount val="1"/>
                <c:pt idx="0">
                  <c:v>A3</c:v>
                </c:pt>
              </c:strCache>
            </c:strRef>
          </c:tx>
          <c:spPr>
            <a:solidFill>
              <a:srgbClr val="9983b5"/>
            </a:solidFill>
            <a:ln cap="rnd" w="28440">
              <a:solidFill>
                <a:srgbClr val="9983b5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600A16P!$Y$147:$Y$152</c:f>
              <c:strCache>
                <c:ptCount val="6"/>
                <c:pt idx="0">
                  <c:v>0-60</c:v>
                </c:pt>
                <c:pt idx="1">
                  <c:v>60-120</c:v>
                </c:pt>
                <c:pt idx="2">
                  <c:v>120-180</c:v>
                </c:pt>
                <c:pt idx="3">
                  <c:v>180-240</c:v>
                </c:pt>
                <c:pt idx="4">
                  <c:v>240-300</c:v>
                </c:pt>
                <c:pt idx="5">
                  <c:v>300-360</c:v>
                </c:pt>
              </c:strCache>
            </c:strRef>
          </c:cat>
          <c:val>
            <c:numRef>
              <c:f>600A16P!$AO$147:$AO$152</c:f>
              <c:numCache>
                <c:formatCode>General</c:formatCode>
                <c:ptCount val="6"/>
                <c:pt idx="0">
                  <c:v>0.68</c:v>
                </c:pt>
                <c:pt idx="1">
                  <c:v>0.0299999999999994</c:v>
                </c:pt>
                <c:pt idx="2">
                  <c:v>0.59</c:v>
                </c:pt>
                <c:pt idx="3">
                  <c:v>-0.0300000000000011</c:v>
                </c:pt>
                <c:pt idx="4">
                  <c:v>0.0700000000000003</c:v>
                </c:pt>
                <c:pt idx="5">
                  <c:v>0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0"/>
        <c:axId val="35817804"/>
        <c:axId val="16432023"/>
      </c:lineChart>
      <c:catAx>
        <c:axId val="358178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6432023"/>
        <c:crosses val="autoZero"/>
        <c:auto val="1"/>
        <c:lblAlgn val="ctr"/>
        <c:lblOffset val="100"/>
        <c:noMultiLvlLbl val="0"/>
      </c:catAx>
      <c:valAx>
        <c:axId val="16432023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35817804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9bbb59"/>
    </a:solidFill>
    <a:ln w="9360">
      <a:solidFill>
        <a:srgbClr val="d9d9d9"/>
      </a:solidFill>
      <a:round/>
    </a:ln>
  </c:sp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Título do gráfico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600A16P!$E$101</c:f>
              <c:strCache>
                <c:ptCount val="1"/>
                <c:pt idx="0">
                  <c:v>P1</c:v>
                </c:pt>
              </c:strCache>
            </c:strRef>
          </c:tx>
          <c:spPr>
            <a:solidFill>
              <a:srgbClr val="c0504d"/>
            </a:solidFill>
            <a:ln cap="rnd" w="28440">
              <a:solidFill>
                <a:srgbClr val="c0504d"/>
              </a:solidFill>
              <a:round/>
            </a:ln>
          </c:spPr>
          <c:marker>
            <c:symbol val="circle"/>
            <c:size val="5"/>
            <c:spPr>
              <a:solidFill>
                <a:srgbClr val="c0504d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f>600A16P!$E$103:$E$174</c:f>
              <c:numCache>
                <c:formatCode>General</c:formatCode>
                <c:ptCount val="72"/>
                <c:pt idx="0">
                  <c:v>17.63</c:v>
                </c:pt>
                <c:pt idx="1">
                  <c:v>25.5</c:v>
                </c:pt>
                <c:pt idx="2">
                  <c:v>33.92</c:v>
                </c:pt>
                <c:pt idx="3">
                  <c:v>41.67</c:v>
                </c:pt>
                <c:pt idx="4">
                  <c:v>49.28</c:v>
                </c:pt>
                <c:pt idx="5">
                  <c:v>56.83</c:v>
                </c:pt>
                <c:pt idx="6">
                  <c:v>63.57</c:v>
                </c:pt>
                <c:pt idx="7">
                  <c:v>70.06</c:v>
                </c:pt>
                <c:pt idx="8">
                  <c:v>75.69</c:v>
                </c:pt>
                <c:pt idx="9">
                  <c:v>80.91</c:v>
                </c:pt>
                <c:pt idx="10">
                  <c:v>85.24</c:v>
                </c:pt>
                <c:pt idx="11">
                  <c:v>89.36</c:v>
                </c:pt>
                <c:pt idx="12">
                  <c:v>92.99</c:v>
                </c:pt>
                <c:pt idx="13">
                  <c:v>96.2</c:v>
                </c:pt>
                <c:pt idx="14">
                  <c:v>98.94</c:v>
                </c:pt>
                <c:pt idx="15">
                  <c:v>101.49</c:v>
                </c:pt>
                <c:pt idx="16">
                  <c:v>103.5</c:v>
                </c:pt>
                <c:pt idx="17">
                  <c:v>105.2</c:v>
                </c:pt>
                <c:pt idx="18">
                  <c:v>106.6</c:v>
                </c:pt>
                <c:pt idx="19">
                  <c:v>107.76</c:v>
                </c:pt>
                <c:pt idx="20">
                  <c:v>108.83</c:v>
                </c:pt>
                <c:pt idx="21">
                  <c:v>109.86</c:v>
                </c:pt>
                <c:pt idx="22">
                  <c:v>110.84</c:v>
                </c:pt>
                <c:pt idx="23">
                  <c:v>111.79</c:v>
                </c:pt>
                <c:pt idx="24">
                  <c:v>112.64</c:v>
                </c:pt>
                <c:pt idx="25">
                  <c:v>113.44</c:v>
                </c:pt>
                <c:pt idx="26">
                  <c:v>114.65</c:v>
                </c:pt>
                <c:pt idx="27">
                  <c:v>115.32</c:v>
                </c:pt>
                <c:pt idx="28">
                  <c:v>115.54</c:v>
                </c:pt>
                <c:pt idx="29">
                  <c:v>115.92</c:v>
                </c:pt>
                <c:pt idx="30">
                  <c:v>116.42</c:v>
                </c:pt>
                <c:pt idx="31">
                  <c:v>116.93</c:v>
                </c:pt>
                <c:pt idx="32">
                  <c:v>117.63</c:v>
                </c:pt>
                <c:pt idx="33">
                  <c:v>118.1</c:v>
                </c:pt>
                <c:pt idx="34">
                  <c:v>118.93</c:v>
                </c:pt>
                <c:pt idx="35">
                  <c:v>119.37</c:v>
                </c:pt>
                <c:pt idx="36">
                  <c:v>119.79</c:v>
                </c:pt>
                <c:pt idx="37">
                  <c:v>120.43</c:v>
                </c:pt>
                <c:pt idx="38">
                  <c:v>120.58</c:v>
                </c:pt>
                <c:pt idx="39">
                  <c:v>120.58</c:v>
                </c:pt>
                <c:pt idx="40">
                  <c:v>120.87</c:v>
                </c:pt>
                <c:pt idx="41">
                  <c:v>120.72</c:v>
                </c:pt>
                <c:pt idx="42">
                  <c:v>121.11</c:v>
                </c:pt>
                <c:pt idx="43">
                  <c:v>121.06</c:v>
                </c:pt>
                <c:pt idx="44">
                  <c:v>120.82</c:v>
                </c:pt>
                <c:pt idx="45">
                  <c:v>120.68</c:v>
                </c:pt>
                <c:pt idx="46">
                  <c:v>120.69</c:v>
                </c:pt>
                <c:pt idx="47">
                  <c:v>120.52</c:v>
                </c:pt>
                <c:pt idx="48">
                  <c:v>120.35</c:v>
                </c:pt>
                <c:pt idx="49">
                  <c:v>120.12</c:v>
                </c:pt>
                <c:pt idx="50">
                  <c:v>120.15</c:v>
                </c:pt>
                <c:pt idx="51">
                  <c:v>119.8</c:v>
                </c:pt>
                <c:pt idx="52">
                  <c:v>119.7</c:v>
                </c:pt>
                <c:pt idx="53">
                  <c:v>119.87</c:v>
                </c:pt>
                <c:pt idx="54">
                  <c:v>120.24</c:v>
                </c:pt>
                <c:pt idx="55">
                  <c:v>120.55</c:v>
                </c:pt>
                <c:pt idx="56">
                  <c:v>120.84</c:v>
                </c:pt>
                <c:pt idx="57">
                  <c:v>120.99</c:v>
                </c:pt>
                <c:pt idx="58">
                  <c:v>120.82</c:v>
                </c:pt>
                <c:pt idx="59">
                  <c:v>120.67</c:v>
                </c:pt>
                <c:pt idx="60">
                  <c:v>120.71</c:v>
                </c:pt>
                <c:pt idx="61">
                  <c:v>120.47</c:v>
                </c:pt>
                <c:pt idx="62">
                  <c:v>120.58</c:v>
                </c:pt>
                <c:pt idx="63">
                  <c:v>120.55</c:v>
                </c:pt>
                <c:pt idx="64">
                  <c:v>120.62</c:v>
                </c:pt>
                <c:pt idx="65">
                  <c:v>120.47</c:v>
                </c:pt>
                <c:pt idx="66">
                  <c:v>120.61</c:v>
                </c:pt>
                <c:pt idx="67">
                  <c:v>120.68</c:v>
                </c:pt>
                <c:pt idx="68">
                  <c:v>120.91</c:v>
                </c:pt>
                <c:pt idx="69">
                  <c:v>120.84</c:v>
                </c:pt>
                <c:pt idx="70">
                  <c:v>120.81</c:v>
                </c:pt>
                <c:pt idx="71">
                  <c:v>121.09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600A16P!$F$101</c:f>
              <c:strCache>
                <c:ptCount val="1"/>
                <c:pt idx="0">
                  <c:v>P2</c:v>
                </c:pt>
              </c:strCache>
            </c:strRef>
          </c:tx>
          <c:spPr>
            <a:solidFill>
              <a:srgbClr val="9bbb59"/>
            </a:solidFill>
            <a:ln cap="rnd" w="28440">
              <a:solidFill>
                <a:srgbClr val="9bbb59"/>
              </a:solidFill>
              <a:round/>
            </a:ln>
          </c:spPr>
          <c:marker>
            <c:symbol val="circle"/>
            <c:size val="5"/>
            <c:spPr>
              <a:solidFill>
                <a:srgbClr val="9bbb59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f>600A16P!$F$103:$F$174</c:f>
              <c:numCache>
                <c:formatCode>General</c:formatCode>
                <c:ptCount val="72"/>
                <c:pt idx="0">
                  <c:v>16.96</c:v>
                </c:pt>
                <c:pt idx="1">
                  <c:v>23.33</c:v>
                </c:pt>
                <c:pt idx="2">
                  <c:v>30.24</c:v>
                </c:pt>
                <c:pt idx="3">
                  <c:v>36.77</c:v>
                </c:pt>
                <c:pt idx="4">
                  <c:v>43.47</c:v>
                </c:pt>
                <c:pt idx="5">
                  <c:v>50.55</c:v>
                </c:pt>
                <c:pt idx="6">
                  <c:v>57.21</c:v>
                </c:pt>
                <c:pt idx="7">
                  <c:v>63.58</c:v>
                </c:pt>
                <c:pt idx="8">
                  <c:v>69.4</c:v>
                </c:pt>
                <c:pt idx="9">
                  <c:v>75</c:v>
                </c:pt>
                <c:pt idx="10">
                  <c:v>79.74</c:v>
                </c:pt>
                <c:pt idx="11">
                  <c:v>84.3</c:v>
                </c:pt>
                <c:pt idx="12">
                  <c:v>88.36</c:v>
                </c:pt>
                <c:pt idx="13">
                  <c:v>91.98</c:v>
                </c:pt>
                <c:pt idx="14">
                  <c:v>95.09</c:v>
                </c:pt>
                <c:pt idx="15">
                  <c:v>98.01</c:v>
                </c:pt>
                <c:pt idx="16">
                  <c:v>100.45</c:v>
                </c:pt>
                <c:pt idx="17">
                  <c:v>102.59</c:v>
                </c:pt>
                <c:pt idx="18">
                  <c:v>104.45</c:v>
                </c:pt>
                <c:pt idx="19">
                  <c:v>105.98</c:v>
                </c:pt>
                <c:pt idx="20">
                  <c:v>107.33</c:v>
                </c:pt>
                <c:pt idx="21">
                  <c:v>108.5</c:v>
                </c:pt>
                <c:pt idx="22">
                  <c:v>109.55</c:v>
                </c:pt>
                <c:pt idx="23">
                  <c:v>110.66</c:v>
                </c:pt>
                <c:pt idx="24">
                  <c:v>111.56</c:v>
                </c:pt>
                <c:pt idx="25">
                  <c:v>112.52</c:v>
                </c:pt>
                <c:pt idx="26">
                  <c:v>113.7</c:v>
                </c:pt>
                <c:pt idx="27">
                  <c:v>114.49</c:v>
                </c:pt>
                <c:pt idx="28">
                  <c:v>115.03</c:v>
                </c:pt>
                <c:pt idx="29">
                  <c:v>115.54</c:v>
                </c:pt>
                <c:pt idx="30">
                  <c:v>116.03</c:v>
                </c:pt>
                <c:pt idx="31">
                  <c:v>116.61</c:v>
                </c:pt>
                <c:pt idx="32">
                  <c:v>117.22</c:v>
                </c:pt>
                <c:pt idx="33">
                  <c:v>117.71</c:v>
                </c:pt>
                <c:pt idx="34">
                  <c:v>118.53</c:v>
                </c:pt>
                <c:pt idx="35">
                  <c:v>119.11</c:v>
                </c:pt>
                <c:pt idx="36">
                  <c:v>119.67</c:v>
                </c:pt>
                <c:pt idx="37">
                  <c:v>120.35</c:v>
                </c:pt>
                <c:pt idx="38">
                  <c:v>120.75</c:v>
                </c:pt>
                <c:pt idx="39">
                  <c:v>120.97</c:v>
                </c:pt>
                <c:pt idx="40">
                  <c:v>121.35</c:v>
                </c:pt>
                <c:pt idx="41">
                  <c:v>121.36</c:v>
                </c:pt>
                <c:pt idx="42">
                  <c:v>121.71</c:v>
                </c:pt>
                <c:pt idx="43">
                  <c:v>121.79</c:v>
                </c:pt>
                <c:pt idx="44">
                  <c:v>121.71</c:v>
                </c:pt>
                <c:pt idx="45">
                  <c:v>121.75</c:v>
                </c:pt>
                <c:pt idx="46">
                  <c:v>121.8</c:v>
                </c:pt>
                <c:pt idx="47">
                  <c:v>121.68</c:v>
                </c:pt>
                <c:pt idx="48">
                  <c:v>121.71</c:v>
                </c:pt>
                <c:pt idx="49">
                  <c:v>121.54</c:v>
                </c:pt>
                <c:pt idx="50">
                  <c:v>121.6</c:v>
                </c:pt>
                <c:pt idx="51">
                  <c:v>121.24</c:v>
                </c:pt>
                <c:pt idx="52">
                  <c:v>121.04</c:v>
                </c:pt>
                <c:pt idx="53">
                  <c:v>121.02</c:v>
                </c:pt>
                <c:pt idx="54">
                  <c:v>121.29</c:v>
                </c:pt>
                <c:pt idx="55">
                  <c:v>121.54</c:v>
                </c:pt>
                <c:pt idx="56">
                  <c:v>121.79</c:v>
                </c:pt>
                <c:pt idx="57">
                  <c:v>121.77</c:v>
                </c:pt>
                <c:pt idx="58">
                  <c:v>121.65</c:v>
                </c:pt>
                <c:pt idx="59">
                  <c:v>121.64</c:v>
                </c:pt>
                <c:pt idx="60">
                  <c:v>121.59</c:v>
                </c:pt>
                <c:pt idx="61">
                  <c:v>121.34</c:v>
                </c:pt>
                <c:pt idx="62">
                  <c:v>121.33</c:v>
                </c:pt>
                <c:pt idx="63">
                  <c:v>121.28</c:v>
                </c:pt>
                <c:pt idx="64">
                  <c:v>121.27</c:v>
                </c:pt>
                <c:pt idx="65">
                  <c:v>121.15</c:v>
                </c:pt>
                <c:pt idx="66">
                  <c:v>121.18</c:v>
                </c:pt>
                <c:pt idx="67">
                  <c:v>121.22</c:v>
                </c:pt>
                <c:pt idx="68">
                  <c:v>121.4</c:v>
                </c:pt>
                <c:pt idx="69">
                  <c:v>121.37</c:v>
                </c:pt>
                <c:pt idx="70">
                  <c:v>121.42</c:v>
                </c:pt>
                <c:pt idx="71">
                  <c:v>121.65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600A16P!$G$101</c:f>
              <c:strCache>
                <c:ptCount val="1"/>
                <c:pt idx="0">
                  <c:v>P3</c:v>
                </c:pt>
              </c:strCache>
            </c:strRef>
          </c:tx>
          <c:spPr>
            <a:solidFill>
              <a:srgbClr val="8064a2"/>
            </a:solidFill>
            <a:ln cap="rnd" w="28440">
              <a:solidFill>
                <a:srgbClr val="8064a2"/>
              </a:solidFill>
              <a:round/>
            </a:ln>
          </c:spPr>
          <c:marker>
            <c:symbol val="circle"/>
            <c:size val="5"/>
            <c:spPr>
              <a:solidFill>
                <a:srgbClr val="8064a2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f>600A16P!$G$103:$G$174</c:f>
              <c:numCache>
                <c:formatCode>General</c:formatCode>
                <c:ptCount val="72"/>
                <c:pt idx="0">
                  <c:v>13.87</c:v>
                </c:pt>
                <c:pt idx="1">
                  <c:v>14.96</c:v>
                </c:pt>
                <c:pt idx="2">
                  <c:v>17.23</c:v>
                </c:pt>
                <c:pt idx="3">
                  <c:v>20.21</c:v>
                </c:pt>
                <c:pt idx="4">
                  <c:v>24.08</c:v>
                </c:pt>
                <c:pt idx="5">
                  <c:v>28.93</c:v>
                </c:pt>
                <c:pt idx="6">
                  <c:v>33.93</c:v>
                </c:pt>
                <c:pt idx="7">
                  <c:v>39.13</c:v>
                </c:pt>
                <c:pt idx="8">
                  <c:v>44.19</c:v>
                </c:pt>
                <c:pt idx="9">
                  <c:v>49.31</c:v>
                </c:pt>
                <c:pt idx="10">
                  <c:v>53.85</c:v>
                </c:pt>
                <c:pt idx="11">
                  <c:v>58.45</c:v>
                </c:pt>
                <c:pt idx="12">
                  <c:v>62.72</c:v>
                </c:pt>
                <c:pt idx="13">
                  <c:v>66.53</c:v>
                </c:pt>
                <c:pt idx="14">
                  <c:v>69.86</c:v>
                </c:pt>
                <c:pt idx="15">
                  <c:v>73</c:v>
                </c:pt>
                <c:pt idx="16">
                  <c:v>75.65</c:v>
                </c:pt>
                <c:pt idx="17">
                  <c:v>78.03</c:v>
                </c:pt>
                <c:pt idx="18">
                  <c:v>80.32</c:v>
                </c:pt>
                <c:pt idx="19">
                  <c:v>82.3</c:v>
                </c:pt>
                <c:pt idx="20">
                  <c:v>84</c:v>
                </c:pt>
                <c:pt idx="21">
                  <c:v>85.42</c:v>
                </c:pt>
                <c:pt idx="22">
                  <c:v>86.67</c:v>
                </c:pt>
                <c:pt idx="23">
                  <c:v>87.89</c:v>
                </c:pt>
                <c:pt idx="24">
                  <c:v>89.01</c:v>
                </c:pt>
                <c:pt idx="25">
                  <c:v>90.16</c:v>
                </c:pt>
                <c:pt idx="26">
                  <c:v>91.45</c:v>
                </c:pt>
                <c:pt idx="27">
                  <c:v>92.35</c:v>
                </c:pt>
                <c:pt idx="28">
                  <c:v>93.07</c:v>
                </c:pt>
                <c:pt idx="29">
                  <c:v>93.83</c:v>
                </c:pt>
                <c:pt idx="30">
                  <c:v>94.57</c:v>
                </c:pt>
                <c:pt idx="31">
                  <c:v>95.27</c:v>
                </c:pt>
                <c:pt idx="32">
                  <c:v>95.94</c:v>
                </c:pt>
                <c:pt idx="33">
                  <c:v>96.49</c:v>
                </c:pt>
                <c:pt idx="34">
                  <c:v>97.31</c:v>
                </c:pt>
                <c:pt idx="35">
                  <c:v>98.04</c:v>
                </c:pt>
                <c:pt idx="36">
                  <c:v>98.55</c:v>
                </c:pt>
                <c:pt idx="37">
                  <c:v>99.31</c:v>
                </c:pt>
                <c:pt idx="38">
                  <c:v>99.97</c:v>
                </c:pt>
                <c:pt idx="39">
                  <c:v>100.49</c:v>
                </c:pt>
                <c:pt idx="40">
                  <c:v>101.08</c:v>
                </c:pt>
                <c:pt idx="41">
                  <c:v>101.26</c:v>
                </c:pt>
                <c:pt idx="42">
                  <c:v>101.74</c:v>
                </c:pt>
                <c:pt idx="43">
                  <c:v>102.02</c:v>
                </c:pt>
                <c:pt idx="44">
                  <c:v>102.09</c:v>
                </c:pt>
                <c:pt idx="45">
                  <c:v>102.33</c:v>
                </c:pt>
                <c:pt idx="46">
                  <c:v>102.57</c:v>
                </c:pt>
                <c:pt idx="47">
                  <c:v>102.61</c:v>
                </c:pt>
                <c:pt idx="48">
                  <c:v>102.77</c:v>
                </c:pt>
                <c:pt idx="49">
                  <c:v>102.7</c:v>
                </c:pt>
                <c:pt idx="50">
                  <c:v>102.82</c:v>
                </c:pt>
                <c:pt idx="51">
                  <c:v>102.52</c:v>
                </c:pt>
                <c:pt idx="52">
                  <c:v>102.31</c:v>
                </c:pt>
                <c:pt idx="53">
                  <c:v>102.11</c:v>
                </c:pt>
                <c:pt idx="54">
                  <c:v>102.17</c:v>
                </c:pt>
                <c:pt idx="55">
                  <c:v>102.24</c:v>
                </c:pt>
                <c:pt idx="56">
                  <c:v>102.32</c:v>
                </c:pt>
                <c:pt idx="57">
                  <c:v>102.24</c:v>
                </c:pt>
                <c:pt idx="58">
                  <c:v>102.16</c:v>
                </c:pt>
                <c:pt idx="59">
                  <c:v>102.11</c:v>
                </c:pt>
                <c:pt idx="60">
                  <c:v>102.02</c:v>
                </c:pt>
                <c:pt idx="61">
                  <c:v>101.73</c:v>
                </c:pt>
                <c:pt idx="62">
                  <c:v>101.66</c:v>
                </c:pt>
                <c:pt idx="63">
                  <c:v>101.52</c:v>
                </c:pt>
                <c:pt idx="64">
                  <c:v>101.51</c:v>
                </c:pt>
                <c:pt idx="65">
                  <c:v>101.4</c:v>
                </c:pt>
                <c:pt idx="66">
                  <c:v>101.41</c:v>
                </c:pt>
                <c:pt idx="67">
                  <c:v>101.42</c:v>
                </c:pt>
                <c:pt idx="68">
                  <c:v>101.53</c:v>
                </c:pt>
                <c:pt idx="69">
                  <c:v>101.44</c:v>
                </c:pt>
                <c:pt idx="70">
                  <c:v>101.45</c:v>
                </c:pt>
                <c:pt idx="71">
                  <c:v>101.46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600A16P!$H$101</c:f>
              <c:strCache>
                <c:ptCount val="1"/>
                <c:pt idx="0">
                  <c:v>P4</c:v>
                </c:pt>
              </c:strCache>
            </c:strRef>
          </c:tx>
          <c:spPr>
            <a:solidFill>
              <a:srgbClr val="4bacc6"/>
            </a:solidFill>
            <a:ln cap="rnd" w="28440">
              <a:solidFill>
                <a:srgbClr val="4bacc6"/>
              </a:solidFill>
              <a:round/>
            </a:ln>
          </c:spPr>
          <c:marker>
            <c:symbol val="circle"/>
            <c:size val="5"/>
            <c:spPr>
              <a:solidFill>
                <a:srgbClr val="4bacc6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f>600A16P!$H$103:$H$174</c:f>
              <c:numCache>
                <c:formatCode>General</c:formatCode>
                <c:ptCount val="72"/>
                <c:pt idx="0">
                  <c:v>16.86</c:v>
                </c:pt>
                <c:pt idx="1">
                  <c:v>23.56</c:v>
                </c:pt>
                <c:pt idx="2">
                  <c:v>31.19</c:v>
                </c:pt>
                <c:pt idx="3">
                  <c:v>38.38</c:v>
                </c:pt>
                <c:pt idx="4">
                  <c:v>45.82</c:v>
                </c:pt>
                <c:pt idx="5">
                  <c:v>53.53</c:v>
                </c:pt>
                <c:pt idx="6">
                  <c:v>60.03</c:v>
                </c:pt>
                <c:pt idx="7">
                  <c:v>66.12</c:v>
                </c:pt>
                <c:pt idx="8">
                  <c:v>71.32</c:v>
                </c:pt>
                <c:pt idx="9">
                  <c:v>76.21</c:v>
                </c:pt>
                <c:pt idx="10">
                  <c:v>80.6</c:v>
                </c:pt>
                <c:pt idx="11">
                  <c:v>84.69</c:v>
                </c:pt>
                <c:pt idx="12">
                  <c:v>87.99</c:v>
                </c:pt>
                <c:pt idx="13">
                  <c:v>91.14</c:v>
                </c:pt>
                <c:pt idx="14">
                  <c:v>94.24</c:v>
                </c:pt>
                <c:pt idx="15">
                  <c:v>97.29</c:v>
                </c:pt>
                <c:pt idx="16">
                  <c:v>99.48</c:v>
                </c:pt>
                <c:pt idx="17">
                  <c:v>101.28</c:v>
                </c:pt>
                <c:pt idx="18">
                  <c:v>102.65</c:v>
                </c:pt>
                <c:pt idx="19">
                  <c:v>103.8</c:v>
                </c:pt>
                <c:pt idx="20">
                  <c:v>105.1</c:v>
                </c:pt>
                <c:pt idx="21">
                  <c:v>106.54</c:v>
                </c:pt>
                <c:pt idx="22">
                  <c:v>107.98</c:v>
                </c:pt>
                <c:pt idx="23">
                  <c:v>109.27</c:v>
                </c:pt>
                <c:pt idx="24">
                  <c:v>110.51</c:v>
                </c:pt>
                <c:pt idx="25">
                  <c:v>111.51</c:v>
                </c:pt>
                <c:pt idx="26">
                  <c:v>113.08</c:v>
                </c:pt>
                <c:pt idx="27">
                  <c:v>114.46</c:v>
                </c:pt>
                <c:pt idx="28">
                  <c:v>114.5</c:v>
                </c:pt>
                <c:pt idx="29">
                  <c:v>114.8</c:v>
                </c:pt>
                <c:pt idx="30">
                  <c:v>115.9</c:v>
                </c:pt>
                <c:pt idx="31">
                  <c:v>116.42</c:v>
                </c:pt>
                <c:pt idx="32">
                  <c:v>117.47</c:v>
                </c:pt>
                <c:pt idx="33">
                  <c:v>118.09</c:v>
                </c:pt>
                <c:pt idx="34">
                  <c:v>119.26</c:v>
                </c:pt>
                <c:pt idx="35">
                  <c:v>121.23</c:v>
                </c:pt>
                <c:pt idx="36">
                  <c:v>121.8</c:v>
                </c:pt>
                <c:pt idx="37">
                  <c:v>122.98</c:v>
                </c:pt>
                <c:pt idx="38">
                  <c:v>123.69</c:v>
                </c:pt>
                <c:pt idx="39">
                  <c:v>123.52</c:v>
                </c:pt>
                <c:pt idx="40">
                  <c:v>123.63</c:v>
                </c:pt>
                <c:pt idx="41">
                  <c:v>123.57</c:v>
                </c:pt>
                <c:pt idx="42">
                  <c:v>123.91</c:v>
                </c:pt>
                <c:pt idx="43">
                  <c:v>124.84</c:v>
                </c:pt>
                <c:pt idx="44">
                  <c:v>124.84</c:v>
                </c:pt>
                <c:pt idx="45">
                  <c:v>125.09</c:v>
                </c:pt>
                <c:pt idx="46">
                  <c:v>125.14</c:v>
                </c:pt>
                <c:pt idx="47">
                  <c:v>125.61</c:v>
                </c:pt>
                <c:pt idx="48">
                  <c:v>125.75</c:v>
                </c:pt>
                <c:pt idx="49">
                  <c:v>125.61</c:v>
                </c:pt>
                <c:pt idx="50">
                  <c:v>125.07</c:v>
                </c:pt>
                <c:pt idx="51">
                  <c:v>124.11</c:v>
                </c:pt>
                <c:pt idx="52">
                  <c:v>123.66</c:v>
                </c:pt>
                <c:pt idx="53">
                  <c:v>123.71</c:v>
                </c:pt>
                <c:pt idx="54">
                  <c:v>124.14</c:v>
                </c:pt>
                <c:pt idx="55">
                  <c:v>124.03</c:v>
                </c:pt>
                <c:pt idx="56">
                  <c:v>124.08</c:v>
                </c:pt>
                <c:pt idx="57">
                  <c:v>123.9</c:v>
                </c:pt>
                <c:pt idx="58">
                  <c:v>123.61</c:v>
                </c:pt>
                <c:pt idx="59">
                  <c:v>122.75</c:v>
                </c:pt>
                <c:pt idx="60">
                  <c:v>122.57</c:v>
                </c:pt>
                <c:pt idx="61">
                  <c:v>122.11</c:v>
                </c:pt>
                <c:pt idx="62">
                  <c:v>121.97</c:v>
                </c:pt>
                <c:pt idx="63">
                  <c:v>121.81</c:v>
                </c:pt>
                <c:pt idx="64">
                  <c:v>121.92</c:v>
                </c:pt>
                <c:pt idx="65">
                  <c:v>121.7</c:v>
                </c:pt>
                <c:pt idx="66">
                  <c:v>122.01</c:v>
                </c:pt>
                <c:pt idx="67">
                  <c:v>122.17</c:v>
                </c:pt>
                <c:pt idx="68">
                  <c:v>122.5</c:v>
                </c:pt>
                <c:pt idx="69">
                  <c:v>122.29</c:v>
                </c:pt>
                <c:pt idx="70">
                  <c:v>122.11</c:v>
                </c:pt>
                <c:pt idx="71">
                  <c:v>122.17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600A16P!$I$101</c:f>
              <c:strCache>
                <c:ptCount val="1"/>
                <c:pt idx="0">
                  <c:v>P5</c:v>
                </c:pt>
              </c:strCache>
            </c:strRef>
          </c:tx>
          <c:spPr>
            <a:solidFill>
              <a:srgbClr val="f79646"/>
            </a:solidFill>
            <a:ln cap="rnd" w="28440">
              <a:solidFill>
                <a:srgbClr val="f79646"/>
              </a:solidFill>
              <a:round/>
            </a:ln>
          </c:spPr>
          <c:marker>
            <c:symbol val="circle"/>
            <c:size val="5"/>
            <c:spPr>
              <a:solidFill>
                <a:srgbClr val="f79646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f>600A16P!$I$103:$I$174</c:f>
              <c:numCache>
                <c:formatCode>General</c:formatCode>
                <c:ptCount val="72"/>
                <c:pt idx="0">
                  <c:v>17.44</c:v>
                </c:pt>
                <c:pt idx="1">
                  <c:v>25.16</c:v>
                </c:pt>
                <c:pt idx="2">
                  <c:v>33.6</c:v>
                </c:pt>
                <c:pt idx="3">
                  <c:v>41.7</c:v>
                </c:pt>
                <c:pt idx="4">
                  <c:v>49.5</c:v>
                </c:pt>
                <c:pt idx="5">
                  <c:v>56.92</c:v>
                </c:pt>
                <c:pt idx="6">
                  <c:v>63.51</c:v>
                </c:pt>
                <c:pt idx="7">
                  <c:v>69.78</c:v>
                </c:pt>
                <c:pt idx="8">
                  <c:v>75.19</c:v>
                </c:pt>
                <c:pt idx="9">
                  <c:v>80.11</c:v>
                </c:pt>
                <c:pt idx="10">
                  <c:v>84.3</c:v>
                </c:pt>
                <c:pt idx="11">
                  <c:v>88.04</c:v>
                </c:pt>
                <c:pt idx="12">
                  <c:v>91.18</c:v>
                </c:pt>
                <c:pt idx="13">
                  <c:v>94.04</c:v>
                </c:pt>
                <c:pt idx="14">
                  <c:v>96.53</c:v>
                </c:pt>
                <c:pt idx="15">
                  <c:v>98.77</c:v>
                </c:pt>
                <c:pt idx="16">
                  <c:v>100.63</c:v>
                </c:pt>
                <c:pt idx="17">
                  <c:v>102.11</c:v>
                </c:pt>
                <c:pt idx="18">
                  <c:v>103.05</c:v>
                </c:pt>
                <c:pt idx="19">
                  <c:v>103.75</c:v>
                </c:pt>
                <c:pt idx="20">
                  <c:v>104.66</c:v>
                </c:pt>
                <c:pt idx="21">
                  <c:v>105.73</c:v>
                </c:pt>
                <c:pt idx="22">
                  <c:v>106.7</c:v>
                </c:pt>
                <c:pt idx="23">
                  <c:v>107.54</c:v>
                </c:pt>
                <c:pt idx="24">
                  <c:v>108.32</c:v>
                </c:pt>
                <c:pt idx="25">
                  <c:v>108.92</c:v>
                </c:pt>
                <c:pt idx="26">
                  <c:v>109.89</c:v>
                </c:pt>
                <c:pt idx="27">
                  <c:v>110.5</c:v>
                </c:pt>
                <c:pt idx="28">
                  <c:v>110.72</c:v>
                </c:pt>
                <c:pt idx="29">
                  <c:v>111.06</c:v>
                </c:pt>
                <c:pt idx="30">
                  <c:v>111.6</c:v>
                </c:pt>
                <c:pt idx="31">
                  <c:v>111.94</c:v>
                </c:pt>
                <c:pt idx="32">
                  <c:v>112.58</c:v>
                </c:pt>
                <c:pt idx="33">
                  <c:v>112.99</c:v>
                </c:pt>
                <c:pt idx="34">
                  <c:v>113.59</c:v>
                </c:pt>
                <c:pt idx="35">
                  <c:v>113.84</c:v>
                </c:pt>
                <c:pt idx="36">
                  <c:v>114.51</c:v>
                </c:pt>
                <c:pt idx="37">
                  <c:v>115.02</c:v>
                </c:pt>
                <c:pt idx="38">
                  <c:v>115.12</c:v>
                </c:pt>
                <c:pt idx="39">
                  <c:v>115.13</c:v>
                </c:pt>
                <c:pt idx="40">
                  <c:v>115.25</c:v>
                </c:pt>
                <c:pt idx="41">
                  <c:v>115.26</c:v>
                </c:pt>
                <c:pt idx="42">
                  <c:v>115.43</c:v>
                </c:pt>
                <c:pt idx="43">
                  <c:v>115.4</c:v>
                </c:pt>
                <c:pt idx="44">
                  <c:v>115.31</c:v>
                </c:pt>
                <c:pt idx="45">
                  <c:v>115.18</c:v>
                </c:pt>
                <c:pt idx="46">
                  <c:v>115.21</c:v>
                </c:pt>
                <c:pt idx="47">
                  <c:v>115.22</c:v>
                </c:pt>
                <c:pt idx="48">
                  <c:v>115.18</c:v>
                </c:pt>
                <c:pt idx="49">
                  <c:v>114.97</c:v>
                </c:pt>
                <c:pt idx="50">
                  <c:v>114.85</c:v>
                </c:pt>
                <c:pt idx="51">
                  <c:v>114.71</c:v>
                </c:pt>
                <c:pt idx="52">
                  <c:v>114.67</c:v>
                </c:pt>
                <c:pt idx="53">
                  <c:v>114.66</c:v>
                </c:pt>
                <c:pt idx="54">
                  <c:v>114.97</c:v>
                </c:pt>
                <c:pt idx="55">
                  <c:v>115.24</c:v>
                </c:pt>
                <c:pt idx="56">
                  <c:v>115.51</c:v>
                </c:pt>
                <c:pt idx="57">
                  <c:v>115.68</c:v>
                </c:pt>
                <c:pt idx="58">
                  <c:v>115.64</c:v>
                </c:pt>
                <c:pt idx="59">
                  <c:v>115.42</c:v>
                </c:pt>
                <c:pt idx="60">
                  <c:v>115.47</c:v>
                </c:pt>
                <c:pt idx="61">
                  <c:v>115.26</c:v>
                </c:pt>
                <c:pt idx="62">
                  <c:v>115.25</c:v>
                </c:pt>
                <c:pt idx="63">
                  <c:v>115.23</c:v>
                </c:pt>
                <c:pt idx="64">
                  <c:v>115.32</c:v>
                </c:pt>
                <c:pt idx="65">
                  <c:v>115.11</c:v>
                </c:pt>
                <c:pt idx="66">
                  <c:v>115.25</c:v>
                </c:pt>
                <c:pt idx="67">
                  <c:v>115.33</c:v>
                </c:pt>
                <c:pt idx="68">
                  <c:v>115.51</c:v>
                </c:pt>
                <c:pt idx="69">
                  <c:v>115.45</c:v>
                </c:pt>
                <c:pt idx="70">
                  <c:v>115.4</c:v>
                </c:pt>
                <c:pt idx="71">
                  <c:v>115.54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600A16P!$J$101</c:f>
              <c:strCache>
                <c:ptCount val="1"/>
                <c:pt idx="0">
                  <c:v>P6</c:v>
                </c:pt>
              </c:strCache>
            </c:strRef>
          </c:tx>
          <c:spPr>
            <a:solidFill>
              <a:srgbClr val="2c4d75"/>
            </a:solidFill>
            <a:ln cap="rnd" w="28440">
              <a:solidFill>
                <a:srgbClr val="2c4d75"/>
              </a:solidFill>
              <a:round/>
            </a:ln>
          </c:spPr>
          <c:marker>
            <c:symbol val="circle"/>
            <c:size val="5"/>
            <c:spPr>
              <a:solidFill>
                <a:srgbClr val="2c4d75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f>600A16P!$J$103:$J$174</c:f>
              <c:numCache>
                <c:formatCode>General</c:formatCode>
                <c:ptCount val="72"/>
                <c:pt idx="0">
                  <c:v>17.62</c:v>
                </c:pt>
                <c:pt idx="1">
                  <c:v>25.47</c:v>
                </c:pt>
                <c:pt idx="2">
                  <c:v>33.87</c:v>
                </c:pt>
                <c:pt idx="3">
                  <c:v>41.98</c:v>
                </c:pt>
                <c:pt idx="4">
                  <c:v>49.79</c:v>
                </c:pt>
                <c:pt idx="5">
                  <c:v>57.08</c:v>
                </c:pt>
                <c:pt idx="6">
                  <c:v>63.62</c:v>
                </c:pt>
                <c:pt idx="7">
                  <c:v>69.78</c:v>
                </c:pt>
                <c:pt idx="8">
                  <c:v>75</c:v>
                </c:pt>
                <c:pt idx="9">
                  <c:v>79.56</c:v>
                </c:pt>
                <c:pt idx="10">
                  <c:v>83.7</c:v>
                </c:pt>
                <c:pt idx="11">
                  <c:v>87.51</c:v>
                </c:pt>
                <c:pt idx="12">
                  <c:v>90.43</c:v>
                </c:pt>
                <c:pt idx="13">
                  <c:v>93.18</c:v>
                </c:pt>
                <c:pt idx="14">
                  <c:v>95.66</c:v>
                </c:pt>
                <c:pt idx="15">
                  <c:v>97.82</c:v>
                </c:pt>
                <c:pt idx="16">
                  <c:v>99.54</c:v>
                </c:pt>
                <c:pt idx="17">
                  <c:v>100.83</c:v>
                </c:pt>
                <c:pt idx="18">
                  <c:v>101.9</c:v>
                </c:pt>
                <c:pt idx="19">
                  <c:v>102.85</c:v>
                </c:pt>
                <c:pt idx="20">
                  <c:v>103.73</c:v>
                </c:pt>
                <c:pt idx="21">
                  <c:v>104.81</c:v>
                </c:pt>
                <c:pt idx="22">
                  <c:v>105.72</c:v>
                </c:pt>
                <c:pt idx="23">
                  <c:v>106.5</c:v>
                </c:pt>
                <c:pt idx="24">
                  <c:v>107.21</c:v>
                </c:pt>
                <c:pt idx="25">
                  <c:v>107.89</c:v>
                </c:pt>
                <c:pt idx="26">
                  <c:v>108.9</c:v>
                </c:pt>
                <c:pt idx="27">
                  <c:v>109.75</c:v>
                </c:pt>
                <c:pt idx="28">
                  <c:v>109.78</c:v>
                </c:pt>
                <c:pt idx="29">
                  <c:v>110.02</c:v>
                </c:pt>
                <c:pt idx="30">
                  <c:v>110.78</c:v>
                </c:pt>
                <c:pt idx="31">
                  <c:v>111.1</c:v>
                </c:pt>
                <c:pt idx="32">
                  <c:v>111.77</c:v>
                </c:pt>
                <c:pt idx="33">
                  <c:v>112.39</c:v>
                </c:pt>
                <c:pt idx="34">
                  <c:v>113</c:v>
                </c:pt>
                <c:pt idx="35">
                  <c:v>113.93</c:v>
                </c:pt>
                <c:pt idx="36">
                  <c:v>114.57</c:v>
                </c:pt>
                <c:pt idx="37">
                  <c:v>115.17</c:v>
                </c:pt>
                <c:pt idx="38">
                  <c:v>115.64</c:v>
                </c:pt>
                <c:pt idx="39">
                  <c:v>115.77</c:v>
                </c:pt>
                <c:pt idx="40">
                  <c:v>115.83</c:v>
                </c:pt>
                <c:pt idx="41">
                  <c:v>115.9</c:v>
                </c:pt>
                <c:pt idx="42">
                  <c:v>116.04</c:v>
                </c:pt>
                <c:pt idx="43">
                  <c:v>116.11</c:v>
                </c:pt>
                <c:pt idx="44">
                  <c:v>116</c:v>
                </c:pt>
                <c:pt idx="45">
                  <c:v>116.05</c:v>
                </c:pt>
                <c:pt idx="46">
                  <c:v>116.12</c:v>
                </c:pt>
                <c:pt idx="47">
                  <c:v>115.97</c:v>
                </c:pt>
                <c:pt idx="48">
                  <c:v>115.77</c:v>
                </c:pt>
                <c:pt idx="49">
                  <c:v>115.44</c:v>
                </c:pt>
                <c:pt idx="50">
                  <c:v>115.46</c:v>
                </c:pt>
                <c:pt idx="51">
                  <c:v>115.08</c:v>
                </c:pt>
                <c:pt idx="52">
                  <c:v>114.78</c:v>
                </c:pt>
                <c:pt idx="53">
                  <c:v>114.86</c:v>
                </c:pt>
                <c:pt idx="54">
                  <c:v>115.13</c:v>
                </c:pt>
                <c:pt idx="55">
                  <c:v>115.24</c:v>
                </c:pt>
                <c:pt idx="56">
                  <c:v>115.4</c:v>
                </c:pt>
                <c:pt idx="57">
                  <c:v>115.46</c:v>
                </c:pt>
                <c:pt idx="58">
                  <c:v>115.23</c:v>
                </c:pt>
                <c:pt idx="59">
                  <c:v>114.61</c:v>
                </c:pt>
                <c:pt idx="60">
                  <c:v>114.57</c:v>
                </c:pt>
                <c:pt idx="61">
                  <c:v>114.29</c:v>
                </c:pt>
                <c:pt idx="62">
                  <c:v>114.33</c:v>
                </c:pt>
                <c:pt idx="63">
                  <c:v>114.21</c:v>
                </c:pt>
                <c:pt idx="64">
                  <c:v>114.41</c:v>
                </c:pt>
                <c:pt idx="65">
                  <c:v>114.18</c:v>
                </c:pt>
                <c:pt idx="66">
                  <c:v>114.43</c:v>
                </c:pt>
                <c:pt idx="67">
                  <c:v>114.63</c:v>
                </c:pt>
                <c:pt idx="68">
                  <c:v>114.73</c:v>
                </c:pt>
                <c:pt idx="69">
                  <c:v>114.62</c:v>
                </c:pt>
                <c:pt idx="70">
                  <c:v>114.45</c:v>
                </c:pt>
                <c:pt idx="71">
                  <c:v>114.44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600A16P!$K$101</c:f>
              <c:strCache>
                <c:ptCount val="1"/>
                <c:pt idx="0">
                  <c:v>P7</c:v>
                </c:pt>
              </c:strCache>
            </c:strRef>
          </c:tx>
          <c:spPr>
            <a:solidFill>
              <a:srgbClr val="772c2a"/>
            </a:solidFill>
            <a:ln cap="rnd" w="28440">
              <a:solidFill>
                <a:srgbClr val="772c2a"/>
              </a:solidFill>
              <a:round/>
            </a:ln>
          </c:spPr>
          <c:marker>
            <c:symbol val="circle"/>
            <c:size val="5"/>
            <c:spPr>
              <a:solidFill>
                <a:srgbClr val="772c2a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f>600A16P!$K$103:$K$174</c:f>
              <c:numCache>
                <c:formatCode>General</c:formatCode>
                <c:ptCount val="72"/>
                <c:pt idx="0">
                  <c:v>17.29</c:v>
                </c:pt>
                <c:pt idx="1">
                  <c:v>24.03</c:v>
                </c:pt>
                <c:pt idx="2">
                  <c:v>31.19</c:v>
                </c:pt>
                <c:pt idx="3">
                  <c:v>38.36</c:v>
                </c:pt>
                <c:pt idx="4">
                  <c:v>45.5</c:v>
                </c:pt>
                <c:pt idx="5">
                  <c:v>52.51</c:v>
                </c:pt>
                <c:pt idx="6">
                  <c:v>59.11</c:v>
                </c:pt>
                <c:pt idx="7">
                  <c:v>65.17</c:v>
                </c:pt>
                <c:pt idx="8">
                  <c:v>70.56</c:v>
                </c:pt>
                <c:pt idx="9">
                  <c:v>75.49</c:v>
                </c:pt>
                <c:pt idx="10">
                  <c:v>80.1</c:v>
                </c:pt>
                <c:pt idx="11">
                  <c:v>84.52</c:v>
                </c:pt>
                <c:pt idx="12">
                  <c:v>88.07</c:v>
                </c:pt>
                <c:pt idx="13">
                  <c:v>91.46</c:v>
                </c:pt>
                <c:pt idx="14">
                  <c:v>94.34</c:v>
                </c:pt>
                <c:pt idx="15">
                  <c:v>97.02</c:v>
                </c:pt>
                <c:pt idx="16">
                  <c:v>99.12</c:v>
                </c:pt>
                <c:pt idx="17">
                  <c:v>101.21</c:v>
                </c:pt>
                <c:pt idx="18">
                  <c:v>103.28</c:v>
                </c:pt>
                <c:pt idx="19">
                  <c:v>104.83</c:v>
                </c:pt>
                <c:pt idx="20">
                  <c:v>106.22</c:v>
                </c:pt>
                <c:pt idx="21">
                  <c:v>107.56</c:v>
                </c:pt>
                <c:pt idx="22">
                  <c:v>108.59</c:v>
                </c:pt>
                <c:pt idx="23">
                  <c:v>109.52</c:v>
                </c:pt>
                <c:pt idx="24">
                  <c:v>110.66</c:v>
                </c:pt>
                <c:pt idx="25">
                  <c:v>111.61</c:v>
                </c:pt>
                <c:pt idx="26">
                  <c:v>112.93</c:v>
                </c:pt>
                <c:pt idx="27">
                  <c:v>113.93</c:v>
                </c:pt>
                <c:pt idx="28">
                  <c:v>114.44</c:v>
                </c:pt>
                <c:pt idx="29">
                  <c:v>115.02</c:v>
                </c:pt>
                <c:pt idx="30">
                  <c:v>115.8</c:v>
                </c:pt>
                <c:pt idx="31">
                  <c:v>116.36</c:v>
                </c:pt>
                <c:pt idx="32">
                  <c:v>117</c:v>
                </c:pt>
                <c:pt idx="33">
                  <c:v>117.92</c:v>
                </c:pt>
                <c:pt idx="34">
                  <c:v>119.05</c:v>
                </c:pt>
                <c:pt idx="35">
                  <c:v>120.4</c:v>
                </c:pt>
                <c:pt idx="36">
                  <c:v>120.73</c:v>
                </c:pt>
                <c:pt idx="37">
                  <c:v>121.87</c:v>
                </c:pt>
                <c:pt idx="38">
                  <c:v>122.64</c:v>
                </c:pt>
                <c:pt idx="39">
                  <c:v>123.08</c:v>
                </c:pt>
                <c:pt idx="40">
                  <c:v>123.21</c:v>
                </c:pt>
                <c:pt idx="41">
                  <c:v>123.24</c:v>
                </c:pt>
                <c:pt idx="42">
                  <c:v>123.45</c:v>
                </c:pt>
                <c:pt idx="43">
                  <c:v>123.98</c:v>
                </c:pt>
                <c:pt idx="44">
                  <c:v>124</c:v>
                </c:pt>
                <c:pt idx="45">
                  <c:v>124.31</c:v>
                </c:pt>
                <c:pt idx="46">
                  <c:v>123.96</c:v>
                </c:pt>
                <c:pt idx="47">
                  <c:v>124.01</c:v>
                </c:pt>
                <c:pt idx="48">
                  <c:v>123.67</c:v>
                </c:pt>
                <c:pt idx="49">
                  <c:v>123.91</c:v>
                </c:pt>
                <c:pt idx="50">
                  <c:v>123.62</c:v>
                </c:pt>
                <c:pt idx="51">
                  <c:v>122.9</c:v>
                </c:pt>
                <c:pt idx="52">
                  <c:v>122.68</c:v>
                </c:pt>
                <c:pt idx="53">
                  <c:v>122.7</c:v>
                </c:pt>
                <c:pt idx="54">
                  <c:v>122.76</c:v>
                </c:pt>
                <c:pt idx="55">
                  <c:v>122.74</c:v>
                </c:pt>
                <c:pt idx="56">
                  <c:v>122.98</c:v>
                </c:pt>
                <c:pt idx="57">
                  <c:v>122.89</c:v>
                </c:pt>
                <c:pt idx="58">
                  <c:v>122.51</c:v>
                </c:pt>
                <c:pt idx="59">
                  <c:v>122.02</c:v>
                </c:pt>
                <c:pt idx="60">
                  <c:v>121.85</c:v>
                </c:pt>
                <c:pt idx="61">
                  <c:v>121.57</c:v>
                </c:pt>
                <c:pt idx="62">
                  <c:v>121.56</c:v>
                </c:pt>
                <c:pt idx="63">
                  <c:v>121.17</c:v>
                </c:pt>
                <c:pt idx="64">
                  <c:v>121.41</c:v>
                </c:pt>
                <c:pt idx="65">
                  <c:v>121.23</c:v>
                </c:pt>
                <c:pt idx="66">
                  <c:v>121.41</c:v>
                </c:pt>
                <c:pt idx="67">
                  <c:v>121.65</c:v>
                </c:pt>
                <c:pt idx="68">
                  <c:v>121.63</c:v>
                </c:pt>
                <c:pt idx="69">
                  <c:v>121.57</c:v>
                </c:pt>
                <c:pt idx="70">
                  <c:v>121.43</c:v>
                </c:pt>
                <c:pt idx="71">
                  <c:v>121.41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600A16P!$L$101</c:f>
              <c:strCache>
                <c:ptCount val="1"/>
                <c:pt idx="0">
                  <c:v>P8</c:v>
                </c:pt>
              </c:strCache>
            </c:strRef>
          </c:tx>
          <c:spPr>
            <a:solidFill>
              <a:srgbClr val="5f7530"/>
            </a:solidFill>
            <a:ln cap="rnd" w="28440">
              <a:solidFill>
                <a:srgbClr val="5f7530"/>
              </a:solidFill>
              <a:round/>
            </a:ln>
          </c:spPr>
          <c:marker>
            <c:symbol val="circle"/>
            <c:size val="5"/>
            <c:spPr>
              <a:solidFill>
                <a:srgbClr val="5f7530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f>600A16P!$L$103:$L$174</c:f>
              <c:numCache>
                <c:formatCode>General</c:formatCode>
                <c:ptCount val="72"/>
                <c:pt idx="0">
                  <c:v>16</c:v>
                </c:pt>
                <c:pt idx="1">
                  <c:v>21.22</c:v>
                </c:pt>
                <c:pt idx="2">
                  <c:v>27.71</c:v>
                </c:pt>
                <c:pt idx="3">
                  <c:v>34.64</c:v>
                </c:pt>
                <c:pt idx="4">
                  <c:v>41.63</c:v>
                </c:pt>
                <c:pt idx="5">
                  <c:v>48.51</c:v>
                </c:pt>
                <c:pt idx="6">
                  <c:v>55.09</c:v>
                </c:pt>
                <c:pt idx="7">
                  <c:v>61.33</c:v>
                </c:pt>
                <c:pt idx="8">
                  <c:v>66.83</c:v>
                </c:pt>
                <c:pt idx="9">
                  <c:v>72</c:v>
                </c:pt>
                <c:pt idx="10">
                  <c:v>76.98</c:v>
                </c:pt>
                <c:pt idx="11">
                  <c:v>81.16</c:v>
                </c:pt>
                <c:pt idx="12">
                  <c:v>84.62</c:v>
                </c:pt>
                <c:pt idx="13">
                  <c:v>88.35</c:v>
                </c:pt>
                <c:pt idx="14">
                  <c:v>92.15</c:v>
                </c:pt>
                <c:pt idx="15">
                  <c:v>95.29</c:v>
                </c:pt>
                <c:pt idx="16">
                  <c:v>98.25</c:v>
                </c:pt>
                <c:pt idx="17">
                  <c:v>100.12</c:v>
                </c:pt>
                <c:pt idx="18">
                  <c:v>101.43</c:v>
                </c:pt>
                <c:pt idx="19">
                  <c:v>103.07</c:v>
                </c:pt>
                <c:pt idx="20">
                  <c:v>105.03</c:v>
                </c:pt>
                <c:pt idx="21">
                  <c:v>107.39</c:v>
                </c:pt>
                <c:pt idx="22">
                  <c:v>108.98</c:v>
                </c:pt>
                <c:pt idx="23">
                  <c:v>110.23</c:v>
                </c:pt>
                <c:pt idx="24">
                  <c:v>112.19</c:v>
                </c:pt>
                <c:pt idx="25">
                  <c:v>112.81</c:v>
                </c:pt>
                <c:pt idx="26">
                  <c:v>115.34</c:v>
                </c:pt>
                <c:pt idx="27">
                  <c:v>116.18</c:v>
                </c:pt>
                <c:pt idx="28">
                  <c:v>116.22</c:v>
                </c:pt>
                <c:pt idx="29">
                  <c:v>117.32</c:v>
                </c:pt>
                <c:pt idx="30">
                  <c:v>118.99</c:v>
                </c:pt>
                <c:pt idx="31">
                  <c:v>118.88</c:v>
                </c:pt>
                <c:pt idx="32">
                  <c:v>120.87</c:v>
                </c:pt>
                <c:pt idx="33">
                  <c:v>121.12</c:v>
                </c:pt>
                <c:pt idx="34">
                  <c:v>122.99</c:v>
                </c:pt>
                <c:pt idx="35">
                  <c:v>124.87</c:v>
                </c:pt>
                <c:pt idx="36">
                  <c:v>125.46</c:v>
                </c:pt>
                <c:pt idx="37">
                  <c:v>127.45</c:v>
                </c:pt>
                <c:pt idx="38">
                  <c:v>127.84</c:v>
                </c:pt>
                <c:pt idx="39">
                  <c:v>127.57</c:v>
                </c:pt>
                <c:pt idx="40">
                  <c:v>127.93</c:v>
                </c:pt>
                <c:pt idx="41">
                  <c:v>127.78</c:v>
                </c:pt>
                <c:pt idx="42">
                  <c:v>128.21</c:v>
                </c:pt>
                <c:pt idx="43">
                  <c:v>129.38</c:v>
                </c:pt>
                <c:pt idx="44">
                  <c:v>129.38</c:v>
                </c:pt>
                <c:pt idx="45">
                  <c:v>129.82</c:v>
                </c:pt>
                <c:pt idx="46">
                  <c:v>129.76</c:v>
                </c:pt>
                <c:pt idx="47">
                  <c:v>130.82</c:v>
                </c:pt>
                <c:pt idx="48">
                  <c:v>130.36</c:v>
                </c:pt>
                <c:pt idx="49">
                  <c:v>130.23</c:v>
                </c:pt>
                <c:pt idx="50">
                  <c:v>129.5</c:v>
                </c:pt>
                <c:pt idx="51">
                  <c:v>128.75</c:v>
                </c:pt>
                <c:pt idx="52">
                  <c:v>128.43</c:v>
                </c:pt>
                <c:pt idx="53">
                  <c:v>128.61</c:v>
                </c:pt>
                <c:pt idx="54">
                  <c:v>129.06</c:v>
                </c:pt>
                <c:pt idx="55">
                  <c:v>128.61</c:v>
                </c:pt>
                <c:pt idx="56">
                  <c:v>128.02</c:v>
                </c:pt>
                <c:pt idx="57">
                  <c:v>128.73</c:v>
                </c:pt>
                <c:pt idx="58">
                  <c:v>127.79</c:v>
                </c:pt>
                <c:pt idx="59">
                  <c:v>126.5</c:v>
                </c:pt>
                <c:pt idx="60">
                  <c:v>127.1</c:v>
                </c:pt>
                <c:pt idx="61">
                  <c:v>125.99</c:v>
                </c:pt>
                <c:pt idx="62">
                  <c:v>126.1</c:v>
                </c:pt>
                <c:pt idx="63">
                  <c:v>126.31</c:v>
                </c:pt>
                <c:pt idx="64">
                  <c:v>126.49</c:v>
                </c:pt>
                <c:pt idx="65">
                  <c:v>125.97</c:v>
                </c:pt>
                <c:pt idx="66">
                  <c:v>126.41</c:v>
                </c:pt>
                <c:pt idx="67">
                  <c:v>126.91</c:v>
                </c:pt>
                <c:pt idx="68">
                  <c:v>127.07</c:v>
                </c:pt>
                <c:pt idx="69">
                  <c:v>126.63</c:v>
                </c:pt>
                <c:pt idx="70">
                  <c:v>126.12</c:v>
                </c:pt>
                <c:pt idx="71">
                  <c:v>125.68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600A16P!$M$101</c:f>
              <c:strCache>
                <c:ptCount val="1"/>
                <c:pt idx="0">
                  <c:v>P9</c:v>
                </c:pt>
              </c:strCache>
            </c:strRef>
          </c:tx>
          <c:spPr>
            <a:solidFill>
              <a:srgbClr val="4d3b62"/>
            </a:solidFill>
            <a:ln cap="rnd" w="28440">
              <a:solidFill>
                <a:srgbClr val="4d3b62"/>
              </a:solidFill>
              <a:round/>
            </a:ln>
          </c:spPr>
          <c:marker>
            <c:symbol val="circle"/>
            <c:size val="5"/>
            <c:spPr>
              <a:solidFill>
                <a:srgbClr val="4d3b62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f>600A16P!$M$103:$M$174</c:f>
              <c:numCache>
                <c:formatCode>General</c:formatCode>
                <c:ptCount val="72"/>
                <c:pt idx="0">
                  <c:v>18.68</c:v>
                </c:pt>
                <c:pt idx="1">
                  <c:v>27.19</c:v>
                </c:pt>
                <c:pt idx="2">
                  <c:v>34.65</c:v>
                </c:pt>
                <c:pt idx="3">
                  <c:v>42.03</c:v>
                </c:pt>
                <c:pt idx="4">
                  <c:v>48.47</c:v>
                </c:pt>
                <c:pt idx="5">
                  <c:v>54.3</c:v>
                </c:pt>
                <c:pt idx="6">
                  <c:v>60.4</c:v>
                </c:pt>
                <c:pt idx="7">
                  <c:v>65.64</c:v>
                </c:pt>
                <c:pt idx="8">
                  <c:v>69.71</c:v>
                </c:pt>
                <c:pt idx="9">
                  <c:v>73.83</c:v>
                </c:pt>
                <c:pt idx="10">
                  <c:v>78.08</c:v>
                </c:pt>
                <c:pt idx="11">
                  <c:v>81.2</c:v>
                </c:pt>
                <c:pt idx="12">
                  <c:v>83.73</c:v>
                </c:pt>
                <c:pt idx="13">
                  <c:v>86.22</c:v>
                </c:pt>
                <c:pt idx="14">
                  <c:v>88.91</c:v>
                </c:pt>
                <c:pt idx="15">
                  <c:v>90.58</c:v>
                </c:pt>
                <c:pt idx="16">
                  <c:v>92.57</c:v>
                </c:pt>
                <c:pt idx="17">
                  <c:v>94.09</c:v>
                </c:pt>
                <c:pt idx="18">
                  <c:v>94.99</c:v>
                </c:pt>
                <c:pt idx="19">
                  <c:v>96.04</c:v>
                </c:pt>
                <c:pt idx="20">
                  <c:v>97.19</c:v>
                </c:pt>
                <c:pt idx="21">
                  <c:v>98.11</c:v>
                </c:pt>
                <c:pt idx="22">
                  <c:v>99.16</c:v>
                </c:pt>
                <c:pt idx="23">
                  <c:v>100.03</c:v>
                </c:pt>
                <c:pt idx="24">
                  <c:v>100.77</c:v>
                </c:pt>
                <c:pt idx="25">
                  <c:v>101.74</c:v>
                </c:pt>
                <c:pt idx="26">
                  <c:v>102.19</c:v>
                </c:pt>
                <c:pt idx="27">
                  <c:v>103.39</c:v>
                </c:pt>
                <c:pt idx="28">
                  <c:v>103.19</c:v>
                </c:pt>
                <c:pt idx="29">
                  <c:v>103.84</c:v>
                </c:pt>
                <c:pt idx="30">
                  <c:v>104.68</c:v>
                </c:pt>
                <c:pt idx="31">
                  <c:v>104.93</c:v>
                </c:pt>
                <c:pt idx="32">
                  <c:v>105.06</c:v>
                </c:pt>
                <c:pt idx="33">
                  <c:v>105.85</c:v>
                </c:pt>
                <c:pt idx="34">
                  <c:v>105.94</c:v>
                </c:pt>
                <c:pt idx="35">
                  <c:v>106.04</c:v>
                </c:pt>
                <c:pt idx="36">
                  <c:v>107.07</c:v>
                </c:pt>
                <c:pt idx="37">
                  <c:v>106.56</c:v>
                </c:pt>
                <c:pt idx="38">
                  <c:v>106.99</c:v>
                </c:pt>
                <c:pt idx="39">
                  <c:v>107.2</c:v>
                </c:pt>
                <c:pt idx="40">
                  <c:v>107.32</c:v>
                </c:pt>
                <c:pt idx="41">
                  <c:v>107.5</c:v>
                </c:pt>
                <c:pt idx="42">
                  <c:v>107.45</c:v>
                </c:pt>
                <c:pt idx="43">
                  <c:v>106.8</c:v>
                </c:pt>
                <c:pt idx="44">
                  <c:v>107.12</c:v>
                </c:pt>
                <c:pt idx="45">
                  <c:v>106.71</c:v>
                </c:pt>
                <c:pt idx="46">
                  <c:v>107.05</c:v>
                </c:pt>
                <c:pt idx="47">
                  <c:v>106.44</c:v>
                </c:pt>
                <c:pt idx="48">
                  <c:v>106.34</c:v>
                </c:pt>
                <c:pt idx="49">
                  <c:v>106.12</c:v>
                </c:pt>
                <c:pt idx="50">
                  <c:v>106.54</c:v>
                </c:pt>
                <c:pt idx="51">
                  <c:v>107.04</c:v>
                </c:pt>
                <c:pt idx="52">
                  <c:v>107.12</c:v>
                </c:pt>
                <c:pt idx="53">
                  <c:v>106.77</c:v>
                </c:pt>
                <c:pt idx="54">
                  <c:v>107</c:v>
                </c:pt>
                <c:pt idx="55">
                  <c:v>107.79</c:v>
                </c:pt>
                <c:pt idx="56">
                  <c:v>107.95</c:v>
                </c:pt>
                <c:pt idx="57">
                  <c:v>107.97</c:v>
                </c:pt>
                <c:pt idx="58">
                  <c:v>108.01</c:v>
                </c:pt>
                <c:pt idx="59">
                  <c:v>107.27</c:v>
                </c:pt>
                <c:pt idx="60">
                  <c:v>107.75</c:v>
                </c:pt>
                <c:pt idx="61">
                  <c:v>107.57</c:v>
                </c:pt>
                <c:pt idx="62">
                  <c:v>107.95</c:v>
                </c:pt>
                <c:pt idx="63">
                  <c:v>107.4</c:v>
                </c:pt>
                <c:pt idx="64">
                  <c:v>107.7</c:v>
                </c:pt>
                <c:pt idx="65">
                  <c:v>108.01</c:v>
                </c:pt>
                <c:pt idx="66">
                  <c:v>107.86</c:v>
                </c:pt>
                <c:pt idx="67">
                  <c:v>108.03</c:v>
                </c:pt>
                <c:pt idx="68">
                  <c:v>107.8</c:v>
                </c:pt>
                <c:pt idx="69">
                  <c:v>107.91</c:v>
                </c:pt>
                <c:pt idx="70">
                  <c:v>107.89</c:v>
                </c:pt>
                <c:pt idx="71">
                  <c:v>107.64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600A16P!$N$101</c:f>
              <c:strCache>
                <c:ptCount val="1"/>
                <c:pt idx="0">
                  <c:v>P10</c:v>
                </c:pt>
              </c:strCache>
            </c:strRef>
          </c:tx>
          <c:spPr>
            <a:solidFill>
              <a:srgbClr val="276a7c"/>
            </a:solidFill>
            <a:ln cap="rnd" w="28440">
              <a:solidFill>
                <a:srgbClr val="276a7c"/>
              </a:solidFill>
              <a:round/>
            </a:ln>
          </c:spPr>
          <c:marker>
            <c:symbol val="circle"/>
            <c:size val="5"/>
            <c:spPr>
              <a:solidFill>
                <a:srgbClr val="276a7c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f>600A16P!$N$103:$N$174</c:f>
              <c:numCache>
                <c:formatCode>General</c:formatCode>
                <c:ptCount val="72"/>
                <c:pt idx="0">
                  <c:v>18.99</c:v>
                </c:pt>
                <c:pt idx="1">
                  <c:v>27.17</c:v>
                </c:pt>
                <c:pt idx="2">
                  <c:v>33.77</c:v>
                </c:pt>
                <c:pt idx="3">
                  <c:v>39.5</c:v>
                </c:pt>
                <c:pt idx="4">
                  <c:v>45.34</c:v>
                </c:pt>
                <c:pt idx="5">
                  <c:v>48.3</c:v>
                </c:pt>
                <c:pt idx="6">
                  <c:v>51.85</c:v>
                </c:pt>
                <c:pt idx="7">
                  <c:v>55.88</c:v>
                </c:pt>
                <c:pt idx="8">
                  <c:v>56.93</c:v>
                </c:pt>
                <c:pt idx="9">
                  <c:v>58.73</c:v>
                </c:pt>
                <c:pt idx="10">
                  <c:v>60.91</c:v>
                </c:pt>
                <c:pt idx="11">
                  <c:v>62.12</c:v>
                </c:pt>
                <c:pt idx="12">
                  <c:v>62.78</c:v>
                </c:pt>
                <c:pt idx="13">
                  <c:v>63.2</c:v>
                </c:pt>
                <c:pt idx="14">
                  <c:v>64.11</c:v>
                </c:pt>
                <c:pt idx="15">
                  <c:v>65.07</c:v>
                </c:pt>
                <c:pt idx="16">
                  <c:v>65.71</c:v>
                </c:pt>
                <c:pt idx="17">
                  <c:v>65.14</c:v>
                </c:pt>
                <c:pt idx="18">
                  <c:v>65.31</c:v>
                </c:pt>
                <c:pt idx="19">
                  <c:v>65.47</c:v>
                </c:pt>
                <c:pt idx="20">
                  <c:v>65.52</c:v>
                </c:pt>
                <c:pt idx="21">
                  <c:v>65.43</c:v>
                </c:pt>
                <c:pt idx="22">
                  <c:v>65.83</c:v>
                </c:pt>
                <c:pt idx="23">
                  <c:v>66.44</c:v>
                </c:pt>
                <c:pt idx="24">
                  <c:v>68.72</c:v>
                </c:pt>
                <c:pt idx="25">
                  <c:v>68.11</c:v>
                </c:pt>
                <c:pt idx="26">
                  <c:v>70.39</c:v>
                </c:pt>
                <c:pt idx="27">
                  <c:v>70.53</c:v>
                </c:pt>
                <c:pt idx="28">
                  <c:v>68.93</c:v>
                </c:pt>
                <c:pt idx="29">
                  <c:v>68.94</c:v>
                </c:pt>
                <c:pt idx="30">
                  <c:v>72.13</c:v>
                </c:pt>
                <c:pt idx="31">
                  <c:v>69.56</c:v>
                </c:pt>
                <c:pt idx="32">
                  <c:v>72.06</c:v>
                </c:pt>
                <c:pt idx="33">
                  <c:v>70.97</c:v>
                </c:pt>
                <c:pt idx="34">
                  <c:v>73.65</c:v>
                </c:pt>
                <c:pt idx="35">
                  <c:v>74.71</c:v>
                </c:pt>
                <c:pt idx="36">
                  <c:v>74.75</c:v>
                </c:pt>
                <c:pt idx="37">
                  <c:v>75.28</c:v>
                </c:pt>
                <c:pt idx="38">
                  <c:v>74.6</c:v>
                </c:pt>
                <c:pt idx="39">
                  <c:v>74.59</c:v>
                </c:pt>
                <c:pt idx="40">
                  <c:v>74.68</c:v>
                </c:pt>
                <c:pt idx="41">
                  <c:v>74.82</c:v>
                </c:pt>
                <c:pt idx="42">
                  <c:v>74.82</c:v>
                </c:pt>
                <c:pt idx="43">
                  <c:v>74.69</c:v>
                </c:pt>
                <c:pt idx="44">
                  <c:v>74.47</c:v>
                </c:pt>
                <c:pt idx="45">
                  <c:v>73.62</c:v>
                </c:pt>
                <c:pt idx="46">
                  <c:v>74.01</c:v>
                </c:pt>
                <c:pt idx="47">
                  <c:v>73.95</c:v>
                </c:pt>
                <c:pt idx="48">
                  <c:v>74</c:v>
                </c:pt>
                <c:pt idx="49">
                  <c:v>73.74</c:v>
                </c:pt>
                <c:pt idx="50">
                  <c:v>73.71</c:v>
                </c:pt>
                <c:pt idx="51">
                  <c:v>73.94</c:v>
                </c:pt>
                <c:pt idx="52">
                  <c:v>74.11</c:v>
                </c:pt>
                <c:pt idx="53">
                  <c:v>74.13</c:v>
                </c:pt>
                <c:pt idx="54">
                  <c:v>74.74</c:v>
                </c:pt>
                <c:pt idx="55">
                  <c:v>74.84</c:v>
                </c:pt>
                <c:pt idx="56">
                  <c:v>73.21</c:v>
                </c:pt>
                <c:pt idx="57">
                  <c:v>74.66</c:v>
                </c:pt>
                <c:pt idx="58">
                  <c:v>73.13</c:v>
                </c:pt>
                <c:pt idx="59">
                  <c:v>70.99</c:v>
                </c:pt>
                <c:pt idx="60">
                  <c:v>72.66</c:v>
                </c:pt>
                <c:pt idx="61">
                  <c:v>71.32</c:v>
                </c:pt>
                <c:pt idx="62">
                  <c:v>71.42</c:v>
                </c:pt>
                <c:pt idx="63">
                  <c:v>71.22</c:v>
                </c:pt>
                <c:pt idx="64">
                  <c:v>70.97</c:v>
                </c:pt>
                <c:pt idx="65">
                  <c:v>70.84</c:v>
                </c:pt>
                <c:pt idx="66">
                  <c:v>71.92</c:v>
                </c:pt>
                <c:pt idx="67">
                  <c:v>74.07</c:v>
                </c:pt>
                <c:pt idx="68">
                  <c:v>73.93</c:v>
                </c:pt>
                <c:pt idx="69">
                  <c:v>71.12</c:v>
                </c:pt>
                <c:pt idx="70">
                  <c:v>70.98</c:v>
                </c:pt>
                <c:pt idx="71">
                  <c:v>71.6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600A16P!$O$101</c:f>
              <c:strCache>
                <c:ptCount val="1"/>
                <c:pt idx="0">
                  <c:v>P11</c:v>
                </c:pt>
              </c:strCache>
            </c:strRef>
          </c:tx>
          <c:spPr>
            <a:solidFill>
              <a:srgbClr val="b65708"/>
            </a:solidFill>
            <a:ln cap="rnd" w="28440">
              <a:solidFill>
                <a:srgbClr val="b65708"/>
              </a:solidFill>
              <a:round/>
            </a:ln>
          </c:spPr>
          <c:marker>
            <c:symbol val="circle"/>
            <c:size val="5"/>
            <c:spPr>
              <a:solidFill>
                <a:srgbClr val="b65708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f>600A16P!$O$103:$O$174</c:f>
              <c:numCache>
                <c:formatCode>General</c:formatCode>
                <c:ptCount val="72"/>
                <c:pt idx="0">
                  <c:v>16.41</c:v>
                </c:pt>
                <c:pt idx="1">
                  <c:v>22.76</c:v>
                </c:pt>
                <c:pt idx="2">
                  <c:v>28.87</c:v>
                </c:pt>
                <c:pt idx="3">
                  <c:v>34.62</c:v>
                </c:pt>
                <c:pt idx="4">
                  <c:v>39.7</c:v>
                </c:pt>
                <c:pt idx="5">
                  <c:v>44.77</c:v>
                </c:pt>
                <c:pt idx="6">
                  <c:v>49.94</c:v>
                </c:pt>
                <c:pt idx="7">
                  <c:v>54.64</c:v>
                </c:pt>
                <c:pt idx="8">
                  <c:v>59.32</c:v>
                </c:pt>
                <c:pt idx="9">
                  <c:v>63.21</c:v>
                </c:pt>
                <c:pt idx="10">
                  <c:v>67.32</c:v>
                </c:pt>
                <c:pt idx="11">
                  <c:v>70.67</c:v>
                </c:pt>
                <c:pt idx="12">
                  <c:v>73.75</c:v>
                </c:pt>
                <c:pt idx="13">
                  <c:v>76.61</c:v>
                </c:pt>
                <c:pt idx="14">
                  <c:v>79.4</c:v>
                </c:pt>
                <c:pt idx="15">
                  <c:v>81.97</c:v>
                </c:pt>
                <c:pt idx="16">
                  <c:v>84.32</c:v>
                </c:pt>
                <c:pt idx="17">
                  <c:v>86.86</c:v>
                </c:pt>
                <c:pt idx="18">
                  <c:v>87.63</c:v>
                </c:pt>
                <c:pt idx="19">
                  <c:v>89.18</c:v>
                </c:pt>
                <c:pt idx="20">
                  <c:v>91.15</c:v>
                </c:pt>
                <c:pt idx="21">
                  <c:v>92.67</c:v>
                </c:pt>
                <c:pt idx="22">
                  <c:v>94.44</c:v>
                </c:pt>
                <c:pt idx="23">
                  <c:v>96.05</c:v>
                </c:pt>
                <c:pt idx="24">
                  <c:v>97.4</c:v>
                </c:pt>
                <c:pt idx="25">
                  <c:v>98.63</c:v>
                </c:pt>
                <c:pt idx="26">
                  <c:v>99.53</c:v>
                </c:pt>
                <c:pt idx="27">
                  <c:v>101.01</c:v>
                </c:pt>
                <c:pt idx="28">
                  <c:v>101.36</c:v>
                </c:pt>
                <c:pt idx="29">
                  <c:v>102.57</c:v>
                </c:pt>
                <c:pt idx="30">
                  <c:v>103.36</c:v>
                </c:pt>
                <c:pt idx="31">
                  <c:v>104.22</c:v>
                </c:pt>
                <c:pt idx="32">
                  <c:v>104.54</c:v>
                </c:pt>
                <c:pt idx="33">
                  <c:v>105.47</c:v>
                </c:pt>
                <c:pt idx="34">
                  <c:v>105.5</c:v>
                </c:pt>
                <c:pt idx="35">
                  <c:v>106.31</c:v>
                </c:pt>
                <c:pt idx="36">
                  <c:v>107.38</c:v>
                </c:pt>
                <c:pt idx="37">
                  <c:v>107</c:v>
                </c:pt>
                <c:pt idx="38">
                  <c:v>108.09</c:v>
                </c:pt>
                <c:pt idx="39">
                  <c:v>108.56</c:v>
                </c:pt>
                <c:pt idx="40">
                  <c:v>108.7</c:v>
                </c:pt>
                <c:pt idx="41">
                  <c:v>108.83</c:v>
                </c:pt>
                <c:pt idx="42">
                  <c:v>109.4</c:v>
                </c:pt>
                <c:pt idx="43">
                  <c:v>108.79</c:v>
                </c:pt>
                <c:pt idx="44">
                  <c:v>109.34</c:v>
                </c:pt>
                <c:pt idx="45">
                  <c:v>109.13</c:v>
                </c:pt>
                <c:pt idx="46">
                  <c:v>109.58</c:v>
                </c:pt>
                <c:pt idx="47">
                  <c:v>108.73</c:v>
                </c:pt>
                <c:pt idx="48">
                  <c:v>109.33</c:v>
                </c:pt>
                <c:pt idx="49">
                  <c:v>109.1</c:v>
                </c:pt>
                <c:pt idx="50">
                  <c:v>109.61</c:v>
                </c:pt>
                <c:pt idx="51">
                  <c:v>109.76</c:v>
                </c:pt>
                <c:pt idx="52">
                  <c:v>109.68</c:v>
                </c:pt>
                <c:pt idx="53">
                  <c:v>109.61</c:v>
                </c:pt>
                <c:pt idx="54">
                  <c:v>109.74</c:v>
                </c:pt>
                <c:pt idx="55">
                  <c:v>110.28</c:v>
                </c:pt>
                <c:pt idx="56">
                  <c:v>110.6</c:v>
                </c:pt>
                <c:pt idx="57">
                  <c:v>110.56</c:v>
                </c:pt>
                <c:pt idx="58">
                  <c:v>110.76</c:v>
                </c:pt>
                <c:pt idx="59">
                  <c:v>110.45</c:v>
                </c:pt>
                <c:pt idx="60">
                  <c:v>110.47</c:v>
                </c:pt>
                <c:pt idx="61">
                  <c:v>110.38</c:v>
                </c:pt>
                <c:pt idx="62">
                  <c:v>110.41</c:v>
                </c:pt>
                <c:pt idx="63">
                  <c:v>110.21</c:v>
                </c:pt>
                <c:pt idx="64">
                  <c:v>110.36</c:v>
                </c:pt>
                <c:pt idx="65">
                  <c:v>110.42</c:v>
                </c:pt>
                <c:pt idx="66">
                  <c:v>110.45</c:v>
                </c:pt>
                <c:pt idx="67">
                  <c:v>110.4</c:v>
                </c:pt>
                <c:pt idx="68">
                  <c:v>110.22</c:v>
                </c:pt>
                <c:pt idx="69">
                  <c:v>110.61</c:v>
                </c:pt>
                <c:pt idx="70">
                  <c:v>110.31</c:v>
                </c:pt>
                <c:pt idx="71">
                  <c:v>110.27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600A16P!$P$101</c:f>
              <c:strCache>
                <c:ptCount val="1"/>
                <c:pt idx="0">
                  <c:v>P12</c:v>
                </c:pt>
              </c:strCache>
            </c:strRef>
          </c:tx>
          <c:spPr>
            <a:solidFill>
              <a:srgbClr val="729aca"/>
            </a:solidFill>
            <a:ln cap="rnd" w="28440">
              <a:solidFill>
                <a:srgbClr val="729aca"/>
              </a:solidFill>
              <a:round/>
            </a:ln>
          </c:spPr>
          <c:marker>
            <c:symbol val="circle"/>
            <c:size val="5"/>
            <c:spPr>
              <a:solidFill>
                <a:srgbClr val="729aca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f>600A16P!$P$103:$P$174</c:f>
              <c:numCache>
                <c:formatCode>General</c:formatCode>
                <c:ptCount val="72"/>
                <c:pt idx="0">
                  <c:v>16.39</c:v>
                </c:pt>
                <c:pt idx="1">
                  <c:v>22.36</c:v>
                </c:pt>
                <c:pt idx="2">
                  <c:v>27.87</c:v>
                </c:pt>
                <c:pt idx="3">
                  <c:v>33.01</c:v>
                </c:pt>
                <c:pt idx="4">
                  <c:v>37.22</c:v>
                </c:pt>
                <c:pt idx="5">
                  <c:v>41.25</c:v>
                </c:pt>
                <c:pt idx="6">
                  <c:v>45.59</c:v>
                </c:pt>
                <c:pt idx="7">
                  <c:v>49.1</c:v>
                </c:pt>
                <c:pt idx="8">
                  <c:v>52.3</c:v>
                </c:pt>
                <c:pt idx="9">
                  <c:v>54.97</c:v>
                </c:pt>
                <c:pt idx="10">
                  <c:v>58.09</c:v>
                </c:pt>
                <c:pt idx="11">
                  <c:v>60.24</c:v>
                </c:pt>
                <c:pt idx="12">
                  <c:v>62.33</c:v>
                </c:pt>
                <c:pt idx="13">
                  <c:v>64.03</c:v>
                </c:pt>
                <c:pt idx="14">
                  <c:v>65.87</c:v>
                </c:pt>
                <c:pt idx="15">
                  <c:v>67.31</c:v>
                </c:pt>
                <c:pt idx="16">
                  <c:v>68.4</c:v>
                </c:pt>
                <c:pt idx="17">
                  <c:v>69.32</c:v>
                </c:pt>
                <c:pt idx="18">
                  <c:v>70.27</c:v>
                </c:pt>
                <c:pt idx="19">
                  <c:v>71.06</c:v>
                </c:pt>
                <c:pt idx="20">
                  <c:v>72.05</c:v>
                </c:pt>
                <c:pt idx="21">
                  <c:v>73.17</c:v>
                </c:pt>
                <c:pt idx="22">
                  <c:v>73.74</c:v>
                </c:pt>
                <c:pt idx="23">
                  <c:v>74.36</c:v>
                </c:pt>
                <c:pt idx="24">
                  <c:v>75.13</c:v>
                </c:pt>
                <c:pt idx="25">
                  <c:v>75.49</c:v>
                </c:pt>
                <c:pt idx="26">
                  <c:v>76.37</c:v>
                </c:pt>
                <c:pt idx="27">
                  <c:v>76.68</c:v>
                </c:pt>
                <c:pt idx="28">
                  <c:v>76.9</c:v>
                </c:pt>
                <c:pt idx="29">
                  <c:v>77.7</c:v>
                </c:pt>
                <c:pt idx="30">
                  <c:v>78.59</c:v>
                </c:pt>
                <c:pt idx="31">
                  <c:v>78.07</c:v>
                </c:pt>
                <c:pt idx="32">
                  <c:v>78.8</c:v>
                </c:pt>
                <c:pt idx="33">
                  <c:v>79.16</c:v>
                </c:pt>
                <c:pt idx="34">
                  <c:v>79.07</c:v>
                </c:pt>
                <c:pt idx="35">
                  <c:v>79.84</c:v>
                </c:pt>
                <c:pt idx="36">
                  <c:v>80.39</c:v>
                </c:pt>
                <c:pt idx="37">
                  <c:v>80.01</c:v>
                </c:pt>
                <c:pt idx="38">
                  <c:v>80.54</c:v>
                </c:pt>
                <c:pt idx="39">
                  <c:v>80.69</c:v>
                </c:pt>
                <c:pt idx="40">
                  <c:v>80.62</c:v>
                </c:pt>
                <c:pt idx="41">
                  <c:v>80.83</c:v>
                </c:pt>
                <c:pt idx="42">
                  <c:v>81.1</c:v>
                </c:pt>
                <c:pt idx="43">
                  <c:v>80.65</c:v>
                </c:pt>
                <c:pt idx="44">
                  <c:v>80.83</c:v>
                </c:pt>
                <c:pt idx="45">
                  <c:v>80.67</c:v>
                </c:pt>
                <c:pt idx="46">
                  <c:v>81.06</c:v>
                </c:pt>
                <c:pt idx="47">
                  <c:v>80.53</c:v>
                </c:pt>
                <c:pt idx="48">
                  <c:v>80.7</c:v>
                </c:pt>
                <c:pt idx="49">
                  <c:v>80.52</c:v>
                </c:pt>
                <c:pt idx="50">
                  <c:v>80.67</c:v>
                </c:pt>
                <c:pt idx="51">
                  <c:v>80.69</c:v>
                </c:pt>
                <c:pt idx="52">
                  <c:v>80.58</c:v>
                </c:pt>
                <c:pt idx="53">
                  <c:v>80.69</c:v>
                </c:pt>
                <c:pt idx="54">
                  <c:v>80.71</c:v>
                </c:pt>
                <c:pt idx="55">
                  <c:v>80.83</c:v>
                </c:pt>
                <c:pt idx="56">
                  <c:v>80.69</c:v>
                </c:pt>
                <c:pt idx="57">
                  <c:v>80.95</c:v>
                </c:pt>
                <c:pt idx="58">
                  <c:v>80.68</c:v>
                </c:pt>
                <c:pt idx="59">
                  <c:v>80.32</c:v>
                </c:pt>
                <c:pt idx="60">
                  <c:v>80.62</c:v>
                </c:pt>
                <c:pt idx="61">
                  <c:v>80.06</c:v>
                </c:pt>
                <c:pt idx="62">
                  <c:v>80.26</c:v>
                </c:pt>
                <c:pt idx="63">
                  <c:v>80.28</c:v>
                </c:pt>
                <c:pt idx="64">
                  <c:v>80.54</c:v>
                </c:pt>
                <c:pt idx="65">
                  <c:v>80.34</c:v>
                </c:pt>
                <c:pt idx="66">
                  <c:v>80.56</c:v>
                </c:pt>
                <c:pt idx="67">
                  <c:v>80.95</c:v>
                </c:pt>
                <c:pt idx="68">
                  <c:v>80.41</c:v>
                </c:pt>
                <c:pt idx="69">
                  <c:v>80.25</c:v>
                </c:pt>
                <c:pt idx="70">
                  <c:v>79.89</c:v>
                </c:pt>
                <c:pt idx="71">
                  <c:v>80.12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600A16P!$Q$101</c:f>
              <c:strCache>
                <c:ptCount val="1"/>
                <c:pt idx="0">
                  <c:v>P13</c:v>
                </c:pt>
              </c:strCache>
            </c:strRef>
          </c:tx>
          <c:spPr>
            <a:solidFill>
              <a:srgbClr val="cd7371"/>
            </a:solidFill>
            <a:ln cap="rnd" w="28440">
              <a:solidFill>
                <a:srgbClr val="cd7371"/>
              </a:solidFill>
              <a:round/>
            </a:ln>
          </c:spPr>
          <c:marker>
            <c:symbol val="circle"/>
            <c:size val="5"/>
            <c:spPr>
              <a:solidFill>
                <a:srgbClr val="cd7371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f>600A16P!$Q$103:$Q$174</c:f>
              <c:numCache>
                <c:formatCode>General</c:formatCode>
                <c:ptCount val="72"/>
                <c:pt idx="0">
                  <c:v>16.32</c:v>
                </c:pt>
                <c:pt idx="1">
                  <c:v>22.42</c:v>
                </c:pt>
                <c:pt idx="2">
                  <c:v>28.24</c:v>
                </c:pt>
                <c:pt idx="3">
                  <c:v>33.88</c:v>
                </c:pt>
                <c:pt idx="4">
                  <c:v>38.84</c:v>
                </c:pt>
                <c:pt idx="5">
                  <c:v>43.64</c:v>
                </c:pt>
                <c:pt idx="6">
                  <c:v>48.74</c:v>
                </c:pt>
                <c:pt idx="7">
                  <c:v>53.36</c:v>
                </c:pt>
                <c:pt idx="8">
                  <c:v>57.65</c:v>
                </c:pt>
                <c:pt idx="9">
                  <c:v>61.46</c:v>
                </c:pt>
                <c:pt idx="10">
                  <c:v>65.57</c:v>
                </c:pt>
                <c:pt idx="11">
                  <c:v>68.88</c:v>
                </c:pt>
                <c:pt idx="12">
                  <c:v>71.81</c:v>
                </c:pt>
                <c:pt idx="13">
                  <c:v>74.61</c:v>
                </c:pt>
                <c:pt idx="14">
                  <c:v>77.58</c:v>
                </c:pt>
                <c:pt idx="15">
                  <c:v>79.95</c:v>
                </c:pt>
                <c:pt idx="16">
                  <c:v>82.05</c:v>
                </c:pt>
                <c:pt idx="17">
                  <c:v>84.12</c:v>
                </c:pt>
                <c:pt idx="18">
                  <c:v>85.59</c:v>
                </c:pt>
                <c:pt idx="19">
                  <c:v>87.21</c:v>
                </c:pt>
                <c:pt idx="20">
                  <c:v>89.16</c:v>
                </c:pt>
                <c:pt idx="21">
                  <c:v>90.64</c:v>
                </c:pt>
                <c:pt idx="22">
                  <c:v>91.98</c:v>
                </c:pt>
                <c:pt idx="23">
                  <c:v>93.15</c:v>
                </c:pt>
                <c:pt idx="24">
                  <c:v>94.74</c:v>
                </c:pt>
                <c:pt idx="25">
                  <c:v>95.6</c:v>
                </c:pt>
                <c:pt idx="26">
                  <c:v>96.88</c:v>
                </c:pt>
                <c:pt idx="27">
                  <c:v>97.72</c:v>
                </c:pt>
                <c:pt idx="28">
                  <c:v>98.04</c:v>
                </c:pt>
                <c:pt idx="29">
                  <c:v>99.21</c:v>
                </c:pt>
                <c:pt idx="30">
                  <c:v>100.62</c:v>
                </c:pt>
                <c:pt idx="31">
                  <c:v>100.51</c:v>
                </c:pt>
                <c:pt idx="32">
                  <c:v>101.52</c:v>
                </c:pt>
                <c:pt idx="33">
                  <c:v>102.5</c:v>
                </c:pt>
                <c:pt idx="34">
                  <c:v>102.78</c:v>
                </c:pt>
                <c:pt idx="35">
                  <c:v>103.34</c:v>
                </c:pt>
                <c:pt idx="36">
                  <c:v>104.21</c:v>
                </c:pt>
                <c:pt idx="37">
                  <c:v>104.34</c:v>
                </c:pt>
                <c:pt idx="38">
                  <c:v>105.01</c:v>
                </c:pt>
                <c:pt idx="39">
                  <c:v>105.41</c:v>
                </c:pt>
                <c:pt idx="40">
                  <c:v>105.58</c:v>
                </c:pt>
                <c:pt idx="41">
                  <c:v>105.8</c:v>
                </c:pt>
                <c:pt idx="42">
                  <c:v>106.17</c:v>
                </c:pt>
                <c:pt idx="43">
                  <c:v>105.82</c:v>
                </c:pt>
                <c:pt idx="44">
                  <c:v>106.14</c:v>
                </c:pt>
                <c:pt idx="45">
                  <c:v>106.17</c:v>
                </c:pt>
                <c:pt idx="46">
                  <c:v>106.4</c:v>
                </c:pt>
                <c:pt idx="47">
                  <c:v>105.75</c:v>
                </c:pt>
                <c:pt idx="48">
                  <c:v>106.07</c:v>
                </c:pt>
                <c:pt idx="49">
                  <c:v>105.93</c:v>
                </c:pt>
                <c:pt idx="50">
                  <c:v>106.38</c:v>
                </c:pt>
                <c:pt idx="51">
                  <c:v>106.57</c:v>
                </c:pt>
                <c:pt idx="52">
                  <c:v>106.39</c:v>
                </c:pt>
                <c:pt idx="53">
                  <c:v>106.37</c:v>
                </c:pt>
                <c:pt idx="54">
                  <c:v>106.54</c:v>
                </c:pt>
                <c:pt idx="55">
                  <c:v>106.83</c:v>
                </c:pt>
                <c:pt idx="56">
                  <c:v>106.51</c:v>
                </c:pt>
                <c:pt idx="57">
                  <c:v>106.89</c:v>
                </c:pt>
                <c:pt idx="58">
                  <c:v>106.32</c:v>
                </c:pt>
                <c:pt idx="59">
                  <c:v>105.9</c:v>
                </c:pt>
                <c:pt idx="60">
                  <c:v>106.17</c:v>
                </c:pt>
                <c:pt idx="61">
                  <c:v>105.51</c:v>
                </c:pt>
                <c:pt idx="62">
                  <c:v>105.9</c:v>
                </c:pt>
                <c:pt idx="63">
                  <c:v>105.6</c:v>
                </c:pt>
                <c:pt idx="64">
                  <c:v>106.13</c:v>
                </c:pt>
                <c:pt idx="65">
                  <c:v>105.88</c:v>
                </c:pt>
                <c:pt idx="66">
                  <c:v>106.04</c:v>
                </c:pt>
                <c:pt idx="67">
                  <c:v>106.68</c:v>
                </c:pt>
                <c:pt idx="68">
                  <c:v>106.09</c:v>
                </c:pt>
                <c:pt idx="69">
                  <c:v>106.06</c:v>
                </c:pt>
                <c:pt idx="70">
                  <c:v>105.45</c:v>
                </c:pt>
                <c:pt idx="71">
                  <c:v>105.55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600A16P!$R$101</c:f>
              <c:strCache>
                <c:ptCount val="1"/>
                <c:pt idx="0">
                  <c:v>A1</c:v>
                </c:pt>
              </c:strCache>
            </c:strRef>
          </c:tx>
          <c:spPr>
            <a:solidFill>
              <a:srgbClr val="afc97a"/>
            </a:solidFill>
            <a:ln cap="rnd" w="28440">
              <a:solidFill>
                <a:srgbClr val="afc97a"/>
              </a:solidFill>
              <a:round/>
            </a:ln>
          </c:spPr>
          <c:marker>
            <c:symbol val="circle"/>
            <c:size val="5"/>
            <c:spPr>
              <a:solidFill>
                <a:srgbClr val="afc97a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f>600A16P!$R$103:$R$174</c:f>
              <c:numCache>
                <c:formatCode>General</c:formatCode>
                <c:ptCount val="72"/>
                <c:pt idx="0">
                  <c:v>14.27</c:v>
                </c:pt>
                <c:pt idx="1">
                  <c:v>14.77</c:v>
                </c:pt>
                <c:pt idx="2">
                  <c:v>14.56</c:v>
                </c:pt>
                <c:pt idx="3">
                  <c:v>14.57</c:v>
                </c:pt>
                <c:pt idx="4">
                  <c:v>14.6</c:v>
                </c:pt>
                <c:pt idx="5">
                  <c:v>14.55</c:v>
                </c:pt>
                <c:pt idx="6">
                  <c:v>14.52</c:v>
                </c:pt>
                <c:pt idx="7">
                  <c:v>14.55</c:v>
                </c:pt>
                <c:pt idx="8">
                  <c:v>14.47</c:v>
                </c:pt>
                <c:pt idx="9">
                  <c:v>14.36</c:v>
                </c:pt>
                <c:pt idx="10">
                  <c:v>14.45</c:v>
                </c:pt>
                <c:pt idx="11">
                  <c:v>14.39</c:v>
                </c:pt>
                <c:pt idx="12">
                  <c:v>14.42</c:v>
                </c:pt>
                <c:pt idx="13">
                  <c:v>14.35</c:v>
                </c:pt>
                <c:pt idx="14">
                  <c:v>14.29</c:v>
                </c:pt>
                <c:pt idx="15">
                  <c:v>14.29</c:v>
                </c:pt>
                <c:pt idx="16">
                  <c:v>14.26</c:v>
                </c:pt>
                <c:pt idx="17">
                  <c:v>14.25</c:v>
                </c:pt>
                <c:pt idx="18">
                  <c:v>14.19</c:v>
                </c:pt>
                <c:pt idx="19">
                  <c:v>14.27</c:v>
                </c:pt>
                <c:pt idx="20">
                  <c:v>14.23</c:v>
                </c:pt>
                <c:pt idx="21">
                  <c:v>14.22</c:v>
                </c:pt>
                <c:pt idx="22">
                  <c:v>14.42</c:v>
                </c:pt>
                <c:pt idx="23">
                  <c:v>14.67</c:v>
                </c:pt>
                <c:pt idx="24">
                  <c:v>14.84</c:v>
                </c:pt>
                <c:pt idx="25">
                  <c:v>15.15</c:v>
                </c:pt>
                <c:pt idx="26">
                  <c:v>15.23</c:v>
                </c:pt>
                <c:pt idx="27">
                  <c:v>15.44</c:v>
                </c:pt>
                <c:pt idx="28">
                  <c:v>15.45</c:v>
                </c:pt>
                <c:pt idx="29">
                  <c:v>15.5</c:v>
                </c:pt>
                <c:pt idx="30">
                  <c:v>16.03</c:v>
                </c:pt>
                <c:pt idx="31">
                  <c:v>16.05</c:v>
                </c:pt>
                <c:pt idx="32">
                  <c:v>16.02</c:v>
                </c:pt>
                <c:pt idx="33">
                  <c:v>16.07</c:v>
                </c:pt>
                <c:pt idx="34">
                  <c:v>16.06</c:v>
                </c:pt>
                <c:pt idx="35">
                  <c:v>16.29</c:v>
                </c:pt>
                <c:pt idx="36">
                  <c:v>16.21</c:v>
                </c:pt>
                <c:pt idx="37">
                  <c:v>16.1</c:v>
                </c:pt>
                <c:pt idx="38">
                  <c:v>16.26</c:v>
                </c:pt>
                <c:pt idx="39">
                  <c:v>16.17</c:v>
                </c:pt>
                <c:pt idx="40">
                  <c:v>16.14</c:v>
                </c:pt>
                <c:pt idx="41">
                  <c:v>16.08</c:v>
                </c:pt>
                <c:pt idx="42">
                  <c:v>16.11</c:v>
                </c:pt>
                <c:pt idx="43">
                  <c:v>16.03</c:v>
                </c:pt>
                <c:pt idx="44">
                  <c:v>16.13</c:v>
                </c:pt>
                <c:pt idx="45">
                  <c:v>16.13</c:v>
                </c:pt>
                <c:pt idx="46">
                  <c:v>16.33</c:v>
                </c:pt>
                <c:pt idx="47">
                  <c:v>16.1</c:v>
                </c:pt>
                <c:pt idx="48">
                  <c:v>16.28</c:v>
                </c:pt>
                <c:pt idx="49">
                  <c:v>16.16</c:v>
                </c:pt>
                <c:pt idx="50">
                  <c:v>16.22</c:v>
                </c:pt>
                <c:pt idx="51">
                  <c:v>16.25</c:v>
                </c:pt>
                <c:pt idx="52">
                  <c:v>16.26</c:v>
                </c:pt>
                <c:pt idx="53">
                  <c:v>16.32</c:v>
                </c:pt>
                <c:pt idx="54">
                  <c:v>16.36</c:v>
                </c:pt>
                <c:pt idx="55">
                  <c:v>16.3</c:v>
                </c:pt>
                <c:pt idx="56">
                  <c:v>16.33</c:v>
                </c:pt>
                <c:pt idx="57">
                  <c:v>16.29</c:v>
                </c:pt>
                <c:pt idx="58">
                  <c:v>16.4</c:v>
                </c:pt>
                <c:pt idx="59">
                  <c:v>16.29</c:v>
                </c:pt>
                <c:pt idx="60">
                  <c:v>16.36</c:v>
                </c:pt>
                <c:pt idx="61">
                  <c:v>16.38</c:v>
                </c:pt>
                <c:pt idx="62">
                  <c:v>16.5</c:v>
                </c:pt>
                <c:pt idx="63">
                  <c:v>16.38</c:v>
                </c:pt>
                <c:pt idx="64">
                  <c:v>16.48</c:v>
                </c:pt>
                <c:pt idx="65">
                  <c:v>16.57</c:v>
                </c:pt>
                <c:pt idx="66">
                  <c:v>16.54</c:v>
                </c:pt>
                <c:pt idx="67">
                  <c:v>16.42</c:v>
                </c:pt>
                <c:pt idx="68">
                  <c:v>16.43</c:v>
                </c:pt>
                <c:pt idx="69">
                  <c:v>16.44</c:v>
                </c:pt>
                <c:pt idx="70">
                  <c:v>16.27</c:v>
                </c:pt>
                <c:pt idx="71">
                  <c:v>16.19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600A16P!$S$101</c:f>
              <c:strCache>
                <c:ptCount val="1"/>
                <c:pt idx="0">
                  <c:v>A2</c:v>
                </c:pt>
              </c:strCache>
            </c:strRef>
          </c:tx>
          <c:spPr>
            <a:solidFill>
              <a:srgbClr val="9983b5"/>
            </a:solidFill>
            <a:ln cap="rnd" w="28440">
              <a:solidFill>
                <a:srgbClr val="9983b5"/>
              </a:solidFill>
              <a:round/>
            </a:ln>
          </c:spPr>
          <c:marker>
            <c:symbol val="circle"/>
            <c:size val="5"/>
            <c:spPr>
              <a:solidFill>
                <a:srgbClr val="9983b5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f>600A16P!$S$103:$S$174</c:f>
              <c:numCache>
                <c:formatCode>General</c:formatCode>
                <c:ptCount val="72"/>
                <c:pt idx="0">
                  <c:v>14.44</c:v>
                </c:pt>
                <c:pt idx="1">
                  <c:v>14.88</c:v>
                </c:pt>
                <c:pt idx="2">
                  <c:v>14.6</c:v>
                </c:pt>
                <c:pt idx="3">
                  <c:v>14.46</c:v>
                </c:pt>
                <c:pt idx="4">
                  <c:v>14.41</c:v>
                </c:pt>
                <c:pt idx="5">
                  <c:v>14.14</c:v>
                </c:pt>
                <c:pt idx="6">
                  <c:v>14.25</c:v>
                </c:pt>
                <c:pt idx="7">
                  <c:v>14.31</c:v>
                </c:pt>
                <c:pt idx="8">
                  <c:v>14.14</c:v>
                </c:pt>
                <c:pt idx="9">
                  <c:v>14.01</c:v>
                </c:pt>
                <c:pt idx="10">
                  <c:v>14.17</c:v>
                </c:pt>
                <c:pt idx="11">
                  <c:v>13.95</c:v>
                </c:pt>
                <c:pt idx="12">
                  <c:v>14.14</c:v>
                </c:pt>
                <c:pt idx="13">
                  <c:v>13.88</c:v>
                </c:pt>
                <c:pt idx="14">
                  <c:v>14.32</c:v>
                </c:pt>
                <c:pt idx="15">
                  <c:v>13.99</c:v>
                </c:pt>
                <c:pt idx="16">
                  <c:v>13.94</c:v>
                </c:pt>
                <c:pt idx="17">
                  <c:v>13.93</c:v>
                </c:pt>
                <c:pt idx="18">
                  <c:v>13.81</c:v>
                </c:pt>
                <c:pt idx="19">
                  <c:v>13.78</c:v>
                </c:pt>
                <c:pt idx="20">
                  <c:v>13.75</c:v>
                </c:pt>
                <c:pt idx="21">
                  <c:v>13.93</c:v>
                </c:pt>
                <c:pt idx="22">
                  <c:v>14.25</c:v>
                </c:pt>
                <c:pt idx="23">
                  <c:v>14.73</c:v>
                </c:pt>
                <c:pt idx="24">
                  <c:v>15.03</c:v>
                </c:pt>
                <c:pt idx="25">
                  <c:v>15.07</c:v>
                </c:pt>
                <c:pt idx="26">
                  <c:v>15.44</c:v>
                </c:pt>
                <c:pt idx="27">
                  <c:v>15.13</c:v>
                </c:pt>
                <c:pt idx="28">
                  <c:v>15.47</c:v>
                </c:pt>
                <c:pt idx="29">
                  <c:v>15.32</c:v>
                </c:pt>
                <c:pt idx="30">
                  <c:v>15.68</c:v>
                </c:pt>
                <c:pt idx="31">
                  <c:v>15.85</c:v>
                </c:pt>
                <c:pt idx="32">
                  <c:v>16</c:v>
                </c:pt>
                <c:pt idx="33">
                  <c:v>15.95</c:v>
                </c:pt>
                <c:pt idx="34">
                  <c:v>16.19</c:v>
                </c:pt>
                <c:pt idx="35">
                  <c:v>16.33</c:v>
                </c:pt>
                <c:pt idx="36">
                  <c:v>16.21</c:v>
                </c:pt>
                <c:pt idx="37">
                  <c:v>16.46</c:v>
                </c:pt>
                <c:pt idx="38">
                  <c:v>16.37</c:v>
                </c:pt>
                <c:pt idx="39">
                  <c:v>16.38</c:v>
                </c:pt>
                <c:pt idx="40">
                  <c:v>16.34</c:v>
                </c:pt>
                <c:pt idx="41">
                  <c:v>16.28</c:v>
                </c:pt>
                <c:pt idx="42">
                  <c:v>16.45</c:v>
                </c:pt>
                <c:pt idx="43">
                  <c:v>16.4</c:v>
                </c:pt>
                <c:pt idx="44">
                  <c:v>16.45</c:v>
                </c:pt>
                <c:pt idx="45">
                  <c:v>16.23</c:v>
                </c:pt>
                <c:pt idx="46">
                  <c:v>16.67</c:v>
                </c:pt>
                <c:pt idx="47">
                  <c:v>16.6</c:v>
                </c:pt>
                <c:pt idx="48">
                  <c:v>16.46</c:v>
                </c:pt>
                <c:pt idx="49">
                  <c:v>16.38</c:v>
                </c:pt>
                <c:pt idx="50">
                  <c:v>16.48</c:v>
                </c:pt>
                <c:pt idx="51">
                  <c:v>16.17</c:v>
                </c:pt>
                <c:pt idx="52">
                  <c:v>16.43</c:v>
                </c:pt>
                <c:pt idx="53">
                  <c:v>16.48</c:v>
                </c:pt>
                <c:pt idx="54">
                  <c:v>16.67</c:v>
                </c:pt>
                <c:pt idx="55">
                  <c:v>16.49</c:v>
                </c:pt>
                <c:pt idx="56">
                  <c:v>16.07</c:v>
                </c:pt>
                <c:pt idx="57">
                  <c:v>16.34</c:v>
                </c:pt>
                <c:pt idx="58">
                  <c:v>16.15</c:v>
                </c:pt>
                <c:pt idx="59">
                  <c:v>16.13</c:v>
                </c:pt>
                <c:pt idx="60">
                  <c:v>16.42</c:v>
                </c:pt>
                <c:pt idx="61">
                  <c:v>16.38</c:v>
                </c:pt>
                <c:pt idx="62">
                  <c:v>16.27</c:v>
                </c:pt>
                <c:pt idx="63">
                  <c:v>16.42</c:v>
                </c:pt>
                <c:pt idx="64">
                  <c:v>16.46</c:v>
                </c:pt>
                <c:pt idx="65">
                  <c:v>16.4</c:v>
                </c:pt>
                <c:pt idx="66">
                  <c:v>16.4</c:v>
                </c:pt>
                <c:pt idx="67">
                  <c:v>16.41</c:v>
                </c:pt>
                <c:pt idx="68">
                  <c:v>16.46</c:v>
                </c:pt>
                <c:pt idx="69">
                  <c:v>16.25</c:v>
                </c:pt>
                <c:pt idx="70">
                  <c:v>16.03</c:v>
                </c:pt>
                <c:pt idx="71">
                  <c:v>16.18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600A16P!$T$101</c:f>
              <c:strCache>
                <c:ptCount val="1"/>
                <c:pt idx="0">
                  <c:v>A3</c:v>
                </c:pt>
              </c:strCache>
            </c:strRef>
          </c:tx>
          <c:spPr>
            <a:solidFill>
              <a:srgbClr val="6fbdd1"/>
            </a:solidFill>
            <a:ln cap="rnd" w="28440">
              <a:solidFill>
                <a:srgbClr val="6fbdd1"/>
              </a:solidFill>
              <a:round/>
            </a:ln>
          </c:spPr>
          <c:marker>
            <c:symbol val="circle"/>
            <c:size val="5"/>
            <c:spPr>
              <a:solidFill>
                <a:srgbClr val="6fbdd1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600A16P!$D$102:$D$174</c:f>
              <c:strCache>
                <c:ptCount val="7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</c:strCache>
            </c:strRef>
          </c:cat>
          <c:val>
            <c:numRef>
              <c:f>600A16P!$T$103:$T$174</c:f>
              <c:numCache>
                <c:formatCode>General</c:formatCode>
                <c:ptCount val="72"/>
                <c:pt idx="0">
                  <c:v>13.94</c:v>
                </c:pt>
                <c:pt idx="1">
                  <c:v>14.03</c:v>
                </c:pt>
                <c:pt idx="2">
                  <c:v>13.47</c:v>
                </c:pt>
                <c:pt idx="3">
                  <c:v>13.63</c:v>
                </c:pt>
                <c:pt idx="4">
                  <c:v>13.6</c:v>
                </c:pt>
                <c:pt idx="5">
                  <c:v>13.47</c:v>
                </c:pt>
                <c:pt idx="6">
                  <c:v>13.54</c:v>
                </c:pt>
                <c:pt idx="7">
                  <c:v>13.65</c:v>
                </c:pt>
                <c:pt idx="8">
                  <c:v>13.73</c:v>
                </c:pt>
                <c:pt idx="9">
                  <c:v>13.51</c:v>
                </c:pt>
                <c:pt idx="10">
                  <c:v>13.59</c:v>
                </c:pt>
                <c:pt idx="11">
                  <c:v>13.48</c:v>
                </c:pt>
                <c:pt idx="12">
                  <c:v>13.51</c:v>
                </c:pt>
                <c:pt idx="13">
                  <c:v>13.51</c:v>
                </c:pt>
                <c:pt idx="14">
                  <c:v>13.46</c:v>
                </c:pt>
                <c:pt idx="15">
                  <c:v>13.44</c:v>
                </c:pt>
                <c:pt idx="16">
                  <c:v>13.56</c:v>
                </c:pt>
                <c:pt idx="17">
                  <c:v>13.55</c:v>
                </c:pt>
                <c:pt idx="18">
                  <c:v>13.45</c:v>
                </c:pt>
                <c:pt idx="19">
                  <c:v>13.36</c:v>
                </c:pt>
                <c:pt idx="20">
                  <c:v>13.34</c:v>
                </c:pt>
                <c:pt idx="21">
                  <c:v>13.56</c:v>
                </c:pt>
                <c:pt idx="22">
                  <c:v>13.71</c:v>
                </c:pt>
                <c:pt idx="23">
                  <c:v>13.85</c:v>
                </c:pt>
                <c:pt idx="24">
                  <c:v>13.99</c:v>
                </c:pt>
                <c:pt idx="25">
                  <c:v>14.31</c:v>
                </c:pt>
                <c:pt idx="26">
                  <c:v>14.31</c:v>
                </c:pt>
                <c:pt idx="27">
                  <c:v>14.33</c:v>
                </c:pt>
                <c:pt idx="28">
                  <c:v>14.44</c:v>
                </c:pt>
                <c:pt idx="29">
                  <c:v>14.38</c:v>
                </c:pt>
                <c:pt idx="30">
                  <c:v>14.78</c:v>
                </c:pt>
                <c:pt idx="31">
                  <c:v>14.91</c:v>
                </c:pt>
                <c:pt idx="32">
                  <c:v>14.93</c:v>
                </c:pt>
                <c:pt idx="33">
                  <c:v>15.03</c:v>
                </c:pt>
                <c:pt idx="34">
                  <c:v>15.24</c:v>
                </c:pt>
                <c:pt idx="35">
                  <c:v>15.21</c:v>
                </c:pt>
                <c:pt idx="36">
                  <c:v>15.07</c:v>
                </c:pt>
                <c:pt idx="37">
                  <c:v>15.31</c:v>
                </c:pt>
                <c:pt idx="38">
                  <c:v>15.22</c:v>
                </c:pt>
                <c:pt idx="39">
                  <c:v>15.15</c:v>
                </c:pt>
                <c:pt idx="40">
                  <c:v>15.18</c:v>
                </c:pt>
                <c:pt idx="41">
                  <c:v>15.13</c:v>
                </c:pt>
                <c:pt idx="42">
                  <c:v>15.13</c:v>
                </c:pt>
                <c:pt idx="43">
                  <c:v>15.2</c:v>
                </c:pt>
                <c:pt idx="44">
                  <c:v>15.18</c:v>
                </c:pt>
                <c:pt idx="45">
                  <c:v>15.24</c:v>
                </c:pt>
                <c:pt idx="46">
                  <c:v>15.16</c:v>
                </c:pt>
                <c:pt idx="47">
                  <c:v>15.2</c:v>
                </c:pt>
                <c:pt idx="48">
                  <c:v>15.2</c:v>
                </c:pt>
                <c:pt idx="49">
                  <c:v>15.27</c:v>
                </c:pt>
                <c:pt idx="50">
                  <c:v>15.16</c:v>
                </c:pt>
                <c:pt idx="51">
                  <c:v>15.17</c:v>
                </c:pt>
                <c:pt idx="52">
                  <c:v>15.22</c:v>
                </c:pt>
                <c:pt idx="53">
                  <c:v>15.28</c:v>
                </c:pt>
                <c:pt idx="54">
                  <c:v>15.33</c:v>
                </c:pt>
                <c:pt idx="55">
                  <c:v>15.28</c:v>
                </c:pt>
                <c:pt idx="56">
                  <c:v>15.22</c:v>
                </c:pt>
                <c:pt idx="57">
                  <c:v>15.33</c:v>
                </c:pt>
                <c:pt idx="58">
                  <c:v>15.4</c:v>
                </c:pt>
                <c:pt idx="59">
                  <c:v>15.39</c:v>
                </c:pt>
                <c:pt idx="60">
                  <c:v>15.34</c:v>
                </c:pt>
                <c:pt idx="61">
                  <c:v>15.56</c:v>
                </c:pt>
                <c:pt idx="62">
                  <c:v>15.49</c:v>
                </c:pt>
                <c:pt idx="63">
                  <c:v>15.38</c:v>
                </c:pt>
                <c:pt idx="64">
                  <c:v>15.43</c:v>
                </c:pt>
                <c:pt idx="65">
                  <c:v>15.48</c:v>
                </c:pt>
                <c:pt idx="66">
                  <c:v>15.56</c:v>
                </c:pt>
                <c:pt idx="67">
                  <c:v>15.37</c:v>
                </c:pt>
                <c:pt idx="68">
                  <c:v>15.36</c:v>
                </c:pt>
                <c:pt idx="69">
                  <c:v>15.52</c:v>
                </c:pt>
                <c:pt idx="70">
                  <c:v>15.31</c:v>
                </c:pt>
                <c:pt idx="71">
                  <c:v>15.25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84236227"/>
        <c:axId val="23162405"/>
      </c:lineChart>
      <c:catAx>
        <c:axId val="8423622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3162405"/>
        <c:crosses val="autoZero"/>
        <c:auto val="1"/>
        <c:lblAlgn val="ctr"/>
        <c:lblOffset val="100"/>
        <c:noMultiLvlLbl val="0"/>
      </c:catAx>
      <c:valAx>
        <c:axId val="23162405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4236227"/>
        <c:crosses val="autoZero"/>
        <c:crossBetween val="between"/>
      </c:valAx>
      <c:spPr>
        <a:solidFill>
          <a:srgbClr val="ffffff"/>
        </a:solidFill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9bbb59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image" Target="../media/image1.png"/><Relationship Id="rId4" Type="http://schemas.openxmlformats.org/officeDocument/2006/relationships/image" Target="../media/image2.png"/><Relationship Id="rId5" Type="http://schemas.openxmlformats.org/officeDocument/2006/relationships/chart" Target="../charts/chart3.xml"/><Relationship Id="rId6" Type="http://schemas.openxmlformats.org/officeDocument/2006/relationships/chart" Target="../charts/chart4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chart" Target="../charts/chart7.xml"/><Relationship Id="rId6" Type="http://schemas.openxmlformats.org/officeDocument/2006/relationships/chart" Target="../charts/chart8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9.xml"/><Relationship Id="rId2" Type="http://schemas.openxmlformats.org/officeDocument/2006/relationships/chart" Target="../charts/chart10.xml"/><Relationship Id="rId3" Type="http://schemas.openxmlformats.org/officeDocument/2006/relationships/image" Target="../media/image5.png"/><Relationship Id="rId4" Type="http://schemas.openxmlformats.org/officeDocument/2006/relationships/image" Target="../media/image6.png"/><Relationship Id="rId5" Type="http://schemas.openxmlformats.org/officeDocument/2006/relationships/chart" Target="../charts/chart11.xml"/><Relationship Id="rId6" Type="http://schemas.openxmlformats.org/officeDocument/2006/relationships/chart" Target="../charts/chart12.xml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chart" Target="../charts/chart13.xml"/><Relationship Id="rId2" Type="http://schemas.openxmlformats.org/officeDocument/2006/relationships/chart" Target="../charts/chart14.xml"/><Relationship Id="rId3" Type="http://schemas.openxmlformats.org/officeDocument/2006/relationships/image" Target="../media/image7.png"/><Relationship Id="rId4" Type="http://schemas.openxmlformats.org/officeDocument/2006/relationships/image" Target="../media/image8.png"/><Relationship Id="rId5" Type="http://schemas.openxmlformats.org/officeDocument/2006/relationships/chart" Target="../charts/chart15.xml"/><Relationship Id="rId6" Type="http://schemas.openxmlformats.org/officeDocument/2006/relationships/chart" Target="../charts/chart16.xml"/><Relationship Id="rId7" Type="http://schemas.openxmlformats.org/officeDocument/2006/relationships/image" Target="../media/image9.jpeg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chart" Target="../charts/chart17.xml"/><Relationship Id="rId2" Type="http://schemas.openxmlformats.org/officeDocument/2006/relationships/image" Target="../media/image10.png"/><Relationship Id="rId3" Type="http://schemas.openxmlformats.org/officeDocument/2006/relationships/image" Target="../media/image11.png"/><Relationship Id="rId4" Type="http://schemas.openxmlformats.org/officeDocument/2006/relationships/chart" Target="../charts/chart18.xml"/><Relationship Id="rId5" Type="http://schemas.openxmlformats.org/officeDocument/2006/relationships/chart" Target="../charts/chart19.xml"/><Relationship Id="rId6" Type="http://schemas.openxmlformats.org/officeDocument/2006/relationships/chart" Target="../charts/chart20.xml"/>
</Relationships>
</file>

<file path=xl/drawings/_rels/drawing6.xml.rels><?xml version="1.0" encoding="UTF-8"?>
<Relationships xmlns="http://schemas.openxmlformats.org/package/2006/relationships"><Relationship Id="rId1" Type="http://schemas.openxmlformats.org/officeDocument/2006/relationships/chart" Target="../charts/chart21.xml"/><Relationship Id="rId2" Type="http://schemas.openxmlformats.org/officeDocument/2006/relationships/image" Target="../media/image12.png"/><Relationship Id="rId3" Type="http://schemas.openxmlformats.org/officeDocument/2006/relationships/image" Target="../media/image13.png"/><Relationship Id="rId4" Type="http://schemas.openxmlformats.org/officeDocument/2006/relationships/chart" Target="../charts/chart22.xml"/><Relationship Id="rId5" Type="http://schemas.openxmlformats.org/officeDocument/2006/relationships/chart" Target="../charts/chart23.xml"/><Relationship Id="rId6" Type="http://schemas.openxmlformats.org/officeDocument/2006/relationships/chart" Target="../charts/chart24.xml"/>
</Relationships>
</file>

<file path=xl/drawings/_rels/drawing7.xml.rels><?xml version="1.0" encoding="UTF-8"?>
<Relationships xmlns="http://schemas.openxmlformats.org/package/2006/relationships"><Relationship Id="rId1" Type="http://schemas.openxmlformats.org/officeDocument/2006/relationships/chart" Target="../charts/chart25.xml"/><Relationship Id="rId2" Type="http://schemas.openxmlformats.org/officeDocument/2006/relationships/image" Target="../media/image14.png"/><Relationship Id="rId3" Type="http://schemas.openxmlformats.org/officeDocument/2006/relationships/chart" Target="../charts/chart26.xml"/><Relationship Id="rId4" Type="http://schemas.openxmlformats.org/officeDocument/2006/relationships/chart" Target="../charts/chart27.xml"/><Relationship Id="rId5" Type="http://schemas.openxmlformats.org/officeDocument/2006/relationships/chart" Target="../charts/chart28.xml"/><Relationship Id="rId6" Type="http://schemas.openxmlformats.org/officeDocument/2006/relationships/image" Target="../media/image15.jpeg"/><Relationship Id="rId7" Type="http://schemas.openxmlformats.org/officeDocument/2006/relationships/image" Target="../media/image16.jpeg"/><Relationship Id="rId8" Type="http://schemas.openxmlformats.org/officeDocument/2006/relationships/image" Target="../media/image17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28440</xdr:colOff>
      <xdr:row>127</xdr:row>
      <xdr:rowOff>38160</xdr:rowOff>
    </xdr:from>
    <xdr:to>
      <xdr:col>13</xdr:col>
      <xdr:colOff>624960</xdr:colOff>
      <xdr:row>145</xdr:row>
      <xdr:rowOff>121680</xdr:rowOff>
    </xdr:to>
    <xdr:graphicFrame>
      <xdr:nvGraphicFramePr>
        <xdr:cNvPr id="0" name="Gráfico 1"/>
        <xdr:cNvGraphicFramePr/>
      </xdr:nvGraphicFramePr>
      <xdr:xfrm>
        <a:off x="713520" y="20973960"/>
        <a:ext cx="9120240" cy="3169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19080</xdr:colOff>
      <xdr:row>169</xdr:row>
      <xdr:rowOff>57240</xdr:rowOff>
    </xdr:from>
    <xdr:to>
      <xdr:col>13</xdr:col>
      <xdr:colOff>142200</xdr:colOff>
      <xdr:row>177</xdr:row>
      <xdr:rowOff>156600</xdr:rowOff>
    </xdr:to>
    <xdr:graphicFrame>
      <xdr:nvGraphicFramePr>
        <xdr:cNvPr id="1" name="Gráfico 2"/>
        <xdr:cNvGraphicFramePr/>
      </xdr:nvGraphicFramePr>
      <xdr:xfrm>
        <a:off x="1600920" y="28194120"/>
        <a:ext cx="7750080" cy="14709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111960</xdr:colOff>
      <xdr:row>1</xdr:row>
      <xdr:rowOff>56160</xdr:rowOff>
    </xdr:from>
    <xdr:to>
      <xdr:col>2</xdr:col>
      <xdr:colOff>181800</xdr:colOff>
      <xdr:row>4</xdr:row>
      <xdr:rowOff>19800</xdr:rowOff>
    </xdr:to>
    <xdr:pic>
      <xdr:nvPicPr>
        <xdr:cNvPr id="2" name="u244_img" descr="BREENERGY - Brazilian Energy Efficiency"/>
        <xdr:cNvPicPr/>
      </xdr:nvPicPr>
      <xdr:blipFill>
        <a:blip r:embed="rId3"/>
        <a:srcRect l="0" t="0" r="33149" b="16330"/>
        <a:stretch/>
      </xdr:blipFill>
      <xdr:spPr>
        <a:xfrm>
          <a:off x="797040" y="227520"/>
          <a:ext cx="966600" cy="478080"/>
        </a:xfrm>
        <a:prstGeom prst="rect">
          <a:avLst/>
        </a:prstGeom>
        <a:ln w="0">
          <a:noFill/>
        </a:ln>
      </xdr:spPr>
    </xdr:pic>
    <xdr:clientData/>
  </xdr:twoCellAnchor>
  <xdr:twoCellAnchor editAs="twoCell">
    <xdr:from>
      <xdr:col>1</xdr:col>
      <xdr:colOff>495360</xdr:colOff>
      <xdr:row>18</xdr:row>
      <xdr:rowOff>28440</xdr:rowOff>
    </xdr:from>
    <xdr:to>
      <xdr:col>13</xdr:col>
      <xdr:colOff>199440</xdr:colOff>
      <xdr:row>30</xdr:row>
      <xdr:rowOff>123120</xdr:rowOff>
    </xdr:to>
    <xdr:sp>
      <xdr:nvSpPr>
        <xdr:cNvPr id="3" name="CaixaDeTexto 4"/>
        <xdr:cNvSpPr/>
      </xdr:nvSpPr>
      <xdr:spPr>
        <a:xfrm>
          <a:off x="1180440" y="3114720"/>
          <a:ext cx="8227800" cy="2152080"/>
        </a:xfrm>
        <a:prstGeom prst="rect">
          <a:avLst/>
        </a:prstGeom>
        <a:solidFill>
          <a:srgbClr val="ffffff"/>
        </a:solidFill>
        <a:ln w="9525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pt-BR" sz="1100" spc="-1" strike="noStrike">
              <a:solidFill>
                <a:srgbClr val="000000"/>
              </a:solidFill>
              <a:latin typeface="Arial"/>
            </a:rPr>
            <a:t>Durante o ensaio de Elevação de Temperatura é Injetada a corrente nominal no reator, até que sua temperatura estabilize.</a:t>
          </a:r>
          <a:endParaRPr b="0" lang="pt-BR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	</a:t>
          </a:r>
          <a:r>
            <a:rPr b="0" lang="pt-BR" sz="1100" spc="-1" strike="noStrike">
              <a:solidFill>
                <a:srgbClr val="000000"/>
              </a:solidFill>
              <a:latin typeface="Arial"/>
            </a:rPr>
            <a:t>A estabilização ocorre quando a temperatura no corpo do reator varia menos que 1°C. Esta variação de temperatura é detectada por meio de sensores de temperatura posicionados ao longo do corpo do reator. A variação da temperatura ambiente também é Mensurada.</a:t>
          </a:r>
          <a:endParaRPr b="0" lang="pt-BR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	</a:t>
          </a:r>
          <a:r>
            <a:rPr b="0" lang="pt-BR" sz="1100" spc="-1" strike="noStrike">
              <a:solidFill>
                <a:srgbClr val="000000"/>
              </a:solidFill>
              <a:latin typeface="Arial"/>
            </a:rPr>
            <a:t>Após detectada a estabilização o reator é desconectado do circuito e inicia-se a medição da curva de variação da resistência ôhmica pela temperatura do reator. A resistência diminui conforme a temperatura do reator decai.</a:t>
          </a:r>
          <a:endParaRPr b="0" lang="pt-BR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	</a:t>
          </a:r>
          <a:r>
            <a:rPr b="0" lang="pt-BR" sz="1100" spc="-1" strike="noStrike">
              <a:solidFill>
                <a:srgbClr val="000000"/>
              </a:solidFill>
              <a:latin typeface="Arial"/>
            </a:rPr>
            <a:t>Com os valores adquiridos da curva de variação de resistência, é calculada a temperatura do reator no instante do desligamento, este valor é normalizado com a temperatura ambiente especificada pelo cliente, e é equivale a temperatura do reator em regime normal de trabalho.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2</xdr:col>
      <xdr:colOff>228600</xdr:colOff>
      <xdr:row>183</xdr:row>
      <xdr:rowOff>107280</xdr:rowOff>
    </xdr:from>
    <xdr:to>
      <xdr:col>5</xdr:col>
      <xdr:colOff>496440</xdr:colOff>
      <xdr:row>187</xdr:row>
      <xdr:rowOff>94320</xdr:rowOff>
    </xdr:to>
    <xdr:sp>
      <xdr:nvSpPr>
        <xdr:cNvPr id="4" name="CaixaDeTexto 5"/>
        <xdr:cNvSpPr/>
      </xdr:nvSpPr>
      <xdr:spPr>
        <a:xfrm>
          <a:off x="1810440" y="30644280"/>
          <a:ext cx="232344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Ter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=(R2/R1   ∗ (225+T1))−225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3</xdr:col>
      <xdr:colOff>76320</xdr:colOff>
      <xdr:row>193</xdr:row>
      <xdr:rowOff>12240</xdr:rowOff>
    </xdr:from>
    <xdr:to>
      <xdr:col>4</xdr:col>
      <xdr:colOff>514440</xdr:colOff>
      <xdr:row>196</xdr:row>
      <xdr:rowOff>170640</xdr:rowOff>
    </xdr:to>
    <xdr:sp>
      <xdr:nvSpPr>
        <xdr:cNvPr id="5" name="CaixaDeTexto 6"/>
        <xdr:cNvSpPr/>
      </xdr:nvSpPr>
      <xdr:spPr>
        <a:xfrm>
          <a:off x="2343240" y="32263920"/>
          <a:ext cx="112320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DT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=Ter −T2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2</xdr:col>
      <xdr:colOff>257040</xdr:colOff>
      <xdr:row>202</xdr:row>
      <xdr:rowOff>107280</xdr:rowOff>
    </xdr:from>
    <xdr:to>
      <xdr:col>5</xdr:col>
      <xdr:colOff>315360</xdr:colOff>
      <xdr:row>206</xdr:row>
      <xdr:rowOff>94320</xdr:rowOff>
    </xdr:to>
    <xdr:sp>
      <xdr:nvSpPr>
        <xdr:cNvPr id="6" name="CaixaDeTexto 7"/>
        <xdr:cNvSpPr/>
      </xdr:nvSpPr>
      <xdr:spPr>
        <a:xfrm>
          <a:off x="1838880" y="33901920"/>
          <a:ext cx="211392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TMF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=Tref+((225+Tref)/(225+T2))  ∗DT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twoCell">
    <xdr:from>
      <xdr:col>1</xdr:col>
      <xdr:colOff>428760</xdr:colOff>
      <xdr:row>231</xdr:row>
      <xdr:rowOff>57240</xdr:rowOff>
    </xdr:from>
    <xdr:to>
      <xdr:col>13</xdr:col>
      <xdr:colOff>231480</xdr:colOff>
      <xdr:row>235</xdr:row>
      <xdr:rowOff>104040</xdr:rowOff>
    </xdr:to>
    <xdr:sp>
      <xdr:nvSpPr>
        <xdr:cNvPr id="7" name="CaixaDeTexto 8"/>
        <xdr:cNvSpPr/>
      </xdr:nvSpPr>
      <xdr:spPr>
        <a:xfrm>
          <a:off x="1113840" y="39233520"/>
          <a:ext cx="8326440" cy="770760"/>
        </a:xfrm>
        <a:prstGeom prst="rect">
          <a:avLst/>
        </a:prstGeom>
        <a:solidFill>
          <a:srgbClr val="ffffff"/>
        </a:solidFill>
        <a:ln w="9525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pt-BR" sz="1100" spc="-1" strike="noStrike">
              <a:solidFill>
                <a:srgbClr val="000000"/>
              </a:solidFill>
              <a:latin typeface="Arial"/>
            </a:rPr>
            <a:t>Com base nos valores de temperatura calculados podemos afirmar que o Reator de Núcleo de Ar Bree, foi considerado aprovado no ensaio de Elevação de Temperatura. E se mantem adequado quanto a temperatura após o curto-circuito, conforme estabelecido na NBR-5356-05 item 4.1.5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2</xdr:col>
      <xdr:colOff>571680</xdr:colOff>
      <xdr:row>212</xdr:row>
      <xdr:rowOff>78840</xdr:rowOff>
    </xdr:from>
    <xdr:to>
      <xdr:col>4</xdr:col>
      <xdr:colOff>619920</xdr:colOff>
      <xdr:row>215</xdr:row>
      <xdr:rowOff>189720</xdr:rowOff>
    </xdr:to>
    <xdr:sp>
      <xdr:nvSpPr>
        <xdr:cNvPr id="8" name="CaixaDeTexto 9"/>
        <xdr:cNvSpPr/>
      </xdr:nvSpPr>
      <xdr:spPr>
        <a:xfrm>
          <a:off x="2153520" y="35664120"/>
          <a:ext cx="141840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DTref = TMF -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Tref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2</xdr:col>
      <xdr:colOff>375120</xdr:colOff>
      <xdr:row>221</xdr:row>
      <xdr:rowOff>78840</xdr:rowOff>
    </xdr:from>
    <xdr:to>
      <xdr:col>5</xdr:col>
      <xdr:colOff>366840</xdr:colOff>
      <xdr:row>226</xdr:row>
      <xdr:rowOff>128160</xdr:rowOff>
    </xdr:to>
    <xdr:sp>
      <xdr:nvSpPr>
        <xdr:cNvPr id="9" name="CaixaDeTexto 10"/>
        <xdr:cNvSpPr/>
      </xdr:nvSpPr>
      <xdr:spPr>
        <a:xfrm>
          <a:off x="1956960" y="37359720"/>
          <a:ext cx="2047320" cy="99216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200" spc="-1" strike="noStrike">
              <a:solidFill>
                <a:srgbClr val="000000"/>
              </a:solidFill>
              <a:latin typeface="Calibri"/>
            </a:rPr>
            <a:t>Ɵ </a:t>
          </a:r>
          <a:r>
            <a:rPr b="0" lang="pt-BR" sz="1200" spc="-1" strike="noStrike">
              <a:solidFill>
                <a:srgbClr val="000000"/>
              </a:solidFill>
              <a:latin typeface="Cambria Math"/>
            </a:rPr>
            <a:t>=TMF+((2∗(TMF+225))/(45700/((𝐼𝑐𝑐/𝑆)^2∗𝑡)  −1))</a:t>
          </a:r>
          <a:endParaRPr b="0" lang="pt-BR" sz="1200" spc="-1" strike="noStrike">
            <a:latin typeface="Times New Roman"/>
          </a:endParaRPr>
        </a:p>
      </xdr:txBody>
    </xdr:sp>
    <xdr:clientData/>
  </xdr:twoCellAnchor>
  <xdr:twoCellAnchor editAs="twoCell">
    <xdr:from>
      <xdr:col>1</xdr:col>
      <xdr:colOff>59400</xdr:colOff>
      <xdr:row>243</xdr:row>
      <xdr:rowOff>47520</xdr:rowOff>
    </xdr:from>
    <xdr:to>
      <xdr:col>5</xdr:col>
      <xdr:colOff>404280</xdr:colOff>
      <xdr:row>248</xdr:row>
      <xdr:rowOff>124560</xdr:rowOff>
    </xdr:to>
    <xdr:pic>
      <xdr:nvPicPr>
        <xdr:cNvPr id="10" name="Imagem 3" descr=""/>
        <xdr:cNvPicPr/>
      </xdr:nvPicPr>
      <xdr:blipFill>
        <a:blip r:embed="rId4"/>
        <a:stretch/>
      </xdr:blipFill>
      <xdr:spPr>
        <a:xfrm>
          <a:off x="744480" y="41471640"/>
          <a:ext cx="3297240" cy="10105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15</xdr:col>
      <xdr:colOff>520920</xdr:colOff>
      <xdr:row>138</xdr:row>
      <xdr:rowOff>64800</xdr:rowOff>
    </xdr:from>
    <xdr:to>
      <xdr:col>29</xdr:col>
      <xdr:colOff>323640</xdr:colOff>
      <xdr:row>166</xdr:row>
      <xdr:rowOff>115560</xdr:rowOff>
    </xdr:to>
    <xdr:graphicFrame>
      <xdr:nvGraphicFramePr>
        <xdr:cNvPr id="11" name="Gráfico 13"/>
        <xdr:cNvGraphicFramePr/>
      </xdr:nvGraphicFramePr>
      <xdr:xfrm>
        <a:off x="11129760" y="22886640"/>
        <a:ext cx="8494200" cy="4851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16</xdr:col>
      <xdr:colOff>0</xdr:colOff>
      <xdr:row>101</xdr:row>
      <xdr:rowOff>0</xdr:rowOff>
    </xdr:from>
    <xdr:to>
      <xdr:col>29</xdr:col>
      <xdr:colOff>306000</xdr:colOff>
      <xdr:row>129</xdr:row>
      <xdr:rowOff>7200</xdr:rowOff>
    </xdr:to>
    <xdr:graphicFrame>
      <xdr:nvGraphicFramePr>
        <xdr:cNvPr id="12" name="Gráfico 17"/>
        <xdr:cNvGraphicFramePr/>
      </xdr:nvGraphicFramePr>
      <xdr:xfrm>
        <a:off x="11193840" y="16478280"/>
        <a:ext cx="8412480" cy="4807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28440</xdr:colOff>
      <xdr:row>139</xdr:row>
      <xdr:rowOff>38160</xdr:rowOff>
    </xdr:from>
    <xdr:to>
      <xdr:col>13</xdr:col>
      <xdr:colOff>624960</xdr:colOff>
      <xdr:row>157</xdr:row>
      <xdr:rowOff>121680</xdr:rowOff>
    </xdr:to>
    <xdr:graphicFrame>
      <xdr:nvGraphicFramePr>
        <xdr:cNvPr id="13" name="Gráfico 1"/>
        <xdr:cNvGraphicFramePr/>
      </xdr:nvGraphicFramePr>
      <xdr:xfrm>
        <a:off x="713520" y="23031360"/>
        <a:ext cx="9392760" cy="3169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19080</xdr:colOff>
      <xdr:row>188</xdr:row>
      <xdr:rowOff>57240</xdr:rowOff>
    </xdr:from>
    <xdr:to>
      <xdr:col>13</xdr:col>
      <xdr:colOff>142200</xdr:colOff>
      <xdr:row>196</xdr:row>
      <xdr:rowOff>156600</xdr:rowOff>
    </xdr:to>
    <xdr:graphicFrame>
      <xdr:nvGraphicFramePr>
        <xdr:cNvPr id="14" name="Gráfico 2"/>
        <xdr:cNvGraphicFramePr/>
      </xdr:nvGraphicFramePr>
      <xdr:xfrm>
        <a:off x="1600920" y="31451760"/>
        <a:ext cx="8022600" cy="14709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111960</xdr:colOff>
      <xdr:row>1</xdr:row>
      <xdr:rowOff>56160</xdr:rowOff>
    </xdr:from>
    <xdr:to>
      <xdr:col>2</xdr:col>
      <xdr:colOff>181800</xdr:colOff>
      <xdr:row>4</xdr:row>
      <xdr:rowOff>19800</xdr:rowOff>
    </xdr:to>
    <xdr:pic>
      <xdr:nvPicPr>
        <xdr:cNvPr id="15" name="u244_img" descr="BREENERGY - Brazilian Energy Efficiency"/>
        <xdr:cNvPicPr/>
      </xdr:nvPicPr>
      <xdr:blipFill>
        <a:blip r:embed="rId3"/>
        <a:srcRect l="0" t="0" r="33149" b="16330"/>
        <a:stretch/>
      </xdr:blipFill>
      <xdr:spPr>
        <a:xfrm>
          <a:off x="797040" y="227520"/>
          <a:ext cx="966600" cy="478080"/>
        </a:xfrm>
        <a:prstGeom prst="rect">
          <a:avLst/>
        </a:prstGeom>
        <a:ln w="0">
          <a:noFill/>
        </a:ln>
      </xdr:spPr>
    </xdr:pic>
    <xdr:clientData/>
  </xdr:twoCellAnchor>
  <xdr:twoCellAnchor editAs="twoCell">
    <xdr:from>
      <xdr:col>1</xdr:col>
      <xdr:colOff>495360</xdr:colOff>
      <xdr:row>18</xdr:row>
      <xdr:rowOff>28440</xdr:rowOff>
    </xdr:from>
    <xdr:to>
      <xdr:col>13</xdr:col>
      <xdr:colOff>199440</xdr:colOff>
      <xdr:row>30</xdr:row>
      <xdr:rowOff>123120</xdr:rowOff>
    </xdr:to>
    <xdr:sp>
      <xdr:nvSpPr>
        <xdr:cNvPr id="16" name="CaixaDeTexto 4"/>
        <xdr:cNvSpPr/>
      </xdr:nvSpPr>
      <xdr:spPr>
        <a:xfrm>
          <a:off x="1180440" y="3114720"/>
          <a:ext cx="8500320" cy="2152080"/>
        </a:xfrm>
        <a:prstGeom prst="rect">
          <a:avLst/>
        </a:prstGeom>
        <a:solidFill>
          <a:srgbClr val="ffffff"/>
        </a:solidFill>
        <a:ln w="9525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pt-BR" sz="1100" spc="-1" strike="noStrike">
              <a:solidFill>
                <a:srgbClr val="000000"/>
              </a:solidFill>
              <a:latin typeface="Arial"/>
            </a:rPr>
            <a:t>Durante o ensaio de Elevação de Temperatura é Injetada a corrente nominal no reator, até que sua temperatura estabilize.</a:t>
          </a:r>
          <a:endParaRPr b="0" lang="pt-BR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	</a:t>
          </a:r>
          <a:r>
            <a:rPr b="0" lang="pt-BR" sz="1100" spc="-1" strike="noStrike">
              <a:solidFill>
                <a:srgbClr val="000000"/>
              </a:solidFill>
              <a:latin typeface="Arial"/>
            </a:rPr>
            <a:t>A estabilização ocorre quando a temperatura no corpo do reator varia menos que 1°C. Esta variação de temperatura é detectada por meio de sensores de temperatura posicionados ao longo do corpo do reator. A variação da temperatura ambiente também é Mensurada.</a:t>
          </a:r>
          <a:endParaRPr b="0" lang="pt-BR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	</a:t>
          </a:r>
          <a:r>
            <a:rPr b="0" lang="pt-BR" sz="1100" spc="-1" strike="noStrike">
              <a:solidFill>
                <a:srgbClr val="000000"/>
              </a:solidFill>
              <a:latin typeface="Arial"/>
            </a:rPr>
            <a:t>Após detectada a estabilização o reator é desconectado do circuito e inicia-se a medição da curva de variação da resistência ôhmica pela temperatura do reator. A resistência diminui conforme a temperatura do reator decai.</a:t>
          </a:r>
          <a:endParaRPr b="0" lang="pt-BR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	</a:t>
          </a:r>
          <a:r>
            <a:rPr b="0" lang="pt-BR" sz="1100" spc="-1" strike="noStrike">
              <a:solidFill>
                <a:srgbClr val="000000"/>
              </a:solidFill>
              <a:latin typeface="Arial"/>
            </a:rPr>
            <a:t>Com os valores adquiridos da curva de variação de resistência, é calculada a temperatura do reator no instante do desligamento, este valor é normalizado com a temperatura ambiente especificada pelo cliente, e é equivale a temperatura do reator em regime normal de trabalho.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2</xdr:col>
      <xdr:colOff>228600</xdr:colOff>
      <xdr:row>202</xdr:row>
      <xdr:rowOff>107280</xdr:rowOff>
    </xdr:from>
    <xdr:to>
      <xdr:col>5</xdr:col>
      <xdr:colOff>496440</xdr:colOff>
      <xdr:row>206</xdr:row>
      <xdr:rowOff>94320</xdr:rowOff>
    </xdr:to>
    <xdr:sp>
      <xdr:nvSpPr>
        <xdr:cNvPr id="17" name="CaixaDeTexto 5"/>
        <xdr:cNvSpPr/>
      </xdr:nvSpPr>
      <xdr:spPr>
        <a:xfrm>
          <a:off x="1810440" y="33901920"/>
          <a:ext cx="232344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Ter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=(R2/R1   ∗ (225+T1))−225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3</xdr:col>
      <xdr:colOff>76320</xdr:colOff>
      <xdr:row>212</xdr:row>
      <xdr:rowOff>12240</xdr:rowOff>
    </xdr:from>
    <xdr:to>
      <xdr:col>4</xdr:col>
      <xdr:colOff>514440</xdr:colOff>
      <xdr:row>215</xdr:row>
      <xdr:rowOff>171000</xdr:rowOff>
    </xdr:to>
    <xdr:sp>
      <xdr:nvSpPr>
        <xdr:cNvPr id="18" name="CaixaDeTexto 6"/>
        <xdr:cNvSpPr/>
      </xdr:nvSpPr>
      <xdr:spPr>
        <a:xfrm>
          <a:off x="2343240" y="35521560"/>
          <a:ext cx="112320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DT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=Ter −T2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2</xdr:col>
      <xdr:colOff>257040</xdr:colOff>
      <xdr:row>221</xdr:row>
      <xdr:rowOff>107280</xdr:rowOff>
    </xdr:from>
    <xdr:to>
      <xdr:col>5</xdr:col>
      <xdr:colOff>315360</xdr:colOff>
      <xdr:row>225</xdr:row>
      <xdr:rowOff>94320</xdr:rowOff>
    </xdr:to>
    <xdr:sp>
      <xdr:nvSpPr>
        <xdr:cNvPr id="19" name="CaixaDeTexto 7"/>
        <xdr:cNvSpPr/>
      </xdr:nvSpPr>
      <xdr:spPr>
        <a:xfrm>
          <a:off x="1838880" y="37159560"/>
          <a:ext cx="211392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TMF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=Tref+((225+Tref)/(225+T2))  ∗DT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twoCell">
    <xdr:from>
      <xdr:col>1</xdr:col>
      <xdr:colOff>428760</xdr:colOff>
      <xdr:row>250</xdr:row>
      <xdr:rowOff>57240</xdr:rowOff>
    </xdr:from>
    <xdr:to>
      <xdr:col>13</xdr:col>
      <xdr:colOff>231480</xdr:colOff>
      <xdr:row>254</xdr:row>
      <xdr:rowOff>104040</xdr:rowOff>
    </xdr:to>
    <xdr:sp>
      <xdr:nvSpPr>
        <xdr:cNvPr id="20" name="CaixaDeTexto 8"/>
        <xdr:cNvSpPr/>
      </xdr:nvSpPr>
      <xdr:spPr>
        <a:xfrm>
          <a:off x="1113840" y="42348240"/>
          <a:ext cx="8598960" cy="770760"/>
        </a:xfrm>
        <a:prstGeom prst="rect">
          <a:avLst/>
        </a:prstGeom>
        <a:solidFill>
          <a:srgbClr val="ffffff"/>
        </a:solidFill>
        <a:ln w="9525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pt-BR" sz="1100" spc="-1" strike="noStrike">
              <a:solidFill>
                <a:srgbClr val="000000"/>
              </a:solidFill>
              <a:latin typeface="Arial"/>
            </a:rPr>
            <a:t>Com base nos valores de temperatura calculados podemos afirmar que o Reator de Núcleo de Ar Bree, foi considerado aprovado no ensaio de Elevação de Temperatura. E se mantem adequado quanto a temperatura após o curto-circuito, conforme estabelecido na NBR-5356-05 item 4.1.5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2</xdr:col>
      <xdr:colOff>571680</xdr:colOff>
      <xdr:row>231</xdr:row>
      <xdr:rowOff>78840</xdr:rowOff>
    </xdr:from>
    <xdr:to>
      <xdr:col>4</xdr:col>
      <xdr:colOff>619920</xdr:colOff>
      <xdr:row>235</xdr:row>
      <xdr:rowOff>8640</xdr:rowOff>
    </xdr:to>
    <xdr:sp>
      <xdr:nvSpPr>
        <xdr:cNvPr id="21" name="CaixaDeTexto 9"/>
        <xdr:cNvSpPr/>
      </xdr:nvSpPr>
      <xdr:spPr>
        <a:xfrm>
          <a:off x="2153520" y="38845440"/>
          <a:ext cx="141840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DTref = TMF -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Tref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2</xdr:col>
      <xdr:colOff>375120</xdr:colOff>
      <xdr:row>240</xdr:row>
      <xdr:rowOff>78840</xdr:rowOff>
    </xdr:from>
    <xdr:to>
      <xdr:col>5</xdr:col>
      <xdr:colOff>366840</xdr:colOff>
      <xdr:row>245</xdr:row>
      <xdr:rowOff>165960</xdr:rowOff>
    </xdr:to>
    <xdr:sp>
      <xdr:nvSpPr>
        <xdr:cNvPr id="22" name="CaixaDeTexto 10"/>
        <xdr:cNvSpPr/>
      </xdr:nvSpPr>
      <xdr:spPr>
        <a:xfrm>
          <a:off x="1956960" y="40521960"/>
          <a:ext cx="2047320" cy="99216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200" spc="-1" strike="noStrike">
              <a:solidFill>
                <a:srgbClr val="000000"/>
              </a:solidFill>
              <a:latin typeface="Calibri"/>
            </a:rPr>
            <a:t>Ɵ </a:t>
          </a:r>
          <a:r>
            <a:rPr b="0" lang="pt-BR" sz="1200" spc="-1" strike="noStrike">
              <a:solidFill>
                <a:srgbClr val="000000"/>
              </a:solidFill>
              <a:latin typeface="Cambria Math"/>
            </a:rPr>
            <a:t>=TMF+((2∗(TMF+225))/(45700/((𝐼𝑐𝑐/𝑆)^2∗𝑡)  −1))</a:t>
          </a:r>
          <a:endParaRPr b="0" lang="pt-BR" sz="1200" spc="-1" strike="noStrike">
            <a:latin typeface="Times New Roman"/>
          </a:endParaRPr>
        </a:p>
      </xdr:txBody>
    </xdr:sp>
    <xdr:clientData/>
  </xdr:twoCellAnchor>
  <xdr:twoCellAnchor editAs="twoCell">
    <xdr:from>
      <xdr:col>1</xdr:col>
      <xdr:colOff>59400</xdr:colOff>
      <xdr:row>262</xdr:row>
      <xdr:rowOff>47520</xdr:rowOff>
    </xdr:from>
    <xdr:to>
      <xdr:col>5</xdr:col>
      <xdr:colOff>404280</xdr:colOff>
      <xdr:row>267</xdr:row>
      <xdr:rowOff>124560</xdr:rowOff>
    </xdr:to>
    <xdr:pic>
      <xdr:nvPicPr>
        <xdr:cNvPr id="23" name="Imagem 3" descr=""/>
        <xdr:cNvPicPr/>
      </xdr:nvPicPr>
      <xdr:blipFill>
        <a:blip r:embed="rId4"/>
        <a:stretch/>
      </xdr:blipFill>
      <xdr:spPr>
        <a:xfrm>
          <a:off x="744480" y="44577000"/>
          <a:ext cx="3297240" cy="10105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15</xdr:col>
      <xdr:colOff>536760</xdr:colOff>
      <xdr:row>111</xdr:row>
      <xdr:rowOff>-720</xdr:rowOff>
    </xdr:from>
    <xdr:to>
      <xdr:col>29</xdr:col>
      <xdr:colOff>189720</xdr:colOff>
      <xdr:row>137</xdr:row>
      <xdr:rowOff>108360</xdr:rowOff>
    </xdr:to>
    <xdr:graphicFrame>
      <xdr:nvGraphicFramePr>
        <xdr:cNvPr id="24" name="Gráfico 12"/>
        <xdr:cNvGraphicFramePr/>
      </xdr:nvGraphicFramePr>
      <xdr:xfrm>
        <a:off x="11418120" y="18191880"/>
        <a:ext cx="8344080" cy="45669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15</xdr:col>
      <xdr:colOff>524520</xdr:colOff>
      <xdr:row>147</xdr:row>
      <xdr:rowOff>125640</xdr:rowOff>
    </xdr:from>
    <xdr:to>
      <xdr:col>29</xdr:col>
      <xdr:colOff>67320</xdr:colOff>
      <xdr:row>175</xdr:row>
      <xdr:rowOff>171000</xdr:rowOff>
    </xdr:to>
    <xdr:graphicFrame>
      <xdr:nvGraphicFramePr>
        <xdr:cNvPr id="25" name="Gráfico 13"/>
        <xdr:cNvGraphicFramePr/>
      </xdr:nvGraphicFramePr>
      <xdr:xfrm>
        <a:off x="11405880" y="24490440"/>
        <a:ext cx="8233920" cy="48459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28440</xdr:colOff>
      <xdr:row>151</xdr:row>
      <xdr:rowOff>38160</xdr:rowOff>
    </xdr:from>
    <xdr:to>
      <xdr:col>13</xdr:col>
      <xdr:colOff>624960</xdr:colOff>
      <xdr:row>169</xdr:row>
      <xdr:rowOff>121680</xdr:rowOff>
    </xdr:to>
    <xdr:graphicFrame>
      <xdr:nvGraphicFramePr>
        <xdr:cNvPr id="26" name="Gráfico 1"/>
        <xdr:cNvGraphicFramePr/>
      </xdr:nvGraphicFramePr>
      <xdr:xfrm>
        <a:off x="713520" y="25088760"/>
        <a:ext cx="9120240" cy="3169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19080</xdr:colOff>
      <xdr:row>193</xdr:row>
      <xdr:rowOff>57240</xdr:rowOff>
    </xdr:from>
    <xdr:to>
      <xdr:col>13</xdr:col>
      <xdr:colOff>142200</xdr:colOff>
      <xdr:row>201</xdr:row>
      <xdr:rowOff>156600</xdr:rowOff>
    </xdr:to>
    <xdr:graphicFrame>
      <xdr:nvGraphicFramePr>
        <xdr:cNvPr id="27" name="Gráfico 2"/>
        <xdr:cNvGraphicFramePr/>
      </xdr:nvGraphicFramePr>
      <xdr:xfrm>
        <a:off x="1600920" y="32308920"/>
        <a:ext cx="7750080" cy="14709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111960</xdr:colOff>
      <xdr:row>1</xdr:row>
      <xdr:rowOff>56160</xdr:rowOff>
    </xdr:from>
    <xdr:to>
      <xdr:col>2</xdr:col>
      <xdr:colOff>181800</xdr:colOff>
      <xdr:row>4</xdr:row>
      <xdr:rowOff>19800</xdr:rowOff>
    </xdr:to>
    <xdr:pic>
      <xdr:nvPicPr>
        <xdr:cNvPr id="28" name="u244_img" descr="BREENERGY - Brazilian Energy Efficiency"/>
        <xdr:cNvPicPr/>
      </xdr:nvPicPr>
      <xdr:blipFill>
        <a:blip r:embed="rId3"/>
        <a:srcRect l="0" t="0" r="33149" b="16330"/>
        <a:stretch/>
      </xdr:blipFill>
      <xdr:spPr>
        <a:xfrm>
          <a:off x="797040" y="227520"/>
          <a:ext cx="966600" cy="478080"/>
        </a:xfrm>
        <a:prstGeom prst="rect">
          <a:avLst/>
        </a:prstGeom>
        <a:ln w="0">
          <a:noFill/>
        </a:ln>
      </xdr:spPr>
    </xdr:pic>
    <xdr:clientData/>
  </xdr:twoCellAnchor>
  <xdr:twoCellAnchor editAs="twoCell">
    <xdr:from>
      <xdr:col>1</xdr:col>
      <xdr:colOff>495360</xdr:colOff>
      <xdr:row>18</xdr:row>
      <xdr:rowOff>28440</xdr:rowOff>
    </xdr:from>
    <xdr:to>
      <xdr:col>13</xdr:col>
      <xdr:colOff>199440</xdr:colOff>
      <xdr:row>30</xdr:row>
      <xdr:rowOff>123120</xdr:rowOff>
    </xdr:to>
    <xdr:sp>
      <xdr:nvSpPr>
        <xdr:cNvPr id="29" name="CaixaDeTexto 4"/>
        <xdr:cNvSpPr/>
      </xdr:nvSpPr>
      <xdr:spPr>
        <a:xfrm>
          <a:off x="1180440" y="3114720"/>
          <a:ext cx="8227800" cy="2152080"/>
        </a:xfrm>
        <a:prstGeom prst="rect">
          <a:avLst/>
        </a:prstGeom>
        <a:solidFill>
          <a:srgbClr val="ffffff"/>
        </a:solidFill>
        <a:ln w="9525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pt-BR" sz="1100" spc="-1" strike="noStrike">
              <a:solidFill>
                <a:srgbClr val="000000"/>
              </a:solidFill>
              <a:latin typeface="Arial"/>
            </a:rPr>
            <a:t>Durante o ensaio de Elevação de Temperatura é Injetada a corrente nominal no reator, até que sua temperatura estabilize.</a:t>
          </a:r>
          <a:endParaRPr b="0" lang="pt-BR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	</a:t>
          </a:r>
          <a:r>
            <a:rPr b="0" lang="pt-BR" sz="1100" spc="-1" strike="noStrike">
              <a:solidFill>
                <a:srgbClr val="000000"/>
              </a:solidFill>
              <a:latin typeface="Arial"/>
            </a:rPr>
            <a:t>A estabilização ocorre quando a temperatura no corpo do reator varia menos que 1°C. Esta variação de temperatura é detectada por meio de sensores de temperatura posicionados ao longo do corpo do reator. A variação da temperatura ambiente também é Mensurada.</a:t>
          </a:r>
          <a:endParaRPr b="0" lang="pt-BR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	</a:t>
          </a:r>
          <a:r>
            <a:rPr b="0" lang="pt-BR" sz="1100" spc="-1" strike="noStrike">
              <a:solidFill>
                <a:srgbClr val="000000"/>
              </a:solidFill>
              <a:latin typeface="Arial"/>
            </a:rPr>
            <a:t>Após detectada a estabilização o reator é desconectado do circuito e inicia-se a medição da curva de variação da resistência ôhmica pela temperatura do reator. A resistência diminui conforme a temperatura do reator decai.</a:t>
          </a:r>
          <a:endParaRPr b="0" lang="pt-BR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	</a:t>
          </a:r>
          <a:r>
            <a:rPr b="0" lang="pt-BR" sz="1100" spc="-1" strike="noStrike">
              <a:solidFill>
                <a:srgbClr val="000000"/>
              </a:solidFill>
              <a:latin typeface="Arial"/>
            </a:rPr>
            <a:t>Com os valores adquiridos da curva de variação de resistência, é calculada a temperatura do reator no instante do desligamento, este valor é normalizado com a temperatura ambiente especificada pelo cliente, e é equivale a temperatura do reator em regime normal de trabalho.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2</xdr:col>
      <xdr:colOff>228600</xdr:colOff>
      <xdr:row>207</xdr:row>
      <xdr:rowOff>107280</xdr:rowOff>
    </xdr:from>
    <xdr:to>
      <xdr:col>5</xdr:col>
      <xdr:colOff>496440</xdr:colOff>
      <xdr:row>211</xdr:row>
      <xdr:rowOff>94320</xdr:rowOff>
    </xdr:to>
    <xdr:sp>
      <xdr:nvSpPr>
        <xdr:cNvPr id="30" name="CaixaDeTexto 5"/>
        <xdr:cNvSpPr/>
      </xdr:nvSpPr>
      <xdr:spPr>
        <a:xfrm>
          <a:off x="1810440" y="34759080"/>
          <a:ext cx="232344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Ter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=(R2/R1   ∗ (225+T1))−225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3</xdr:col>
      <xdr:colOff>76320</xdr:colOff>
      <xdr:row>217</xdr:row>
      <xdr:rowOff>12240</xdr:rowOff>
    </xdr:from>
    <xdr:to>
      <xdr:col>4</xdr:col>
      <xdr:colOff>514440</xdr:colOff>
      <xdr:row>220</xdr:row>
      <xdr:rowOff>170640</xdr:rowOff>
    </xdr:to>
    <xdr:sp>
      <xdr:nvSpPr>
        <xdr:cNvPr id="31" name="CaixaDeTexto 6"/>
        <xdr:cNvSpPr/>
      </xdr:nvSpPr>
      <xdr:spPr>
        <a:xfrm>
          <a:off x="2343240" y="36378720"/>
          <a:ext cx="112320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DT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=Ter −T2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2</xdr:col>
      <xdr:colOff>257040</xdr:colOff>
      <xdr:row>226</xdr:row>
      <xdr:rowOff>107280</xdr:rowOff>
    </xdr:from>
    <xdr:to>
      <xdr:col>5</xdr:col>
      <xdr:colOff>315360</xdr:colOff>
      <xdr:row>230</xdr:row>
      <xdr:rowOff>94320</xdr:rowOff>
    </xdr:to>
    <xdr:sp>
      <xdr:nvSpPr>
        <xdr:cNvPr id="32" name="CaixaDeTexto 7"/>
        <xdr:cNvSpPr/>
      </xdr:nvSpPr>
      <xdr:spPr>
        <a:xfrm>
          <a:off x="1838880" y="38016720"/>
          <a:ext cx="211392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TMF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=Tref+((225+Tref)/(225+T2))  ∗DT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twoCell">
    <xdr:from>
      <xdr:col>1</xdr:col>
      <xdr:colOff>428760</xdr:colOff>
      <xdr:row>255</xdr:row>
      <xdr:rowOff>57240</xdr:rowOff>
    </xdr:from>
    <xdr:to>
      <xdr:col>13</xdr:col>
      <xdr:colOff>231480</xdr:colOff>
      <xdr:row>259</xdr:row>
      <xdr:rowOff>104040</xdr:rowOff>
    </xdr:to>
    <xdr:sp>
      <xdr:nvSpPr>
        <xdr:cNvPr id="33" name="CaixaDeTexto 8"/>
        <xdr:cNvSpPr/>
      </xdr:nvSpPr>
      <xdr:spPr>
        <a:xfrm>
          <a:off x="1113840" y="43348320"/>
          <a:ext cx="8326440" cy="770760"/>
        </a:xfrm>
        <a:prstGeom prst="rect">
          <a:avLst/>
        </a:prstGeom>
        <a:solidFill>
          <a:srgbClr val="ffffff"/>
        </a:solidFill>
        <a:ln w="9525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pt-BR" sz="1100" spc="-1" strike="noStrike">
              <a:solidFill>
                <a:srgbClr val="000000"/>
              </a:solidFill>
              <a:latin typeface="Arial"/>
            </a:rPr>
            <a:t>Com base nos valores de temperatura calculados podemos afirmar que o Reator de Núcleo de Ar Bree, foi considerado aprovado no ensaio de Elevação de Temperatura. E se mantem adequado quanto a temperatura após o curto-circuito, conforme estabelecido na NBR-5356-05 item 4.1.5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2</xdr:col>
      <xdr:colOff>571680</xdr:colOff>
      <xdr:row>236</xdr:row>
      <xdr:rowOff>78840</xdr:rowOff>
    </xdr:from>
    <xdr:to>
      <xdr:col>4</xdr:col>
      <xdr:colOff>619920</xdr:colOff>
      <xdr:row>239</xdr:row>
      <xdr:rowOff>189720</xdr:rowOff>
    </xdr:to>
    <xdr:sp>
      <xdr:nvSpPr>
        <xdr:cNvPr id="34" name="CaixaDeTexto 9"/>
        <xdr:cNvSpPr/>
      </xdr:nvSpPr>
      <xdr:spPr>
        <a:xfrm>
          <a:off x="2153520" y="39778920"/>
          <a:ext cx="141840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DTref = TMF -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Tref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2</xdr:col>
      <xdr:colOff>375120</xdr:colOff>
      <xdr:row>245</xdr:row>
      <xdr:rowOff>78840</xdr:rowOff>
    </xdr:from>
    <xdr:to>
      <xdr:col>5</xdr:col>
      <xdr:colOff>366840</xdr:colOff>
      <xdr:row>250</xdr:row>
      <xdr:rowOff>128160</xdr:rowOff>
    </xdr:to>
    <xdr:sp>
      <xdr:nvSpPr>
        <xdr:cNvPr id="35" name="CaixaDeTexto 10"/>
        <xdr:cNvSpPr/>
      </xdr:nvSpPr>
      <xdr:spPr>
        <a:xfrm>
          <a:off x="1956960" y="41474520"/>
          <a:ext cx="2047320" cy="99216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200" spc="-1" strike="noStrike">
              <a:solidFill>
                <a:srgbClr val="000000"/>
              </a:solidFill>
              <a:latin typeface="Calibri"/>
            </a:rPr>
            <a:t>Ɵ </a:t>
          </a:r>
          <a:r>
            <a:rPr b="0" lang="pt-BR" sz="1200" spc="-1" strike="noStrike">
              <a:solidFill>
                <a:srgbClr val="000000"/>
              </a:solidFill>
              <a:latin typeface="Cambria Math"/>
            </a:rPr>
            <a:t>=TMF+((2∗(TMF+225))/(45700/((𝐼𝑐𝑐/𝑆)^2∗𝑡)  −1))</a:t>
          </a:r>
          <a:endParaRPr b="0" lang="pt-BR" sz="1200" spc="-1" strike="noStrike">
            <a:latin typeface="Times New Roman"/>
          </a:endParaRPr>
        </a:p>
      </xdr:txBody>
    </xdr:sp>
    <xdr:clientData/>
  </xdr:twoCellAnchor>
  <xdr:twoCellAnchor editAs="twoCell">
    <xdr:from>
      <xdr:col>1</xdr:col>
      <xdr:colOff>59400</xdr:colOff>
      <xdr:row>267</xdr:row>
      <xdr:rowOff>47520</xdr:rowOff>
    </xdr:from>
    <xdr:to>
      <xdr:col>5</xdr:col>
      <xdr:colOff>404280</xdr:colOff>
      <xdr:row>272</xdr:row>
      <xdr:rowOff>124560</xdr:rowOff>
    </xdr:to>
    <xdr:pic>
      <xdr:nvPicPr>
        <xdr:cNvPr id="36" name="Imagem 3" descr=""/>
        <xdr:cNvPicPr/>
      </xdr:nvPicPr>
      <xdr:blipFill>
        <a:blip r:embed="rId4"/>
        <a:stretch/>
      </xdr:blipFill>
      <xdr:spPr>
        <a:xfrm>
          <a:off x="744480" y="45586440"/>
          <a:ext cx="3297240" cy="10105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15</xdr:col>
      <xdr:colOff>550440</xdr:colOff>
      <xdr:row>113</xdr:row>
      <xdr:rowOff>-720</xdr:rowOff>
    </xdr:from>
    <xdr:to>
      <xdr:col>29</xdr:col>
      <xdr:colOff>203400</xdr:colOff>
      <xdr:row>139</xdr:row>
      <xdr:rowOff>108360</xdr:rowOff>
    </xdr:to>
    <xdr:graphicFrame>
      <xdr:nvGraphicFramePr>
        <xdr:cNvPr id="37" name="Gráfico 12"/>
        <xdr:cNvGraphicFramePr/>
      </xdr:nvGraphicFramePr>
      <xdr:xfrm>
        <a:off x="11159280" y="18534960"/>
        <a:ext cx="8344440" cy="4566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15</xdr:col>
      <xdr:colOff>524520</xdr:colOff>
      <xdr:row>150</xdr:row>
      <xdr:rowOff>84600</xdr:rowOff>
    </xdr:from>
    <xdr:to>
      <xdr:col>29</xdr:col>
      <xdr:colOff>67320</xdr:colOff>
      <xdr:row>178</xdr:row>
      <xdr:rowOff>135360</xdr:rowOff>
    </xdr:to>
    <xdr:graphicFrame>
      <xdr:nvGraphicFramePr>
        <xdr:cNvPr id="38" name="Gráfico 13"/>
        <xdr:cNvGraphicFramePr/>
      </xdr:nvGraphicFramePr>
      <xdr:xfrm>
        <a:off x="11133360" y="24963840"/>
        <a:ext cx="8234280" cy="4851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28440</xdr:colOff>
      <xdr:row>163</xdr:row>
      <xdr:rowOff>38160</xdr:rowOff>
    </xdr:from>
    <xdr:to>
      <xdr:col>13</xdr:col>
      <xdr:colOff>624960</xdr:colOff>
      <xdr:row>181</xdr:row>
      <xdr:rowOff>121680</xdr:rowOff>
    </xdr:to>
    <xdr:graphicFrame>
      <xdr:nvGraphicFramePr>
        <xdr:cNvPr id="39" name="Gráfico 2"/>
        <xdr:cNvGraphicFramePr/>
      </xdr:nvGraphicFramePr>
      <xdr:xfrm>
        <a:off x="713520" y="27146160"/>
        <a:ext cx="9120240" cy="3169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19080</xdr:colOff>
      <xdr:row>204</xdr:row>
      <xdr:rowOff>57240</xdr:rowOff>
    </xdr:from>
    <xdr:to>
      <xdr:col>13</xdr:col>
      <xdr:colOff>142200</xdr:colOff>
      <xdr:row>212</xdr:row>
      <xdr:rowOff>156600</xdr:rowOff>
    </xdr:to>
    <xdr:graphicFrame>
      <xdr:nvGraphicFramePr>
        <xdr:cNvPr id="40" name="Gráfico 7"/>
        <xdr:cNvGraphicFramePr/>
      </xdr:nvGraphicFramePr>
      <xdr:xfrm>
        <a:off x="1600920" y="34194960"/>
        <a:ext cx="7750080" cy="14709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111960</xdr:colOff>
      <xdr:row>1</xdr:row>
      <xdr:rowOff>56160</xdr:rowOff>
    </xdr:from>
    <xdr:to>
      <xdr:col>2</xdr:col>
      <xdr:colOff>181800</xdr:colOff>
      <xdr:row>4</xdr:row>
      <xdr:rowOff>19800</xdr:rowOff>
    </xdr:to>
    <xdr:pic>
      <xdr:nvPicPr>
        <xdr:cNvPr id="41" name="u244_img" descr="BREENERGY - Brazilian Energy Efficiency"/>
        <xdr:cNvPicPr/>
      </xdr:nvPicPr>
      <xdr:blipFill>
        <a:blip r:embed="rId3"/>
        <a:srcRect l="0" t="0" r="33149" b="16330"/>
        <a:stretch/>
      </xdr:blipFill>
      <xdr:spPr>
        <a:xfrm>
          <a:off x="797040" y="227520"/>
          <a:ext cx="966600" cy="478080"/>
        </a:xfrm>
        <a:prstGeom prst="rect">
          <a:avLst/>
        </a:prstGeom>
        <a:ln w="0">
          <a:noFill/>
        </a:ln>
      </xdr:spPr>
    </xdr:pic>
    <xdr:clientData/>
  </xdr:twoCellAnchor>
  <xdr:twoCellAnchor editAs="twoCell">
    <xdr:from>
      <xdr:col>1</xdr:col>
      <xdr:colOff>495360</xdr:colOff>
      <xdr:row>18</xdr:row>
      <xdr:rowOff>28440</xdr:rowOff>
    </xdr:from>
    <xdr:to>
      <xdr:col>13</xdr:col>
      <xdr:colOff>199440</xdr:colOff>
      <xdr:row>30</xdr:row>
      <xdr:rowOff>123120</xdr:rowOff>
    </xdr:to>
    <xdr:sp>
      <xdr:nvSpPr>
        <xdr:cNvPr id="42" name="CaixaDeTexto 1"/>
        <xdr:cNvSpPr/>
      </xdr:nvSpPr>
      <xdr:spPr>
        <a:xfrm>
          <a:off x="1180440" y="3114720"/>
          <a:ext cx="8227800" cy="2152080"/>
        </a:xfrm>
        <a:prstGeom prst="rect">
          <a:avLst/>
        </a:prstGeom>
        <a:solidFill>
          <a:srgbClr val="ffffff"/>
        </a:solidFill>
        <a:ln w="9525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pt-BR" sz="1100" spc="-1" strike="noStrike">
              <a:solidFill>
                <a:srgbClr val="000000"/>
              </a:solidFill>
              <a:latin typeface="Arial"/>
            </a:rPr>
            <a:t>Durante o ensaio de Elevação de Temperatura é Injetada a corrente nominal no reator, até que sua temperatura estabilize.</a:t>
          </a:r>
          <a:endParaRPr b="0" lang="pt-BR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	</a:t>
          </a:r>
          <a:r>
            <a:rPr b="0" lang="pt-BR" sz="1100" spc="-1" strike="noStrike">
              <a:solidFill>
                <a:srgbClr val="000000"/>
              </a:solidFill>
              <a:latin typeface="Arial"/>
            </a:rPr>
            <a:t>A estabilização ocorre quando a temperatura no corpo do reator varia menos que 1°C. Esta variação de temperatura é detectada por meio de sensores de temperatura posicionados ao longo do corpo do reator. A variação da temperatura ambiente também é Mensurada.</a:t>
          </a:r>
          <a:endParaRPr b="0" lang="pt-BR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	</a:t>
          </a:r>
          <a:r>
            <a:rPr b="0" lang="pt-BR" sz="1100" spc="-1" strike="noStrike">
              <a:solidFill>
                <a:srgbClr val="000000"/>
              </a:solidFill>
              <a:latin typeface="Arial"/>
            </a:rPr>
            <a:t>Após detectada a estabilização o reator é desconectado do circuito e inicia-se a medição da curva de variação da resistência ôhmica pela temperatura do reator. A resistência diminui conforme a temperatura do reator decai.</a:t>
          </a:r>
          <a:endParaRPr b="0" lang="pt-BR" sz="11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	</a:t>
          </a:r>
          <a:r>
            <a:rPr b="0" lang="pt-BR" sz="1100" spc="-1" strike="noStrike">
              <a:solidFill>
                <a:srgbClr val="000000"/>
              </a:solidFill>
              <a:latin typeface="Arial"/>
            </a:rPr>
            <a:t>Com os valores adquiridos da curva de variação de resistência, é calculada a temperatura do reator no instante do desligamento, este valor é normalizado com a temperatura ambiente especificada pelo cliente, e é equivale a temperatura do reator em regime normal de trabalho.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2</xdr:col>
      <xdr:colOff>228600</xdr:colOff>
      <xdr:row>218</xdr:row>
      <xdr:rowOff>107280</xdr:rowOff>
    </xdr:from>
    <xdr:to>
      <xdr:col>5</xdr:col>
      <xdr:colOff>496440</xdr:colOff>
      <xdr:row>222</xdr:row>
      <xdr:rowOff>94320</xdr:rowOff>
    </xdr:to>
    <xdr:sp>
      <xdr:nvSpPr>
        <xdr:cNvPr id="43" name="CaixaDeTexto 9"/>
        <xdr:cNvSpPr/>
      </xdr:nvSpPr>
      <xdr:spPr>
        <a:xfrm>
          <a:off x="1810440" y="36645120"/>
          <a:ext cx="232344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Ter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=(R2/R1   ∗ (225+T1))−225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3</xdr:col>
      <xdr:colOff>76320</xdr:colOff>
      <xdr:row>228</xdr:row>
      <xdr:rowOff>12240</xdr:rowOff>
    </xdr:from>
    <xdr:to>
      <xdr:col>4</xdr:col>
      <xdr:colOff>514440</xdr:colOff>
      <xdr:row>231</xdr:row>
      <xdr:rowOff>171000</xdr:rowOff>
    </xdr:to>
    <xdr:sp>
      <xdr:nvSpPr>
        <xdr:cNvPr id="44" name="CaixaDeTexto 10"/>
        <xdr:cNvSpPr/>
      </xdr:nvSpPr>
      <xdr:spPr>
        <a:xfrm>
          <a:off x="2343240" y="38264760"/>
          <a:ext cx="112320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DT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=Tr −T2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2</xdr:col>
      <xdr:colOff>257040</xdr:colOff>
      <xdr:row>237</xdr:row>
      <xdr:rowOff>107280</xdr:rowOff>
    </xdr:from>
    <xdr:to>
      <xdr:col>5</xdr:col>
      <xdr:colOff>315360</xdr:colOff>
      <xdr:row>241</xdr:row>
      <xdr:rowOff>94320</xdr:rowOff>
    </xdr:to>
    <xdr:sp>
      <xdr:nvSpPr>
        <xdr:cNvPr id="45" name="CaixaDeTexto 11"/>
        <xdr:cNvSpPr/>
      </xdr:nvSpPr>
      <xdr:spPr>
        <a:xfrm>
          <a:off x="1838880" y="39902760"/>
          <a:ext cx="211392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TMF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=Tref+((225+Tref)/(225+T2))  ∗DT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twoCell">
    <xdr:from>
      <xdr:col>1</xdr:col>
      <xdr:colOff>428760</xdr:colOff>
      <xdr:row>266</xdr:row>
      <xdr:rowOff>57240</xdr:rowOff>
    </xdr:from>
    <xdr:to>
      <xdr:col>13</xdr:col>
      <xdr:colOff>231480</xdr:colOff>
      <xdr:row>270</xdr:row>
      <xdr:rowOff>104040</xdr:rowOff>
    </xdr:to>
    <xdr:sp>
      <xdr:nvSpPr>
        <xdr:cNvPr id="46" name="CaixaDeTexto 8"/>
        <xdr:cNvSpPr/>
      </xdr:nvSpPr>
      <xdr:spPr>
        <a:xfrm>
          <a:off x="1113840" y="44824680"/>
          <a:ext cx="8326440" cy="732600"/>
        </a:xfrm>
        <a:prstGeom prst="rect">
          <a:avLst/>
        </a:prstGeom>
        <a:solidFill>
          <a:srgbClr val="ffffff"/>
        </a:solidFill>
        <a:ln w="9525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pt-BR" sz="1100" spc="-1" strike="noStrike">
              <a:solidFill>
                <a:srgbClr val="000000"/>
              </a:solidFill>
              <a:latin typeface="Arial"/>
            </a:rPr>
            <a:t>Com base nos valores de temperatura calculados podemos afirmar que o Reator de Núcleo de Ar Bree, foi considerado aprovado no ensaio de Elevação de Temperatura. E se mantem adequado quanto a temperatura após o curto-circuito, conforme estabelecido na NBR-5356-05 item 4.1.5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2</xdr:col>
      <xdr:colOff>571680</xdr:colOff>
      <xdr:row>247</xdr:row>
      <xdr:rowOff>78840</xdr:rowOff>
    </xdr:from>
    <xdr:to>
      <xdr:col>4</xdr:col>
      <xdr:colOff>619920</xdr:colOff>
      <xdr:row>251</xdr:row>
      <xdr:rowOff>65880</xdr:rowOff>
    </xdr:to>
    <xdr:sp>
      <xdr:nvSpPr>
        <xdr:cNvPr id="47" name="CaixaDeTexto 13"/>
        <xdr:cNvSpPr/>
      </xdr:nvSpPr>
      <xdr:spPr>
        <a:xfrm>
          <a:off x="2153520" y="41588640"/>
          <a:ext cx="141840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DTref = TMF -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Tref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2</xdr:col>
      <xdr:colOff>375120</xdr:colOff>
      <xdr:row>256</xdr:row>
      <xdr:rowOff>78840</xdr:rowOff>
    </xdr:from>
    <xdr:to>
      <xdr:col>5</xdr:col>
      <xdr:colOff>366840</xdr:colOff>
      <xdr:row>262</xdr:row>
      <xdr:rowOff>42480</xdr:rowOff>
    </xdr:to>
    <xdr:sp>
      <xdr:nvSpPr>
        <xdr:cNvPr id="48" name="CaixaDeTexto 12"/>
        <xdr:cNvSpPr/>
      </xdr:nvSpPr>
      <xdr:spPr>
        <a:xfrm>
          <a:off x="1956960" y="43131960"/>
          <a:ext cx="2047320" cy="99216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200" spc="-1" strike="noStrike">
              <a:solidFill>
                <a:srgbClr val="000000"/>
              </a:solidFill>
              <a:latin typeface="Calibri"/>
            </a:rPr>
            <a:t>Ɵ =T</a:t>
          </a:r>
          <a:r>
            <a:rPr b="0" lang="pt-BR" sz="1200" spc="-1" strike="noStrike">
              <a:solidFill>
                <a:srgbClr val="000000"/>
              </a:solidFill>
              <a:latin typeface="Cambria Math"/>
            </a:rPr>
            <a:t>MF</a:t>
          </a:r>
          <a:r>
            <a:rPr b="0" lang="pt-BR" sz="1200" spc="-1" strike="noStrike">
              <a:solidFill>
                <a:srgbClr val="000000"/>
              </a:solidFill>
              <a:latin typeface="Calibri"/>
            </a:rPr>
            <a:t>+((</a:t>
          </a:r>
          <a:r>
            <a:rPr b="0" lang="pt-BR" sz="1200" spc="-1" strike="noStrike">
              <a:solidFill>
                <a:srgbClr val="000000"/>
              </a:solidFill>
              <a:latin typeface="Cambria Math"/>
            </a:rPr>
            <a:t>2∗(TMF+</a:t>
          </a:r>
          <a:r>
            <a:rPr b="0" lang="pt-BR" sz="1200" spc="-1" strike="noStrike">
              <a:solidFill>
                <a:srgbClr val="000000"/>
              </a:solidFill>
              <a:latin typeface="Calibri"/>
            </a:rPr>
            <a:t>225</a:t>
          </a:r>
          <a:r>
            <a:rPr b="0" lang="pt-BR" sz="1200" spc="-1" strike="noStrike">
              <a:solidFill>
                <a:srgbClr val="000000"/>
              </a:solidFill>
              <a:latin typeface="Cambria Math"/>
            </a:rPr>
            <a:t>)</a:t>
          </a:r>
          <a:r>
            <a:rPr b="0" lang="pt-BR" sz="1200" spc="-1" strike="noStrike">
              <a:solidFill>
                <a:srgbClr val="000000"/>
              </a:solidFill>
              <a:latin typeface="Calibri"/>
            </a:rPr>
            <a:t>)/(</a:t>
          </a:r>
          <a:r>
            <a:rPr b="0" lang="pt-BR" sz="1200" spc="-1" strike="noStrike">
              <a:solidFill>
                <a:srgbClr val="000000"/>
              </a:solidFill>
              <a:latin typeface="Cambria Math"/>
            </a:rPr>
            <a:t>45700</a:t>
          </a:r>
          <a:r>
            <a:rPr b="0" lang="pt-BR" sz="1200" spc="-1" strike="noStrike">
              <a:solidFill>
                <a:srgbClr val="000000"/>
              </a:solidFill>
              <a:latin typeface="Calibri"/>
            </a:rPr>
            <a:t>/(</a:t>
          </a:r>
          <a:r>
            <a:rPr b="0" lang="pt-BR" sz="1200" spc="-1" strike="noStrike">
              <a:solidFill>
                <a:srgbClr val="000000"/>
              </a:solidFill>
              <a:latin typeface="Cambria Math"/>
            </a:rPr>
            <a:t>(𝐼𝑐𝑐/𝑆)^2∗𝑡</a:t>
          </a:r>
          <a:r>
            <a:rPr b="0" lang="pt-BR" sz="1200" spc="-1" strike="noStrike">
              <a:solidFill>
                <a:srgbClr val="000000"/>
              </a:solidFill>
              <a:latin typeface="Calibri"/>
            </a:rPr>
            <a:t>)</a:t>
          </a:r>
          <a:r>
            <a:rPr b="0" lang="pt-BR" sz="1200" spc="-1" strike="noStrike">
              <a:solidFill>
                <a:srgbClr val="000000"/>
              </a:solidFill>
              <a:latin typeface="Cambria Math"/>
            </a:rPr>
            <a:t>  −1</a:t>
          </a:r>
          <a:r>
            <a:rPr b="0" lang="pt-BR" sz="1200" spc="-1" strike="noStrike">
              <a:solidFill>
                <a:srgbClr val="000000"/>
              </a:solidFill>
              <a:latin typeface="Calibri"/>
            </a:rPr>
            <a:t>))</a:t>
          </a:r>
          <a:endParaRPr b="0" lang="pt-BR" sz="1200" spc="-1" strike="noStrike">
            <a:latin typeface="Times New Roman"/>
          </a:endParaRPr>
        </a:p>
      </xdr:txBody>
    </xdr:sp>
    <xdr:clientData/>
  </xdr:twoCellAnchor>
  <xdr:twoCellAnchor editAs="twoCell">
    <xdr:from>
      <xdr:col>1</xdr:col>
      <xdr:colOff>59400</xdr:colOff>
      <xdr:row>278</xdr:row>
      <xdr:rowOff>47520</xdr:rowOff>
    </xdr:from>
    <xdr:to>
      <xdr:col>5</xdr:col>
      <xdr:colOff>404280</xdr:colOff>
      <xdr:row>283</xdr:row>
      <xdr:rowOff>124560</xdr:rowOff>
    </xdr:to>
    <xdr:pic>
      <xdr:nvPicPr>
        <xdr:cNvPr id="49" name="Imagem 3" descr=""/>
        <xdr:cNvPicPr/>
      </xdr:nvPicPr>
      <xdr:blipFill>
        <a:blip r:embed="rId4"/>
        <a:stretch/>
      </xdr:blipFill>
      <xdr:spPr>
        <a:xfrm>
          <a:off x="744480" y="46872360"/>
          <a:ext cx="3297240" cy="93420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15</xdr:col>
      <xdr:colOff>536760</xdr:colOff>
      <xdr:row>123</xdr:row>
      <xdr:rowOff>7200</xdr:rowOff>
    </xdr:from>
    <xdr:to>
      <xdr:col>29</xdr:col>
      <xdr:colOff>189720</xdr:colOff>
      <xdr:row>149</xdr:row>
      <xdr:rowOff>121680</xdr:rowOff>
    </xdr:to>
    <xdr:graphicFrame>
      <xdr:nvGraphicFramePr>
        <xdr:cNvPr id="50" name="Gráfico 6"/>
        <xdr:cNvGraphicFramePr/>
      </xdr:nvGraphicFramePr>
      <xdr:xfrm>
        <a:off x="11145600" y="20257200"/>
        <a:ext cx="8344440" cy="4572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15</xdr:col>
      <xdr:colOff>538200</xdr:colOff>
      <xdr:row>165</xdr:row>
      <xdr:rowOff>84600</xdr:rowOff>
    </xdr:from>
    <xdr:to>
      <xdr:col>29</xdr:col>
      <xdr:colOff>81000</xdr:colOff>
      <xdr:row>193</xdr:row>
      <xdr:rowOff>135360</xdr:rowOff>
    </xdr:to>
    <xdr:graphicFrame>
      <xdr:nvGraphicFramePr>
        <xdr:cNvPr id="51" name="Gráfico 17"/>
        <xdr:cNvGraphicFramePr/>
      </xdr:nvGraphicFramePr>
      <xdr:xfrm>
        <a:off x="11147040" y="27535680"/>
        <a:ext cx="8234280" cy="4851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7</xdr:col>
      <xdr:colOff>0</xdr:colOff>
      <xdr:row>68</xdr:row>
      <xdr:rowOff>0</xdr:rowOff>
    </xdr:from>
    <xdr:to>
      <xdr:col>7</xdr:col>
      <xdr:colOff>304200</xdr:colOff>
      <xdr:row>69</xdr:row>
      <xdr:rowOff>132480</xdr:rowOff>
    </xdr:to>
    <xdr:sp>
      <xdr:nvSpPr>
        <xdr:cNvPr id="52" name="AutoShape 1"/>
        <xdr:cNvSpPr/>
      </xdr:nvSpPr>
      <xdr:spPr>
        <a:xfrm>
          <a:off x="5007600" y="10820520"/>
          <a:ext cx="304200" cy="303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304200</xdr:colOff>
      <xdr:row>63</xdr:row>
      <xdr:rowOff>132480</xdr:rowOff>
    </xdr:to>
    <xdr:sp>
      <xdr:nvSpPr>
        <xdr:cNvPr id="53" name="AutoShape 2"/>
        <xdr:cNvSpPr/>
      </xdr:nvSpPr>
      <xdr:spPr>
        <a:xfrm>
          <a:off x="2266920" y="9791640"/>
          <a:ext cx="304200" cy="303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oneCell">
    <xdr:from>
      <xdr:col>2</xdr:col>
      <xdr:colOff>380880</xdr:colOff>
      <xdr:row>61</xdr:row>
      <xdr:rowOff>69840</xdr:rowOff>
    </xdr:from>
    <xdr:to>
      <xdr:col>12</xdr:col>
      <xdr:colOff>162360</xdr:colOff>
      <xdr:row>81</xdr:row>
      <xdr:rowOff>132120</xdr:rowOff>
    </xdr:to>
    <xdr:pic>
      <xdr:nvPicPr>
        <xdr:cNvPr id="54" name="Imagem 4" descr=""/>
        <xdr:cNvPicPr/>
      </xdr:nvPicPr>
      <xdr:blipFill>
        <a:blip r:embed="rId7"/>
        <a:srcRect l="0" t="24018" r="0" b="0"/>
        <a:stretch/>
      </xdr:blipFill>
      <xdr:spPr>
        <a:xfrm>
          <a:off x="1962720" y="9690120"/>
          <a:ext cx="6633000" cy="349128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59760</xdr:colOff>
      <xdr:row>169</xdr:row>
      <xdr:rowOff>43560</xdr:rowOff>
    </xdr:from>
    <xdr:to>
      <xdr:col>16</xdr:col>
      <xdr:colOff>488880</xdr:colOff>
      <xdr:row>177</xdr:row>
      <xdr:rowOff>142920</xdr:rowOff>
    </xdr:to>
    <xdr:graphicFrame>
      <xdr:nvGraphicFramePr>
        <xdr:cNvPr id="55" name="Gráfico 1"/>
        <xdr:cNvGraphicFramePr/>
      </xdr:nvGraphicFramePr>
      <xdr:xfrm>
        <a:off x="4382280" y="31247640"/>
        <a:ext cx="7460280" cy="14709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57600</xdr:colOff>
      <xdr:row>1</xdr:row>
      <xdr:rowOff>28800</xdr:rowOff>
    </xdr:from>
    <xdr:to>
      <xdr:col>2</xdr:col>
      <xdr:colOff>127440</xdr:colOff>
      <xdr:row>4</xdr:row>
      <xdr:rowOff>1080</xdr:rowOff>
    </xdr:to>
    <xdr:pic>
      <xdr:nvPicPr>
        <xdr:cNvPr id="56" name="u244_img" descr="BREENERGY - Brazilian Energy Efficiency"/>
        <xdr:cNvPicPr/>
      </xdr:nvPicPr>
      <xdr:blipFill>
        <a:blip r:embed="rId2"/>
        <a:srcRect l="0" t="0" r="33149" b="16330"/>
        <a:stretch/>
      </xdr:blipFill>
      <xdr:spPr>
        <a:xfrm>
          <a:off x="742680" y="200160"/>
          <a:ext cx="966600" cy="486720"/>
        </a:xfrm>
        <a:prstGeom prst="rect">
          <a:avLst/>
        </a:prstGeom>
        <a:ln w="0">
          <a:noFill/>
        </a:ln>
      </xdr:spPr>
    </xdr:pic>
    <xdr:clientData/>
  </xdr:twoCellAnchor>
  <xdr:twoCellAnchor editAs="twoCell">
    <xdr:from>
      <xdr:col>3</xdr:col>
      <xdr:colOff>367560</xdr:colOff>
      <xdr:row>18</xdr:row>
      <xdr:rowOff>15120</xdr:rowOff>
    </xdr:from>
    <xdr:to>
      <xdr:col>18</xdr:col>
      <xdr:colOff>666360</xdr:colOff>
      <xdr:row>30</xdr:row>
      <xdr:rowOff>109800</xdr:rowOff>
    </xdr:to>
    <xdr:sp>
      <xdr:nvSpPr>
        <xdr:cNvPr id="57" name="CaixaDeTexto 3"/>
        <xdr:cNvSpPr/>
      </xdr:nvSpPr>
      <xdr:spPr>
        <a:xfrm>
          <a:off x="2634480" y="3844080"/>
          <a:ext cx="10815840" cy="2152080"/>
        </a:xfrm>
        <a:prstGeom prst="rect">
          <a:avLst/>
        </a:prstGeom>
        <a:solidFill>
          <a:srgbClr val="ffffff"/>
        </a:solidFill>
        <a:ln w="9525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pt-BR" sz="1400" spc="-1" strike="noStrike">
              <a:solidFill>
                <a:srgbClr val="000000"/>
              </a:solidFill>
              <a:latin typeface="Arial"/>
            </a:rPr>
            <a:t>Durante o ensaio de Elevação de Temperatura é Injetada a corrente nominal no reator, até que sua temperatura estabilize.</a:t>
          </a:r>
          <a:endParaRPr b="0" lang="pt-BR" sz="14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pt-BR" sz="1400" spc="-1" strike="noStrike">
              <a:solidFill>
                <a:srgbClr val="000000"/>
              </a:solidFill>
              <a:latin typeface="Arial"/>
            </a:rPr>
            <a:t>	</a:t>
          </a:r>
          <a:r>
            <a:rPr b="0" lang="pt-BR" sz="1400" spc="-1" strike="noStrike">
              <a:solidFill>
                <a:srgbClr val="000000"/>
              </a:solidFill>
              <a:latin typeface="Arial"/>
            </a:rPr>
            <a:t>A estabilização ocorre quando a temperatura no corpo do reator varia menos que 1°C. Esta variação de temperatura é detectada por meio de sensores de temperatura posicionados ao longo do corpo do reator. A variação da temperatura ambiente também é Mensurada.</a:t>
          </a:r>
          <a:endParaRPr b="0" lang="pt-BR" sz="14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pt-BR" sz="1400" spc="-1" strike="noStrike">
              <a:solidFill>
                <a:srgbClr val="000000"/>
              </a:solidFill>
              <a:latin typeface="Arial"/>
            </a:rPr>
            <a:t>	</a:t>
          </a:r>
          <a:r>
            <a:rPr b="0" lang="pt-BR" sz="1400" spc="-1" strike="noStrike">
              <a:solidFill>
                <a:srgbClr val="000000"/>
              </a:solidFill>
              <a:latin typeface="Arial"/>
            </a:rPr>
            <a:t>Após detectada a estabilização o reator é desconectado do circuito e inicia-se a medição da curva de variação da resistência ôhmica pela temperatura do reator. A resistência diminui conforme a temperatura do reator decai.</a:t>
          </a:r>
          <a:endParaRPr b="0" lang="pt-BR" sz="14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pt-BR" sz="1400" spc="-1" strike="noStrike">
              <a:solidFill>
                <a:srgbClr val="000000"/>
              </a:solidFill>
              <a:latin typeface="Arial"/>
            </a:rPr>
            <a:t>	</a:t>
          </a:r>
          <a:r>
            <a:rPr b="0" lang="pt-BR" sz="1400" spc="-1" strike="noStrike">
              <a:solidFill>
                <a:srgbClr val="000000"/>
              </a:solidFill>
              <a:latin typeface="Arial"/>
            </a:rPr>
            <a:t>Com os valores adquiridos da curva de variação de resistência, é calculada a temperatura do reator no instante do desligamento, este valor é normalizado com a temperatura ambiente especificada pelo cliente, e é equivale a temperatura do reator em regime normal de trabalho.</a:t>
          </a:r>
          <a:endParaRPr b="0" lang="pt-BR" sz="1400" spc="-1" strike="noStrike">
            <a:latin typeface="Times New Roman"/>
          </a:endParaRPr>
        </a:p>
      </xdr:txBody>
    </xdr:sp>
    <xdr:clientData/>
  </xdr:twoCellAnchor>
  <xdr:twoCellAnchor editAs="oneCell">
    <xdr:from>
      <xdr:col>6</xdr:col>
      <xdr:colOff>228600</xdr:colOff>
      <xdr:row>183</xdr:row>
      <xdr:rowOff>107280</xdr:rowOff>
    </xdr:from>
    <xdr:to>
      <xdr:col>9</xdr:col>
      <xdr:colOff>496440</xdr:colOff>
      <xdr:row>186</xdr:row>
      <xdr:rowOff>151200</xdr:rowOff>
    </xdr:to>
    <xdr:sp>
      <xdr:nvSpPr>
        <xdr:cNvPr id="58" name="CaixaDeTexto 4"/>
        <xdr:cNvSpPr/>
      </xdr:nvSpPr>
      <xdr:spPr>
        <a:xfrm>
          <a:off x="4551120" y="33882840"/>
          <a:ext cx="232344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Ter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=(R2/R1   ∗ (225+T1))−225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7</xdr:col>
      <xdr:colOff>76320</xdr:colOff>
      <xdr:row>193</xdr:row>
      <xdr:rowOff>12240</xdr:rowOff>
    </xdr:from>
    <xdr:to>
      <xdr:col>8</xdr:col>
      <xdr:colOff>514440</xdr:colOff>
      <xdr:row>195</xdr:row>
      <xdr:rowOff>218160</xdr:rowOff>
    </xdr:to>
    <xdr:sp>
      <xdr:nvSpPr>
        <xdr:cNvPr id="59" name="CaixaDeTexto 5"/>
        <xdr:cNvSpPr/>
      </xdr:nvSpPr>
      <xdr:spPr>
        <a:xfrm>
          <a:off x="5083920" y="36054720"/>
          <a:ext cx="112320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DT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=Ter −T2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6</xdr:col>
      <xdr:colOff>257040</xdr:colOff>
      <xdr:row>202</xdr:row>
      <xdr:rowOff>107280</xdr:rowOff>
    </xdr:from>
    <xdr:to>
      <xdr:col>9</xdr:col>
      <xdr:colOff>315360</xdr:colOff>
      <xdr:row>205</xdr:row>
      <xdr:rowOff>75600</xdr:rowOff>
    </xdr:to>
    <xdr:sp>
      <xdr:nvSpPr>
        <xdr:cNvPr id="60" name="CaixaDeTexto 6"/>
        <xdr:cNvSpPr/>
      </xdr:nvSpPr>
      <xdr:spPr>
        <a:xfrm>
          <a:off x="4579560" y="38274120"/>
          <a:ext cx="211392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TMF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=Tref+((225+Tref)/(225+T2))  ∗DT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twoCell">
    <xdr:from>
      <xdr:col>4</xdr:col>
      <xdr:colOff>100800</xdr:colOff>
      <xdr:row>231</xdr:row>
      <xdr:rowOff>57240</xdr:rowOff>
    </xdr:from>
    <xdr:to>
      <xdr:col>18</xdr:col>
      <xdr:colOff>469800</xdr:colOff>
      <xdr:row>235</xdr:row>
      <xdr:rowOff>104040</xdr:rowOff>
    </xdr:to>
    <xdr:sp>
      <xdr:nvSpPr>
        <xdr:cNvPr id="61" name="CaixaDeTexto 7"/>
        <xdr:cNvSpPr/>
      </xdr:nvSpPr>
      <xdr:spPr>
        <a:xfrm>
          <a:off x="3052800" y="45063000"/>
          <a:ext cx="10200960" cy="961200"/>
        </a:xfrm>
        <a:prstGeom prst="rect">
          <a:avLst/>
        </a:prstGeom>
        <a:solidFill>
          <a:srgbClr val="ffffff"/>
        </a:solidFill>
        <a:ln w="9525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pt-BR" sz="1400" spc="-1" strike="noStrike">
              <a:solidFill>
                <a:srgbClr val="000000"/>
              </a:solidFill>
              <a:latin typeface="Arial"/>
            </a:rPr>
            <a:t>Com base nos valores de temperatura calculados podemos afirmar que o Reator de Núcleo de Ar Bree, foi considerado aprovado no ensaio de Elevação de Temperatura. E se mantem adequado quanto a temperatura após o curto-circuito, conforme estabelecido na NBR-5356-05 item 4.1.5</a:t>
          </a:r>
          <a:endParaRPr b="0" lang="pt-BR" sz="1400" spc="-1" strike="noStrike">
            <a:latin typeface="Times New Roman"/>
          </a:endParaRPr>
        </a:p>
      </xdr:txBody>
    </xdr:sp>
    <xdr:clientData/>
  </xdr:twoCellAnchor>
  <xdr:twoCellAnchor editAs="oneCell">
    <xdr:from>
      <xdr:col>6</xdr:col>
      <xdr:colOff>571680</xdr:colOff>
      <xdr:row>212</xdr:row>
      <xdr:rowOff>78840</xdr:rowOff>
    </xdr:from>
    <xdr:to>
      <xdr:col>8</xdr:col>
      <xdr:colOff>619920</xdr:colOff>
      <xdr:row>215</xdr:row>
      <xdr:rowOff>46800</xdr:rowOff>
    </xdr:to>
    <xdr:sp>
      <xdr:nvSpPr>
        <xdr:cNvPr id="62" name="CaixaDeTexto 8"/>
        <xdr:cNvSpPr/>
      </xdr:nvSpPr>
      <xdr:spPr>
        <a:xfrm>
          <a:off x="4894200" y="40607640"/>
          <a:ext cx="141840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DTref = TMF -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Tref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6</xdr:col>
      <xdr:colOff>375120</xdr:colOff>
      <xdr:row>221</xdr:row>
      <xdr:rowOff>78840</xdr:rowOff>
    </xdr:from>
    <xdr:to>
      <xdr:col>9</xdr:col>
      <xdr:colOff>366840</xdr:colOff>
      <xdr:row>225</xdr:row>
      <xdr:rowOff>127800</xdr:rowOff>
    </xdr:to>
    <xdr:sp>
      <xdr:nvSpPr>
        <xdr:cNvPr id="63" name="CaixaDeTexto 9"/>
        <xdr:cNvSpPr/>
      </xdr:nvSpPr>
      <xdr:spPr>
        <a:xfrm>
          <a:off x="4697640" y="42731640"/>
          <a:ext cx="2047320" cy="99216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200" spc="-1" strike="noStrike">
              <a:solidFill>
                <a:srgbClr val="000000"/>
              </a:solidFill>
              <a:latin typeface="Calibri"/>
            </a:rPr>
            <a:t>Ɵ </a:t>
          </a:r>
          <a:r>
            <a:rPr b="0" lang="pt-BR" sz="1200" spc="-1" strike="noStrike">
              <a:solidFill>
                <a:srgbClr val="000000"/>
              </a:solidFill>
              <a:latin typeface="Cambria Math"/>
            </a:rPr>
            <a:t>=TMF+((2∗(TMF+225))/(45700/((𝐼𝑐𝑐/𝑆)^2∗𝑡)  −1))</a:t>
          </a:r>
          <a:endParaRPr b="0" lang="pt-BR" sz="1200" spc="-1" strike="noStrike">
            <a:latin typeface="Times New Roman"/>
          </a:endParaRPr>
        </a:p>
      </xdr:txBody>
    </xdr:sp>
    <xdr:clientData/>
  </xdr:twoCellAnchor>
  <xdr:twoCellAnchor editAs="twoCell">
    <xdr:from>
      <xdr:col>6</xdr:col>
      <xdr:colOff>41760</xdr:colOff>
      <xdr:row>243</xdr:row>
      <xdr:rowOff>86040</xdr:rowOff>
    </xdr:from>
    <xdr:to>
      <xdr:col>10</xdr:col>
      <xdr:colOff>577080</xdr:colOff>
      <xdr:row>248</xdr:row>
      <xdr:rowOff>163080</xdr:rowOff>
    </xdr:to>
    <xdr:pic>
      <xdr:nvPicPr>
        <xdr:cNvPr id="64" name="Imagem 3" descr=""/>
        <xdr:cNvPicPr/>
      </xdr:nvPicPr>
      <xdr:blipFill>
        <a:blip r:embed="rId3"/>
        <a:stretch/>
      </xdr:blipFill>
      <xdr:spPr>
        <a:xfrm>
          <a:off x="4364280" y="47901600"/>
          <a:ext cx="3276000" cy="122940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25</xdr:col>
      <xdr:colOff>536760</xdr:colOff>
      <xdr:row>96</xdr:row>
      <xdr:rowOff>84240</xdr:rowOff>
    </xdr:from>
    <xdr:to>
      <xdr:col>43</xdr:col>
      <xdr:colOff>12960</xdr:colOff>
      <xdr:row>120</xdr:row>
      <xdr:rowOff>152640</xdr:rowOff>
    </xdr:to>
    <xdr:graphicFrame>
      <xdr:nvGraphicFramePr>
        <xdr:cNvPr id="65" name="Gráfico 11"/>
        <xdr:cNvGraphicFramePr/>
      </xdr:nvGraphicFramePr>
      <xdr:xfrm>
        <a:off x="18035280" y="17743680"/>
        <a:ext cx="10410480" cy="418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</xdr:col>
      <xdr:colOff>580320</xdr:colOff>
      <xdr:row>127</xdr:row>
      <xdr:rowOff>13680</xdr:rowOff>
    </xdr:from>
    <xdr:to>
      <xdr:col>20</xdr:col>
      <xdr:colOff>16920</xdr:colOff>
      <xdr:row>145</xdr:row>
      <xdr:rowOff>120240</xdr:rowOff>
    </xdr:to>
    <xdr:graphicFrame>
      <xdr:nvGraphicFramePr>
        <xdr:cNvPr id="66" name="Gráfico 13"/>
        <xdr:cNvGraphicFramePr/>
      </xdr:nvGraphicFramePr>
      <xdr:xfrm>
        <a:off x="2162160" y="23045040"/>
        <a:ext cx="12068640" cy="319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25</xdr:col>
      <xdr:colOff>519480</xdr:colOff>
      <xdr:row>130</xdr:row>
      <xdr:rowOff>83160</xdr:rowOff>
    </xdr:from>
    <xdr:to>
      <xdr:col>42</xdr:col>
      <xdr:colOff>605520</xdr:colOff>
      <xdr:row>151</xdr:row>
      <xdr:rowOff>51120</xdr:rowOff>
    </xdr:to>
    <xdr:graphicFrame>
      <xdr:nvGraphicFramePr>
        <xdr:cNvPr id="67" name="Gráfico 14"/>
        <xdr:cNvGraphicFramePr/>
      </xdr:nvGraphicFramePr>
      <xdr:xfrm>
        <a:off x="18018000" y="23628960"/>
        <a:ext cx="10375920" cy="37400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59760</xdr:colOff>
      <xdr:row>193</xdr:row>
      <xdr:rowOff>43560</xdr:rowOff>
    </xdr:from>
    <xdr:to>
      <xdr:col>16</xdr:col>
      <xdr:colOff>488880</xdr:colOff>
      <xdr:row>201</xdr:row>
      <xdr:rowOff>142920</xdr:rowOff>
    </xdr:to>
    <xdr:graphicFrame>
      <xdr:nvGraphicFramePr>
        <xdr:cNvPr id="68" name="Gráfico 1"/>
        <xdr:cNvGraphicFramePr/>
      </xdr:nvGraphicFramePr>
      <xdr:xfrm>
        <a:off x="4382280" y="35362440"/>
        <a:ext cx="7460280" cy="14709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57600</xdr:colOff>
      <xdr:row>1</xdr:row>
      <xdr:rowOff>28800</xdr:rowOff>
    </xdr:from>
    <xdr:to>
      <xdr:col>2</xdr:col>
      <xdr:colOff>127440</xdr:colOff>
      <xdr:row>4</xdr:row>
      <xdr:rowOff>1080</xdr:rowOff>
    </xdr:to>
    <xdr:pic>
      <xdr:nvPicPr>
        <xdr:cNvPr id="69" name="u244_img" descr="BREENERGY - Brazilian Energy Efficiency"/>
        <xdr:cNvPicPr/>
      </xdr:nvPicPr>
      <xdr:blipFill>
        <a:blip r:embed="rId2"/>
        <a:srcRect l="0" t="0" r="33149" b="16330"/>
        <a:stretch/>
      </xdr:blipFill>
      <xdr:spPr>
        <a:xfrm>
          <a:off x="742680" y="200160"/>
          <a:ext cx="966600" cy="486720"/>
        </a:xfrm>
        <a:prstGeom prst="rect">
          <a:avLst/>
        </a:prstGeom>
        <a:ln w="0">
          <a:noFill/>
        </a:ln>
      </xdr:spPr>
    </xdr:pic>
    <xdr:clientData/>
  </xdr:twoCellAnchor>
  <xdr:twoCellAnchor editAs="twoCell">
    <xdr:from>
      <xdr:col>3</xdr:col>
      <xdr:colOff>367560</xdr:colOff>
      <xdr:row>18</xdr:row>
      <xdr:rowOff>15120</xdr:rowOff>
    </xdr:from>
    <xdr:to>
      <xdr:col>18</xdr:col>
      <xdr:colOff>666360</xdr:colOff>
      <xdr:row>30</xdr:row>
      <xdr:rowOff>109800</xdr:rowOff>
    </xdr:to>
    <xdr:sp>
      <xdr:nvSpPr>
        <xdr:cNvPr id="70" name="CaixaDeTexto 3"/>
        <xdr:cNvSpPr/>
      </xdr:nvSpPr>
      <xdr:spPr>
        <a:xfrm>
          <a:off x="2634480" y="3844080"/>
          <a:ext cx="10815840" cy="2152080"/>
        </a:xfrm>
        <a:prstGeom prst="rect">
          <a:avLst/>
        </a:prstGeom>
        <a:solidFill>
          <a:srgbClr val="ffffff"/>
        </a:solidFill>
        <a:ln w="9525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pt-BR" sz="1400" spc="-1" strike="noStrike">
              <a:solidFill>
                <a:srgbClr val="000000"/>
              </a:solidFill>
              <a:latin typeface="Arial"/>
            </a:rPr>
            <a:t>Durante o ensaio de Elevação de Temperatura é Injetada a corrente nominal no reator, até que sua temperatura estabilize.</a:t>
          </a:r>
          <a:endParaRPr b="0" lang="pt-BR" sz="14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pt-BR" sz="1400" spc="-1" strike="noStrike">
              <a:solidFill>
                <a:srgbClr val="000000"/>
              </a:solidFill>
              <a:latin typeface="Arial"/>
            </a:rPr>
            <a:t>	</a:t>
          </a:r>
          <a:r>
            <a:rPr b="0" lang="pt-BR" sz="1400" spc="-1" strike="noStrike">
              <a:solidFill>
                <a:srgbClr val="000000"/>
              </a:solidFill>
              <a:latin typeface="Arial"/>
            </a:rPr>
            <a:t>A estabilização ocorre quando a temperatura no corpo do reator varia menos que 1°C. Esta variação de temperatura é detectada por meio de sensores de temperatura posicionados ao longo do corpo do reator. A variação da temperatura ambiente também é Mensurada.</a:t>
          </a:r>
          <a:endParaRPr b="0" lang="pt-BR" sz="14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pt-BR" sz="1400" spc="-1" strike="noStrike">
              <a:solidFill>
                <a:srgbClr val="000000"/>
              </a:solidFill>
              <a:latin typeface="Arial"/>
            </a:rPr>
            <a:t>	</a:t>
          </a:r>
          <a:r>
            <a:rPr b="0" lang="pt-BR" sz="1400" spc="-1" strike="noStrike">
              <a:solidFill>
                <a:srgbClr val="000000"/>
              </a:solidFill>
              <a:latin typeface="Arial"/>
            </a:rPr>
            <a:t>Após detectada a estabilização o reator é desconectado do circuito e inicia-se a medição da curva de variação da resistência ôhmica pela temperatura do reator. A resistência diminui conforme a temperatura do reator decai.</a:t>
          </a:r>
          <a:endParaRPr b="0" lang="pt-BR" sz="14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pt-BR" sz="1400" spc="-1" strike="noStrike">
              <a:solidFill>
                <a:srgbClr val="000000"/>
              </a:solidFill>
              <a:latin typeface="Arial"/>
            </a:rPr>
            <a:t>	</a:t>
          </a:r>
          <a:r>
            <a:rPr b="0" lang="pt-BR" sz="1400" spc="-1" strike="noStrike">
              <a:solidFill>
                <a:srgbClr val="000000"/>
              </a:solidFill>
              <a:latin typeface="Arial"/>
            </a:rPr>
            <a:t>Com os valores adquiridos da curva de variação de resistência, é calculada a temperatura do reator no instante do desligamento, este valor é normalizado com a temperatura ambiente especificada pelo cliente, e é equivale a temperatura do reator em regime normal de trabalho.</a:t>
          </a:r>
          <a:endParaRPr b="0" lang="pt-BR" sz="1400" spc="-1" strike="noStrike">
            <a:latin typeface="Times New Roman"/>
          </a:endParaRPr>
        </a:p>
      </xdr:txBody>
    </xdr:sp>
    <xdr:clientData/>
  </xdr:twoCellAnchor>
  <xdr:twoCellAnchor editAs="oneCell">
    <xdr:from>
      <xdr:col>6</xdr:col>
      <xdr:colOff>228600</xdr:colOff>
      <xdr:row>207</xdr:row>
      <xdr:rowOff>107280</xdr:rowOff>
    </xdr:from>
    <xdr:to>
      <xdr:col>9</xdr:col>
      <xdr:colOff>496440</xdr:colOff>
      <xdr:row>210</xdr:row>
      <xdr:rowOff>151200</xdr:rowOff>
    </xdr:to>
    <xdr:sp>
      <xdr:nvSpPr>
        <xdr:cNvPr id="71" name="CaixaDeTexto 4"/>
        <xdr:cNvSpPr/>
      </xdr:nvSpPr>
      <xdr:spPr>
        <a:xfrm>
          <a:off x="4551120" y="37997640"/>
          <a:ext cx="232344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Ter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=(R2/R1   ∗ (225+T1))−225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7</xdr:col>
      <xdr:colOff>76320</xdr:colOff>
      <xdr:row>217</xdr:row>
      <xdr:rowOff>12240</xdr:rowOff>
    </xdr:from>
    <xdr:to>
      <xdr:col>8</xdr:col>
      <xdr:colOff>514440</xdr:colOff>
      <xdr:row>219</xdr:row>
      <xdr:rowOff>218160</xdr:rowOff>
    </xdr:to>
    <xdr:sp>
      <xdr:nvSpPr>
        <xdr:cNvPr id="72" name="CaixaDeTexto 5"/>
        <xdr:cNvSpPr/>
      </xdr:nvSpPr>
      <xdr:spPr>
        <a:xfrm>
          <a:off x="5083920" y="40169520"/>
          <a:ext cx="112320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DT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=Ter −T2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6</xdr:col>
      <xdr:colOff>257040</xdr:colOff>
      <xdr:row>226</xdr:row>
      <xdr:rowOff>107280</xdr:rowOff>
    </xdr:from>
    <xdr:to>
      <xdr:col>9</xdr:col>
      <xdr:colOff>315360</xdr:colOff>
      <xdr:row>229</xdr:row>
      <xdr:rowOff>75600</xdr:rowOff>
    </xdr:to>
    <xdr:sp>
      <xdr:nvSpPr>
        <xdr:cNvPr id="73" name="CaixaDeTexto 6"/>
        <xdr:cNvSpPr/>
      </xdr:nvSpPr>
      <xdr:spPr>
        <a:xfrm>
          <a:off x="4579560" y="42388920"/>
          <a:ext cx="211392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TMF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=Tref+((225+Tref)/(225+T2))  ∗DT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twoCell">
    <xdr:from>
      <xdr:col>4</xdr:col>
      <xdr:colOff>100800</xdr:colOff>
      <xdr:row>255</xdr:row>
      <xdr:rowOff>57240</xdr:rowOff>
    </xdr:from>
    <xdr:to>
      <xdr:col>18</xdr:col>
      <xdr:colOff>469800</xdr:colOff>
      <xdr:row>259</xdr:row>
      <xdr:rowOff>104040</xdr:rowOff>
    </xdr:to>
    <xdr:sp>
      <xdr:nvSpPr>
        <xdr:cNvPr id="74" name="CaixaDeTexto 7"/>
        <xdr:cNvSpPr/>
      </xdr:nvSpPr>
      <xdr:spPr>
        <a:xfrm>
          <a:off x="3052800" y="49177800"/>
          <a:ext cx="10200960" cy="961200"/>
        </a:xfrm>
        <a:prstGeom prst="rect">
          <a:avLst/>
        </a:prstGeom>
        <a:solidFill>
          <a:srgbClr val="ffffff"/>
        </a:solidFill>
        <a:ln w="9525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pt-BR" sz="1400" spc="-1" strike="noStrike">
              <a:solidFill>
                <a:srgbClr val="000000"/>
              </a:solidFill>
              <a:latin typeface="Arial"/>
            </a:rPr>
            <a:t>Com base nos valores de temperatura calculados podemos afirmar que o Reator de Núcleo de Ar Bree, foi considerado aprovado no ensaio de Elevação de Temperatura. E se mantem adequado quanto a temperatura após o curto-circuito, conforme estabelecido na NBR-5356-05 item 4.1.5</a:t>
          </a:r>
          <a:endParaRPr b="0" lang="pt-BR" sz="1400" spc="-1" strike="noStrike">
            <a:latin typeface="Times New Roman"/>
          </a:endParaRPr>
        </a:p>
      </xdr:txBody>
    </xdr:sp>
    <xdr:clientData/>
  </xdr:twoCellAnchor>
  <xdr:twoCellAnchor editAs="oneCell">
    <xdr:from>
      <xdr:col>6</xdr:col>
      <xdr:colOff>571680</xdr:colOff>
      <xdr:row>236</xdr:row>
      <xdr:rowOff>78840</xdr:rowOff>
    </xdr:from>
    <xdr:to>
      <xdr:col>8</xdr:col>
      <xdr:colOff>619920</xdr:colOff>
      <xdr:row>239</xdr:row>
      <xdr:rowOff>46800</xdr:rowOff>
    </xdr:to>
    <xdr:sp>
      <xdr:nvSpPr>
        <xdr:cNvPr id="75" name="CaixaDeTexto 8"/>
        <xdr:cNvSpPr/>
      </xdr:nvSpPr>
      <xdr:spPr>
        <a:xfrm>
          <a:off x="4894200" y="44722440"/>
          <a:ext cx="141840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DTref = TMF -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Tref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6</xdr:col>
      <xdr:colOff>375120</xdr:colOff>
      <xdr:row>245</xdr:row>
      <xdr:rowOff>78840</xdr:rowOff>
    </xdr:from>
    <xdr:to>
      <xdr:col>9</xdr:col>
      <xdr:colOff>366840</xdr:colOff>
      <xdr:row>249</xdr:row>
      <xdr:rowOff>127800</xdr:rowOff>
    </xdr:to>
    <xdr:sp>
      <xdr:nvSpPr>
        <xdr:cNvPr id="76" name="CaixaDeTexto 9"/>
        <xdr:cNvSpPr/>
      </xdr:nvSpPr>
      <xdr:spPr>
        <a:xfrm>
          <a:off x="4697640" y="46846440"/>
          <a:ext cx="2047320" cy="99216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200" spc="-1" strike="noStrike">
              <a:solidFill>
                <a:srgbClr val="000000"/>
              </a:solidFill>
              <a:latin typeface="Calibri"/>
            </a:rPr>
            <a:t>Ɵ </a:t>
          </a:r>
          <a:r>
            <a:rPr b="0" lang="pt-BR" sz="1200" spc="-1" strike="noStrike">
              <a:solidFill>
                <a:srgbClr val="000000"/>
              </a:solidFill>
              <a:latin typeface="Cambria Math"/>
            </a:rPr>
            <a:t>=TMF+((2∗(TMF+225))/(45700/((𝐼𝑐𝑐/𝑆)^2∗𝑡)  −1))</a:t>
          </a:r>
          <a:endParaRPr b="0" lang="pt-BR" sz="1200" spc="-1" strike="noStrike">
            <a:latin typeface="Times New Roman"/>
          </a:endParaRPr>
        </a:p>
      </xdr:txBody>
    </xdr:sp>
    <xdr:clientData/>
  </xdr:twoCellAnchor>
  <xdr:twoCellAnchor editAs="twoCell">
    <xdr:from>
      <xdr:col>6</xdr:col>
      <xdr:colOff>41760</xdr:colOff>
      <xdr:row>267</xdr:row>
      <xdr:rowOff>86040</xdr:rowOff>
    </xdr:from>
    <xdr:to>
      <xdr:col>10</xdr:col>
      <xdr:colOff>577080</xdr:colOff>
      <xdr:row>272</xdr:row>
      <xdr:rowOff>163080</xdr:rowOff>
    </xdr:to>
    <xdr:pic>
      <xdr:nvPicPr>
        <xdr:cNvPr id="77" name="Imagem 3" descr=""/>
        <xdr:cNvPicPr/>
      </xdr:nvPicPr>
      <xdr:blipFill>
        <a:blip r:embed="rId3"/>
        <a:stretch/>
      </xdr:blipFill>
      <xdr:spPr>
        <a:xfrm>
          <a:off x="4364280" y="52016400"/>
          <a:ext cx="3276000" cy="122940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23</xdr:col>
      <xdr:colOff>516960</xdr:colOff>
      <xdr:row>113</xdr:row>
      <xdr:rowOff>125280</xdr:rowOff>
    </xdr:from>
    <xdr:to>
      <xdr:col>41</xdr:col>
      <xdr:colOff>26280</xdr:colOff>
      <xdr:row>138</xdr:row>
      <xdr:rowOff>81000</xdr:rowOff>
    </xdr:to>
    <xdr:graphicFrame>
      <xdr:nvGraphicFramePr>
        <xdr:cNvPr id="78" name="Gráfico 11"/>
        <xdr:cNvGraphicFramePr/>
      </xdr:nvGraphicFramePr>
      <xdr:xfrm>
        <a:off x="16845840" y="20699280"/>
        <a:ext cx="10324080" cy="4241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24</xdr:col>
      <xdr:colOff>0</xdr:colOff>
      <xdr:row>149</xdr:row>
      <xdr:rowOff>128520</xdr:rowOff>
    </xdr:from>
    <xdr:to>
      <xdr:col>41</xdr:col>
      <xdr:colOff>39960</xdr:colOff>
      <xdr:row>171</xdr:row>
      <xdr:rowOff>138600</xdr:rowOff>
    </xdr:to>
    <xdr:graphicFrame>
      <xdr:nvGraphicFramePr>
        <xdr:cNvPr id="79" name="Gráfico 12"/>
        <xdr:cNvGraphicFramePr/>
      </xdr:nvGraphicFramePr>
      <xdr:xfrm>
        <a:off x="16913880" y="26874720"/>
        <a:ext cx="10269720" cy="38390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580320</xdr:colOff>
      <xdr:row>151</xdr:row>
      <xdr:rowOff>13680</xdr:rowOff>
    </xdr:from>
    <xdr:to>
      <xdr:col>20</xdr:col>
      <xdr:colOff>16920</xdr:colOff>
      <xdr:row>169</xdr:row>
      <xdr:rowOff>120240</xdr:rowOff>
    </xdr:to>
    <xdr:graphicFrame>
      <xdr:nvGraphicFramePr>
        <xdr:cNvPr id="80" name="Gráfico 13"/>
        <xdr:cNvGraphicFramePr/>
      </xdr:nvGraphicFramePr>
      <xdr:xfrm>
        <a:off x="2162160" y="27159840"/>
        <a:ext cx="12068640" cy="319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59760</xdr:colOff>
      <xdr:row>219</xdr:row>
      <xdr:rowOff>43560</xdr:rowOff>
    </xdr:from>
    <xdr:to>
      <xdr:col>16</xdr:col>
      <xdr:colOff>488880</xdr:colOff>
      <xdr:row>227</xdr:row>
      <xdr:rowOff>142920</xdr:rowOff>
    </xdr:to>
    <xdr:graphicFrame>
      <xdr:nvGraphicFramePr>
        <xdr:cNvPr id="81" name="Gráfico 2"/>
        <xdr:cNvGraphicFramePr/>
      </xdr:nvGraphicFramePr>
      <xdr:xfrm>
        <a:off x="4382280" y="38829240"/>
        <a:ext cx="7460280" cy="14709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57600</xdr:colOff>
      <xdr:row>1</xdr:row>
      <xdr:rowOff>28800</xdr:rowOff>
    </xdr:from>
    <xdr:to>
      <xdr:col>2</xdr:col>
      <xdr:colOff>127440</xdr:colOff>
      <xdr:row>4</xdr:row>
      <xdr:rowOff>1080</xdr:rowOff>
    </xdr:to>
    <xdr:pic>
      <xdr:nvPicPr>
        <xdr:cNvPr id="82" name="u244_img" descr="BREENERGY - Brazilian Energy Efficiency"/>
        <xdr:cNvPicPr/>
      </xdr:nvPicPr>
      <xdr:blipFill>
        <a:blip r:embed="rId2"/>
        <a:srcRect l="0" t="0" r="33149" b="16330"/>
        <a:stretch/>
      </xdr:blipFill>
      <xdr:spPr>
        <a:xfrm>
          <a:off x="742680" y="200160"/>
          <a:ext cx="966600" cy="486720"/>
        </a:xfrm>
        <a:prstGeom prst="rect">
          <a:avLst/>
        </a:prstGeom>
        <a:ln w="0">
          <a:noFill/>
        </a:ln>
      </xdr:spPr>
    </xdr:pic>
    <xdr:clientData/>
  </xdr:twoCellAnchor>
  <xdr:twoCellAnchor editAs="twoCell">
    <xdr:from>
      <xdr:col>3</xdr:col>
      <xdr:colOff>367560</xdr:colOff>
      <xdr:row>16</xdr:row>
      <xdr:rowOff>15120</xdr:rowOff>
    </xdr:from>
    <xdr:to>
      <xdr:col>18</xdr:col>
      <xdr:colOff>666360</xdr:colOff>
      <xdr:row>28</xdr:row>
      <xdr:rowOff>109800</xdr:rowOff>
    </xdr:to>
    <xdr:sp>
      <xdr:nvSpPr>
        <xdr:cNvPr id="83" name="CaixaDeTexto 4"/>
        <xdr:cNvSpPr/>
      </xdr:nvSpPr>
      <xdr:spPr>
        <a:xfrm>
          <a:off x="2634480" y="3377520"/>
          <a:ext cx="10815840" cy="2266200"/>
        </a:xfrm>
        <a:prstGeom prst="rect">
          <a:avLst/>
        </a:prstGeom>
        <a:solidFill>
          <a:srgbClr val="ffffff"/>
        </a:solidFill>
        <a:ln w="9525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pt-BR" sz="1400" spc="-1" strike="noStrike">
              <a:solidFill>
                <a:srgbClr val="000000"/>
              </a:solidFill>
              <a:latin typeface="Arial"/>
            </a:rPr>
            <a:t>Durante o ensaio de Elevação de Temperatura é Injetada a corrente nominal no reator, até que sua temperatura estabilize.</a:t>
          </a:r>
          <a:endParaRPr b="0" lang="pt-BR" sz="14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pt-BR" sz="1400" spc="-1" strike="noStrike">
              <a:solidFill>
                <a:srgbClr val="000000"/>
              </a:solidFill>
              <a:latin typeface="Arial"/>
            </a:rPr>
            <a:t>	</a:t>
          </a:r>
          <a:r>
            <a:rPr b="0" lang="pt-BR" sz="1400" spc="-1" strike="noStrike">
              <a:solidFill>
                <a:srgbClr val="000000"/>
              </a:solidFill>
              <a:latin typeface="Arial"/>
            </a:rPr>
            <a:t>A estabilização ocorre quando a temperatura no corpo do reator varia menos que 1°C. Esta variação de temperatura é detectada por meio de sensores de temperatura posicionados ao longo do corpo do reator. A variação da temperatura ambiente também é Mensurada.</a:t>
          </a:r>
          <a:endParaRPr b="0" lang="pt-BR" sz="14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pt-BR" sz="1400" spc="-1" strike="noStrike">
              <a:solidFill>
                <a:srgbClr val="000000"/>
              </a:solidFill>
              <a:latin typeface="Arial"/>
            </a:rPr>
            <a:t>	</a:t>
          </a:r>
          <a:r>
            <a:rPr b="0" lang="pt-BR" sz="1400" spc="-1" strike="noStrike">
              <a:solidFill>
                <a:srgbClr val="000000"/>
              </a:solidFill>
              <a:latin typeface="Arial"/>
            </a:rPr>
            <a:t>Após detectada a estabilização o reator é desconectado do circuito e inicia-se a medição da curva de variação da resistência ôhmica pela temperatura do reator. A resistência diminui conforme a temperatura do reator decai.</a:t>
          </a:r>
          <a:endParaRPr b="0" lang="pt-BR" sz="1400" spc="-1" strike="noStrike">
            <a:latin typeface="Times New Roman"/>
          </a:endParaRPr>
        </a:p>
        <a:p>
          <a:pPr>
            <a:lnSpc>
              <a:spcPct val="100000"/>
            </a:lnSpc>
          </a:pPr>
          <a:r>
            <a:rPr b="0" lang="pt-BR" sz="1400" spc="-1" strike="noStrike">
              <a:solidFill>
                <a:srgbClr val="000000"/>
              </a:solidFill>
              <a:latin typeface="Arial"/>
            </a:rPr>
            <a:t>	</a:t>
          </a:r>
          <a:r>
            <a:rPr b="0" lang="pt-BR" sz="1400" spc="-1" strike="noStrike">
              <a:solidFill>
                <a:srgbClr val="000000"/>
              </a:solidFill>
              <a:latin typeface="Arial"/>
            </a:rPr>
            <a:t>Com os valores adquiridos da curva de variação de resistência, é calculada a temperatura do reator no instante do desligamento, este valor é normalizado com a temperatura ambiente especificada pelo cliente, e é equivale a temperatura do reator em regime normal de trabalho.</a:t>
          </a:r>
          <a:endParaRPr b="0" lang="pt-BR" sz="1400" spc="-1" strike="noStrike">
            <a:latin typeface="Times New Roman"/>
          </a:endParaRPr>
        </a:p>
      </xdr:txBody>
    </xdr:sp>
    <xdr:clientData/>
  </xdr:twoCellAnchor>
  <xdr:twoCellAnchor editAs="oneCell">
    <xdr:from>
      <xdr:col>6</xdr:col>
      <xdr:colOff>228600</xdr:colOff>
      <xdr:row>233</xdr:row>
      <xdr:rowOff>107280</xdr:rowOff>
    </xdr:from>
    <xdr:to>
      <xdr:col>9</xdr:col>
      <xdr:colOff>496440</xdr:colOff>
      <xdr:row>236</xdr:row>
      <xdr:rowOff>94320</xdr:rowOff>
    </xdr:to>
    <xdr:sp>
      <xdr:nvSpPr>
        <xdr:cNvPr id="84" name="CaixaDeTexto 5"/>
        <xdr:cNvSpPr/>
      </xdr:nvSpPr>
      <xdr:spPr>
        <a:xfrm>
          <a:off x="4551120" y="41350680"/>
          <a:ext cx="232344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Ter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=(R2/R1   ∗ (225+T1))−225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7</xdr:col>
      <xdr:colOff>76320</xdr:colOff>
      <xdr:row>243</xdr:row>
      <xdr:rowOff>12240</xdr:rowOff>
    </xdr:from>
    <xdr:to>
      <xdr:col>8</xdr:col>
      <xdr:colOff>514440</xdr:colOff>
      <xdr:row>245</xdr:row>
      <xdr:rowOff>218160</xdr:rowOff>
    </xdr:to>
    <xdr:sp>
      <xdr:nvSpPr>
        <xdr:cNvPr id="85" name="CaixaDeTexto 6"/>
        <xdr:cNvSpPr/>
      </xdr:nvSpPr>
      <xdr:spPr>
        <a:xfrm>
          <a:off x="5083920" y="43512840"/>
          <a:ext cx="112320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DT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=Ter −T2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6</xdr:col>
      <xdr:colOff>257040</xdr:colOff>
      <xdr:row>252</xdr:row>
      <xdr:rowOff>107280</xdr:rowOff>
    </xdr:from>
    <xdr:to>
      <xdr:col>9</xdr:col>
      <xdr:colOff>315360</xdr:colOff>
      <xdr:row>256</xdr:row>
      <xdr:rowOff>94320</xdr:rowOff>
    </xdr:to>
    <xdr:sp>
      <xdr:nvSpPr>
        <xdr:cNvPr id="86" name="CaixaDeTexto 7"/>
        <xdr:cNvSpPr/>
      </xdr:nvSpPr>
      <xdr:spPr>
        <a:xfrm>
          <a:off x="4579560" y="45608040"/>
          <a:ext cx="211392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TMF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=Tref+((225+Tref)/(225+T2))  ∗DT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twoCell">
    <xdr:from>
      <xdr:col>4</xdr:col>
      <xdr:colOff>100800</xdr:colOff>
      <xdr:row>281</xdr:row>
      <xdr:rowOff>57240</xdr:rowOff>
    </xdr:from>
    <xdr:to>
      <xdr:col>18</xdr:col>
      <xdr:colOff>469800</xdr:colOff>
      <xdr:row>285</xdr:row>
      <xdr:rowOff>104040</xdr:rowOff>
    </xdr:to>
    <xdr:sp>
      <xdr:nvSpPr>
        <xdr:cNvPr id="87" name="CaixaDeTexto 8"/>
        <xdr:cNvSpPr/>
      </xdr:nvSpPr>
      <xdr:spPr>
        <a:xfrm>
          <a:off x="3052800" y="51558840"/>
          <a:ext cx="10200960" cy="961200"/>
        </a:xfrm>
        <a:prstGeom prst="rect">
          <a:avLst/>
        </a:prstGeom>
        <a:solidFill>
          <a:srgbClr val="ffffff"/>
        </a:solidFill>
        <a:ln w="9525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Calibri"/>
            </a:rPr>
            <a:t>	</a:t>
          </a:r>
          <a:r>
            <a:rPr b="0" lang="pt-BR" sz="1400" spc="-1" strike="noStrike">
              <a:solidFill>
                <a:srgbClr val="000000"/>
              </a:solidFill>
              <a:latin typeface="Arial"/>
            </a:rPr>
            <a:t>Com base nos valores de temperatura calculados podemos afirmar que o Reator de Núcleo de Ar Bree, foi considerado aprovado no ensaio de Elevação de Temperatura. E se mantem adequado quanto a temperatura após o curto-circuito, conforme estabelecido na NBR-5356-05 item 4.1.5</a:t>
          </a:r>
          <a:endParaRPr b="0" lang="pt-BR" sz="1400" spc="-1" strike="noStrike">
            <a:latin typeface="Times New Roman"/>
          </a:endParaRPr>
        </a:p>
      </xdr:txBody>
    </xdr:sp>
    <xdr:clientData/>
  </xdr:twoCellAnchor>
  <xdr:twoCellAnchor editAs="oneCell">
    <xdr:from>
      <xdr:col>6</xdr:col>
      <xdr:colOff>571680</xdr:colOff>
      <xdr:row>262</xdr:row>
      <xdr:rowOff>78840</xdr:rowOff>
    </xdr:from>
    <xdr:to>
      <xdr:col>8</xdr:col>
      <xdr:colOff>619920</xdr:colOff>
      <xdr:row>265</xdr:row>
      <xdr:rowOff>170640</xdr:rowOff>
    </xdr:to>
    <xdr:sp>
      <xdr:nvSpPr>
        <xdr:cNvPr id="88" name="CaixaDeTexto 9"/>
        <xdr:cNvSpPr/>
      </xdr:nvSpPr>
      <xdr:spPr>
        <a:xfrm>
          <a:off x="4894200" y="47294280"/>
          <a:ext cx="1418400" cy="67284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100" spc="-1" strike="noStrike">
              <a:solidFill>
                <a:srgbClr val="000000"/>
              </a:solidFill>
              <a:latin typeface="Arial"/>
            </a:rPr>
            <a:t>DTref = TMF - </a:t>
          </a:r>
          <a:r>
            <a:rPr b="0" lang="pt-BR" sz="1100" spc="-1" strike="noStrike">
              <a:solidFill>
                <a:srgbClr val="000000"/>
              </a:solidFill>
              <a:latin typeface="Cambria Math"/>
            </a:rPr>
            <a:t>Tref</a:t>
          </a:r>
          <a:endParaRPr b="0" lang="pt-B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6</xdr:col>
      <xdr:colOff>375120</xdr:colOff>
      <xdr:row>271</xdr:row>
      <xdr:rowOff>78840</xdr:rowOff>
    </xdr:from>
    <xdr:to>
      <xdr:col>9</xdr:col>
      <xdr:colOff>366840</xdr:colOff>
      <xdr:row>275</xdr:row>
      <xdr:rowOff>128160</xdr:rowOff>
    </xdr:to>
    <xdr:sp>
      <xdr:nvSpPr>
        <xdr:cNvPr id="89" name="CaixaDeTexto 10"/>
        <xdr:cNvSpPr/>
      </xdr:nvSpPr>
      <xdr:spPr>
        <a:xfrm>
          <a:off x="4697640" y="49227840"/>
          <a:ext cx="2047320" cy="99216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0" lang="pt-BR" sz="1200" spc="-1" strike="noStrike">
              <a:solidFill>
                <a:srgbClr val="000000"/>
              </a:solidFill>
              <a:latin typeface="Calibri"/>
            </a:rPr>
            <a:t>Ɵ </a:t>
          </a:r>
          <a:r>
            <a:rPr b="0" lang="pt-BR" sz="1200" spc="-1" strike="noStrike">
              <a:solidFill>
                <a:srgbClr val="000000"/>
              </a:solidFill>
              <a:latin typeface="Cambria Math"/>
            </a:rPr>
            <a:t>=TMF+((2∗(TMF+225))/(45700/((𝐼𝑐𝑐/𝑆)^2∗𝑡)  −1))</a:t>
          </a:r>
          <a:endParaRPr b="0" lang="pt-BR" sz="1200" spc="-1" strike="noStrike">
            <a:latin typeface="Times New Roman"/>
          </a:endParaRPr>
        </a:p>
      </xdr:txBody>
    </xdr:sp>
    <xdr:clientData/>
  </xdr:twoCellAnchor>
  <xdr:twoCellAnchor editAs="oneCell">
    <xdr:from>
      <xdr:col>23</xdr:col>
      <xdr:colOff>544320</xdr:colOff>
      <xdr:row>115</xdr:row>
      <xdr:rowOff>43560</xdr:rowOff>
    </xdr:from>
    <xdr:to>
      <xdr:col>41</xdr:col>
      <xdr:colOff>53640</xdr:colOff>
      <xdr:row>141</xdr:row>
      <xdr:rowOff>108000</xdr:rowOff>
    </xdr:to>
    <xdr:graphicFrame>
      <xdr:nvGraphicFramePr>
        <xdr:cNvPr id="90" name="Gráfico 15"/>
        <xdr:cNvGraphicFramePr/>
      </xdr:nvGraphicFramePr>
      <xdr:xfrm>
        <a:off x="16873200" y="20941560"/>
        <a:ext cx="10324080" cy="45219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523800</xdr:colOff>
      <xdr:row>153</xdr:row>
      <xdr:rowOff>111600</xdr:rowOff>
    </xdr:from>
    <xdr:to>
      <xdr:col>40</xdr:col>
      <xdr:colOff>611640</xdr:colOff>
      <xdr:row>177</xdr:row>
      <xdr:rowOff>26640</xdr:rowOff>
    </xdr:to>
    <xdr:graphicFrame>
      <xdr:nvGraphicFramePr>
        <xdr:cNvPr id="91" name="Gráfico 17"/>
        <xdr:cNvGraphicFramePr/>
      </xdr:nvGraphicFramePr>
      <xdr:xfrm>
        <a:off x="16852680" y="27524520"/>
        <a:ext cx="10258200" cy="4029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</xdr:col>
      <xdr:colOff>580320</xdr:colOff>
      <xdr:row>177</xdr:row>
      <xdr:rowOff>13680</xdr:rowOff>
    </xdr:from>
    <xdr:to>
      <xdr:col>20</xdr:col>
      <xdr:colOff>16920</xdr:colOff>
      <xdr:row>195</xdr:row>
      <xdr:rowOff>120240</xdr:rowOff>
    </xdr:to>
    <xdr:graphicFrame>
      <xdr:nvGraphicFramePr>
        <xdr:cNvPr id="92" name="Gráfico 22"/>
        <xdr:cNvGraphicFramePr/>
      </xdr:nvGraphicFramePr>
      <xdr:xfrm>
        <a:off x="2162160" y="31541400"/>
        <a:ext cx="12068640" cy="319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0</xdr:colOff>
      <xdr:row>77</xdr:row>
      <xdr:rowOff>0</xdr:rowOff>
    </xdr:from>
    <xdr:to>
      <xdr:col>8</xdr:col>
      <xdr:colOff>611640</xdr:colOff>
      <xdr:row>94</xdr:row>
      <xdr:rowOff>94680</xdr:rowOff>
    </xdr:to>
    <xdr:pic>
      <xdr:nvPicPr>
        <xdr:cNvPr id="93" name="Imagem 12" descr=""/>
        <xdr:cNvPicPr/>
      </xdr:nvPicPr>
      <xdr:blipFill>
        <a:blip r:embed="rId6"/>
        <a:srcRect l="0" t="0" r="31969" b="0"/>
        <a:stretch/>
      </xdr:blipFill>
      <xdr:spPr>
        <a:xfrm>
          <a:off x="1581840" y="14325480"/>
          <a:ext cx="4722480" cy="30664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9</xdr:col>
      <xdr:colOff>149760</xdr:colOff>
      <xdr:row>77</xdr:row>
      <xdr:rowOff>0</xdr:rowOff>
    </xdr:from>
    <xdr:to>
      <xdr:col>14</xdr:col>
      <xdr:colOff>498600</xdr:colOff>
      <xdr:row>94</xdr:row>
      <xdr:rowOff>81000</xdr:rowOff>
    </xdr:to>
    <xdr:pic>
      <xdr:nvPicPr>
        <xdr:cNvPr id="94" name="Imagem 18" descr=""/>
        <xdr:cNvPicPr/>
      </xdr:nvPicPr>
      <xdr:blipFill>
        <a:blip r:embed="rId7"/>
        <a:srcRect l="6659" t="0" r="24042" b="0"/>
        <a:stretch/>
      </xdr:blipFill>
      <xdr:spPr>
        <a:xfrm>
          <a:off x="6527880" y="14325480"/>
          <a:ext cx="3894480" cy="305280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15</xdr:col>
      <xdr:colOff>0</xdr:colOff>
      <xdr:row>77</xdr:row>
      <xdr:rowOff>0</xdr:rowOff>
    </xdr:from>
    <xdr:to>
      <xdr:col>20</xdr:col>
      <xdr:colOff>434880</xdr:colOff>
      <xdr:row>94</xdr:row>
      <xdr:rowOff>75600</xdr:rowOff>
    </xdr:to>
    <xdr:pic>
      <xdr:nvPicPr>
        <xdr:cNvPr id="95" name="Imagem 21" descr=""/>
        <xdr:cNvPicPr/>
      </xdr:nvPicPr>
      <xdr:blipFill>
        <a:blip r:embed="rId8"/>
        <a:srcRect l="4724" t="0" r="26468" b="0"/>
        <a:stretch/>
      </xdr:blipFill>
      <xdr:spPr>
        <a:xfrm>
          <a:off x="10638720" y="14325480"/>
          <a:ext cx="4010040" cy="304740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B1:AT252"/>
  <sheetViews>
    <sheetView showFormulas="false" showGridLines="true" showRowColHeaders="true" showZeros="true" rightToLeft="false" tabSelected="false" showOutlineSymbols="true" defaultGridColor="true" view="normal" topLeftCell="A116" colorId="64" zoomScale="150" zoomScaleNormal="150" zoomScalePageLayoutView="100" workbookViewId="0">
      <selection pane="topLeft" activeCell="N123" activeCellId="0" sqref="N123"/>
    </sheetView>
  </sheetViews>
  <sheetFormatPr defaultColWidth="9.1484375" defaultRowHeight="14.25" zeroHeight="false" outlineLevelRow="0" outlineLevelCol="0"/>
  <cols>
    <col collapsed="false" customWidth="true" hidden="false" outlineLevel="0" max="1" min="1" style="1" width="9.71"/>
    <col collapsed="false" customWidth="true" hidden="false" outlineLevel="0" max="2" min="2" style="1" width="12.71"/>
    <col collapsed="false" customWidth="true" hidden="false" outlineLevel="0" max="12" min="3" style="1" width="9.71"/>
    <col collapsed="false" customWidth="true" hidden="false" outlineLevel="0" max="13" min="13" style="1" width="10.99"/>
    <col collapsed="false" customWidth="true" hidden="false" outlineLevel="0" max="14" min="14" style="1" width="10.13"/>
    <col collapsed="false" customWidth="true" hidden="false" outlineLevel="0" max="15" min="15" style="1" width="9.71"/>
    <col collapsed="false" customWidth="true" hidden="false" outlineLevel="0" max="25" min="16" style="1" width="8.29"/>
    <col collapsed="false" customWidth="true" hidden="false" outlineLevel="0" max="26" min="26" style="1" width="13.86"/>
    <col collapsed="false" customWidth="true" hidden="false" outlineLevel="0" max="27" min="27" style="1" width="8.29"/>
    <col collapsed="false" customWidth="true" hidden="false" outlineLevel="0" max="28" min="28" style="1" width="9.85"/>
    <col collapsed="false" customWidth="true" hidden="false" outlineLevel="0" max="29" min="29" style="1" width="8.29"/>
    <col collapsed="false" customWidth="false" hidden="false" outlineLevel="0" max="1024" min="30" style="1" width="9.13"/>
  </cols>
  <sheetData>
    <row r="1" customFormat="false" ht="13.5" hidden="false" customHeight="true" outlineLevel="0" collapsed="false"/>
    <row r="2" customFormat="false" ht="13.5" hidden="false" customHeight="true" outlineLevel="0" collapsed="false">
      <c r="B2" s="2" t="s">
        <v>0</v>
      </c>
      <c r="C2" s="3"/>
      <c r="D2" s="4" t="s">
        <v>1</v>
      </c>
      <c r="E2" s="4"/>
      <c r="F2" s="4"/>
      <c r="G2" s="4"/>
      <c r="H2" s="4"/>
      <c r="I2" s="4"/>
      <c r="J2" s="4"/>
      <c r="K2" s="4"/>
      <c r="L2" s="4"/>
      <c r="M2" s="4"/>
      <c r="N2" s="4"/>
    </row>
    <row r="3" customFormat="false" ht="13.5" hidden="false" customHeight="true" outlineLevel="0" collapsed="false">
      <c r="B3" s="5"/>
      <c r="C3" s="6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customFormat="false" ht="13.5" hidden="false" customHeight="true" outlineLevel="0" collapsed="false">
      <c r="B4" s="5"/>
      <c r="C4" s="6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Q4" s="1" t="n">
        <v>33.5</v>
      </c>
    </row>
    <row r="5" customFormat="false" ht="13.5" hidden="false" customHeight="true" outlineLevel="0" collapsed="false">
      <c r="B5" s="7" t="s">
        <v>2</v>
      </c>
      <c r="C5" s="7"/>
      <c r="D5" s="8" t="s">
        <v>3</v>
      </c>
      <c r="E5" s="9"/>
      <c r="F5" s="8"/>
      <c r="G5" s="10"/>
      <c r="H5" s="11" t="s">
        <v>4</v>
      </c>
      <c r="I5" s="8" t="n">
        <v>49540</v>
      </c>
      <c r="J5" s="10"/>
      <c r="K5" s="10"/>
      <c r="L5" s="11"/>
      <c r="M5" s="11" t="s">
        <v>5</v>
      </c>
      <c r="N5" s="12" t="s">
        <v>6</v>
      </c>
      <c r="Q5" s="1" t="n">
        <f aca="false">Q4*1.1</f>
        <v>36.85</v>
      </c>
    </row>
    <row r="6" customFormat="false" ht="13.5" hidden="false" customHeight="true" outlineLevel="0" collapsed="false">
      <c r="B6" s="13" t="s">
        <v>7</v>
      </c>
      <c r="C6" s="13"/>
      <c r="D6" s="14" t="s">
        <v>8</v>
      </c>
      <c r="E6" s="15"/>
      <c r="F6" s="14"/>
      <c r="G6" s="16"/>
      <c r="H6" s="17" t="s">
        <v>9</v>
      </c>
      <c r="I6" s="14" t="s">
        <v>10</v>
      </c>
      <c r="J6" s="16"/>
      <c r="K6" s="16"/>
      <c r="L6" s="18"/>
      <c r="M6" s="17" t="s">
        <v>11</v>
      </c>
      <c r="N6" s="12" t="n">
        <v>1</v>
      </c>
    </row>
    <row r="7" customFormat="false" ht="13.5" hidden="false" customHeight="true" outlineLevel="0" collapsed="false">
      <c r="B7" s="13" t="s">
        <v>12</v>
      </c>
      <c r="C7" s="13"/>
      <c r="D7" s="14" t="s">
        <v>13</v>
      </c>
      <c r="E7" s="15"/>
      <c r="F7" s="18"/>
      <c r="G7" s="16"/>
      <c r="H7" s="19" t="s">
        <v>14</v>
      </c>
      <c r="I7" s="14" t="s">
        <v>15</v>
      </c>
      <c r="J7" s="16"/>
      <c r="K7" s="16"/>
      <c r="L7" s="18"/>
      <c r="M7" s="17" t="s">
        <v>16</v>
      </c>
      <c r="N7" s="20" t="n">
        <v>19035</v>
      </c>
    </row>
    <row r="8" customFormat="false" ht="13.5" hidden="false" customHeight="true" outlineLevel="0" collapsed="false">
      <c r="B8" s="21"/>
      <c r="C8" s="22"/>
      <c r="D8" s="23"/>
      <c r="E8" s="23"/>
      <c r="F8" s="23"/>
      <c r="G8" s="23"/>
      <c r="H8" s="23"/>
      <c r="I8" s="23"/>
      <c r="J8" s="23"/>
      <c r="K8" s="22"/>
      <c r="L8" s="22"/>
      <c r="M8" s="22"/>
      <c r="N8" s="24"/>
    </row>
    <row r="9" customFormat="false" ht="13.5" hidden="false" customHeight="true" outlineLevel="0" collapsed="false">
      <c r="B9" s="25" t="s">
        <v>17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</row>
    <row r="10" customFormat="false" ht="13.5" hidden="false" customHeight="true" outlineLevel="0" collapsed="false">
      <c r="B10" s="26"/>
      <c r="E10" s="27"/>
      <c r="F10" s="27"/>
      <c r="G10" s="27"/>
      <c r="H10" s="27"/>
      <c r="I10" s="27"/>
      <c r="J10" s="27"/>
      <c r="K10" s="27"/>
      <c r="N10" s="28"/>
    </row>
    <row r="11" customFormat="false" ht="13.5" hidden="false" customHeight="true" outlineLevel="0" collapsed="false">
      <c r="B11" s="26"/>
      <c r="E11" s="29" t="s">
        <v>18</v>
      </c>
      <c r="F11" s="30" t="n">
        <v>467</v>
      </c>
      <c r="G11" s="27" t="s">
        <v>19</v>
      </c>
      <c r="H11" s="27"/>
      <c r="L11" s="29" t="s">
        <v>20</v>
      </c>
      <c r="M11" s="30" t="n">
        <f aca="false">2*PI()*F14*F11*10^-3</f>
        <v>176.054852307172</v>
      </c>
      <c r="N11" s="31" t="s">
        <v>21</v>
      </c>
    </row>
    <row r="12" customFormat="false" ht="13.5" hidden="false" customHeight="true" outlineLevel="0" collapsed="false">
      <c r="B12" s="26"/>
      <c r="E12" s="29" t="s">
        <v>22</v>
      </c>
      <c r="F12" s="30" t="n">
        <v>33.5</v>
      </c>
      <c r="G12" s="27" t="s">
        <v>23</v>
      </c>
      <c r="H12" s="27"/>
      <c r="L12" s="29" t="s">
        <v>24</v>
      </c>
      <c r="M12" s="30" t="s">
        <v>25</v>
      </c>
      <c r="N12" s="32" t="s">
        <v>26</v>
      </c>
    </row>
    <row r="13" customFormat="false" ht="13.5" hidden="false" customHeight="true" outlineLevel="0" collapsed="false">
      <c r="B13" s="26"/>
      <c r="E13" s="29" t="s">
        <v>27</v>
      </c>
      <c r="F13" s="30" t="n">
        <v>34.5</v>
      </c>
      <c r="G13" s="27" t="s">
        <v>28</v>
      </c>
      <c r="H13" s="27"/>
      <c r="L13" s="29" t="s">
        <v>29</v>
      </c>
      <c r="M13" s="30" t="n">
        <v>200</v>
      </c>
      <c r="N13" s="32" t="s">
        <v>30</v>
      </c>
    </row>
    <row r="14" customFormat="false" ht="13.5" hidden="false" customHeight="true" outlineLevel="0" collapsed="false">
      <c r="B14" s="26"/>
      <c r="E14" s="29" t="s">
        <v>31</v>
      </c>
      <c r="F14" s="30" t="n">
        <v>60</v>
      </c>
      <c r="G14" s="27" t="s">
        <v>32</v>
      </c>
      <c r="H14" s="27"/>
      <c r="L14" s="29" t="s">
        <v>33</v>
      </c>
      <c r="M14" s="30" t="n">
        <f aca="false">F15*2.55</f>
        <v>0</v>
      </c>
      <c r="N14" s="32" t="s">
        <v>34</v>
      </c>
    </row>
    <row r="15" customFormat="false" ht="13.5" hidden="false" customHeight="true" outlineLevel="0" collapsed="false">
      <c r="B15" s="26"/>
      <c r="E15" s="29" t="s">
        <v>35</v>
      </c>
      <c r="F15" s="30" t="n">
        <v>0</v>
      </c>
      <c r="G15" s="27" t="s">
        <v>36</v>
      </c>
      <c r="H15" s="27"/>
      <c r="N15" s="28"/>
    </row>
    <row r="16" customFormat="false" ht="13.5" hidden="false" customHeight="true" outlineLevel="0" collapsed="false">
      <c r="B16" s="26"/>
      <c r="E16" s="29" t="s">
        <v>37</v>
      </c>
      <c r="F16" s="27" t="n">
        <v>2020</v>
      </c>
      <c r="H16" s="27"/>
      <c r="L16" s="29" t="s">
        <v>38</v>
      </c>
      <c r="M16" s="33" t="s">
        <v>39</v>
      </c>
      <c r="N16" s="33"/>
    </row>
    <row r="17" customFormat="false" ht="13.5" hidden="false" customHeight="true" outlineLevel="0" collapsed="false">
      <c r="B17" s="26"/>
      <c r="G17" s="27"/>
      <c r="H17" s="27"/>
      <c r="M17" s="34"/>
      <c r="N17" s="34"/>
    </row>
    <row r="18" customFormat="false" ht="13.5" hidden="false" customHeight="true" outlineLevel="0" collapsed="false">
      <c r="B18" s="25" t="s">
        <v>40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</row>
    <row r="19" customFormat="false" ht="13.5" hidden="false" customHeight="true" outlineLevel="0" collapsed="false">
      <c r="B19" s="35"/>
      <c r="N19" s="28"/>
    </row>
    <row r="20" customFormat="false" ht="13.5" hidden="false" customHeight="true" outlineLevel="0" collapsed="false">
      <c r="B20" s="35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28"/>
    </row>
    <row r="21" customFormat="false" ht="13.5" hidden="false" customHeight="true" outlineLevel="0" collapsed="false">
      <c r="B21" s="35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28"/>
    </row>
    <row r="22" customFormat="false" ht="13.5" hidden="false" customHeight="true" outlineLevel="0" collapsed="false">
      <c r="B22" s="35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28"/>
    </row>
    <row r="23" customFormat="false" ht="13.5" hidden="false" customHeight="true" outlineLevel="0" collapsed="false">
      <c r="B23" s="35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28"/>
    </row>
    <row r="24" customFormat="false" ht="13.5" hidden="false" customHeight="true" outlineLevel="0" collapsed="false">
      <c r="B24" s="35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28"/>
    </row>
    <row r="25" customFormat="false" ht="13.5" hidden="false" customHeight="true" outlineLevel="0" collapsed="false">
      <c r="B25" s="35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28"/>
    </row>
    <row r="26" customFormat="false" ht="13.5" hidden="false" customHeight="true" outlineLevel="0" collapsed="false">
      <c r="B26" s="35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28"/>
    </row>
    <row r="27" customFormat="false" ht="13.5" hidden="false" customHeight="true" outlineLevel="0" collapsed="false">
      <c r="B27" s="35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28"/>
      <c r="T27" s="37" t="s">
        <v>41</v>
      </c>
      <c r="U27" s="1" t="n">
        <v>225</v>
      </c>
    </row>
    <row r="28" customFormat="false" ht="13.5" hidden="false" customHeight="true" outlineLevel="0" collapsed="false">
      <c r="B28" s="35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28"/>
    </row>
    <row r="29" customFormat="false" ht="13.5" hidden="false" customHeight="true" outlineLevel="0" collapsed="false">
      <c r="B29" s="35"/>
      <c r="N29" s="28"/>
    </row>
    <row r="30" customFormat="false" ht="13.5" hidden="false" customHeight="true" outlineLevel="0" collapsed="false">
      <c r="B30" s="35"/>
      <c r="N30" s="28"/>
    </row>
    <row r="31" customFormat="false" ht="13.5" hidden="false" customHeight="true" outlineLevel="0" collapsed="false">
      <c r="B31" s="35"/>
      <c r="N31" s="28"/>
    </row>
    <row r="32" customFormat="false" ht="13.5" hidden="false" customHeight="true" outlineLevel="0" collapsed="false">
      <c r="B32" s="25" t="s">
        <v>42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</row>
    <row r="33" customFormat="false" ht="13.5" hidden="false" customHeight="true" outlineLevel="0" collapsed="false">
      <c r="B33" s="35"/>
      <c r="N33" s="28"/>
    </row>
    <row r="34" customFormat="false" ht="10.5" hidden="false" customHeight="true" outlineLevel="0" collapsed="false">
      <c r="B34" s="35"/>
      <c r="E34" s="38" t="s">
        <v>43</v>
      </c>
      <c r="F34" s="38"/>
      <c r="G34" s="38"/>
      <c r="H34" s="38"/>
      <c r="I34" s="38"/>
      <c r="J34" s="39" t="n">
        <v>3.494</v>
      </c>
      <c r="K34" s="40" t="str">
        <f aca="false">M185</f>
        <v>mΩ</v>
      </c>
      <c r="N34" s="28"/>
    </row>
    <row r="35" customFormat="false" ht="10.5" hidden="false" customHeight="true" outlineLevel="0" collapsed="false">
      <c r="B35" s="35"/>
      <c r="E35" s="38"/>
      <c r="F35" s="38"/>
      <c r="G35" s="38"/>
      <c r="H35" s="38"/>
      <c r="I35" s="38"/>
      <c r="J35" s="39"/>
      <c r="K35" s="40"/>
      <c r="N35" s="28"/>
    </row>
    <row r="36" customFormat="false" ht="10.5" hidden="false" customHeight="true" outlineLevel="0" collapsed="false">
      <c r="B36" s="35"/>
      <c r="E36" s="41" t="s">
        <v>44</v>
      </c>
      <c r="F36" s="41"/>
      <c r="G36" s="41"/>
      <c r="H36" s="41"/>
      <c r="I36" s="41"/>
      <c r="J36" s="42" t="n">
        <v>21.2</v>
      </c>
      <c r="K36" s="43" t="str">
        <f aca="false">M186</f>
        <v>°C</v>
      </c>
      <c r="N36" s="28"/>
    </row>
    <row r="37" customFormat="false" ht="10.5" hidden="false" customHeight="true" outlineLevel="0" collapsed="false">
      <c r="B37" s="35"/>
      <c r="E37" s="41"/>
      <c r="F37" s="41"/>
      <c r="G37" s="41"/>
      <c r="H37" s="41"/>
      <c r="I37" s="41"/>
      <c r="J37" s="42"/>
      <c r="K37" s="43"/>
      <c r="N37" s="28"/>
    </row>
    <row r="38" customFormat="false" ht="13.5" hidden="false" customHeight="true" outlineLevel="0" collapsed="false">
      <c r="B38" s="35"/>
      <c r="N38" s="28"/>
    </row>
    <row r="39" customFormat="false" ht="13.5" hidden="false" customHeight="true" outlineLevel="0" collapsed="false">
      <c r="B39" s="25" t="s">
        <v>45</v>
      </c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</row>
    <row r="40" customFormat="false" ht="13.5" hidden="false" customHeight="true" outlineLevel="0" collapsed="false">
      <c r="B40" s="35"/>
      <c r="N40" s="28"/>
    </row>
    <row r="41" customFormat="false" ht="10.5" hidden="false" customHeight="true" outlineLevel="0" collapsed="false">
      <c r="B41" s="35"/>
      <c r="D41" s="44" t="s">
        <v>46</v>
      </c>
      <c r="E41" s="44"/>
      <c r="F41" s="44" t="s">
        <v>47</v>
      </c>
      <c r="G41" s="44"/>
      <c r="H41" s="44"/>
      <c r="I41" s="44"/>
      <c r="J41" s="44"/>
      <c r="K41" s="44"/>
      <c r="L41" s="44"/>
      <c r="N41" s="28"/>
    </row>
    <row r="42" customFormat="false" ht="10.5" hidden="false" customHeight="true" outlineLevel="0" collapsed="false">
      <c r="B42" s="35"/>
      <c r="D42" s="44"/>
      <c r="E42" s="44"/>
      <c r="F42" s="44"/>
      <c r="G42" s="44"/>
      <c r="H42" s="44"/>
      <c r="I42" s="44"/>
      <c r="J42" s="44"/>
      <c r="K42" s="44"/>
      <c r="L42" s="44"/>
      <c r="N42" s="28"/>
    </row>
    <row r="43" customFormat="false" ht="10.5" hidden="false" customHeight="true" outlineLevel="0" collapsed="false">
      <c r="B43" s="35"/>
      <c r="D43" s="45" t="s">
        <v>48</v>
      </c>
      <c r="E43" s="45"/>
      <c r="F43" s="46" t="s">
        <v>49</v>
      </c>
      <c r="G43" s="46"/>
      <c r="H43" s="46"/>
      <c r="I43" s="46"/>
      <c r="J43" s="46"/>
      <c r="K43" s="46"/>
      <c r="L43" s="46"/>
      <c r="N43" s="28"/>
    </row>
    <row r="44" customFormat="false" ht="10.5" hidden="false" customHeight="true" outlineLevel="0" collapsed="false">
      <c r="B44" s="35"/>
      <c r="D44" s="45"/>
      <c r="E44" s="45"/>
      <c r="F44" s="46"/>
      <c r="G44" s="46"/>
      <c r="H44" s="46"/>
      <c r="I44" s="46"/>
      <c r="J44" s="46"/>
      <c r="K44" s="46"/>
      <c r="L44" s="46"/>
      <c r="N44" s="28"/>
    </row>
    <row r="45" customFormat="false" ht="10.5" hidden="false" customHeight="true" outlineLevel="0" collapsed="false">
      <c r="B45" s="35"/>
      <c r="D45" s="45" t="s">
        <v>50</v>
      </c>
      <c r="E45" s="45"/>
      <c r="F45" s="46" t="s">
        <v>51</v>
      </c>
      <c r="G45" s="46"/>
      <c r="H45" s="46"/>
      <c r="I45" s="46"/>
      <c r="J45" s="46"/>
      <c r="K45" s="46"/>
      <c r="L45" s="46"/>
      <c r="N45" s="28"/>
    </row>
    <row r="46" customFormat="false" ht="10.5" hidden="false" customHeight="true" outlineLevel="0" collapsed="false">
      <c r="B46" s="35"/>
      <c r="D46" s="45"/>
      <c r="E46" s="45"/>
      <c r="F46" s="46"/>
      <c r="G46" s="46"/>
      <c r="H46" s="46"/>
      <c r="I46" s="46"/>
      <c r="J46" s="46"/>
      <c r="K46" s="46"/>
      <c r="L46" s="46"/>
      <c r="N46" s="28"/>
    </row>
    <row r="47" customFormat="false" ht="10.5" hidden="false" customHeight="true" outlineLevel="0" collapsed="false">
      <c r="B47" s="35"/>
      <c r="D47" s="45" t="s">
        <v>52</v>
      </c>
      <c r="E47" s="45"/>
      <c r="F47" s="46" t="s">
        <v>53</v>
      </c>
      <c r="G47" s="46"/>
      <c r="H47" s="46"/>
      <c r="I47" s="46"/>
      <c r="J47" s="46"/>
      <c r="K47" s="46"/>
      <c r="L47" s="46"/>
      <c r="N47" s="28"/>
    </row>
    <row r="48" customFormat="false" ht="10.5" hidden="false" customHeight="true" outlineLevel="0" collapsed="false">
      <c r="B48" s="35"/>
      <c r="D48" s="45"/>
      <c r="E48" s="45"/>
      <c r="F48" s="46"/>
      <c r="G48" s="46"/>
      <c r="H48" s="46"/>
      <c r="I48" s="46"/>
      <c r="J48" s="46"/>
      <c r="K48" s="46"/>
      <c r="L48" s="46"/>
      <c r="N48" s="28"/>
    </row>
    <row r="49" customFormat="false" ht="10.5" hidden="false" customHeight="true" outlineLevel="0" collapsed="false">
      <c r="B49" s="35"/>
      <c r="D49" s="45" t="s">
        <v>54</v>
      </c>
      <c r="E49" s="45"/>
      <c r="F49" s="46" t="s">
        <v>55</v>
      </c>
      <c r="G49" s="46"/>
      <c r="H49" s="46"/>
      <c r="I49" s="46"/>
      <c r="J49" s="46"/>
      <c r="K49" s="46"/>
      <c r="L49" s="46"/>
      <c r="N49" s="28"/>
    </row>
    <row r="50" customFormat="false" ht="10.5" hidden="false" customHeight="true" outlineLevel="0" collapsed="false">
      <c r="B50" s="35"/>
      <c r="D50" s="45"/>
      <c r="E50" s="45"/>
      <c r="F50" s="46"/>
      <c r="G50" s="46"/>
      <c r="H50" s="46"/>
      <c r="I50" s="46"/>
      <c r="J50" s="46"/>
      <c r="K50" s="46"/>
      <c r="L50" s="46"/>
      <c r="N50" s="28"/>
    </row>
    <row r="51" customFormat="false" ht="10.5" hidden="false" customHeight="true" outlineLevel="0" collapsed="false">
      <c r="B51" s="35"/>
      <c r="D51" s="45" t="s">
        <v>56</v>
      </c>
      <c r="E51" s="45"/>
      <c r="F51" s="46" t="s">
        <v>57</v>
      </c>
      <c r="G51" s="46"/>
      <c r="H51" s="46"/>
      <c r="I51" s="46"/>
      <c r="J51" s="46"/>
      <c r="K51" s="46"/>
      <c r="L51" s="46"/>
      <c r="N51" s="28"/>
      <c r="AC51" s="47"/>
      <c r="AD51" s="48"/>
      <c r="AE51" s="48"/>
      <c r="AF51" s="48"/>
      <c r="AG51" s="48"/>
      <c r="AH51" s="48"/>
      <c r="AI51" s="48"/>
      <c r="AJ51" s="48"/>
      <c r="AK51" s="48"/>
    </row>
    <row r="52" customFormat="false" ht="10.5" hidden="false" customHeight="true" outlineLevel="0" collapsed="false">
      <c r="B52" s="35"/>
      <c r="D52" s="45"/>
      <c r="E52" s="45"/>
      <c r="F52" s="46"/>
      <c r="G52" s="46"/>
      <c r="H52" s="46"/>
      <c r="I52" s="46"/>
      <c r="J52" s="46"/>
      <c r="K52" s="46"/>
      <c r="L52" s="46"/>
      <c r="N52" s="28"/>
      <c r="AC52" s="47"/>
      <c r="AD52" s="48"/>
      <c r="AE52" s="48"/>
      <c r="AF52" s="48"/>
      <c r="AG52" s="48"/>
      <c r="AH52" s="48"/>
      <c r="AI52" s="48"/>
      <c r="AJ52" s="48"/>
      <c r="AK52" s="48"/>
    </row>
    <row r="53" customFormat="false" ht="10.5" hidden="false" customHeight="true" outlineLevel="0" collapsed="false">
      <c r="B53" s="35"/>
      <c r="D53" s="45" t="s">
        <v>58</v>
      </c>
      <c r="E53" s="45"/>
      <c r="F53" s="46" t="s">
        <v>59</v>
      </c>
      <c r="G53" s="46"/>
      <c r="H53" s="46"/>
      <c r="I53" s="46"/>
      <c r="J53" s="46"/>
      <c r="K53" s="46"/>
      <c r="L53" s="46"/>
      <c r="N53" s="28"/>
      <c r="AC53" s="47"/>
      <c r="AD53" s="48"/>
      <c r="AE53" s="48"/>
      <c r="AF53" s="48"/>
      <c r="AG53" s="48"/>
      <c r="AH53" s="48"/>
      <c r="AI53" s="48"/>
      <c r="AJ53" s="48"/>
      <c r="AK53" s="48"/>
    </row>
    <row r="54" customFormat="false" ht="10.5" hidden="false" customHeight="true" outlineLevel="0" collapsed="false">
      <c r="B54" s="35"/>
      <c r="D54" s="45"/>
      <c r="E54" s="45"/>
      <c r="F54" s="46"/>
      <c r="G54" s="46"/>
      <c r="H54" s="46"/>
      <c r="I54" s="46"/>
      <c r="J54" s="46"/>
      <c r="K54" s="46"/>
      <c r="L54" s="46"/>
      <c r="N54" s="28"/>
      <c r="AC54" s="47"/>
      <c r="AD54" s="48"/>
      <c r="AE54" s="48"/>
      <c r="AF54" s="48"/>
      <c r="AG54" s="48"/>
      <c r="AH54" s="48"/>
      <c r="AI54" s="48"/>
      <c r="AJ54" s="48"/>
      <c r="AK54" s="48"/>
    </row>
    <row r="55" customFormat="false" ht="10.5" hidden="false" customHeight="true" outlineLevel="0" collapsed="false">
      <c r="B55" s="35"/>
      <c r="D55" s="45" t="s">
        <v>60</v>
      </c>
      <c r="E55" s="45"/>
      <c r="F55" s="46" t="str">
        <f aca="false">F53</f>
        <v>Temperatura Ambiente</v>
      </c>
      <c r="G55" s="46"/>
      <c r="H55" s="46"/>
      <c r="I55" s="46"/>
      <c r="J55" s="46"/>
      <c r="K55" s="46"/>
      <c r="L55" s="46"/>
      <c r="N55" s="28"/>
      <c r="AC55" s="47"/>
      <c r="AD55" s="48"/>
      <c r="AE55" s="48"/>
      <c r="AF55" s="48"/>
      <c r="AG55" s="48"/>
      <c r="AH55" s="48"/>
      <c r="AI55" s="48"/>
      <c r="AJ55" s="48"/>
      <c r="AK55" s="48"/>
    </row>
    <row r="56" customFormat="false" ht="10.5" hidden="false" customHeight="true" outlineLevel="0" collapsed="false">
      <c r="B56" s="35"/>
      <c r="D56" s="45"/>
      <c r="E56" s="45"/>
      <c r="F56" s="46"/>
      <c r="G56" s="46"/>
      <c r="H56" s="46"/>
      <c r="I56" s="46"/>
      <c r="J56" s="46"/>
      <c r="K56" s="46"/>
      <c r="L56" s="46"/>
      <c r="N56" s="28"/>
      <c r="AC56" s="47"/>
      <c r="AD56" s="48"/>
      <c r="AE56" s="48"/>
      <c r="AF56" s="48"/>
      <c r="AG56" s="48"/>
      <c r="AH56" s="48"/>
      <c r="AI56" s="48"/>
      <c r="AJ56" s="48"/>
      <c r="AK56" s="48"/>
    </row>
    <row r="57" customFormat="false" ht="10.5" hidden="false" customHeight="true" outlineLevel="0" collapsed="false">
      <c r="B57" s="35"/>
      <c r="D57" s="45" t="s">
        <v>61</v>
      </c>
      <c r="E57" s="45"/>
      <c r="F57" s="46" t="str">
        <f aca="false">F55</f>
        <v>Temperatura Ambiente</v>
      </c>
      <c r="G57" s="46"/>
      <c r="H57" s="46"/>
      <c r="I57" s="46"/>
      <c r="J57" s="46"/>
      <c r="K57" s="46"/>
      <c r="L57" s="46"/>
      <c r="N57" s="28"/>
      <c r="AC57" s="47"/>
      <c r="AD57" s="48"/>
      <c r="AE57" s="48"/>
      <c r="AF57" s="48"/>
      <c r="AG57" s="48"/>
      <c r="AH57" s="48"/>
      <c r="AI57" s="48"/>
      <c r="AJ57" s="48"/>
      <c r="AK57" s="48"/>
    </row>
    <row r="58" customFormat="false" ht="10.5" hidden="false" customHeight="true" outlineLevel="0" collapsed="false">
      <c r="B58" s="35"/>
      <c r="D58" s="45"/>
      <c r="E58" s="45"/>
      <c r="F58" s="46"/>
      <c r="G58" s="46"/>
      <c r="H58" s="46"/>
      <c r="I58" s="46"/>
      <c r="J58" s="46"/>
      <c r="K58" s="46"/>
      <c r="L58" s="46"/>
      <c r="N58" s="28"/>
      <c r="AC58" s="47"/>
      <c r="AD58" s="48"/>
      <c r="AE58" s="48"/>
      <c r="AF58" s="48"/>
      <c r="AG58" s="48"/>
      <c r="AH58" s="48"/>
      <c r="AI58" s="48"/>
      <c r="AJ58" s="48"/>
      <c r="AK58" s="48"/>
    </row>
    <row r="59" customFormat="false" ht="13.5" hidden="false" customHeight="true" outlineLevel="0" collapsed="false">
      <c r="B59" s="35"/>
      <c r="N59" s="28"/>
      <c r="AC59" s="47"/>
      <c r="AD59" s="48"/>
      <c r="AE59" s="48"/>
      <c r="AF59" s="48"/>
      <c r="AG59" s="48"/>
      <c r="AH59" s="48"/>
      <c r="AI59" s="48"/>
      <c r="AJ59" s="48"/>
      <c r="AK59" s="48"/>
      <c r="AN59" s="49"/>
      <c r="AO59" s="49"/>
      <c r="AP59" s="49"/>
      <c r="AQ59" s="49"/>
      <c r="AR59" s="49"/>
      <c r="AS59" s="49"/>
      <c r="AT59" s="49"/>
    </row>
    <row r="60" customFormat="false" ht="13.5" hidden="false" customHeight="true" outlineLevel="0" collapsed="false">
      <c r="B60" s="35"/>
      <c r="N60" s="28"/>
      <c r="AC60" s="47"/>
      <c r="AD60" s="48"/>
      <c r="AE60" s="48"/>
      <c r="AF60" s="48"/>
      <c r="AG60" s="48"/>
      <c r="AH60" s="48"/>
      <c r="AI60" s="48"/>
      <c r="AJ60" s="48"/>
      <c r="AK60" s="48"/>
      <c r="AN60" s="49"/>
      <c r="AO60" s="49"/>
      <c r="AP60" s="49"/>
      <c r="AQ60" s="49"/>
      <c r="AR60" s="49"/>
      <c r="AS60" s="49"/>
      <c r="AT60" s="49"/>
    </row>
    <row r="61" customFormat="false" ht="13.5" hidden="false" customHeight="true" outlineLevel="0" collapsed="false">
      <c r="B61" s="35"/>
      <c r="E61" s="50" t="s">
        <v>62</v>
      </c>
      <c r="F61" s="50"/>
      <c r="G61" s="50"/>
      <c r="H61" s="50"/>
      <c r="I61" s="50"/>
      <c r="J61" s="50"/>
      <c r="K61" s="50"/>
      <c r="N61" s="28"/>
      <c r="AC61" s="47"/>
      <c r="AD61" s="48"/>
      <c r="AE61" s="48"/>
      <c r="AF61" s="48"/>
      <c r="AG61" s="48"/>
      <c r="AH61" s="48"/>
      <c r="AI61" s="48"/>
      <c r="AJ61" s="48"/>
      <c r="AK61" s="48"/>
      <c r="AN61" s="49"/>
      <c r="AO61" s="49"/>
      <c r="AP61" s="49"/>
      <c r="AQ61" s="49"/>
      <c r="AR61" s="49"/>
      <c r="AS61" s="49"/>
      <c r="AT61" s="49"/>
    </row>
    <row r="62" customFormat="false" ht="13.5" hidden="false" customHeight="true" outlineLevel="0" collapsed="false">
      <c r="B62" s="35"/>
      <c r="N62" s="28"/>
      <c r="AC62" s="47"/>
      <c r="AD62" s="48"/>
      <c r="AE62" s="48"/>
      <c r="AF62" s="48"/>
      <c r="AG62" s="48"/>
      <c r="AH62" s="48"/>
      <c r="AI62" s="48"/>
      <c r="AJ62" s="48"/>
      <c r="AK62" s="48"/>
      <c r="AN62" s="49"/>
      <c r="AO62" s="49"/>
      <c r="AP62" s="49"/>
      <c r="AQ62" s="49"/>
      <c r="AR62" s="49"/>
      <c r="AS62" s="49"/>
      <c r="AT62" s="49"/>
    </row>
    <row r="63" customFormat="false" ht="13.5" hidden="false" customHeight="true" outlineLevel="0" collapsed="false">
      <c r="B63" s="35"/>
      <c r="N63" s="28"/>
      <c r="AC63" s="47"/>
      <c r="AD63" s="48"/>
      <c r="AE63" s="48"/>
      <c r="AF63" s="48"/>
      <c r="AG63" s="48"/>
      <c r="AH63" s="48"/>
      <c r="AI63" s="48"/>
      <c r="AJ63" s="48"/>
      <c r="AK63" s="48"/>
      <c r="AN63" s="49"/>
      <c r="AO63" s="49"/>
      <c r="AP63" s="49"/>
      <c r="AQ63" s="49"/>
      <c r="AR63" s="49"/>
      <c r="AS63" s="49"/>
      <c r="AT63" s="49"/>
    </row>
    <row r="64" customFormat="false" ht="13.5" hidden="false" customHeight="true" outlineLevel="0" collapsed="false">
      <c r="B64" s="35"/>
      <c r="N64" s="28"/>
      <c r="AC64" s="47"/>
      <c r="AD64" s="48"/>
      <c r="AE64" s="48"/>
      <c r="AF64" s="48"/>
      <c r="AG64" s="48"/>
      <c r="AH64" s="48"/>
      <c r="AI64" s="48"/>
      <c r="AJ64" s="48"/>
      <c r="AK64" s="48"/>
      <c r="AN64" s="49"/>
      <c r="AO64" s="49"/>
      <c r="AP64" s="49"/>
      <c r="AQ64" s="49"/>
      <c r="AR64" s="49"/>
      <c r="AS64" s="49"/>
      <c r="AT64" s="49"/>
    </row>
    <row r="65" customFormat="false" ht="13.5" hidden="false" customHeight="true" outlineLevel="0" collapsed="false">
      <c r="B65" s="35"/>
      <c r="N65" s="28"/>
      <c r="AC65" s="47"/>
      <c r="AD65" s="48"/>
      <c r="AE65" s="48"/>
      <c r="AF65" s="48"/>
      <c r="AG65" s="48"/>
      <c r="AH65" s="48"/>
      <c r="AI65" s="48"/>
      <c r="AJ65" s="48"/>
      <c r="AK65" s="48"/>
      <c r="AN65" s="49"/>
      <c r="AO65" s="49"/>
      <c r="AP65" s="49"/>
      <c r="AQ65" s="49"/>
      <c r="AR65" s="49"/>
      <c r="AS65" s="49"/>
      <c r="AT65" s="49"/>
    </row>
    <row r="66" customFormat="false" ht="13.5" hidden="false" customHeight="true" outlineLevel="0" collapsed="false">
      <c r="B66" s="35"/>
      <c r="N66" s="28"/>
      <c r="AC66" s="47"/>
      <c r="AI66" s="48"/>
      <c r="AJ66" s="48"/>
      <c r="AK66" s="48"/>
      <c r="AN66" s="49"/>
      <c r="AO66" s="49"/>
      <c r="AP66" s="49"/>
      <c r="AQ66" s="49"/>
      <c r="AR66" s="49"/>
      <c r="AS66" s="49"/>
      <c r="AT66" s="49"/>
    </row>
    <row r="67" customFormat="false" ht="13.5" hidden="false" customHeight="true" outlineLevel="0" collapsed="false">
      <c r="B67" s="35"/>
      <c r="N67" s="28"/>
      <c r="AC67" s="47"/>
      <c r="AI67" s="48"/>
      <c r="AJ67" s="48"/>
      <c r="AK67" s="48"/>
      <c r="AN67" s="49"/>
      <c r="AO67" s="49"/>
      <c r="AP67" s="49"/>
      <c r="AQ67" s="49"/>
      <c r="AR67" s="49"/>
      <c r="AS67" s="49"/>
      <c r="AT67" s="49"/>
    </row>
    <row r="68" customFormat="false" ht="13.5" hidden="false" customHeight="true" outlineLevel="0" collapsed="false">
      <c r="B68" s="35"/>
      <c r="N68" s="28"/>
      <c r="AC68" s="47"/>
      <c r="AI68" s="48"/>
      <c r="AJ68" s="48"/>
      <c r="AK68" s="48"/>
      <c r="AN68" s="49"/>
      <c r="AO68" s="49"/>
      <c r="AP68" s="49"/>
      <c r="AQ68" s="49"/>
      <c r="AR68" s="49"/>
      <c r="AS68" s="49"/>
      <c r="AT68" s="49"/>
    </row>
    <row r="69" customFormat="false" ht="13.5" hidden="false" customHeight="true" outlineLevel="0" collapsed="false">
      <c r="B69" s="35"/>
      <c r="N69" s="28"/>
      <c r="AC69" s="47"/>
      <c r="AI69" s="48"/>
      <c r="AJ69" s="48"/>
      <c r="AK69" s="48"/>
      <c r="AN69" s="49"/>
      <c r="AO69" s="49"/>
      <c r="AP69" s="49"/>
      <c r="AQ69" s="49"/>
      <c r="AR69" s="49"/>
      <c r="AS69" s="49"/>
      <c r="AT69" s="49"/>
    </row>
    <row r="70" customFormat="false" ht="13.5" hidden="false" customHeight="true" outlineLevel="0" collapsed="false">
      <c r="B70" s="35"/>
      <c r="N70" s="28"/>
      <c r="AC70" s="47"/>
      <c r="AI70" s="48"/>
      <c r="AJ70" s="48"/>
      <c r="AK70" s="48"/>
      <c r="AN70" s="49"/>
      <c r="AO70" s="49"/>
      <c r="AP70" s="49"/>
      <c r="AQ70" s="49"/>
      <c r="AR70" s="49"/>
      <c r="AS70" s="49"/>
      <c r="AT70" s="49"/>
    </row>
    <row r="71" customFormat="false" ht="13.5" hidden="false" customHeight="true" outlineLevel="0" collapsed="false">
      <c r="B71" s="35"/>
      <c r="N71" s="28"/>
      <c r="AC71" s="47"/>
      <c r="AI71" s="48"/>
      <c r="AJ71" s="48"/>
      <c r="AK71" s="48"/>
      <c r="AN71" s="49"/>
      <c r="AO71" s="49"/>
      <c r="AP71" s="49"/>
      <c r="AQ71" s="49"/>
      <c r="AR71" s="49"/>
      <c r="AS71" s="49"/>
      <c r="AT71" s="49"/>
    </row>
    <row r="72" customFormat="false" ht="13.5" hidden="false" customHeight="true" outlineLevel="0" collapsed="false">
      <c r="B72" s="35"/>
      <c r="N72" s="28"/>
      <c r="AC72" s="47"/>
      <c r="AI72" s="48"/>
      <c r="AJ72" s="48"/>
      <c r="AK72" s="48"/>
      <c r="AN72" s="49"/>
      <c r="AO72" s="49"/>
      <c r="AP72" s="49"/>
      <c r="AQ72" s="49"/>
      <c r="AR72" s="49"/>
      <c r="AS72" s="49"/>
      <c r="AT72" s="49"/>
    </row>
    <row r="73" customFormat="false" ht="13.5" hidden="false" customHeight="true" outlineLevel="0" collapsed="false">
      <c r="B73" s="35"/>
      <c r="N73" s="28"/>
      <c r="AC73" s="47"/>
      <c r="AI73" s="48"/>
      <c r="AJ73" s="48"/>
      <c r="AK73" s="48"/>
      <c r="AN73" s="49"/>
      <c r="AO73" s="49"/>
      <c r="AP73" s="49"/>
      <c r="AQ73" s="49"/>
      <c r="AR73" s="49"/>
      <c r="AS73" s="49"/>
      <c r="AT73" s="49"/>
    </row>
    <row r="74" customFormat="false" ht="13.5" hidden="false" customHeight="true" outlineLevel="0" collapsed="false">
      <c r="B74" s="35"/>
      <c r="N74" s="28"/>
      <c r="AC74" s="47"/>
      <c r="AI74" s="48"/>
      <c r="AJ74" s="48"/>
      <c r="AK74" s="48"/>
      <c r="AN74" s="49"/>
      <c r="AO74" s="49"/>
      <c r="AP74" s="49"/>
      <c r="AQ74" s="49"/>
      <c r="AR74" s="49"/>
      <c r="AS74" s="49"/>
      <c r="AT74" s="49"/>
    </row>
    <row r="75" customFormat="false" ht="13.5" hidden="false" customHeight="true" outlineLevel="0" collapsed="false">
      <c r="B75" s="35"/>
      <c r="N75" s="28"/>
      <c r="AC75" s="47"/>
      <c r="AI75" s="48"/>
      <c r="AJ75" s="48"/>
      <c r="AK75" s="48"/>
      <c r="AN75" s="49"/>
      <c r="AO75" s="49"/>
      <c r="AP75" s="49"/>
      <c r="AQ75" s="49"/>
      <c r="AR75" s="49"/>
      <c r="AS75" s="49"/>
      <c r="AT75" s="49"/>
    </row>
    <row r="76" customFormat="false" ht="13.5" hidden="false" customHeight="true" outlineLevel="0" collapsed="false">
      <c r="B76" s="35"/>
      <c r="N76" s="28"/>
      <c r="AC76" s="47"/>
      <c r="AI76" s="48"/>
      <c r="AJ76" s="48"/>
      <c r="AK76" s="48"/>
      <c r="AN76" s="49"/>
      <c r="AO76" s="49"/>
      <c r="AP76" s="49"/>
      <c r="AQ76" s="49"/>
      <c r="AR76" s="49"/>
      <c r="AS76" s="49"/>
      <c r="AT76" s="49"/>
    </row>
    <row r="77" customFormat="false" ht="13.5" hidden="false" customHeight="true" outlineLevel="0" collapsed="false">
      <c r="B77" s="35"/>
      <c r="N77" s="28"/>
      <c r="AC77" s="47"/>
      <c r="AI77" s="48"/>
      <c r="AJ77" s="48"/>
      <c r="AK77" s="48"/>
      <c r="AN77" s="49"/>
      <c r="AO77" s="49"/>
      <c r="AP77" s="49"/>
      <c r="AQ77" s="49"/>
      <c r="AR77" s="49"/>
      <c r="AS77" s="49"/>
      <c r="AT77" s="49"/>
    </row>
    <row r="78" customFormat="false" ht="13.5" hidden="false" customHeight="true" outlineLevel="0" collapsed="false">
      <c r="B78" s="35"/>
      <c r="N78" s="28"/>
      <c r="AC78" s="47"/>
      <c r="AI78" s="48"/>
      <c r="AJ78" s="48"/>
      <c r="AK78" s="48"/>
      <c r="AN78" s="49"/>
      <c r="AO78" s="49"/>
      <c r="AP78" s="49"/>
      <c r="AQ78" s="49"/>
      <c r="AR78" s="49"/>
      <c r="AS78" s="49"/>
      <c r="AT78" s="49"/>
    </row>
    <row r="79" customFormat="false" ht="13.5" hidden="false" customHeight="true" outlineLevel="0" collapsed="false">
      <c r="B79" s="35"/>
      <c r="N79" s="28"/>
      <c r="AC79" s="47"/>
      <c r="AI79" s="48"/>
      <c r="AJ79" s="48"/>
      <c r="AK79" s="48"/>
      <c r="AN79" s="49"/>
      <c r="AO79" s="49"/>
      <c r="AP79" s="49"/>
      <c r="AQ79" s="49"/>
      <c r="AR79" s="49"/>
      <c r="AS79" s="49"/>
      <c r="AT79" s="49"/>
    </row>
    <row r="80" customFormat="false" ht="13.5" hidden="false" customHeight="true" outlineLevel="0" collapsed="false">
      <c r="B80" s="35"/>
      <c r="E80" s="51"/>
      <c r="H80" s="51"/>
      <c r="N80" s="28"/>
      <c r="AN80" s="49"/>
      <c r="AO80" s="49"/>
      <c r="AP80" s="49"/>
      <c r="AQ80" s="49"/>
      <c r="AR80" s="49"/>
      <c r="AS80" s="49"/>
      <c r="AT80" s="49"/>
    </row>
    <row r="81" customFormat="false" ht="13.5" hidden="false" customHeight="true" outlineLevel="0" collapsed="false">
      <c r="B81" s="35"/>
      <c r="E81" s="51"/>
      <c r="G81" s="51"/>
      <c r="H81" s="51"/>
      <c r="N81" s="28"/>
      <c r="AN81" s="49"/>
      <c r="AO81" s="49"/>
      <c r="AP81" s="49"/>
      <c r="AQ81" s="49"/>
      <c r="AR81" s="49"/>
      <c r="AS81" s="49"/>
      <c r="AT81" s="49"/>
    </row>
    <row r="82" customFormat="false" ht="13.5" hidden="false" customHeight="true" outlineLevel="0" collapsed="false">
      <c r="B82" s="35"/>
      <c r="H82" s="51"/>
      <c r="N82" s="28"/>
      <c r="AP82" s="49"/>
      <c r="AQ82" s="49"/>
      <c r="AR82" s="49"/>
      <c r="AS82" s="49"/>
      <c r="AT82" s="49"/>
    </row>
    <row r="83" customFormat="false" ht="13.5" hidden="false" customHeight="true" outlineLevel="0" collapsed="false">
      <c r="B83" s="35"/>
      <c r="N83" s="28"/>
      <c r="AP83" s="49"/>
      <c r="AQ83" s="49"/>
      <c r="AR83" s="49"/>
      <c r="AS83" s="49"/>
      <c r="AT83" s="49"/>
    </row>
    <row r="84" customFormat="false" ht="13.5" hidden="false" customHeight="true" outlineLevel="0" collapsed="false">
      <c r="B84" s="25" t="s">
        <v>63</v>
      </c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AP84" s="49"/>
      <c r="AQ84" s="49"/>
      <c r="AR84" s="49"/>
      <c r="AS84" s="49"/>
      <c r="AT84" s="49"/>
    </row>
    <row r="85" customFormat="false" ht="13.5" hidden="false" customHeight="true" outlineLevel="0" collapsed="false">
      <c r="B85" s="35"/>
      <c r="N85" s="28"/>
      <c r="AP85" s="49"/>
      <c r="AQ85" s="49"/>
      <c r="AR85" s="49"/>
      <c r="AS85" s="49"/>
      <c r="AT85" s="49"/>
    </row>
    <row r="86" customFormat="false" ht="13.5" hidden="false" customHeight="true" outlineLevel="0" collapsed="false">
      <c r="B86" s="35"/>
      <c r="C86" s="52"/>
      <c r="D86" s="53" t="s">
        <v>64</v>
      </c>
      <c r="E86" s="53"/>
      <c r="F86" s="53"/>
      <c r="G86" s="53"/>
      <c r="H86" s="53"/>
      <c r="I86" s="53"/>
      <c r="J86" s="54" t="s">
        <v>65</v>
      </c>
      <c r="K86" s="54"/>
      <c r="L86" s="54"/>
      <c r="N86" s="28"/>
      <c r="AP86" s="49"/>
      <c r="AQ86" s="49"/>
      <c r="AR86" s="49"/>
      <c r="AS86" s="49"/>
      <c r="AT86" s="49"/>
    </row>
    <row r="87" customFormat="false" ht="13.5" hidden="false" customHeight="true" outlineLevel="0" collapsed="false">
      <c r="B87" s="35"/>
      <c r="C87" s="52"/>
      <c r="D87" s="55" t="s">
        <v>66</v>
      </c>
      <c r="E87" s="45" t="s">
        <v>48</v>
      </c>
      <c r="F87" s="45" t="s">
        <v>50</v>
      </c>
      <c r="G87" s="45" t="s">
        <v>52</v>
      </c>
      <c r="H87" s="45" t="s">
        <v>54</v>
      </c>
      <c r="I87" s="45" t="s">
        <v>56</v>
      </c>
      <c r="J87" s="45" t="s">
        <v>58</v>
      </c>
      <c r="K87" s="45" t="s">
        <v>60</v>
      </c>
      <c r="L87" s="45" t="s">
        <v>61</v>
      </c>
      <c r="N87" s="28"/>
      <c r="AP87" s="49"/>
      <c r="AQ87" s="49"/>
      <c r="AR87" s="49"/>
      <c r="AS87" s="49"/>
      <c r="AT87" s="49"/>
    </row>
    <row r="88" customFormat="false" ht="13.5" hidden="false" customHeight="true" outlineLevel="0" collapsed="false">
      <c r="B88" s="35"/>
      <c r="C88" s="56" t="n">
        <v>0.616666666666667</v>
      </c>
      <c r="D88" s="57" t="n">
        <v>0</v>
      </c>
      <c r="E88" s="58" t="n">
        <v>14.84</v>
      </c>
      <c r="F88" s="58" t="n">
        <v>14.78</v>
      </c>
      <c r="G88" s="58" t="n">
        <v>14.7</v>
      </c>
      <c r="H88" s="58" t="n">
        <v>14.69</v>
      </c>
      <c r="I88" s="58" t="n">
        <v>14.49</v>
      </c>
      <c r="J88" s="58" t="n">
        <v>14.56</v>
      </c>
      <c r="K88" s="58" t="n">
        <v>14.65</v>
      </c>
      <c r="L88" s="58" t="n">
        <v>14.78</v>
      </c>
      <c r="N88" s="28"/>
      <c r="O88" s="51" t="n">
        <v>36.2</v>
      </c>
      <c r="AP88" s="49"/>
      <c r="AQ88" s="49"/>
      <c r="AR88" s="49"/>
      <c r="AS88" s="49"/>
      <c r="AT88" s="49"/>
    </row>
    <row r="89" customFormat="false" ht="13.5" hidden="false" customHeight="true" outlineLevel="0" collapsed="false">
      <c r="B89" s="35"/>
      <c r="C89" s="56" t="n">
        <f aca="false">C88+0.0035</f>
        <v>0.620166666666667</v>
      </c>
      <c r="D89" s="57" t="n">
        <v>5</v>
      </c>
      <c r="E89" s="58" t="n">
        <v>15.18</v>
      </c>
      <c r="F89" s="58" t="n">
        <v>15.39</v>
      </c>
      <c r="G89" s="58" t="n">
        <v>15.38</v>
      </c>
      <c r="H89" s="58" t="n">
        <v>15.5</v>
      </c>
      <c r="I89" s="58" t="n">
        <v>15.63</v>
      </c>
      <c r="J89" s="58" t="n">
        <v>15.85</v>
      </c>
      <c r="K89" s="58" t="n">
        <v>16.19</v>
      </c>
      <c r="L89" s="58" t="n">
        <v>16.05</v>
      </c>
      <c r="N89" s="28"/>
      <c r="AP89" s="49"/>
      <c r="AQ89" s="49"/>
      <c r="AR89" s="49"/>
      <c r="AS89" s="49"/>
      <c r="AT89" s="49"/>
    </row>
    <row r="90" customFormat="false" ht="13.5" hidden="false" customHeight="true" outlineLevel="0" collapsed="false">
      <c r="B90" s="35"/>
      <c r="C90" s="56" t="n">
        <f aca="false">C89+0.0035</f>
        <v>0.623666666666667</v>
      </c>
      <c r="D90" s="57" t="n">
        <v>10</v>
      </c>
      <c r="E90" s="58" t="n">
        <v>17.7</v>
      </c>
      <c r="F90" s="58" t="n">
        <v>19.65</v>
      </c>
      <c r="G90" s="58" t="n">
        <v>19.18</v>
      </c>
      <c r="H90" s="58" t="n">
        <v>19.93</v>
      </c>
      <c r="I90" s="58" t="n">
        <v>19.63</v>
      </c>
      <c r="J90" s="58" t="n">
        <v>19.26</v>
      </c>
      <c r="K90" s="58" t="n">
        <v>16.49</v>
      </c>
      <c r="L90" s="58" t="n">
        <v>16.09</v>
      </c>
      <c r="N90" s="28"/>
      <c r="AP90" s="49"/>
      <c r="AQ90" s="49"/>
      <c r="AR90" s="49"/>
      <c r="AS90" s="49"/>
      <c r="AT90" s="49"/>
    </row>
    <row r="91" customFormat="false" ht="13.5" hidden="false" customHeight="true" outlineLevel="0" collapsed="false">
      <c r="B91" s="35"/>
      <c r="C91" s="56" t="n">
        <f aca="false">C90+0.0035</f>
        <v>0.627166666666667</v>
      </c>
      <c r="D91" s="57" t="n">
        <v>15</v>
      </c>
      <c r="E91" s="58" t="n">
        <v>23.95</v>
      </c>
      <c r="F91" s="58" t="n">
        <v>27.11</v>
      </c>
      <c r="G91" s="58" t="n">
        <v>26.21</v>
      </c>
      <c r="H91" s="58" t="n">
        <v>27.57</v>
      </c>
      <c r="I91" s="58" t="n">
        <v>26.8</v>
      </c>
      <c r="J91" s="58" t="n">
        <v>26.58</v>
      </c>
      <c r="K91" s="58" t="n">
        <v>16.37</v>
      </c>
      <c r="L91" s="58" t="n">
        <v>15.93</v>
      </c>
      <c r="N91" s="28"/>
      <c r="AP91" s="49"/>
      <c r="AQ91" s="49"/>
      <c r="AR91" s="49"/>
      <c r="AS91" s="49"/>
      <c r="AT91" s="49"/>
    </row>
    <row r="92" customFormat="false" ht="13.5" hidden="false" customHeight="true" outlineLevel="0" collapsed="false">
      <c r="B92" s="35"/>
      <c r="C92" s="56" t="n">
        <f aca="false">C91+0.0035</f>
        <v>0.630666666666667</v>
      </c>
      <c r="D92" s="57" t="n">
        <v>20</v>
      </c>
      <c r="E92" s="58" t="n">
        <v>30.66</v>
      </c>
      <c r="F92" s="58" t="n">
        <v>34.18</v>
      </c>
      <c r="G92" s="58" t="n">
        <v>32.88</v>
      </c>
      <c r="H92" s="58" t="n">
        <v>35.01</v>
      </c>
      <c r="I92" s="58" t="n">
        <v>33.67</v>
      </c>
      <c r="J92" s="58" t="n">
        <v>33.86</v>
      </c>
      <c r="K92" s="58" t="n">
        <v>16.44</v>
      </c>
      <c r="L92" s="58" t="n">
        <v>16.02</v>
      </c>
      <c r="N92" s="28"/>
      <c r="Q92" s="53" t="s">
        <v>67</v>
      </c>
      <c r="R92" s="59"/>
      <c r="S92" s="59"/>
      <c r="T92" s="59"/>
      <c r="U92" s="59"/>
      <c r="V92" s="59"/>
      <c r="W92" s="60"/>
      <c r="X92" s="60"/>
      <c r="Y92" s="61"/>
      <c r="AP92" s="49"/>
      <c r="AQ92" s="49"/>
      <c r="AR92" s="49"/>
      <c r="AS92" s="49"/>
      <c r="AT92" s="49"/>
    </row>
    <row r="93" customFormat="false" ht="13.5" hidden="false" customHeight="true" outlineLevel="0" collapsed="false">
      <c r="B93" s="35"/>
      <c r="C93" s="56" t="n">
        <f aca="false">C92+0.0035</f>
        <v>0.634166666666666</v>
      </c>
      <c r="D93" s="57" t="n">
        <v>25</v>
      </c>
      <c r="E93" s="58" t="n">
        <v>36.6</v>
      </c>
      <c r="F93" s="58" t="n">
        <v>40.18</v>
      </c>
      <c r="G93" s="58" t="n">
        <v>38.28</v>
      </c>
      <c r="H93" s="58" t="n">
        <v>41.37</v>
      </c>
      <c r="I93" s="58" t="n">
        <v>39.52</v>
      </c>
      <c r="J93" s="58" t="n">
        <v>40.09</v>
      </c>
      <c r="K93" s="58" t="n">
        <v>16.62</v>
      </c>
      <c r="L93" s="58" t="n">
        <v>16.26</v>
      </c>
      <c r="N93" s="28"/>
      <c r="O93" s="1" t="n">
        <v>4.6796</v>
      </c>
      <c r="Q93" s="53" t="s">
        <v>68</v>
      </c>
      <c r="R93" s="59"/>
      <c r="S93" s="59"/>
      <c r="T93" s="59"/>
      <c r="U93" s="59"/>
      <c r="V93" s="59"/>
      <c r="W93" s="62" t="s">
        <v>65</v>
      </c>
      <c r="X93" s="63"/>
      <c r="Y93" s="64"/>
      <c r="AP93" s="49"/>
      <c r="AQ93" s="49"/>
      <c r="AR93" s="49"/>
      <c r="AS93" s="49"/>
      <c r="AT93" s="49"/>
    </row>
    <row r="94" customFormat="false" ht="13.5" hidden="false" customHeight="true" outlineLevel="0" collapsed="false">
      <c r="B94" s="35"/>
      <c r="C94" s="56" t="n">
        <f aca="false">C93+0.0035</f>
        <v>0.637666666666666</v>
      </c>
      <c r="D94" s="65" t="n">
        <v>30</v>
      </c>
      <c r="E94" s="66" t="n">
        <v>42.15</v>
      </c>
      <c r="F94" s="66" t="n">
        <v>45.77</v>
      </c>
      <c r="G94" s="66" t="n">
        <v>43.28</v>
      </c>
      <c r="H94" s="66" t="n">
        <v>47.33</v>
      </c>
      <c r="I94" s="66" t="n">
        <v>44.92</v>
      </c>
      <c r="J94" s="66" t="n">
        <v>45.87</v>
      </c>
      <c r="K94" s="66" t="n">
        <v>17.02</v>
      </c>
      <c r="L94" s="66" t="n">
        <v>16.54</v>
      </c>
      <c r="N94" s="28"/>
      <c r="Q94" s="55" t="s">
        <v>66</v>
      </c>
      <c r="R94" s="45" t="s">
        <v>48</v>
      </c>
      <c r="S94" s="45" t="s">
        <v>50</v>
      </c>
      <c r="T94" s="45" t="s">
        <v>52</v>
      </c>
      <c r="U94" s="45" t="s">
        <v>54</v>
      </c>
      <c r="V94" s="45" t="s">
        <v>56</v>
      </c>
      <c r="W94" s="45" t="s">
        <v>58</v>
      </c>
      <c r="X94" s="45" t="s">
        <v>60</v>
      </c>
      <c r="Y94" s="45" t="s">
        <v>61</v>
      </c>
      <c r="AP94" s="49"/>
      <c r="AQ94" s="49"/>
      <c r="AR94" s="49"/>
      <c r="AS94" s="49"/>
      <c r="AT94" s="49"/>
    </row>
    <row r="95" customFormat="false" ht="13.5" hidden="false" customHeight="true" outlineLevel="0" collapsed="false">
      <c r="B95" s="35"/>
      <c r="C95" s="56" t="n">
        <f aca="false">C94+0.0035</f>
        <v>0.641166666666666</v>
      </c>
      <c r="D95" s="57" t="n">
        <v>35</v>
      </c>
      <c r="E95" s="58" t="n">
        <v>46.91</v>
      </c>
      <c r="F95" s="58" t="n">
        <v>50.53</v>
      </c>
      <c r="G95" s="58" t="n">
        <v>47.69</v>
      </c>
      <c r="H95" s="58" t="n">
        <v>52.68</v>
      </c>
      <c r="I95" s="58" t="n">
        <v>49.8</v>
      </c>
      <c r="J95" s="58" t="n">
        <v>50.9</v>
      </c>
      <c r="K95" s="58" t="n">
        <v>17.12</v>
      </c>
      <c r="L95" s="58" t="n">
        <v>16.81</v>
      </c>
      <c r="N95" s="28"/>
      <c r="Q95" s="57" t="s">
        <v>69</v>
      </c>
      <c r="R95" s="67" t="n">
        <f aca="false">MEDIAN(E88:E94)-E88-(MEDIAN($J$88:$L$94)-MEDIAN($J$88:$L$88))</f>
        <v>7.39</v>
      </c>
      <c r="S95" s="67" t="n">
        <f aca="false">MEDIAN(F88:F94)-F88-(MEDIAN($J$88:$L$94)-MEDIAN($J$88:$L$88))</f>
        <v>10.61</v>
      </c>
      <c r="T95" s="67" t="n">
        <f aca="false">MEDIAN(G88:G94)-G88-(MEDIAN($J$88:$L$94)-MEDIAN($J$88:$L$88))</f>
        <v>9.79</v>
      </c>
      <c r="U95" s="67" t="n">
        <f aca="false">MEDIAN(H88:H94)-H88-(MEDIAN($J$88:$L$94)-MEDIAN($J$88:$L$88))</f>
        <v>11.16</v>
      </c>
      <c r="V95" s="67" t="n">
        <f aca="false">MEDIAN(I88:I94)-I88-(MEDIAN($J$88:$L$94)-MEDIAN($J$88:$L$88))</f>
        <v>10.59</v>
      </c>
      <c r="W95" s="67" t="n">
        <f aca="false">MEDIAN(J88:J94)-J88</f>
        <v>12.02</v>
      </c>
      <c r="X95" s="67" t="n">
        <f aca="false">MEDIAN(K88:K94)-K88</f>
        <v>1.79</v>
      </c>
      <c r="Y95" s="67" t="n">
        <f aca="false">MEDIAN(L88:L94)-L88</f>
        <v>1.27</v>
      </c>
      <c r="AP95" s="49"/>
      <c r="AQ95" s="49"/>
      <c r="AR95" s="49"/>
      <c r="AS95" s="49"/>
      <c r="AT95" s="49"/>
    </row>
    <row r="96" customFormat="false" ht="13.5" hidden="false" customHeight="true" outlineLevel="0" collapsed="false">
      <c r="B96" s="35"/>
      <c r="C96" s="56" t="n">
        <f aca="false">C95+0.0035</f>
        <v>0.644666666666666</v>
      </c>
      <c r="D96" s="57" t="n">
        <v>40</v>
      </c>
      <c r="E96" s="58" t="n">
        <v>51.24</v>
      </c>
      <c r="F96" s="58" t="n">
        <v>54.71</v>
      </c>
      <c r="G96" s="58" t="n">
        <v>51.35</v>
      </c>
      <c r="H96" s="58" t="n">
        <v>57.12</v>
      </c>
      <c r="I96" s="58" t="n">
        <v>53.74</v>
      </c>
      <c r="J96" s="58" t="n">
        <v>55.03</v>
      </c>
      <c r="K96" s="58" t="n">
        <v>17.68</v>
      </c>
      <c r="L96" s="58" t="n">
        <v>17.3</v>
      </c>
      <c r="N96" s="28"/>
      <c r="Q96" s="57" t="s">
        <v>70</v>
      </c>
      <c r="R96" s="67" t="n">
        <f aca="false">MEDIAN(E94:E100)-E94-(MEDIAN($J$94:$L$100)-MEDIAN($J$94:$L$94))</f>
        <v>11.2</v>
      </c>
      <c r="S96" s="67" t="n">
        <f aca="false">MEDIAN(F94:F100)-F94-(MEDIAN($J$94:$L$100)-MEDIAN($J$94:$L$94))</f>
        <v>10.89</v>
      </c>
      <c r="T96" s="67" t="n">
        <f aca="false">MEDIAN(G94:G100)-G94-(MEDIAN($J$94:$L$100)-MEDIAN($J$94:$L$94))</f>
        <v>9.54</v>
      </c>
      <c r="U96" s="67" t="n">
        <f aca="false">MEDIAN(H94:H100)-H94-(MEDIAN($J$94:$L$100)-MEDIAN($J$94:$L$94))</f>
        <v>12.14</v>
      </c>
      <c r="V96" s="67" t="n">
        <f aca="false">MEDIAN(I94:I100)-I94-(MEDIAN($J$94:$L$100)-MEDIAN($J$94:$L$94))</f>
        <v>10.82</v>
      </c>
      <c r="W96" s="67" t="n">
        <f aca="false">MEDIAN(J94:J100)-J94</f>
        <v>12.83</v>
      </c>
      <c r="X96" s="67" t="n">
        <f aca="false">MEDIAN(K94:K100)-K94</f>
        <v>0.98</v>
      </c>
      <c r="Y96" s="67" t="n">
        <f aca="false">MEDIAN(L94:L100)-L94</f>
        <v>1.13</v>
      </c>
      <c r="AP96" s="49"/>
      <c r="AQ96" s="49"/>
      <c r="AR96" s="49"/>
      <c r="AS96" s="49"/>
      <c r="AT96" s="49"/>
    </row>
    <row r="97" customFormat="false" ht="13.5" hidden="false" customHeight="true" outlineLevel="0" collapsed="false">
      <c r="B97" s="35"/>
      <c r="C97" s="56" t="n">
        <f aca="false">C96+0.0035</f>
        <v>0.648166666666666</v>
      </c>
      <c r="D97" s="57" t="n">
        <v>45</v>
      </c>
      <c r="E97" s="58" t="n">
        <v>54.94</v>
      </c>
      <c r="F97" s="58" t="n">
        <v>58.25</v>
      </c>
      <c r="G97" s="58" t="n">
        <v>54.41</v>
      </c>
      <c r="H97" s="58" t="n">
        <v>61.06</v>
      </c>
      <c r="I97" s="58" t="n">
        <v>57.33</v>
      </c>
      <c r="J97" s="58" t="n">
        <v>58.7</v>
      </c>
      <c r="K97" s="58" t="n">
        <v>18</v>
      </c>
      <c r="L97" s="58" t="n">
        <v>17.67</v>
      </c>
      <c r="N97" s="28"/>
      <c r="Q97" s="57" t="s">
        <v>71</v>
      </c>
      <c r="R97" s="67" t="n">
        <f aca="false">MEDIAN(E100:E106)-E100-(MEDIAN($J$100:$L$106)-MEDIAN($J$100:$L$100))</f>
        <v>5.39999999999999</v>
      </c>
      <c r="S97" s="67" t="n">
        <f aca="false">MEDIAN(F100:F106)-F100-(MEDIAN($J$100:$L$106)-MEDIAN($J$100:$L$100))</f>
        <v>5.17</v>
      </c>
      <c r="T97" s="67" t="n">
        <f aca="false">MEDIAN(G100:G106)-G100-(MEDIAN($J$100:$L$106)-MEDIAN($J$100:$L$100))</f>
        <v>4.45999999999999</v>
      </c>
      <c r="U97" s="67" t="n">
        <f aca="false">MEDIAN(H100:H106)-H100-(MEDIAN($J$100:$L$106)-MEDIAN($J$100:$L$100))</f>
        <v>5.75</v>
      </c>
      <c r="V97" s="67" t="n">
        <f aca="false">MEDIAN(I100:I106)-I100-(MEDIAN($J$100:$L$106)-MEDIAN($J$100:$L$100))</f>
        <v>5.20999999999999</v>
      </c>
      <c r="W97" s="67" t="n">
        <f aca="false">MEDIAN(J100:J106)-J100</f>
        <v>5</v>
      </c>
      <c r="X97" s="67" t="n">
        <f aca="false">MEDIAN(K100:K106)-K100</f>
        <v>0.280000000000001</v>
      </c>
      <c r="Y97" s="67" t="n">
        <f aca="false">MEDIAN(L100:L106)-L100</f>
        <v>0.259999999999998</v>
      </c>
      <c r="AN97" s="49"/>
      <c r="AO97" s="49"/>
      <c r="AP97" s="49"/>
      <c r="AQ97" s="49"/>
      <c r="AR97" s="49"/>
      <c r="AS97" s="49"/>
      <c r="AT97" s="49"/>
    </row>
    <row r="98" customFormat="false" ht="13.5" hidden="false" customHeight="true" outlineLevel="0" collapsed="false">
      <c r="B98" s="35"/>
      <c r="C98" s="56" t="n">
        <f aca="false">C97+0.0035</f>
        <v>0.651666666666666</v>
      </c>
      <c r="D98" s="57" t="n">
        <v>50</v>
      </c>
      <c r="E98" s="58" t="n">
        <v>58.26</v>
      </c>
      <c r="F98" s="58" t="n">
        <v>61.58</v>
      </c>
      <c r="G98" s="58" t="n">
        <v>57.29</v>
      </c>
      <c r="H98" s="58" t="n">
        <v>64.65</v>
      </c>
      <c r="I98" s="58" t="n">
        <v>60.57</v>
      </c>
      <c r="J98" s="58" t="n">
        <v>61.97</v>
      </c>
      <c r="K98" s="58" t="n">
        <v>18.61</v>
      </c>
      <c r="L98" s="58" t="n">
        <v>18.14</v>
      </c>
      <c r="N98" s="28"/>
      <c r="Q98" s="57" t="s">
        <v>72</v>
      </c>
      <c r="R98" s="67" t="n">
        <f aca="false">MEDIAN(E106:E112)-E106-(MEDIAN($J$106:$L$112)-MEDIAN($J$106:$L$106))</f>
        <v>1.30000000000001</v>
      </c>
      <c r="S98" s="67" t="n">
        <f aca="false">MEDIAN(F106:F112)-F106-(MEDIAN($J$106:$L$112)-MEDIAN($J$106:$L$106))</f>
        <v>1.03</v>
      </c>
      <c r="T98" s="67" t="n">
        <f aca="false">MEDIAN(G106:G112)-G106-(MEDIAN($J$106:$L$112)-MEDIAN($J$106:$L$106))</f>
        <v>0.829999999999995</v>
      </c>
      <c r="U98" s="67" t="n">
        <f aca="false">MEDIAN(H106:H112)-H106-(MEDIAN($J$106:$L$112)-MEDIAN($J$106:$L$106))</f>
        <v>0.949999999999999</v>
      </c>
      <c r="V98" s="67" t="n">
        <f aca="false">MEDIAN(I106:I112)-I106-(MEDIAN($J$106:$L$112)-MEDIAN($J$106:$L$106))</f>
        <v>0.86000000000001</v>
      </c>
      <c r="W98" s="67" t="n">
        <f aca="false">MEDIAN(J106:J112)-J106</f>
        <v>0</v>
      </c>
      <c r="X98" s="67" t="n">
        <f aca="false">MEDIAN(K106:K112)-K106</f>
        <v>0.440000000000001</v>
      </c>
      <c r="Y98" s="67" t="n">
        <f aca="false">MEDIAN(L106:L112)-L106</f>
        <v>0.459999999999997</v>
      </c>
      <c r="AN98" s="49"/>
      <c r="AO98" s="49"/>
      <c r="AP98" s="49"/>
      <c r="AQ98" s="49"/>
      <c r="AR98" s="49"/>
      <c r="AS98" s="49"/>
      <c r="AT98" s="49"/>
    </row>
    <row r="99" customFormat="false" ht="13.5" hidden="false" customHeight="true" outlineLevel="0" collapsed="false">
      <c r="B99" s="35"/>
      <c r="C99" s="56" t="n">
        <f aca="false">C98+0.0035</f>
        <v>0.655166666666666</v>
      </c>
      <c r="D99" s="57" t="n">
        <v>55</v>
      </c>
      <c r="E99" s="58" t="n">
        <v>61.46</v>
      </c>
      <c r="F99" s="58" t="n">
        <v>64.54</v>
      </c>
      <c r="G99" s="58" t="n">
        <v>59.92</v>
      </c>
      <c r="H99" s="58" t="n">
        <v>67.71</v>
      </c>
      <c r="I99" s="58" t="n">
        <v>63.28</v>
      </c>
      <c r="J99" s="58" t="n">
        <v>64.75</v>
      </c>
      <c r="K99" s="58" t="n">
        <v>18.66</v>
      </c>
      <c r="L99" s="58" t="n">
        <v>18.31</v>
      </c>
      <c r="N99" s="28"/>
      <c r="Q99" s="57" t="s">
        <v>73</v>
      </c>
      <c r="R99" s="67" t="e">
        <f aca="false">MEDIAN(E112:E118)-E112-(MEDIAN($J$112:$L$118)-MEDIAN($J$112:$L$112))</f>
        <v>#VALUE!</v>
      </c>
      <c r="S99" s="67" t="e">
        <f aca="false">MEDIAN(F112:F118)-F112-(MEDIAN($J$112:$L$118)-MEDIAN($J$112:$L$112))</f>
        <v>#VALUE!</v>
      </c>
      <c r="T99" s="67" t="e">
        <f aca="false">MEDIAN(G112:G118)-G112-(MEDIAN($J$112:$L$118)-MEDIAN($J$112:$L$112))</f>
        <v>#VALUE!</v>
      </c>
      <c r="U99" s="67" t="e">
        <f aca="false">MEDIAN(H112:H118)-H112-(MEDIAN($J$112:$L$118)-MEDIAN($J$112:$L$112))</f>
        <v>#VALUE!</v>
      </c>
      <c r="V99" s="67" t="e">
        <f aca="false">MEDIAN(I112:I118)-I112-(MEDIAN($J$112:$L$118)-MEDIAN($J$112:$L$112))</f>
        <v>#VALUE!</v>
      </c>
      <c r="W99" s="67" t="e">
        <f aca="false">MEDIAN(J112:J118)-J112</f>
        <v>#VALUE!</v>
      </c>
      <c r="X99" s="67" t="e">
        <f aca="false">MEDIAN(K112:K118)-K112</f>
        <v>#VALUE!</v>
      </c>
      <c r="Y99" s="67" t="e">
        <f aca="false">MEDIAN(L112:L118)-L112</f>
        <v>#VALUE!</v>
      </c>
      <c r="AN99" s="49"/>
      <c r="AO99" s="49"/>
      <c r="AP99" s="49"/>
      <c r="AQ99" s="49"/>
      <c r="AR99" s="49"/>
      <c r="AS99" s="49"/>
      <c r="AT99" s="49"/>
    </row>
    <row r="100" customFormat="false" ht="13.5" hidden="false" customHeight="true" outlineLevel="0" collapsed="false">
      <c r="B100" s="35"/>
      <c r="C100" s="56" t="n">
        <f aca="false">C99+0.0035</f>
        <v>0.658666666666666</v>
      </c>
      <c r="D100" s="65" t="n">
        <v>60</v>
      </c>
      <c r="E100" s="66" t="n">
        <v>64.03</v>
      </c>
      <c r="F100" s="66" t="n">
        <v>66.91</v>
      </c>
      <c r="G100" s="66" t="n">
        <v>61.97</v>
      </c>
      <c r="H100" s="66" t="n">
        <v>70.47</v>
      </c>
      <c r="I100" s="66" t="n">
        <v>65.76</v>
      </c>
      <c r="J100" s="66" t="n">
        <v>67.26</v>
      </c>
      <c r="K100" s="66" t="n">
        <v>19.15</v>
      </c>
      <c r="L100" s="66" t="n">
        <v>18.71</v>
      </c>
      <c r="N100" s="28"/>
      <c r="Q100" s="57" t="s">
        <v>74</v>
      </c>
      <c r="R100" s="58" t="e">
        <f aca="false">MEDIAN(E118:E124)-E118-(MEDIAN($J$118:$L$124)-MEDIAN($J$118:$L$118))</f>
        <v>#VALUE!</v>
      </c>
      <c r="S100" s="58" t="e">
        <f aca="false">MEDIAN(F118:F124)-F118-(MEDIAN($J$118:$L$124)-MEDIAN($J$118:$L$118))</f>
        <v>#VALUE!</v>
      </c>
      <c r="T100" s="58" t="e">
        <f aca="false">MEDIAN(G118:G124)-G118-(MEDIAN($J$118:$L$124)-MEDIAN($J$118:$L$118))</f>
        <v>#VALUE!</v>
      </c>
      <c r="U100" s="58" t="e">
        <f aca="false">MEDIAN(H118:H124)-H118-(MEDIAN($J$118:$L$124)-MEDIAN($J$118:$L$118))</f>
        <v>#VALUE!</v>
      </c>
      <c r="V100" s="58" t="e">
        <f aca="false">MEDIAN(I118:I124)-I118-(MEDIAN($J$118:$L$124)-MEDIAN($J$118:$L$118))</f>
        <v>#VALUE!</v>
      </c>
      <c r="W100" s="58" t="e">
        <f aca="false">MEDIAN(J118:J124)-J118</f>
        <v>#VALUE!</v>
      </c>
      <c r="X100" s="58" t="e">
        <f aca="false">MEDIAN(K118:K124)-K118</f>
        <v>#VALUE!</v>
      </c>
      <c r="Y100" s="58" t="e">
        <f aca="false">MEDIAN(L118:L124)-L118</f>
        <v>#VALUE!</v>
      </c>
      <c r="AC100" s="47"/>
      <c r="AD100" s="48"/>
      <c r="AE100" s="48"/>
      <c r="AF100" s="48"/>
      <c r="AG100" s="48"/>
      <c r="AH100" s="48"/>
      <c r="AI100" s="48"/>
      <c r="AJ100" s="48"/>
      <c r="AK100" s="48"/>
      <c r="AN100" s="49"/>
      <c r="AO100" s="49"/>
      <c r="AP100" s="49"/>
      <c r="AQ100" s="49"/>
      <c r="AR100" s="49"/>
      <c r="AS100" s="49"/>
      <c r="AT100" s="49"/>
    </row>
    <row r="101" customFormat="false" ht="13.5" hidden="false" customHeight="true" outlineLevel="0" collapsed="false">
      <c r="B101" s="35"/>
      <c r="C101" s="56" t="n">
        <f aca="false">C100+0.0035</f>
        <v>0.662166666666666</v>
      </c>
      <c r="D101" s="57" t="n">
        <v>65</v>
      </c>
      <c r="E101" s="58" t="n">
        <v>66.26</v>
      </c>
      <c r="F101" s="58" t="n">
        <v>68.94</v>
      </c>
      <c r="G101" s="58" t="n">
        <v>63.62</v>
      </c>
      <c r="H101" s="58" t="n">
        <v>72.65</v>
      </c>
      <c r="I101" s="58" t="n">
        <v>67.75</v>
      </c>
      <c r="J101" s="58" t="n">
        <v>69.19</v>
      </c>
      <c r="K101" s="58" t="n">
        <v>19.43</v>
      </c>
      <c r="L101" s="58" t="n">
        <v>18.89</v>
      </c>
      <c r="N101" s="28"/>
      <c r="AC101" s="47"/>
      <c r="AD101" s="48"/>
      <c r="AE101" s="48"/>
      <c r="AF101" s="48"/>
      <c r="AG101" s="48"/>
      <c r="AH101" s="48"/>
      <c r="AI101" s="48"/>
      <c r="AJ101" s="48"/>
      <c r="AK101" s="48"/>
      <c r="AN101" s="49"/>
      <c r="AO101" s="49"/>
      <c r="AP101" s="49"/>
      <c r="AQ101" s="49"/>
      <c r="AR101" s="49"/>
      <c r="AS101" s="49"/>
      <c r="AT101" s="49"/>
    </row>
    <row r="102" customFormat="false" ht="13.5" hidden="false" customHeight="true" outlineLevel="0" collapsed="false">
      <c r="B102" s="35"/>
      <c r="C102" s="56" t="n">
        <f aca="false">C101+0.0035</f>
        <v>0.665666666666666</v>
      </c>
      <c r="D102" s="57" t="n">
        <v>70</v>
      </c>
      <c r="E102" s="58" t="n">
        <v>68.08</v>
      </c>
      <c r="F102" s="58" t="n">
        <v>70.74</v>
      </c>
      <c r="G102" s="58" t="n">
        <v>65.29</v>
      </c>
      <c r="H102" s="58" t="n">
        <v>74.71</v>
      </c>
      <c r="I102" s="58" t="n">
        <v>69.45</v>
      </c>
      <c r="J102" s="58" t="n">
        <v>70.74</v>
      </c>
      <c r="K102" s="58" t="n">
        <v>19.25</v>
      </c>
      <c r="L102" s="58" t="n">
        <v>18.87</v>
      </c>
      <c r="N102" s="28"/>
      <c r="AC102" s="47"/>
      <c r="AD102" s="48"/>
      <c r="AE102" s="48"/>
      <c r="AF102" s="48"/>
      <c r="AG102" s="48"/>
      <c r="AH102" s="48"/>
      <c r="AI102" s="48"/>
      <c r="AJ102" s="48"/>
      <c r="AK102" s="48"/>
      <c r="AN102" s="49"/>
      <c r="AO102" s="49"/>
      <c r="AP102" s="49"/>
      <c r="AQ102" s="49"/>
      <c r="AR102" s="49"/>
      <c r="AS102" s="49"/>
      <c r="AT102" s="49"/>
    </row>
    <row r="103" customFormat="false" ht="13.5" hidden="false" customHeight="true" outlineLevel="0" collapsed="false">
      <c r="B103" s="35"/>
      <c r="C103" s="56" t="n">
        <f aca="false">C102+0.0035</f>
        <v>0.669166666666666</v>
      </c>
      <c r="D103" s="57" t="n">
        <v>75</v>
      </c>
      <c r="E103" s="58" t="n">
        <v>69.71</v>
      </c>
      <c r="F103" s="58" t="n">
        <v>72.36</v>
      </c>
      <c r="G103" s="58" t="n">
        <v>66.71</v>
      </c>
      <c r="H103" s="58" t="n">
        <v>76.5</v>
      </c>
      <c r="I103" s="58" t="n">
        <v>71.25</v>
      </c>
      <c r="J103" s="58" t="n">
        <v>72.26</v>
      </c>
      <c r="K103" s="58" t="n">
        <v>19.43</v>
      </c>
      <c r="L103" s="58" t="n">
        <v>19.05</v>
      </c>
      <c r="N103" s="28"/>
      <c r="AC103" s="47"/>
      <c r="AD103" s="48"/>
      <c r="AE103" s="48"/>
      <c r="AF103" s="48"/>
      <c r="AG103" s="48"/>
      <c r="AH103" s="48"/>
      <c r="AI103" s="48"/>
      <c r="AJ103" s="48"/>
      <c r="AK103" s="48"/>
      <c r="AN103" s="49"/>
      <c r="AO103" s="49"/>
      <c r="AP103" s="49"/>
      <c r="AQ103" s="49"/>
      <c r="AR103" s="49"/>
      <c r="AS103" s="49"/>
      <c r="AT103" s="49"/>
    </row>
    <row r="104" customFormat="false" ht="13.5" hidden="false" customHeight="true" outlineLevel="0" collapsed="false">
      <c r="B104" s="35"/>
      <c r="C104" s="56" t="n">
        <f aca="false">C103+0.0035</f>
        <v>0.672666666666666</v>
      </c>
      <c r="D104" s="57" t="n">
        <v>80</v>
      </c>
      <c r="E104" s="58" t="n">
        <v>71.35</v>
      </c>
      <c r="F104" s="58" t="n">
        <v>73.74</v>
      </c>
      <c r="G104" s="58" t="n">
        <v>67.87</v>
      </c>
      <c r="H104" s="58" t="n">
        <v>77.85</v>
      </c>
      <c r="I104" s="58" t="n">
        <v>72.48</v>
      </c>
      <c r="J104" s="58" t="n">
        <v>73.19</v>
      </c>
      <c r="K104" s="58" t="n">
        <v>19.36</v>
      </c>
      <c r="L104" s="58" t="n">
        <v>18.97</v>
      </c>
      <c r="N104" s="28"/>
      <c r="AC104" s="47"/>
      <c r="AD104" s="48"/>
      <c r="AE104" s="48"/>
      <c r="AF104" s="48"/>
      <c r="AG104" s="48"/>
      <c r="AH104" s="48"/>
      <c r="AI104" s="48"/>
      <c r="AJ104" s="48"/>
      <c r="AK104" s="48"/>
      <c r="AN104" s="49"/>
      <c r="AO104" s="49"/>
      <c r="AP104" s="49"/>
      <c r="AQ104" s="49"/>
      <c r="AR104" s="49"/>
      <c r="AS104" s="49"/>
      <c r="AT104" s="49"/>
    </row>
    <row r="105" customFormat="false" ht="13.5" hidden="false" customHeight="true" outlineLevel="0" collapsed="false">
      <c r="B105" s="35"/>
      <c r="C105" s="56" t="n">
        <f aca="false">C104+0.0035</f>
        <v>0.676166666666666</v>
      </c>
      <c r="D105" s="57" t="n">
        <v>85</v>
      </c>
      <c r="E105" s="58" t="n">
        <v>72.21</v>
      </c>
      <c r="F105" s="58" t="n">
        <v>74.85</v>
      </c>
      <c r="G105" s="58" t="n">
        <v>69</v>
      </c>
      <c r="H105" s="58" t="n">
        <v>79.35</v>
      </c>
      <c r="I105" s="58" t="n">
        <v>73.82</v>
      </c>
      <c r="J105" s="58" t="n">
        <v>74.18</v>
      </c>
      <c r="K105" s="58" t="n">
        <v>19.54</v>
      </c>
      <c r="L105" s="58" t="n">
        <v>19.21</v>
      </c>
      <c r="N105" s="28"/>
      <c r="AC105" s="47"/>
      <c r="AD105" s="48"/>
      <c r="AE105" s="48"/>
      <c r="AF105" s="48"/>
      <c r="AG105" s="48"/>
      <c r="AH105" s="48"/>
      <c r="AI105" s="48"/>
      <c r="AJ105" s="48"/>
      <c r="AK105" s="48"/>
      <c r="AN105" s="49"/>
      <c r="AO105" s="49"/>
      <c r="AP105" s="49"/>
      <c r="AQ105" s="49"/>
      <c r="AR105" s="49"/>
      <c r="AS105" s="49"/>
      <c r="AT105" s="49"/>
    </row>
    <row r="106" customFormat="false" ht="13.5" hidden="false" customHeight="true" outlineLevel="0" collapsed="false">
      <c r="B106" s="35"/>
      <c r="C106" s="56" t="n">
        <f aca="false">C105+0.0035</f>
        <v>0.679666666666666</v>
      </c>
      <c r="D106" s="65" t="n">
        <v>90</v>
      </c>
      <c r="E106" s="66" t="n">
        <v>73.13</v>
      </c>
      <c r="F106" s="66" t="n">
        <v>75.64</v>
      </c>
      <c r="G106" s="66" t="n">
        <v>69.65</v>
      </c>
      <c r="H106" s="66" t="n">
        <v>80.28</v>
      </c>
      <c r="I106" s="66" t="n">
        <v>74.63</v>
      </c>
      <c r="J106" s="66" t="n">
        <v>74.66</v>
      </c>
      <c r="K106" s="66" t="n">
        <v>19.81</v>
      </c>
      <c r="L106" s="66" t="n">
        <v>19.42</v>
      </c>
      <c r="N106" s="28"/>
      <c r="AC106" s="47"/>
      <c r="AD106" s="48"/>
      <c r="AE106" s="48"/>
      <c r="AF106" s="48"/>
      <c r="AG106" s="48"/>
      <c r="AH106" s="48"/>
      <c r="AI106" s="48"/>
      <c r="AJ106" s="48"/>
      <c r="AK106" s="48"/>
      <c r="AN106" s="49"/>
      <c r="AO106" s="49"/>
      <c r="AP106" s="49"/>
      <c r="AQ106" s="49"/>
      <c r="AR106" s="49"/>
      <c r="AS106" s="49"/>
      <c r="AT106" s="49"/>
    </row>
    <row r="107" customFormat="false" ht="13.5" hidden="false" customHeight="true" outlineLevel="0" collapsed="false">
      <c r="B107" s="35"/>
      <c r="C107" s="56" t="n">
        <f aca="false">C106+0.0035</f>
        <v>0.683166666666666</v>
      </c>
      <c r="D107" s="57" t="n">
        <v>95</v>
      </c>
      <c r="E107" s="58" t="n">
        <v>74.09</v>
      </c>
      <c r="F107" s="58" t="n">
        <v>76.51</v>
      </c>
      <c r="G107" s="58" t="n">
        <v>70.39</v>
      </c>
      <c r="H107" s="58" t="n">
        <v>81.1</v>
      </c>
      <c r="I107" s="58" t="n">
        <v>75.37</v>
      </c>
      <c r="J107" s="58" t="n">
        <v>75.08</v>
      </c>
      <c r="K107" s="58" t="n">
        <v>20.03</v>
      </c>
      <c r="L107" s="58" t="n">
        <v>19.68</v>
      </c>
      <c r="N107" s="28"/>
      <c r="AN107" s="49"/>
      <c r="AO107" s="49"/>
      <c r="AP107" s="49"/>
      <c r="AQ107" s="49"/>
      <c r="AR107" s="49"/>
      <c r="AS107" s="49"/>
      <c r="AT107" s="49"/>
    </row>
    <row r="108" customFormat="false" ht="13.5" hidden="false" customHeight="true" outlineLevel="0" collapsed="false">
      <c r="B108" s="35"/>
      <c r="C108" s="56" t="n">
        <f aca="false">C107+0.0035</f>
        <v>0.686666666666666</v>
      </c>
      <c r="D108" s="57" t="n">
        <v>100</v>
      </c>
      <c r="E108" s="58" t="n">
        <v>74.95</v>
      </c>
      <c r="F108" s="58" t="n">
        <v>77.19</v>
      </c>
      <c r="G108" s="58" t="n">
        <v>71</v>
      </c>
      <c r="H108" s="58" t="n">
        <v>81.75</v>
      </c>
      <c r="I108" s="58" t="n">
        <v>76.01</v>
      </c>
      <c r="J108" s="58" t="n">
        <v>74.87</v>
      </c>
      <c r="K108" s="58" t="n">
        <v>20.25</v>
      </c>
      <c r="L108" s="58" t="n">
        <v>19.88</v>
      </c>
      <c r="N108" s="28"/>
      <c r="AN108" s="49"/>
      <c r="AO108" s="49"/>
      <c r="AP108" s="49"/>
      <c r="AQ108" s="49"/>
      <c r="AR108" s="49"/>
      <c r="AS108" s="49"/>
      <c r="AT108" s="49"/>
    </row>
    <row r="109" customFormat="false" ht="13.5" hidden="false" customHeight="true" outlineLevel="0" collapsed="false">
      <c r="B109" s="35"/>
      <c r="C109" s="56" t="n">
        <f aca="false">C108+0.0035</f>
        <v>0.690166666666666</v>
      </c>
      <c r="D109" s="57" t="n">
        <v>105</v>
      </c>
      <c r="E109" s="58" t="n">
        <v>75.65</v>
      </c>
      <c r="F109" s="58" t="n">
        <v>77.78</v>
      </c>
      <c r="G109" s="58" t="n">
        <v>71.52</v>
      </c>
      <c r="H109" s="58" t="n">
        <v>82.29</v>
      </c>
      <c r="I109" s="58" t="n">
        <v>76.93</v>
      </c>
      <c r="J109" s="58" t="n">
        <v>66.41</v>
      </c>
      <c r="K109" s="58" t="n">
        <v>20.73</v>
      </c>
      <c r="L109" s="58" t="n">
        <v>20.2</v>
      </c>
      <c r="N109" s="28"/>
      <c r="AN109" s="49"/>
      <c r="AO109" s="49"/>
      <c r="AP109" s="49"/>
      <c r="AQ109" s="49"/>
      <c r="AR109" s="49"/>
      <c r="AS109" s="49"/>
      <c r="AT109" s="49"/>
    </row>
    <row r="110" customFormat="false" ht="13.5" hidden="false" customHeight="true" outlineLevel="0" collapsed="false">
      <c r="B110" s="35"/>
      <c r="C110" s="56" t="n">
        <f aca="false">C109+0.0035</f>
        <v>0.693666666666666</v>
      </c>
      <c r="D110" s="57" t="n">
        <v>110</v>
      </c>
      <c r="E110" s="58" t="n">
        <v>76.62</v>
      </c>
      <c r="F110" s="58" t="n">
        <v>78.57</v>
      </c>
      <c r="G110" s="58" t="n">
        <v>72</v>
      </c>
      <c r="H110" s="58" t="n">
        <v>82.96</v>
      </c>
      <c r="I110" s="58" t="n">
        <v>77.36</v>
      </c>
      <c r="J110" s="58" t="n">
        <v>49.32</v>
      </c>
      <c r="K110" s="58" t="n">
        <v>20.86</v>
      </c>
      <c r="L110" s="58" t="n">
        <v>20.33</v>
      </c>
      <c r="N110" s="28"/>
      <c r="AC110" s="47"/>
      <c r="AI110" s="48"/>
      <c r="AJ110" s="48"/>
      <c r="AK110" s="48"/>
      <c r="AN110" s="49"/>
      <c r="AO110" s="49"/>
      <c r="AP110" s="49"/>
      <c r="AQ110" s="49"/>
      <c r="AR110" s="49"/>
      <c r="AS110" s="49"/>
      <c r="AT110" s="49"/>
    </row>
    <row r="111" customFormat="false" ht="13.5" hidden="false" customHeight="true" outlineLevel="0" collapsed="false">
      <c r="B111" s="35"/>
      <c r="C111" s="56" t="n">
        <f aca="false">C110+0.0035</f>
        <v>0.697166666666665</v>
      </c>
      <c r="D111" s="57" t="n">
        <v>115</v>
      </c>
      <c r="E111" s="58"/>
      <c r="F111" s="58"/>
      <c r="G111" s="58"/>
      <c r="H111" s="58"/>
      <c r="I111" s="58"/>
      <c r="J111" s="58"/>
      <c r="K111" s="58"/>
      <c r="L111" s="58"/>
      <c r="N111" s="28"/>
      <c r="AC111" s="47"/>
      <c r="AI111" s="48"/>
      <c r="AJ111" s="48"/>
      <c r="AK111" s="48"/>
      <c r="AN111" s="49"/>
      <c r="AO111" s="49"/>
      <c r="AP111" s="49"/>
      <c r="AQ111" s="49"/>
      <c r="AR111" s="49"/>
      <c r="AS111" s="49"/>
      <c r="AT111" s="49"/>
    </row>
    <row r="112" customFormat="false" ht="13.5" hidden="false" customHeight="true" outlineLevel="0" collapsed="false">
      <c r="B112" s="35"/>
      <c r="C112" s="56" t="n">
        <f aca="false">C111+0.0035</f>
        <v>0.700666666666665</v>
      </c>
      <c r="D112" s="65" t="n">
        <v>120</v>
      </c>
      <c r="E112" s="66"/>
      <c r="F112" s="66"/>
      <c r="G112" s="66"/>
      <c r="H112" s="66"/>
      <c r="I112" s="66"/>
      <c r="J112" s="66"/>
      <c r="K112" s="66"/>
      <c r="L112" s="66"/>
      <c r="N112" s="28"/>
      <c r="AC112" s="47"/>
      <c r="AI112" s="48"/>
      <c r="AJ112" s="48"/>
      <c r="AK112" s="48"/>
      <c r="AN112" s="49"/>
      <c r="AO112" s="49"/>
      <c r="AP112" s="49"/>
      <c r="AQ112" s="49"/>
      <c r="AR112" s="49"/>
      <c r="AS112" s="49"/>
      <c r="AT112" s="49"/>
    </row>
    <row r="113" customFormat="false" ht="13.5" hidden="false" customHeight="true" outlineLevel="0" collapsed="false">
      <c r="B113" s="35"/>
      <c r="C113" s="56" t="n">
        <f aca="false">C112+0.0034</f>
        <v>0.704066666666665</v>
      </c>
      <c r="D113" s="57" t="n">
        <v>125</v>
      </c>
      <c r="E113" s="58"/>
      <c r="F113" s="58"/>
      <c r="G113" s="58"/>
      <c r="H113" s="58"/>
      <c r="I113" s="58"/>
      <c r="J113" s="58"/>
      <c r="K113" s="58"/>
      <c r="L113" s="58"/>
      <c r="N113" s="28"/>
      <c r="AC113" s="47"/>
      <c r="AI113" s="48"/>
      <c r="AJ113" s="48"/>
      <c r="AK113" s="48"/>
      <c r="AN113" s="49"/>
      <c r="AO113" s="49"/>
      <c r="AP113" s="49"/>
      <c r="AQ113" s="49"/>
      <c r="AR113" s="49"/>
      <c r="AS113" s="49"/>
      <c r="AT113" s="49"/>
    </row>
    <row r="114" customFormat="false" ht="13.5" hidden="false" customHeight="true" outlineLevel="0" collapsed="false">
      <c r="B114" s="35"/>
      <c r="C114" s="56" t="n">
        <f aca="false">C113+0.0035</f>
        <v>0.707566666666665</v>
      </c>
      <c r="D114" s="57" t="n">
        <v>130</v>
      </c>
      <c r="E114" s="58"/>
      <c r="F114" s="58"/>
      <c r="G114" s="58"/>
      <c r="H114" s="58"/>
      <c r="I114" s="58"/>
      <c r="J114" s="58"/>
      <c r="K114" s="58"/>
      <c r="L114" s="58"/>
      <c r="N114" s="28"/>
      <c r="AC114" s="47"/>
      <c r="AI114" s="48"/>
      <c r="AJ114" s="48"/>
      <c r="AK114" s="48"/>
      <c r="AN114" s="49"/>
      <c r="AO114" s="49"/>
      <c r="AP114" s="49"/>
      <c r="AQ114" s="49"/>
      <c r="AR114" s="49"/>
      <c r="AS114" s="49"/>
      <c r="AT114" s="49"/>
    </row>
    <row r="115" customFormat="false" ht="13.5" hidden="false" customHeight="true" outlineLevel="0" collapsed="false">
      <c r="B115" s="35"/>
      <c r="C115" s="56" t="n">
        <f aca="false">C114+0.0035</f>
        <v>0.711066666666665</v>
      </c>
      <c r="D115" s="57" t="n">
        <v>135</v>
      </c>
      <c r="E115" s="58"/>
      <c r="F115" s="58"/>
      <c r="G115" s="58"/>
      <c r="H115" s="58"/>
      <c r="I115" s="58"/>
      <c r="J115" s="58"/>
      <c r="K115" s="58"/>
      <c r="L115" s="58"/>
      <c r="N115" s="28"/>
      <c r="AC115" s="47"/>
      <c r="AI115" s="48"/>
      <c r="AJ115" s="48"/>
      <c r="AK115" s="48"/>
      <c r="AN115" s="49"/>
      <c r="AO115" s="49"/>
      <c r="AP115" s="49"/>
      <c r="AQ115" s="49"/>
      <c r="AR115" s="49"/>
      <c r="AS115" s="49"/>
      <c r="AT115" s="49"/>
    </row>
    <row r="116" customFormat="false" ht="13.5" hidden="false" customHeight="true" outlineLevel="0" collapsed="false">
      <c r="B116" s="35"/>
      <c r="C116" s="56" t="n">
        <f aca="false">C115+0.0035</f>
        <v>0.714566666666665</v>
      </c>
      <c r="D116" s="57" t="n">
        <v>140</v>
      </c>
      <c r="E116" s="58"/>
      <c r="F116" s="58"/>
      <c r="G116" s="58"/>
      <c r="H116" s="58"/>
      <c r="I116" s="58"/>
      <c r="J116" s="58"/>
      <c r="K116" s="58"/>
      <c r="L116" s="58"/>
      <c r="N116" s="28"/>
      <c r="AC116" s="47"/>
      <c r="AI116" s="48"/>
      <c r="AJ116" s="48"/>
      <c r="AK116" s="48"/>
      <c r="AN116" s="49"/>
      <c r="AO116" s="49"/>
      <c r="AP116" s="49"/>
      <c r="AQ116" s="49"/>
      <c r="AR116" s="49"/>
      <c r="AS116" s="49"/>
      <c r="AT116" s="49"/>
    </row>
    <row r="117" customFormat="false" ht="13.5" hidden="false" customHeight="true" outlineLevel="0" collapsed="false">
      <c r="B117" s="35"/>
      <c r="C117" s="56" t="n">
        <f aca="false">C116+0.0034</f>
        <v>0.717966666666665</v>
      </c>
      <c r="D117" s="57" t="n">
        <v>145</v>
      </c>
      <c r="E117" s="58"/>
      <c r="F117" s="58"/>
      <c r="G117" s="58"/>
      <c r="H117" s="58"/>
      <c r="I117" s="58"/>
      <c r="J117" s="58"/>
      <c r="K117" s="58"/>
      <c r="L117" s="58"/>
      <c r="N117" s="28"/>
      <c r="AC117" s="47"/>
      <c r="AI117" s="48"/>
      <c r="AJ117" s="48"/>
      <c r="AK117" s="48"/>
      <c r="AN117" s="49"/>
      <c r="AO117" s="49"/>
      <c r="AP117" s="49"/>
      <c r="AQ117" s="49"/>
      <c r="AR117" s="49"/>
      <c r="AS117" s="49"/>
      <c r="AT117" s="49"/>
    </row>
    <row r="118" customFormat="false" ht="13.5" hidden="false" customHeight="true" outlineLevel="0" collapsed="false">
      <c r="B118" s="35"/>
      <c r="C118" s="56" t="n">
        <f aca="false">C117+0.0034</f>
        <v>0.721366666666665</v>
      </c>
      <c r="D118" s="65" t="n">
        <v>150</v>
      </c>
      <c r="E118" s="66"/>
      <c r="F118" s="66"/>
      <c r="G118" s="66"/>
      <c r="H118" s="66"/>
      <c r="I118" s="66"/>
      <c r="J118" s="66"/>
      <c r="K118" s="66"/>
      <c r="L118" s="66"/>
      <c r="N118" s="28"/>
      <c r="AC118" s="47"/>
      <c r="AI118" s="48"/>
      <c r="AJ118" s="48"/>
      <c r="AK118" s="48"/>
      <c r="AN118" s="49"/>
      <c r="AO118" s="49"/>
      <c r="AP118" s="49"/>
      <c r="AQ118" s="49"/>
      <c r="AR118" s="49"/>
      <c r="AS118" s="49"/>
      <c r="AT118" s="49"/>
    </row>
    <row r="119" customFormat="false" ht="13.5" hidden="false" customHeight="true" outlineLevel="0" collapsed="false">
      <c r="B119" s="35"/>
      <c r="C119" s="56" t="n">
        <f aca="false">C118+0.0034</f>
        <v>0.724766666666665</v>
      </c>
      <c r="D119" s="57" t="n">
        <v>155</v>
      </c>
      <c r="E119" s="58"/>
      <c r="F119" s="58"/>
      <c r="G119" s="58"/>
      <c r="H119" s="58"/>
      <c r="I119" s="58"/>
      <c r="J119" s="58"/>
      <c r="K119" s="58"/>
      <c r="L119" s="58"/>
      <c r="N119" s="28"/>
      <c r="AC119" s="47"/>
      <c r="AI119" s="48"/>
      <c r="AJ119" s="48"/>
      <c r="AK119" s="48"/>
      <c r="AN119" s="49"/>
      <c r="AO119" s="49"/>
      <c r="AP119" s="49"/>
      <c r="AQ119" s="49"/>
      <c r="AR119" s="49"/>
      <c r="AS119" s="49"/>
      <c r="AT119" s="49"/>
    </row>
    <row r="120" customFormat="false" ht="13.5" hidden="false" customHeight="true" outlineLevel="0" collapsed="false">
      <c r="B120" s="35"/>
      <c r="C120" s="56" t="n">
        <f aca="false">C119+0.0034</f>
        <v>0.728166666666665</v>
      </c>
      <c r="D120" s="57" t="n">
        <v>160</v>
      </c>
      <c r="E120" s="58"/>
      <c r="F120" s="58"/>
      <c r="G120" s="58"/>
      <c r="H120" s="58"/>
      <c r="I120" s="58"/>
      <c r="J120" s="58"/>
      <c r="K120" s="58"/>
      <c r="L120" s="58"/>
      <c r="N120" s="28"/>
      <c r="AC120" s="47"/>
      <c r="AI120" s="48"/>
      <c r="AJ120" s="48"/>
      <c r="AK120" s="48"/>
      <c r="AN120" s="49"/>
      <c r="AO120" s="49"/>
      <c r="AP120" s="49"/>
      <c r="AQ120" s="49"/>
      <c r="AR120" s="49"/>
      <c r="AS120" s="49"/>
      <c r="AT120" s="49"/>
    </row>
    <row r="121" customFormat="false" ht="13.5" hidden="false" customHeight="true" outlineLevel="0" collapsed="false">
      <c r="B121" s="35"/>
      <c r="C121" s="56" t="n">
        <f aca="false">C120+0.0034</f>
        <v>0.731566666666665</v>
      </c>
      <c r="D121" s="57" t="n">
        <v>165</v>
      </c>
      <c r="E121" s="58"/>
      <c r="F121" s="58"/>
      <c r="G121" s="58"/>
      <c r="H121" s="58"/>
      <c r="I121" s="58"/>
      <c r="J121" s="58"/>
      <c r="K121" s="58"/>
      <c r="L121" s="58"/>
      <c r="N121" s="28"/>
      <c r="AC121" s="47"/>
      <c r="AI121" s="48"/>
      <c r="AJ121" s="48"/>
      <c r="AK121" s="48"/>
      <c r="AN121" s="49"/>
      <c r="AO121" s="49"/>
      <c r="AP121" s="49"/>
      <c r="AQ121" s="49"/>
      <c r="AR121" s="49"/>
      <c r="AS121" s="49"/>
      <c r="AT121" s="49"/>
    </row>
    <row r="122" customFormat="false" ht="13.5" hidden="false" customHeight="true" outlineLevel="0" collapsed="false">
      <c r="B122" s="35"/>
      <c r="C122" s="56" t="n">
        <f aca="false">C121+0.0034</f>
        <v>0.734966666666665</v>
      </c>
      <c r="D122" s="57" t="n">
        <v>170</v>
      </c>
      <c r="E122" s="58"/>
      <c r="F122" s="58"/>
      <c r="G122" s="58"/>
      <c r="H122" s="58"/>
      <c r="I122" s="58"/>
      <c r="J122" s="58"/>
      <c r="K122" s="58"/>
      <c r="L122" s="58"/>
      <c r="N122" s="28"/>
      <c r="AC122" s="47"/>
      <c r="AI122" s="48"/>
      <c r="AJ122" s="48"/>
      <c r="AK122" s="48"/>
      <c r="AN122" s="49"/>
      <c r="AO122" s="49"/>
      <c r="AP122" s="49"/>
      <c r="AQ122" s="49"/>
      <c r="AR122" s="49"/>
      <c r="AS122" s="49"/>
      <c r="AT122" s="49"/>
    </row>
    <row r="123" customFormat="false" ht="13.5" hidden="false" customHeight="true" outlineLevel="0" collapsed="false">
      <c r="B123" s="35"/>
      <c r="C123" s="56" t="n">
        <f aca="false">C122+0.0034</f>
        <v>0.738366666666665</v>
      </c>
      <c r="D123" s="57" t="n">
        <v>175</v>
      </c>
      <c r="E123" s="58"/>
      <c r="F123" s="58"/>
      <c r="G123" s="58"/>
      <c r="H123" s="58"/>
      <c r="I123" s="58"/>
      <c r="J123" s="58"/>
      <c r="K123" s="58"/>
      <c r="L123" s="58"/>
      <c r="N123" s="28"/>
      <c r="AC123" s="47"/>
      <c r="AI123" s="48"/>
      <c r="AJ123" s="48"/>
      <c r="AK123" s="48"/>
      <c r="AN123" s="49"/>
      <c r="AO123" s="49"/>
      <c r="AP123" s="49"/>
      <c r="AQ123" s="49"/>
      <c r="AR123" s="49"/>
      <c r="AS123" s="49"/>
      <c r="AT123" s="49"/>
    </row>
    <row r="124" customFormat="false" ht="13.5" hidden="false" customHeight="true" outlineLevel="0" collapsed="false">
      <c r="B124" s="35"/>
      <c r="C124" s="56" t="n">
        <f aca="false">C123+0.0034</f>
        <v>0.741766666666665</v>
      </c>
      <c r="D124" s="65" t="n">
        <v>180</v>
      </c>
      <c r="E124" s="66"/>
      <c r="F124" s="66"/>
      <c r="G124" s="66"/>
      <c r="H124" s="66"/>
      <c r="I124" s="66"/>
      <c r="J124" s="66"/>
      <c r="K124" s="66"/>
      <c r="L124" s="66"/>
      <c r="N124" s="28"/>
      <c r="P124" s="51"/>
    </row>
    <row r="125" customFormat="false" ht="13.5" hidden="false" customHeight="true" outlineLevel="0" collapsed="false">
      <c r="B125" s="35"/>
      <c r="C125" s="56"/>
      <c r="D125" s="47"/>
      <c r="E125" s="48"/>
      <c r="F125" s="48"/>
      <c r="G125" s="48"/>
      <c r="H125" s="48"/>
      <c r="I125" s="48"/>
      <c r="J125" s="48"/>
      <c r="K125" s="48"/>
      <c r="L125" s="48"/>
      <c r="N125" s="28"/>
      <c r="Q125" s="47"/>
      <c r="W125" s="48"/>
      <c r="X125" s="48"/>
      <c r="Y125" s="48"/>
      <c r="AB125" s="49"/>
      <c r="AC125" s="49"/>
      <c r="AD125" s="49"/>
      <c r="AE125" s="49"/>
      <c r="AF125" s="49"/>
      <c r="AG125" s="49"/>
      <c r="AH125" s="49"/>
      <c r="AI125" s="49"/>
      <c r="AJ125" s="49"/>
      <c r="AK125" s="49"/>
    </row>
    <row r="126" customFormat="false" ht="13.5" hidden="false" customHeight="true" outlineLevel="0" collapsed="false">
      <c r="B126" s="35"/>
      <c r="D126" s="47"/>
      <c r="E126" s="68" t="s">
        <v>75</v>
      </c>
      <c r="F126" s="68"/>
      <c r="G126" s="68"/>
      <c r="H126" s="68"/>
      <c r="I126" s="68"/>
      <c r="J126" s="68"/>
      <c r="K126" s="68"/>
      <c r="N126" s="28"/>
    </row>
    <row r="127" customFormat="false" ht="13.5" hidden="false" customHeight="true" outlineLevel="0" collapsed="false">
      <c r="B127" s="35"/>
      <c r="N127" s="28"/>
    </row>
    <row r="128" customFormat="false" ht="13.5" hidden="false" customHeight="true" outlineLevel="0" collapsed="false">
      <c r="B128" s="35"/>
      <c r="N128" s="28"/>
    </row>
    <row r="129" customFormat="false" ht="13.5" hidden="false" customHeight="true" outlineLevel="0" collapsed="false">
      <c r="B129" s="35"/>
      <c r="N129" s="28"/>
    </row>
    <row r="130" customFormat="false" ht="13.5" hidden="false" customHeight="true" outlineLevel="0" collapsed="false">
      <c r="B130" s="35"/>
      <c r="N130" s="28"/>
    </row>
    <row r="131" customFormat="false" ht="13.5" hidden="false" customHeight="true" outlineLevel="0" collapsed="false">
      <c r="B131" s="35"/>
      <c r="N131" s="28"/>
    </row>
    <row r="132" customFormat="false" ht="13.5" hidden="false" customHeight="true" outlineLevel="0" collapsed="false">
      <c r="B132" s="35"/>
      <c r="N132" s="28"/>
      <c r="Q132" s="53" t="s">
        <v>76</v>
      </c>
      <c r="R132" s="59"/>
      <c r="S132" s="59"/>
      <c r="T132" s="59"/>
      <c r="U132" s="59"/>
      <c r="V132" s="59"/>
      <c r="W132" s="60"/>
      <c r="X132" s="60"/>
      <c r="Y132" s="61"/>
    </row>
    <row r="133" customFormat="false" ht="13.5" hidden="false" customHeight="true" outlineLevel="0" collapsed="false">
      <c r="B133" s="35"/>
      <c r="N133" s="28"/>
      <c r="Q133" s="53" t="s">
        <v>68</v>
      </c>
      <c r="R133" s="59"/>
      <c r="S133" s="59"/>
      <c r="T133" s="59"/>
      <c r="U133" s="59"/>
      <c r="V133" s="59"/>
      <c r="W133" s="62" t="s">
        <v>65</v>
      </c>
      <c r="X133" s="63"/>
      <c r="Y133" s="64"/>
    </row>
    <row r="134" customFormat="false" ht="13.5" hidden="false" customHeight="true" outlineLevel="0" collapsed="false">
      <c r="B134" s="35"/>
      <c r="N134" s="28"/>
      <c r="Q134" s="55" t="s">
        <v>66</v>
      </c>
      <c r="R134" s="45" t="s">
        <v>48</v>
      </c>
      <c r="S134" s="45" t="s">
        <v>50</v>
      </c>
      <c r="T134" s="45" t="s">
        <v>52</v>
      </c>
      <c r="U134" s="45" t="s">
        <v>54</v>
      </c>
      <c r="V134" s="45" t="s">
        <v>56</v>
      </c>
      <c r="W134" s="45" t="s">
        <v>58</v>
      </c>
      <c r="X134" s="45" t="s">
        <v>60</v>
      </c>
      <c r="Y134" s="45" t="s">
        <v>61</v>
      </c>
    </row>
    <row r="135" customFormat="false" ht="13.5" hidden="false" customHeight="true" outlineLevel="0" collapsed="false">
      <c r="B135" s="35"/>
      <c r="N135" s="28"/>
      <c r="Q135" s="57" t="s">
        <v>77</v>
      </c>
      <c r="R135" s="67" t="n">
        <f aca="false">(MEDIAN(E88:E100)-E88)-(MEDIAN($J$88:$L$100)-MEDIAN($J$88:$L$88))</f>
        <v>24.29</v>
      </c>
      <c r="S135" s="67" t="n">
        <f aca="false">(MEDIAN(F88:F100)-F88)-(MEDIAN($J$88:$L$100)-MEDIAN($J$88:$L$88))</f>
        <v>27.97</v>
      </c>
      <c r="T135" s="67" t="n">
        <f aca="false">(MEDIAN(G88:G100)-G88)-(MEDIAN($J$88:$L$100)-MEDIAN($J$88:$L$88))</f>
        <v>25.56</v>
      </c>
      <c r="U135" s="67" t="n">
        <f aca="false">(MEDIAN(H88:H100)-H88)-(MEDIAN($J$88:$L$100)-MEDIAN($J$88:$L$88))</f>
        <v>29.62</v>
      </c>
      <c r="V135" s="67" t="n">
        <f aca="false">(MEDIAN(I88:I100)-I88)-(MEDIAN($J$88:$L$100)-MEDIAN($J$88:$L$88))</f>
        <v>27.41</v>
      </c>
      <c r="W135" s="67" t="n">
        <f aca="false">MEDIAN(J88:J100)-J88</f>
        <v>31.31</v>
      </c>
      <c r="X135" s="67" t="n">
        <f aca="false">MEDIAN(K88:K100)-K88</f>
        <v>2.37</v>
      </c>
      <c r="Y135" s="67" t="n">
        <f aca="false">MEDIAN(L88:L100)-L88</f>
        <v>1.76</v>
      </c>
    </row>
    <row r="136" customFormat="false" ht="13.5" hidden="false" customHeight="true" outlineLevel="0" collapsed="false">
      <c r="B136" s="35"/>
      <c r="N136" s="28"/>
      <c r="Q136" s="57" t="s">
        <v>78</v>
      </c>
      <c r="R136" s="67" t="n">
        <f aca="false">MEDIAN(E100:E112)-E100-(MEDIAN($J$100:$L$112)-MEDIAN($J$100:$L$100))</f>
        <v>7.29999999999999</v>
      </c>
      <c r="S136" s="67" t="n">
        <f aca="false">MEDIAN(F100:F112)-F100-(MEDIAN($J$100:$L$112)-MEDIAN($J$100:$L$100))</f>
        <v>7.06</v>
      </c>
      <c r="T136" s="67" t="n">
        <f aca="false">MEDIAN(G100:G112)-G100-(MEDIAN($J$100:$L$112)-MEDIAN($J$100:$L$100))</f>
        <v>6.15</v>
      </c>
      <c r="U136" s="67" t="n">
        <f aca="false">MEDIAN(H100:H112)-H100-(MEDIAN($J$100:$L$112)-MEDIAN($J$100:$L$100))</f>
        <v>7.99999999999999</v>
      </c>
      <c r="V136" s="67" t="n">
        <f aca="false">MEDIAN(I100:I112)-I100-(MEDIAN($J$100:$L$112)-MEDIAN($J$100:$L$100))</f>
        <v>7.17999999999999</v>
      </c>
      <c r="W136" s="67" t="n">
        <f aca="false">MEDIAN(J100:J112)-J100</f>
        <v>5</v>
      </c>
      <c r="X136" s="67" t="n">
        <f aca="false">MEDIAN(K100:K112)-K100</f>
        <v>0.390000000000001</v>
      </c>
      <c r="Y136" s="67" t="n">
        <f aca="false">MEDIAN(L100:L112)-L100</f>
        <v>0.5</v>
      </c>
    </row>
    <row r="137" customFormat="false" ht="13.5" hidden="false" customHeight="true" outlineLevel="0" collapsed="false">
      <c r="B137" s="35"/>
      <c r="N137" s="28"/>
      <c r="Q137" s="57" t="s">
        <v>79</v>
      </c>
      <c r="R137" s="58" t="e">
        <f aca="false">MEDIAN(E112:E124)-E112-(MEDIAN($J$112:$L$124)-MEDIAN($J$112:$L$112))</f>
        <v>#VALUE!</v>
      </c>
      <c r="S137" s="58" t="e">
        <f aca="false">MEDIAN(F112:F124)-F112-(MEDIAN($J$112:$L$124)-MEDIAN($J$112:$L$112))</f>
        <v>#VALUE!</v>
      </c>
      <c r="T137" s="58" t="e">
        <f aca="false">MEDIAN(G112:G124)-G112-(MEDIAN($J$112:$L$124)-MEDIAN($J$112:$L$112))</f>
        <v>#VALUE!</v>
      </c>
      <c r="U137" s="58" t="e">
        <f aca="false">MEDIAN(H112:H124)-H112-(MEDIAN($J$112:$L$124)-MEDIAN($J$112:$L$112))</f>
        <v>#VALUE!</v>
      </c>
      <c r="V137" s="58" t="e">
        <f aca="false">MEDIAN(I112:I124)-I112-(MEDIAN($J$112:$L$124)-MEDIAN($J$112:$L$112))</f>
        <v>#VALUE!</v>
      </c>
      <c r="W137" s="58" t="e">
        <f aca="false">MEDIAN(J112:J124)-J112</f>
        <v>#VALUE!</v>
      </c>
      <c r="X137" s="58" t="e">
        <f aca="false">MEDIAN(K112:K124)-K112</f>
        <v>#VALUE!</v>
      </c>
      <c r="Y137" s="58" t="e">
        <f aca="false">MEDIAN(L112:L124)-L112</f>
        <v>#VALUE!</v>
      </c>
    </row>
    <row r="138" customFormat="false" ht="13.5" hidden="false" customHeight="true" outlineLevel="0" collapsed="false">
      <c r="B138" s="35"/>
      <c r="N138" s="28"/>
    </row>
    <row r="139" customFormat="false" ht="13.5" hidden="false" customHeight="true" outlineLevel="0" collapsed="false">
      <c r="B139" s="35"/>
      <c r="N139" s="28"/>
    </row>
    <row r="140" customFormat="false" ht="13.5" hidden="false" customHeight="true" outlineLevel="0" collapsed="false">
      <c r="B140" s="35"/>
      <c r="N140" s="28"/>
    </row>
    <row r="141" customFormat="false" ht="13.5" hidden="false" customHeight="true" outlineLevel="0" collapsed="false">
      <c r="B141" s="35"/>
      <c r="N141" s="28"/>
    </row>
    <row r="142" customFormat="false" ht="13.5" hidden="false" customHeight="true" outlineLevel="0" collapsed="false">
      <c r="B142" s="35"/>
      <c r="N142" s="28"/>
    </row>
    <row r="143" customFormat="false" ht="13.5" hidden="false" customHeight="true" outlineLevel="0" collapsed="false">
      <c r="B143" s="35"/>
      <c r="N143" s="28"/>
    </row>
    <row r="144" customFormat="false" ht="13.5" hidden="false" customHeight="true" outlineLevel="0" collapsed="false">
      <c r="B144" s="35"/>
      <c r="N144" s="28"/>
    </row>
    <row r="145" customFormat="false" ht="13.5" hidden="false" customHeight="true" outlineLevel="0" collapsed="false">
      <c r="B145" s="35"/>
      <c r="N145" s="28"/>
    </row>
    <row r="146" customFormat="false" ht="13.5" hidden="false" customHeight="true" outlineLevel="0" collapsed="false">
      <c r="B146" s="35"/>
      <c r="N146" s="28"/>
    </row>
    <row r="147" customFormat="false" ht="13.5" hidden="false" customHeight="true" outlineLevel="0" collapsed="false">
      <c r="B147" s="35"/>
      <c r="N147" s="28"/>
    </row>
    <row r="148" customFormat="false" ht="13.5" hidden="false" customHeight="true" outlineLevel="0" collapsed="false">
      <c r="B148" s="25" t="s">
        <v>80</v>
      </c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</row>
    <row r="149" customFormat="false" ht="13.5" hidden="false" customHeight="true" outlineLevel="0" collapsed="false">
      <c r="B149" s="35"/>
      <c r="N149" s="28"/>
    </row>
    <row r="150" customFormat="false" ht="13.5" hidden="false" customHeight="true" outlineLevel="0" collapsed="false">
      <c r="B150" s="35"/>
      <c r="G150" s="69" t="s">
        <v>81</v>
      </c>
      <c r="H150" s="69"/>
      <c r="I150" s="69"/>
      <c r="J150" s="69"/>
      <c r="N150" s="28"/>
    </row>
    <row r="151" customFormat="false" ht="13.5" hidden="false" customHeight="true" outlineLevel="0" collapsed="false">
      <c r="B151" s="35"/>
      <c r="G151" s="70" t="s">
        <v>82</v>
      </c>
      <c r="H151" s="71" t="s">
        <v>66</v>
      </c>
      <c r="I151" s="71"/>
      <c r="J151" s="72" t="s">
        <v>83</v>
      </c>
      <c r="N151" s="28"/>
    </row>
    <row r="152" customFormat="false" ht="13.5" hidden="false" customHeight="true" outlineLevel="0" collapsed="false">
      <c r="B152" s="35"/>
      <c r="G152" s="73" t="n">
        <v>0.47</v>
      </c>
      <c r="H152" s="74" t="n">
        <f aca="false">INT(G152)*60+(G152-INT(G152))*100</f>
        <v>47</v>
      </c>
      <c r="I152" s="74"/>
      <c r="J152" s="75" t="n">
        <v>4.11</v>
      </c>
      <c r="N152" s="28"/>
      <c r="V152" s="76" t="s">
        <v>84</v>
      </c>
      <c r="W152" s="76"/>
      <c r="X152" s="76"/>
      <c r="Y152" s="76"/>
      <c r="Z152" s="76"/>
      <c r="AA152" s="76"/>
      <c r="AB152" s="76"/>
      <c r="AC152" s="76"/>
    </row>
    <row r="153" customFormat="false" ht="13.5" hidden="false" customHeight="true" outlineLevel="0" collapsed="false">
      <c r="B153" s="35"/>
      <c r="G153" s="73" t="n">
        <v>0.59</v>
      </c>
      <c r="H153" s="74" t="n">
        <f aca="false">INT(G153)*60+(G153-INT(G153))*100</f>
        <v>59</v>
      </c>
      <c r="I153" s="74"/>
      <c r="J153" s="75" t="n">
        <v>4.205</v>
      </c>
      <c r="N153" s="28"/>
    </row>
    <row r="154" customFormat="false" ht="13.5" hidden="false" customHeight="true" outlineLevel="0" collapsed="false">
      <c r="B154" s="35"/>
      <c r="G154" s="73" t="n">
        <v>1.09</v>
      </c>
      <c r="H154" s="74" t="n">
        <f aca="false">INT(G154)*60+(G154-INT(G154))*100</f>
        <v>69</v>
      </c>
      <c r="I154" s="74"/>
      <c r="J154" s="75" t="n">
        <v>4.2</v>
      </c>
      <c r="N154" s="28"/>
    </row>
    <row r="155" customFormat="false" ht="13.5" hidden="false" customHeight="true" outlineLevel="0" collapsed="false">
      <c r="B155" s="35"/>
      <c r="G155" s="73" t="n">
        <v>1.19</v>
      </c>
      <c r="H155" s="74" t="n">
        <f aca="false">INT(G155)*60+(G155-INT(G155))*100</f>
        <v>79</v>
      </c>
      <c r="I155" s="74"/>
      <c r="J155" s="75" t="n">
        <v>4.195</v>
      </c>
      <c r="N155" s="28"/>
    </row>
    <row r="156" customFormat="false" ht="13.5" hidden="false" customHeight="true" outlineLevel="0" collapsed="false">
      <c r="B156" s="35"/>
      <c r="G156" s="73" t="n">
        <v>1.28</v>
      </c>
      <c r="H156" s="74" t="n">
        <f aca="false">INT(G156)*60+(G156-INT(G156))*100</f>
        <v>88</v>
      </c>
      <c r="I156" s="74"/>
      <c r="J156" s="75" t="n">
        <v>4.19</v>
      </c>
      <c r="N156" s="28"/>
    </row>
    <row r="157" customFormat="false" ht="13.5" hidden="false" customHeight="true" outlineLevel="0" collapsed="false">
      <c r="B157" s="35"/>
      <c r="G157" s="73" t="n">
        <v>1.39</v>
      </c>
      <c r="H157" s="74" t="n">
        <f aca="false">INT(G157)*60+(G157-INT(G157))*100</f>
        <v>99</v>
      </c>
      <c r="I157" s="74"/>
      <c r="J157" s="75" t="n">
        <v>4.185</v>
      </c>
      <c r="N157" s="28"/>
    </row>
    <row r="158" customFormat="false" ht="13.5" hidden="false" customHeight="true" outlineLevel="0" collapsed="false">
      <c r="B158" s="35"/>
      <c r="G158" s="73" t="n">
        <v>1.5</v>
      </c>
      <c r="H158" s="74" t="n">
        <f aca="false">INT(G158)*60+(G158-INT(G158))*100</f>
        <v>110</v>
      </c>
      <c r="I158" s="74"/>
      <c r="J158" s="75" t="n">
        <v>4.18</v>
      </c>
      <c r="N158" s="28"/>
    </row>
    <row r="159" customFormat="false" ht="13.5" hidden="false" customHeight="true" outlineLevel="0" collapsed="false">
      <c r="B159" s="35"/>
      <c r="G159" s="73" t="n">
        <v>2</v>
      </c>
      <c r="H159" s="74" t="n">
        <f aca="false">INT(G159)*60+(G159-INT(G159))*100</f>
        <v>120</v>
      </c>
      <c r="I159" s="74"/>
      <c r="J159" s="75" t="n">
        <v>4.175</v>
      </c>
      <c r="N159" s="28"/>
    </row>
    <row r="160" customFormat="false" ht="13.5" hidden="false" customHeight="true" outlineLevel="0" collapsed="false">
      <c r="B160" s="35"/>
      <c r="G160" s="73" t="n">
        <v>2.1</v>
      </c>
      <c r="H160" s="74" t="n">
        <f aca="false">INT(G160)*60+(G160-INT(G160))*100</f>
        <v>130</v>
      </c>
      <c r="I160" s="74"/>
      <c r="J160" s="75" t="n">
        <v>4.17</v>
      </c>
      <c r="N160" s="28"/>
    </row>
    <row r="161" customFormat="false" ht="13.5" hidden="false" customHeight="true" outlineLevel="0" collapsed="false">
      <c r="B161" s="35"/>
      <c r="G161" s="73" t="n">
        <v>2.2</v>
      </c>
      <c r="H161" s="74" t="n">
        <f aca="false">INT(G161)*60+(G161-INT(G161))*100</f>
        <v>140</v>
      </c>
      <c r="I161" s="74"/>
      <c r="J161" s="75" t="n">
        <v>4.165</v>
      </c>
      <c r="N161" s="28"/>
    </row>
    <row r="162" customFormat="false" ht="13.5" hidden="false" customHeight="true" outlineLevel="0" collapsed="false">
      <c r="B162" s="35"/>
      <c r="G162" s="73" t="n">
        <v>2.3</v>
      </c>
      <c r="H162" s="74" t="n">
        <f aca="false">INT(G162)*60+(G162-INT(G162))*100</f>
        <v>150</v>
      </c>
      <c r="I162" s="74"/>
      <c r="J162" s="75" t="n">
        <v>4.16</v>
      </c>
      <c r="N162" s="28"/>
    </row>
    <row r="163" customFormat="false" ht="13.5" hidden="false" customHeight="true" outlineLevel="0" collapsed="false">
      <c r="B163" s="35"/>
      <c r="G163" s="73" t="n">
        <v>2.41</v>
      </c>
      <c r="H163" s="74" t="n">
        <f aca="false">INT(G163)*60+(G163-INT(G163))*100</f>
        <v>161</v>
      </c>
      <c r="I163" s="74"/>
      <c r="J163" s="75" t="n">
        <v>4.155</v>
      </c>
      <c r="N163" s="28"/>
    </row>
    <row r="164" customFormat="false" ht="13.5" hidden="false" customHeight="true" outlineLevel="0" collapsed="false">
      <c r="B164" s="35"/>
      <c r="G164" s="73" t="n">
        <v>2.53</v>
      </c>
      <c r="H164" s="74" t="n">
        <f aca="false">INT(G164)*60+(G164-INT(G164))*100</f>
        <v>173</v>
      </c>
      <c r="I164" s="74"/>
      <c r="J164" s="75" t="n">
        <v>4.15</v>
      </c>
      <c r="N164" s="28"/>
    </row>
    <row r="165" customFormat="false" ht="13.5" hidden="false" customHeight="true" outlineLevel="0" collapsed="false">
      <c r="B165" s="35"/>
      <c r="G165" s="73" t="n">
        <v>3.05</v>
      </c>
      <c r="H165" s="74" t="n">
        <f aca="false">INT(G165)*60+(G165-INT(G165))*100</f>
        <v>185</v>
      </c>
      <c r="I165" s="74"/>
      <c r="J165" s="75" t="n">
        <v>4.145</v>
      </c>
      <c r="N165" s="28"/>
    </row>
    <row r="166" customFormat="false" ht="13.5" hidden="false" customHeight="true" outlineLevel="0" collapsed="false">
      <c r="B166" s="35"/>
      <c r="G166" s="73" t="n">
        <v>3.15</v>
      </c>
      <c r="H166" s="74" t="n">
        <f aca="false">INT(G166)*60+(G166-INT(G166))*100</f>
        <v>195</v>
      </c>
      <c r="I166" s="74"/>
      <c r="J166" s="75" t="n">
        <v>4.14</v>
      </c>
      <c r="N166" s="28"/>
    </row>
    <row r="167" customFormat="false" ht="13.5" hidden="false" customHeight="true" outlineLevel="0" collapsed="false">
      <c r="B167" s="35"/>
      <c r="N167" s="28"/>
    </row>
    <row r="168" customFormat="false" ht="13.5" hidden="false" customHeight="true" outlineLevel="0" collapsed="false">
      <c r="B168" s="35"/>
      <c r="E168" s="50" t="s">
        <v>85</v>
      </c>
      <c r="F168" s="50"/>
      <c r="G168" s="50"/>
      <c r="H168" s="50"/>
      <c r="I168" s="50"/>
      <c r="J168" s="50"/>
      <c r="K168" s="50"/>
      <c r="N168" s="28"/>
    </row>
    <row r="169" customFormat="false" ht="13.5" hidden="false" customHeight="true" outlineLevel="0" collapsed="false">
      <c r="B169" s="35"/>
      <c r="N169" s="28"/>
    </row>
    <row r="170" customFormat="false" ht="13.5" hidden="false" customHeight="true" outlineLevel="0" collapsed="false">
      <c r="B170" s="35"/>
      <c r="N170" s="28"/>
    </row>
    <row r="171" customFormat="false" ht="13.5" hidden="false" customHeight="true" outlineLevel="0" collapsed="false">
      <c r="B171" s="35"/>
      <c r="N171" s="28"/>
    </row>
    <row r="172" customFormat="false" ht="13.5" hidden="false" customHeight="true" outlineLevel="0" collapsed="false">
      <c r="B172" s="35"/>
      <c r="N172" s="28"/>
    </row>
    <row r="173" customFormat="false" ht="13.5" hidden="false" customHeight="true" outlineLevel="0" collapsed="false">
      <c r="B173" s="35"/>
      <c r="N173" s="28"/>
    </row>
    <row r="174" customFormat="false" ht="13.5" hidden="false" customHeight="true" outlineLevel="0" collapsed="false">
      <c r="B174" s="35"/>
      <c r="N174" s="28"/>
    </row>
    <row r="175" customFormat="false" ht="13.5" hidden="false" customHeight="true" outlineLevel="0" collapsed="false">
      <c r="B175" s="35"/>
      <c r="N175" s="28"/>
    </row>
    <row r="176" customFormat="false" ht="13.5" hidden="false" customHeight="true" outlineLevel="0" collapsed="false">
      <c r="B176" s="35"/>
      <c r="N176" s="28"/>
    </row>
    <row r="177" customFormat="false" ht="13.5" hidden="false" customHeight="true" outlineLevel="0" collapsed="false">
      <c r="B177" s="35"/>
      <c r="N177" s="28"/>
    </row>
    <row r="178" customFormat="false" ht="13.5" hidden="false" customHeight="true" outlineLevel="0" collapsed="false">
      <c r="B178" s="35"/>
      <c r="N178" s="28"/>
    </row>
    <row r="179" customFormat="false" ht="13.5" hidden="false" customHeight="true" outlineLevel="0" collapsed="false">
      <c r="B179" s="35"/>
      <c r="N179" s="28"/>
    </row>
    <row r="180" customFormat="false" ht="13.5" hidden="false" customHeight="true" outlineLevel="0" collapsed="false">
      <c r="B180" s="25" t="s">
        <v>86</v>
      </c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</row>
    <row r="181" customFormat="false" ht="13.5" hidden="false" customHeight="true" outlineLevel="0" collapsed="false">
      <c r="B181" s="35"/>
      <c r="N181" s="28"/>
    </row>
    <row r="182" customFormat="false" ht="13.5" hidden="false" customHeight="true" outlineLevel="0" collapsed="false">
      <c r="B182" s="35"/>
      <c r="C182" s="77" t="s">
        <v>87</v>
      </c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28"/>
    </row>
    <row r="183" customFormat="false" ht="13.5" hidden="false" customHeight="true" outlineLevel="0" collapsed="false">
      <c r="B183" s="35"/>
      <c r="C183" s="78" t="s">
        <v>88</v>
      </c>
      <c r="D183" s="78"/>
      <c r="E183" s="78"/>
      <c r="F183" s="78"/>
      <c r="G183" s="79" t="s">
        <v>89</v>
      </c>
      <c r="H183" s="79"/>
      <c r="I183" s="79"/>
      <c r="J183" s="79"/>
      <c r="K183" s="79"/>
      <c r="L183" s="79"/>
      <c r="M183" s="79"/>
      <c r="N183" s="28"/>
    </row>
    <row r="184" customFormat="false" ht="13.5" hidden="false" customHeight="true" outlineLevel="0" collapsed="false">
      <c r="B184" s="35"/>
      <c r="C184" s="80"/>
      <c r="D184" s="22"/>
      <c r="E184" s="22"/>
      <c r="F184" s="81"/>
      <c r="G184" s="82"/>
      <c r="H184" s="22"/>
      <c r="I184" s="22"/>
      <c r="J184" s="22"/>
      <c r="K184" s="22"/>
      <c r="L184" s="22"/>
      <c r="M184" s="24"/>
      <c r="N184" s="28"/>
    </row>
    <row r="185" customFormat="false" ht="13.5" hidden="false" customHeight="true" outlineLevel="0" collapsed="false">
      <c r="B185" s="35"/>
      <c r="C185" s="35"/>
      <c r="F185" s="83"/>
      <c r="G185" s="84" t="s">
        <v>90</v>
      </c>
      <c r="H185" s="84"/>
      <c r="I185" s="84"/>
      <c r="J185" s="84"/>
      <c r="K185" s="84"/>
      <c r="L185" s="85" t="n">
        <f aca="false">J34</f>
        <v>3.494</v>
      </c>
      <c r="M185" s="86" t="s">
        <v>91</v>
      </c>
      <c r="N185" s="28"/>
    </row>
    <row r="186" customFormat="false" ht="13.5" hidden="false" customHeight="true" outlineLevel="0" collapsed="false">
      <c r="B186" s="35"/>
      <c r="C186" s="35"/>
      <c r="F186" s="83"/>
      <c r="G186" s="84" t="s">
        <v>92</v>
      </c>
      <c r="H186" s="84"/>
      <c r="I186" s="84"/>
      <c r="J186" s="84"/>
      <c r="K186" s="84"/>
      <c r="L186" s="85" t="n">
        <f aca="false">J36</f>
        <v>21.2</v>
      </c>
      <c r="M186" s="86" t="s">
        <v>93</v>
      </c>
      <c r="N186" s="28"/>
    </row>
    <row r="187" customFormat="false" ht="13.5" hidden="false" customHeight="true" outlineLevel="0" collapsed="false">
      <c r="B187" s="35"/>
      <c r="C187" s="35"/>
      <c r="F187" s="83"/>
      <c r="G187" s="84" t="s">
        <v>94</v>
      </c>
      <c r="H187" s="84"/>
      <c r="I187" s="84"/>
      <c r="J187" s="84"/>
      <c r="K187" s="84"/>
      <c r="L187" s="85" t="n">
        <v>4.1969</v>
      </c>
      <c r="M187" s="86" t="str">
        <f aca="false">M185</f>
        <v>mΩ</v>
      </c>
      <c r="N187" s="28"/>
    </row>
    <row r="188" customFormat="false" ht="13.5" hidden="false" customHeight="true" outlineLevel="0" collapsed="false">
      <c r="B188" s="35"/>
      <c r="C188" s="87"/>
      <c r="D188" s="88"/>
      <c r="E188" s="88"/>
      <c r="F188" s="89"/>
      <c r="G188" s="90"/>
      <c r="H188" s="90"/>
      <c r="I188" s="90"/>
      <c r="J188" s="90"/>
      <c r="K188" s="90"/>
      <c r="L188" s="91"/>
      <c r="M188" s="92"/>
      <c r="N188" s="28"/>
    </row>
    <row r="189" customFormat="false" ht="13.5" hidden="false" customHeight="true" outlineLevel="0" collapsed="false">
      <c r="B189" s="35"/>
      <c r="N189" s="28"/>
    </row>
    <row r="190" customFormat="false" ht="13.5" hidden="false" customHeight="true" outlineLevel="0" collapsed="false">
      <c r="B190" s="35"/>
      <c r="K190" s="37" t="s">
        <v>95</v>
      </c>
      <c r="L190" s="93" t="n">
        <f aca="false">((L187/J34)*(J36+U27))-U27</f>
        <v>70.7289009730967</v>
      </c>
      <c r="M190" s="94" t="str">
        <f aca="false">M186</f>
        <v>°C</v>
      </c>
      <c r="N190" s="28"/>
    </row>
    <row r="191" customFormat="false" ht="13.5" hidden="false" customHeight="true" outlineLevel="0" collapsed="false">
      <c r="B191" s="35"/>
      <c r="N191" s="28"/>
    </row>
    <row r="192" customFormat="false" ht="13.5" hidden="false" customHeight="true" outlineLevel="0" collapsed="false">
      <c r="B192" s="35"/>
      <c r="C192" s="77" t="s">
        <v>96</v>
      </c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28"/>
    </row>
    <row r="193" customFormat="false" ht="13.5" hidden="false" customHeight="true" outlineLevel="0" collapsed="false">
      <c r="B193" s="35"/>
      <c r="C193" s="78" t="s">
        <v>88</v>
      </c>
      <c r="D193" s="78"/>
      <c r="E193" s="78"/>
      <c r="F193" s="78"/>
      <c r="G193" s="79" t="s">
        <v>89</v>
      </c>
      <c r="H193" s="79"/>
      <c r="I193" s="79"/>
      <c r="J193" s="79"/>
      <c r="K193" s="79"/>
      <c r="L193" s="79"/>
      <c r="M193" s="79"/>
      <c r="N193" s="28"/>
      <c r="S193" s="37"/>
    </row>
    <row r="194" customFormat="false" ht="13.5" hidden="false" customHeight="true" outlineLevel="0" collapsed="false">
      <c r="B194" s="35"/>
      <c r="C194" s="80"/>
      <c r="D194" s="22"/>
      <c r="E194" s="22"/>
      <c r="F194" s="81"/>
      <c r="G194" s="82"/>
      <c r="H194" s="22"/>
      <c r="I194" s="22"/>
      <c r="J194" s="22"/>
      <c r="K194" s="22"/>
      <c r="L194" s="22"/>
      <c r="M194" s="24"/>
      <c r="N194" s="28"/>
      <c r="S194" s="37"/>
    </row>
    <row r="195" customFormat="false" ht="13.5" hidden="false" customHeight="true" outlineLevel="0" collapsed="false">
      <c r="B195" s="35"/>
      <c r="C195" s="35"/>
      <c r="F195" s="83"/>
      <c r="G195" s="84" t="s">
        <v>97</v>
      </c>
      <c r="H195" s="84"/>
      <c r="I195" s="84"/>
      <c r="J195" s="84"/>
      <c r="K195" s="84"/>
      <c r="L195" s="95" t="n">
        <f aca="false">L190</f>
        <v>70.7289009730967</v>
      </c>
      <c r="M195" s="86" t="str">
        <f aca="false">M190</f>
        <v>°C</v>
      </c>
      <c r="N195" s="28"/>
      <c r="S195" s="37"/>
    </row>
    <row r="196" customFormat="false" ht="13.5" hidden="false" customHeight="true" outlineLevel="0" collapsed="false">
      <c r="B196" s="35"/>
      <c r="C196" s="35"/>
      <c r="F196" s="83"/>
      <c r="G196" s="84" t="s">
        <v>98</v>
      </c>
      <c r="H196" s="84"/>
      <c r="I196" s="84"/>
      <c r="J196" s="84"/>
      <c r="K196" s="84"/>
      <c r="L196" s="95" t="e">
        <f aca="false">MEDIAN(J124:L124)</f>
        <v>#VALUE!</v>
      </c>
      <c r="M196" s="86" t="s">
        <v>93</v>
      </c>
      <c r="N196" s="28"/>
    </row>
    <row r="197" customFormat="false" ht="13.5" hidden="false" customHeight="true" outlineLevel="0" collapsed="false">
      <c r="B197" s="35"/>
      <c r="C197" s="87"/>
      <c r="D197" s="88"/>
      <c r="E197" s="88"/>
      <c r="F197" s="89"/>
      <c r="G197" s="96"/>
      <c r="H197" s="96"/>
      <c r="I197" s="96"/>
      <c r="J197" s="96"/>
      <c r="K197" s="96"/>
      <c r="L197" s="97"/>
      <c r="M197" s="92"/>
      <c r="N197" s="28"/>
    </row>
    <row r="198" customFormat="false" ht="13.5" hidden="false" customHeight="true" outlineLevel="0" collapsed="false">
      <c r="B198" s="35"/>
      <c r="N198" s="28"/>
    </row>
    <row r="199" customFormat="false" ht="13.5" hidden="false" customHeight="true" outlineLevel="0" collapsed="false">
      <c r="B199" s="35"/>
      <c r="I199" s="37" t="s">
        <v>99</v>
      </c>
      <c r="J199" s="93" t="e">
        <f aca="false">L190-L196</f>
        <v>#VALUE!</v>
      </c>
      <c r="K199" s="94" t="str">
        <f aca="false">M196</f>
        <v>°C</v>
      </c>
      <c r="N199" s="28"/>
    </row>
    <row r="200" customFormat="false" ht="13.5" hidden="false" customHeight="true" outlineLevel="0" collapsed="false">
      <c r="B200" s="35"/>
      <c r="N200" s="28"/>
      <c r="S200" s="37"/>
    </row>
    <row r="201" customFormat="false" ht="13.5" hidden="false" customHeight="true" outlineLevel="0" collapsed="false">
      <c r="B201" s="35"/>
      <c r="C201" s="98" t="s">
        <v>100</v>
      </c>
      <c r="D201" s="98"/>
      <c r="E201" s="98"/>
      <c r="F201" s="98"/>
      <c r="G201" s="98"/>
      <c r="H201" s="98"/>
      <c r="I201" s="98"/>
      <c r="J201" s="98"/>
      <c r="K201" s="98"/>
      <c r="L201" s="98"/>
      <c r="M201" s="98"/>
      <c r="N201" s="28"/>
    </row>
    <row r="202" customFormat="false" ht="13.5" hidden="false" customHeight="true" outlineLevel="0" collapsed="false">
      <c r="B202" s="35"/>
      <c r="C202" s="78" t="str">
        <f aca="false">C193</f>
        <v>Formula</v>
      </c>
      <c r="D202" s="78"/>
      <c r="E202" s="78"/>
      <c r="F202" s="78"/>
      <c r="G202" s="79" t="str">
        <f aca="false">G193</f>
        <v>Variáveis</v>
      </c>
      <c r="H202" s="79"/>
      <c r="I202" s="79"/>
      <c r="J202" s="79"/>
      <c r="K202" s="79"/>
      <c r="L202" s="79"/>
      <c r="M202" s="79"/>
      <c r="N202" s="28"/>
    </row>
    <row r="203" customFormat="false" ht="13.5" hidden="false" customHeight="true" outlineLevel="0" collapsed="false">
      <c r="B203" s="35"/>
      <c r="C203" s="80"/>
      <c r="D203" s="22"/>
      <c r="E203" s="22"/>
      <c r="F203" s="81"/>
      <c r="G203" s="82"/>
      <c r="H203" s="22"/>
      <c r="I203" s="22"/>
      <c r="J203" s="22"/>
      <c r="K203" s="22"/>
      <c r="L203" s="22"/>
      <c r="M203" s="24"/>
      <c r="N203" s="28"/>
    </row>
    <row r="204" customFormat="false" ht="13.5" hidden="false" customHeight="true" outlineLevel="0" collapsed="false">
      <c r="B204" s="35"/>
      <c r="C204" s="35"/>
      <c r="F204" s="83"/>
      <c r="G204" s="84" t="s">
        <v>101</v>
      </c>
      <c r="H204" s="84"/>
      <c r="I204" s="84"/>
      <c r="J204" s="84"/>
      <c r="K204" s="84"/>
      <c r="L204" s="95" t="n">
        <v>40</v>
      </c>
      <c r="M204" s="86" t="str">
        <f aca="false">M196</f>
        <v>°C</v>
      </c>
      <c r="N204" s="28"/>
    </row>
    <row r="205" customFormat="false" ht="13.5" hidden="false" customHeight="true" outlineLevel="0" collapsed="false">
      <c r="B205" s="35"/>
      <c r="C205" s="35"/>
      <c r="F205" s="83"/>
      <c r="G205" s="84" t="str">
        <f aca="false">G196</f>
        <v>Temp. Amb.  no desligamento - T2</v>
      </c>
      <c r="H205" s="84"/>
      <c r="I205" s="84"/>
      <c r="J205" s="84"/>
      <c r="K205" s="84"/>
      <c r="L205" s="95" t="e">
        <f aca="false">L196</f>
        <v>#VALUE!</v>
      </c>
      <c r="M205" s="86" t="str">
        <f aca="false">M196</f>
        <v>°C</v>
      </c>
      <c r="N205" s="28"/>
    </row>
    <row r="206" customFormat="false" ht="13.5" hidden="false" customHeight="true" outlineLevel="0" collapsed="false">
      <c r="B206" s="35"/>
      <c r="C206" s="35"/>
      <c r="F206" s="83"/>
      <c r="G206" s="84" t="s">
        <v>102</v>
      </c>
      <c r="H206" s="84"/>
      <c r="I206" s="84"/>
      <c r="J206" s="84"/>
      <c r="K206" s="84"/>
      <c r="L206" s="95" t="e">
        <f aca="false">J199</f>
        <v>#VALUE!</v>
      </c>
      <c r="M206" s="86" t="str">
        <f aca="false">K199</f>
        <v>°C</v>
      </c>
      <c r="N206" s="28"/>
    </row>
    <row r="207" customFormat="false" ht="13.5" hidden="false" customHeight="true" outlineLevel="0" collapsed="false">
      <c r="B207" s="35"/>
      <c r="C207" s="87"/>
      <c r="D207" s="88"/>
      <c r="E207" s="88"/>
      <c r="F207" s="89"/>
      <c r="G207" s="90"/>
      <c r="H207" s="90"/>
      <c r="I207" s="90"/>
      <c r="J207" s="90"/>
      <c r="K207" s="90"/>
      <c r="L207" s="91"/>
      <c r="M207" s="92"/>
      <c r="N207" s="28"/>
    </row>
    <row r="208" customFormat="false" ht="14.25" hidden="false" customHeight="false" outlineLevel="0" collapsed="false">
      <c r="B208" s="35"/>
      <c r="N208" s="28"/>
    </row>
    <row r="209" customFormat="false" ht="14.25" hidden="false" customHeight="false" outlineLevel="0" collapsed="false">
      <c r="B209" s="35"/>
      <c r="K209" s="37" t="s">
        <v>103</v>
      </c>
      <c r="L209" s="93" t="e">
        <f aca="false">(L206*(U27+L204)/(U27+L205))+L204</f>
        <v>#VALUE!</v>
      </c>
      <c r="M209" s="94" t="str">
        <f aca="false">K199</f>
        <v>°C</v>
      </c>
      <c r="N209" s="28"/>
    </row>
    <row r="210" customFormat="false" ht="15" hidden="false" customHeight="false" outlineLevel="0" collapsed="false">
      <c r="B210" s="35"/>
      <c r="N210" s="28"/>
    </row>
    <row r="211" customFormat="false" ht="15" hidden="false" customHeight="true" outlineLevel="0" collapsed="false">
      <c r="B211" s="35"/>
      <c r="C211" s="98" t="s">
        <v>104</v>
      </c>
      <c r="D211" s="98"/>
      <c r="E211" s="98"/>
      <c r="F211" s="98"/>
      <c r="G211" s="98"/>
      <c r="H211" s="98"/>
      <c r="I211" s="98"/>
      <c r="J211" s="98"/>
      <c r="K211" s="98"/>
      <c r="L211" s="98"/>
      <c r="M211" s="98"/>
      <c r="N211" s="28"/>
    </row>
    <row r="212" customFormat="false" ht="15" hidden="false" customHeight="false" outlineLevel="0" collapsed="false">
      <c r="B212" s="35"/>
      <c r="C212" s="78" t="str">
        <f aca="false">C202</f>
        <v>Formula</v>
      </c>
      <c r="D212" s="78"/>
      <c r="E212" s="78"/>
      <c r="F212" s="78"/>
      <c r="G212" s="79" t="str">
        <f aca="false">G202</f>
        <v>Variáveis</v>
      </c>
      <c r="H212" s="79"/>
      <c r="I212" s="79"/>
      <c r="J212" s="79"/>
      <c r="K212" s="79"/>
      <c r="L212" s="79"/>
      <c r="M212" s="79"/>
      <c r="N212" s="28"/>
    </row>
    <row r="213" customFormat="false" ht="14.25" hidden="false" customHeight="false" outlineLevel="0" collapsed="false">
      <c r="B213" s="35"/>
      <c r="C213" s="80"/>
      <c r="D213" s="22"/>
      <c r="E213" s="22"/>
      <c r="F213" s="81"/>
      <c r="G213" s="82"/>
      <c r="H213" s="22"/>
      <c r="I213" s="22"/>
      <c r="J213" s="22"/>
      <c r="K213" s="22"/>
      <c r="L213" s="22"/>
      <c r="M213" s="24"/>
      <c r="N213" s="28"/>
    </row>
    <row r="214" customFormat="false" ht="15" hidden="false" customHeight="false" outlineLevel="0" collapsed="false">
      <c r="B214" s="35"/>
      <c r="C214" s="35"/>
      <c r="F214" s="83"/>
      <c r="G214" s="84" t="s">
        <v>105</v>
      </c>
      <c r="H214" s="84"/>
      <c r="I214" s="84"/>
      <c r="J214" s="84"/>
      <c r="K214" s="84"/>
      <c r="L214" s="95" t="e">
        <f aca="false">L209</f>
        <v>#VALUE!</v>
      </c>
      <c r="M214" s="86" t="str">
        <f aca="false">M206</f>
        <v>°C</v>
      </c>
      <c r="N214" s="28"/>
    </row>
    <row r="215" customFormat="false" ht="15" hidden="false" customHeight="false" outlineLevel="0" collapsed="false">
      <c r="B215" s="35"/>
      <c r="C215" s="35"/>
      <c r="F215" s="83"/>
      <c r="G215" s="84" t="s">
        <v>101</v>
      </c>
      <c r="H215" s="84"/>
      <c r="I215" s="84"/>
      <c r="J215" s="84"/>
      <c r="K215" s="84"/>
      <c r="L215" s="95" t="n">
        <f aca="false">L204</f>
        <v>40</v>
      </c>
      <c r="M215" s="86" t="str">
        <f aca="false">M214</f>
        <v>°C</v>
      </c>
      <c r="N215" s="28"/>
    </row>
    <row r="216" customFormat="false" ht="15.75" hidden="false" customHeight="false" outlineLevel="0" collapsed="false">
      <c r="B216" s="35"/>
      <c r="C216" s="87"/>
      <c r="D216" s="88"/>
      <c r="E216" s="88"/>
      <c r="F216" s="89"/>
      <c r="G216" s="90"/>
      <c r="H216" s="90"/>
      <c r="I216" s="90"/>
      <c r="J216" s="90"/>
      <c r="K216" s="90"/>
      <c r="L216" s="91"/>
      <c r="M216" s="92"/>
      <c r="N216" s="28"/>
    </row>
    <row r="217" customFormat="false" ht="14.25" hidden="false" customHeight="false" outlineLevel="0" collapsed="false">
      <c r="B217" s="35"/>
      <c r="N217" s="28"/>
    </row>
    <row r="218" customFormat="false" ht="14.25" hidden="false" customHeight="false" outlineLevel="0" collapsed="false">
      <c r="B218" s="35"/>
      <c r="K218" s="37" t="s">
        <v>106</v>
      </c>
      <c r="L218" s="93" t="e">
        <f aca="false">L214-L215</f>
        <v>#VALUE!</v>
      </c>
      <c r="M218" s="94" t="str">
        <f aca="false">M209</f>
        <v>°C</v>
      </c>
      <c r="N218" s="28"/>
    </row>
    <row r="219" customFormat="false" ht="15" hidden="false" customHeight="false" outlineLevel="0" collapsed="false">
      <c r="B219" s="35"/>
      <c r="K219" s="37"/>
      <c r="L219" s="93"/>
      <c r="M219" s="94"/>
      <c r="N219" s="28"/>
    </row>
    <row r="220" customFormat="false" ht="15" hidden="false" customHeight="true" outlineLevel="0" collapsed="false">
      <c r="B220" s="35"/>
      <c r="C220" s="98" t="s">
        <v>107</v>
      </c>
      <c r="D220" s="98"/>
      <c r="E220" s="98"/>
      <c r="F220" s="98"/>
      <c r="G220" s="98"/>
      <c r="H220" s="98"/>
      <c r="I220" s="98"/>
      <c r="J220" s="98"/>
      <c r="K220" s="98"/>
      <c r="L220" s="98"/>
      <c r="M220" s="98"/>
      <c r="N220" s="28"/>
    </row>
    <row r="221" customFormat="false" ht="15" hidden="false" customHeight="false" outlineLevel="0" collapsed="false">
      <c r="B221" s="35"/>
      <c r="C221" s="78" t="str">
        <f aca="false">C212</f>
        <v>Formula</v>
      </c>
      <c r="D221" s="78"/>
      <c r="E221" s="78"/>
      <c r="F221" s="78"/>
      <c r="G221" s="79" t="str">
        <f aca="false">G212</f>
        <v>Variáveis</v>
      </c>
      <c r="H221" s="79"/>
      <c r="I221" s="79"/>
      <c r="J221" s="79"/>
      <c r="K221" s="79"/>
      <c r="L221" s="79"/>
      <c r="M221" s="79"/>
      <c r="N221" s="28"/>
    </row>
    <row r="222" customFormat="false" ht="14.25" hidden="false" customHeight="false" outlineLevel="0" collapsed="false">
      <c r="B222" s="35"/>
      <c r="C222" s="80"/>
      <c r="D222" s="22"/>
      <c r="E222" s="22"/>
      <c r="F222" s="81"/>
      <c r="G222" s="82"/>
      <c r="H222" s="22"/>
      <c r="I222" s="22"/>
      <c r="J222" s="22"/>
      <c r="K222" s="22"/>
      <c r="L222" s="22"/>
      <c r="M222" s="24"/>
      <c r="N222" s="28"/>
    </row>
    <row r="223" customFormat="false" ht="15" hidden="false" customHeight="false" outlineLevel="0" collapsed="false">
      <c r="B223" s="35"/>
      <c r="C223" s="35"/>
      <c r="F223" s="83"/>
      <c r="G223" s="84" t="s">
        <v>105</v>
      </c>
      <c r="H223" s="84"/>
      <c r="I223" s="84"/>
      <c r="J223" s="84"/>
      <c r="K223" s="84"/>
      <c r="L223" s="95" t="e">
        <f aca="false">L214</f>
        <v>#VALUE!</v>
      </c>
      <c r="M223" s="86" t="str">
        <f aca="false">M215</f>
        <v>°C</v>
      </c>
      <c r="N223" s="28"/>
    </row>
    <row r="224" customFormat="false" ht="15" hidden="false" customHeight="false" outlineLevel="0" collapsed="false">
      <c r="B224" s="35"/>
      <c r="C224" s="35"/>
      <c r="F224" s="83"/>
      <c r="G224" s="84" t="s">
        <v>108</v>
      </c>
      <c r="H224" s="84"/>
      <c r="I224" s="84"/>
      <c r="J224" s="84"/>
      <c r="K224" s="84"/>
      <c r="L224" s="95" t="n">
        <v>12.5</v>
      </c>
      <c r="M224" s="86" t="s">
        <v>109</v>
      </c>
      <c r="N224" s="28"/>
    </row>
    <row r="225" customFormat="false" ht="15" hidden="false" customHeight="false" outlineLevel="0" collapsed="false">
      <c r="B225" s="35"/>
      <c r="C225" s="35"/>
      <c r="F225" s="83"/>
      <c r="G225" s="84" t="s">
        <v>110</v>
      </c>
      <c r="H225" s="84"/>
      <c r="I225" s="84"/>
      <c r="J225" s="84"/>
      <c r="K225" s="84"/>
      <c r="L225" s="95" t="n">
        <f aca="false">7.5*23</f>
        <v>172.5</v>
      </c>
      <c r="M225" s="86" t="s">
        <v>111</v>
      </c>
      <c r="N225" s="28"/>
    </row>
    <row r="226" customFormat="false" ht="15" hidden="false" customHeight="false" outlineLevel="0" collapsed="false">
      <c r="B226" s="35"/>
      <c r="C226" s="35"/>
      <c r="F226" s="83"/>
      <c r="G226" s="84" t="s">
        <v>112</v>
      </c>
      <c r="H226" s="84"/>
      <c r="I226" s="84"/>
      <c r="J226" s="84"/>
      <c r="K226" s="84"/>
      <c r="L226" s="95" t="n">
        <v>1</v>
      </c>
      <c r="M226" s="86" t="s">
        <v>113</v>
      </c>
      <c r="N226" s="28"/>
    </row>
    <row r="227" customFormat="false" ht="15.75" hidden="false" customHeight="false" outlineLevel="0" collapsed="false">
      <c r="B227" s="35"/>
      <c r="C227" s="87"/>
      <c r="D227" s="88"/>
      <c r="E227" s="88"/>
      <c r="F227" s="89"/>
      <c r="G227" s="90"/>
      <c r="H227" s="90"/>
      <c r="I227" s="90"/>
      <c r="J227" s="90"/>
      <c r="K227" s="90"/>
      <c r="L227" s="91"/>
      <c r="M227" s="92"/>
      <c r="N227" s="28"/>
    </row>
    <row r="228" customFormat="false" ht="14.25" hidden="false" customHeight="false" outlineLevel="0" collapsed="false">
      <c r="B228" s="35"/>
      <c r="N228" s="28"/>
    </row>
    <row r="229" customFormat="false" ht="15" hidden="false" customHeight="false" outlineLevel="0" collapsed="false">
      <c r="B229" s="35"/>
      <c r="K229" s="37" t="s">
        <v>114</v>
      </c>
      <c r="L229" s="93" t="e">
        <f aca="false">L223+((2*(L223+U27))/((45700/((L224*1000)/L225)^2*L226)-1))</f>
        <v>#VALUE!</v>
      </c>
      <c r="M229" s="94" t="str">
        <f aca="false">M218</f>
        <v>°C</v>
      </c>
      <c r="N229" s="28"/>
    </row>
    <row r="230" customFormat="false" ht="14.25" hidden="false" customHeight="false" outlineLevel="0" collapsed="false">
      <c r="B230" s="35"/>
      <c r="K230" s="37"/>
      <c r="L230" s="93"/>
      <c r="M230" s="94"/>
      <c r="N230" s="28"/>
    </row>
    <row r="231" customFormat="false" ht="15.75" hidden="false" customHeight="false" outlineLevel="0" collapsed="false">
      <c r="B231" s="25" t="s">
        <v>115</v>
      </c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</row>
    <row r="232" customFormat="false" ht="14.25" hidden="false" customHeight="false" outlineLevel="0" collapsed="false">
      <c r="B232" s="35"/>
      <c r="N232" s="28"/>
    </row>
    <row r="233" customFormat="false" ht="14.25" hidden="false" customHeight="false" outlineLevel="0" collapsed="false">
      <c r="B233" s="35"/>
      <c r="N233" s="28"/>
    </row>
    <row r="234" customFormat="false" ht="14.25" hidden="false" customHeight="false" outlineLevel="0" collapsed="false">
      <c r="B234" s="35"/>
      <c r="N234" s="28"/>
    </row>
    <row r="235" customFormat="false" ht="14.25" hidden="false" customHeight="false" outlineLevel="0" collapsed="false">
      <c r="B235" s="35"/>
      <c r="N235" s="28"/>
    </row>
    <row r="236" customFormat="false" ht="15" hidden="false" customHeight="false" outlineLevel="0" collapsed="false">
      <c r="B236" s="35"/>
      <c r="N236" s="28"/>
    </row>
    <row r="237" customFormat="false" ht="15" hidden="false" customHeight="false" outlineLevel="0" collapsed="false">
      <c r="B237" s="35"/>
      <c r="E237" s="99" t="s">
        <v>116</v>
      </c>
      <c r="F237" s="99"/>
      <c r="G237" s="99"/>
      <c r="H237" s="99"/>
      <c r="I237" s="99"/>
      <c r="J237" s="99"/>
      <c r="N237" s="28"/>
    </row>
    <row r="238" customFormat="false" ht="15" hidden="false" customHeight="false" outlineLevel="0" collapsed="false">
      <c r="B238" s="35"/>
      <c r="E238" s="100" t="s">
        <v>117</v>
      </c>
      <c r="F238" s="100"/>
      <c r="G238" s="100"/>
      <c r="H238" s="100"/>
      <c r="I238" s="28" t="s">
        <v>118</v>
      </c>
      <c r="J238" s="28"/>
      <c r="N238" s="28"/>
    </row>
    <row r="239" customFormat="false" ht="15.75" hidden="false" customHeight="false" outlineLevel="0" collapsed="false">
      <c r="B239" s="35"/>
      <c r="E239" s="101" t="s">
        <v>119</v>
      </c>
      <c r="F239" s="101"/>
      <c r="G239" s="101"/>
      <c r="H239" s="101"/>
      <c r="I239" s="102" t="e">
        <f aca="false">L209</f>
        <v>#VALUE!</v>
      </c>
      <c r="J239" s="103" t="str">
        <f aca="false">M209</f>
        <v>°C</v>
      </c>
      <c r="N239" s="28"/>
    </row>
    <row r="240" customFormat="false" ht="14.25" hidden="false" customHeight="false" outlineLevel="0" collapsed="false">
      <c r="B240" s="35"/>
      <c r="N240" s="28"/>
    </row>
    <row r="241" customFormat="false" ht="15" hidden="false" customHeight="false" outlineLevel="0" collapsed="false">
      <c r="B241" s="104" t="s">
        <v>120</v>
      </c>
      <c r="C241" s="104"/>
      <c r="D241" s="105" t="n">
        <v>43734</v>
      </c>
      <c r="E241" s="105"/>
      <c r="N241" s="28"/>
    </row>
    <row r="242" customFormat="false" ht="15" hidden="false" customHeight="false" outlineLevel="0" collapsed="false">
      <c r="B242" s="104"/>
      <c r="C242" s="106"/>
      <c r="D242" s="107"/>
      <c r="E242" s="108"/>
      <c r="N242" s="28"/>
    </row>
    <row r="243" customFormat="false" ht="15" hidden="false" customHeight="false" outlineLevel="0" collapsed="false">
      <c r="B243" s="109" t="s">
        <v>121</v>
      </c>
      <c r="C243" s="110"/>
      <c r="D243" s="110"/>
      <c r="E243" s="110"/>
      <c r="I243" s="111" t="s">
        <v>122</v>
      </c>
      <c r="L243" s="110"/>
      <c r="M243" s="110"/>
      <c r="N243" s="112"/>
    </row>
    <row r="244" customFormat="false" ht="14.25" hidden="false" customHeight="false" outlineLevel="0" collapsed="false">
      <c r="B244" s="113"/>
      <c r="C244" s="110"/>
      <c r="D244" s="110"/>
      <c r="E244" s="110"/>
      <c r="K244" s="110"/>
      <c r="L244" s="110"/>
      <c r="M244" s="110"/>
      <c r="N244" s="112"/>
    </row>
    <row r="245" customFormat="false" ht="14.25" hidden="false" customHeight="false" outlineLevel="0" collapsed="false">
      <c r="B245" s="113"/>
      <c r="C245" s="110"/>
      <c r="D245" s="110"/>
      <c r="E245" s="110"/>
      <c r="K245" s="110"/>
      <c r="L245" s="110"/>
      <c r="M245" s="110"/>
      <c r="N245" s="112"/>
    </row>
    <row r="246" customFormat="false" ht="15" hidden="false" customHeight="false" outlineLevel="0" collapsed="false">
      <c r="B246" s="109"/>
      <c r="C246" s="110"/>
      <c r="D246" s="110"/>
      <c r="E246" s="110"/>
      <c r="K246" s="111"/>
      <c r="L246" s="110"/>
      <c r="M246" s="110"/>
      <c r="N246" s="112"/>
    </row>
    <row r="247" customFormat="false" ht="15" hidden="false" customHeight="false" outlineLevel="0" collapsed="false">
      <c r="B247" s="109"/>
      <c r="C247" s="110"/>
      <c r="D247" s="110"/>
      <c r="E247" s="110"/>
      <c r="K247" s="111"/>
      <c r="L247" s="110"/>
      <c r="M247" s="110"/>
      <c r="N247" s="112"/>
    </row>
    <row r="248" customFormat="false" ht="15" hidden="false" customHeight="false" outlineLevel="0" collapsed="false">
      <c r="B248" s="114" t="s">
        <v>123</v>
      </c>
      <c r="C248" s="114"/>
      <c r="D248" s="114"/>
      <c r="E248" s="114"/>
      <c r="F248" s="114"/>
      <c r="I248" s="115" t="s">
        <v>124</v>
      </c>
      <c r="J248" s="115"/>
      <c r="K248" s="115"/>
      <c r="L248" s="115"/>
      <c r="M248" s="115"/>
      <c r="N248" s="112"/>
    </row>
    <row r="249" customFormat="false" ht="14.25" hidden="false" customHeight="false" outlineLevel="0" collapsed="false">
      <c r="B249" s="113"/>
      <c r="C249" s="110"/>
      <c r="D249" s="110"/>
      <c r="E249" s="110"/>
      <c r="K249" s="110"/>
      <c r="L249" s="110"/>
      <c r="M249" s="110"/>
      <c r="N249" s="112"/>
    </row>
    <row r="250" customFormat="false" ht="14.25" hidden="false" customHeight="true" outlineLevel="0" collapsed="false">
      <c r="B250" s="116" t="s">
        <v>125</v>
      </c>
      <c r="C250" s="116"/>
      <c r="D250" s="116"/>
      <c r="E250" s="116"/>
      <c r="F250" s="116"/>
      <c r="G250" s="116"/>
      <c r="H250" s="116"/>
      <c r="I250" s="116"/>
      <c r="J250" s="116"/>
      <c r="K250" s="116"/>
      <c r="L250" s="116"/>
      <c r="M250" s="116"/>
      <c r="N250" s="116"/>
    </row>
    <row r="251" customFormat="false" ht="14.25" hidden="false" customHeight="false" outlineLevel="0" collapsed="false">
      <c r="B251" s="116"/>
      <c r="C251" s="116"/>
      <c r="D251" s="116"/>
      <c r="E251" s="116"/>
      <c r="F251" s="116"/>
      <c r="G251" s="116"/>
      <c r="H251" s="116"/>
      <c r="I251" s="116"/>
      <c r="J251" s="116"/>
      <c r="K251" s="116"/>
      <c r="L251" s="116"/>
      <c r="M251" s="116"/>
      <c r="N251" s="116"/>
    </row>
    <row r="252" customFormat="false" ht="15" hidden="false" customHeight="false" outlineLevel="0" collapsed="false">
      <c r="B252" s="117"/>
      <c r="C252" s="118"/>
      <c r="D252" s="118"/>
      <c r="E252" s="118"/>
      <c r="F252" s="118"/>
      <c r="G252" s="118"/>
      <c r="H252" s="118"/>
      <c r="I252" s="118"/>
      <c r="J252" s="88"/>
      <c r="K252" s="88"/>
      <c r="L252" s="88"/>
      <c r="M252" s="88"/>
      <c r="N252" s="119"/>
    </row>
  </sheetData>
  <mergeCells count="105">
    <mergeCell ref="D2:N4"/>
    <mergeCell ref="B5:C5"/>
    <mergeCell ref="B6:C6"/>
    <mergeCell ref="B7:C7"/>
    <mergeCell ref="B9:N9"/>
    <mergeCell ref="M16:N16"/>
    <mergeCell ref="M17:N17"/>
    <mergeCell ref="B18:N18"/>
    <mergeCell ref="C20:M28"/>
    <mergeCell ref="B32:N32"/>
    <mergeCell ref="E34:I35"/>
    <mergeCell ref="J34:J35"/>
    <mergeCell ref="K34:K35"/>
    <mergeCell ref="E36:I37"/>
    <mergeCell ref="J36:J37"/>
    <mergeCell ref="K36:K37"/>
    <mergeCell ref="B39:N39"/>
    <mergeCell ref="D41:E42"/>
    <mergeCell ref="F41:L42"/>
    <mergeCell ref="D43:E44"/>
    <mergeCell ref="F43:L44"/>
    <mergeCell ref="D45:E46"/>
    <mergeCell ref="F45:L46"/>
    <mergeCell ref="D47:E48"/>
    <mergeCell ref="F47:L48"/>
    <mergeCell ref="D49:E50"/>
    <mergeCell ref="F49:L50"/>
    <mergeCell ref="D51:E52"/>
    <mergeCell ref="F51:L52"/>
    <mergeCell ref="D53:E54"/>
    <mergeCell ref="F53:L54"/>
    <mergeCell ref="D55:E56"/>
    <mergeCell ref="F55:L56"/>
    <mergeCell ref="D57:E58"/>
    <mergeCell ref="F57:L58"/>
    <mergeCell ref="E61:K61"/>
    <mergeCell ref="B84:N84"/>
    <mergeCell ref="D86:I86"/>
    <mergeCell ref="J86:L86"/>
    <mergeCell ref="E126:K126"/>
    <mergeCell ref="B148:N148"/>
    <mergeCell ref="G150:J150"/>
    <mergeCell ref="H151:I151"/>
    <mergeCell ref="H152:I152"/>
    <mergeCell ref="V152:AC152"/>
    <mergeCell ref="H153:I153"/>
    <mergeCell ref="H154:I154"/>
    <mergeCell ref="H155:I155"/>
    <mergeCell ref="H156:I156"/>
    <mergeCell ref="H157:I157"/>
    <mergeCell ref="H158:I158"/>
    <mergeCell ref="H159:I159"/>
    <mergeCell ref="H160:I160"/>
    <mergeCell ref="H161:I161"/>
    <mergeCell ref="H162:I162"/>
    <mergeCell ref="H163:I163"/>
    <mergeCell ref="H164:I164"/>
    <mergeCell ref="H165:I165"/>
    <mergeCell ref="H166:I166"/>
    <mergeCell ref="E168:K168"/>
    <mergeCell ref="B180:N180"/>
    <mergeCell ref="C182:M182"/>
    <mergeCell ref="C183:F183"/>
    <mergeCell ref="G183:M183"/>
    <mergeCell ref="G185:K185"/>
    <mergeCell ref="G186:K186"/>
    <mergeCell ref="G187:K187"/>
    <mergeCell ref="G188:K188"/>
    <mergeCell ref="C192:M192"/>
    <mergeCell ref="C193:F193"/>
    <mergeCell ref="G193:M193"/>
    <mergeCell ref="G195:K195"/>
    <mergeCell ref="G196:K196"/>
    <mergeCell ref="G197:K197"/>
    <mergeCell ref="C201:M201"/>
    <mergeCell ref="C202:F202"/>
    <mergeCell ref="G202:M202"/>
    <mergeCell ref="G204:K204"/>
    <mergeCell ref="G205:K205"/>
    <mergeCell ref="G206:K206"/>
    <mergeCell ref="G207:K207"/>
    <mergeCell ref="C211:M211"/>
    <mergeCell ref="C212:F212"/>
    <mergeCell ref="G212:M212"/>
    <mergeCell ref="G214:K214"/>
    <mergeCell ref="G215:K215"/>
    <mergeCell ref="G216:K216"/>
    <mergeCell ref="C220:M220"/>
    <mergeCell ref="C221:F221"/>
    <mergeCell ref="G221:M221"/>
    <mergeCell ref="G223:K223"/>
    <mergeCell ref="G224:K224"/>
    <mergeCell ref="G225:K225"/>
    <mergeCell ref="G226:K226"/>
    <mergeCell ref="G227:K227"/>
    <mergeCell ref="B231:N231"/>
    <mergeCell ref="E237:J237"/>
    <mergeCell ref="E238:H238"/>
    <mergeCell ref="I238:J238"/>
    <mergeCell ref="E239:H239"/>
    <mergeCell ref="B241:C241"/>
    <mergeCell ref="D241:E241"/>
    <mergeCell ref="B248:F248"/>
    <mergeCell ref="I248:M248"/>
    <mergeCell ref="B250:N251"/>
  </mergeCells>
  <conditionalFormatting sqref="R135:Y135">
    <cfRule type="expression" priority="2" aboveAverage="0" equalAverage="0" bottom="0" percent="0" rank="0" text="" dxfId="0">
      <formula>$E$92&lt;1</formula>
    </cfRule>
  </conditionalFormatting>
  <conditionalFormatting sqref="R136:V136 AI100:AK106 W136:Y137">
    <cfRule type="expression" priority="3" aboveAverage="0" equalAverage="0" bottom="0" percent="0" rank="0" text="" dxfId="1">
      <formula>$E$96&lt;1</formula>
    </cfRule>
  </conditionalFormatting>
  <conditionalFormatting sqref="AD100:AH106 R137:V137">
    <cfRule type="expression" priority="4" aboveAverage="0" equalAverage="0" bottom="0" percent="0" rank="0" text="" dxfId="2">
      <formula>$E$100&lt;1</formula>
    </cfRule>
  </conditionalFormatting>
  <printOptions headings="false" gridLines="false" gridLinesSet="true" horizontalCentered="false" verticalCentered="false"/>
  <pageMargins left="0.511805555555556" right="0.511805555555556" top="0.7875" bottom="0.7875" header="0.511811023622047" footer="0.315277777777778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>&amp;CPágina &amp;P de &amp;N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B1:AK271"/>
  <sheetViews>
    <sheetView showFormulas="false" showGridLines="true" showRowColHeaders="true" showZeros="true" rightToLeft="false" tabSelected="false" showOutlineSymbols="true" defaultGridColor="true" view="normal" topLeftCell="A85" colorId="64" zoomScale="150" zoomScaleNormal="150" zoomScalePageLayoutView="100" workbookViewId="0">
      <selection pane="topLeft" activeCell="M129" activeCellId="0" sqref="M129"/>
    </sheetView>
  </sheetViews>
  <sheetFormatPr defaultColWidth="9.1484375" defaultRowHeight="14.25" zeroHeight="false" outlineLevelRow="0" outlineLevelCol="0"/>
  <cols>
    <col collapsed="false" customWidth="true" hidden="false" outlineLevel="0" max="1" min="1" style="1" width="9.71"/>
    <col collapsed="false" customWidth="true" hidden="false" outlineLevel="0" max="2" min="2" style="1" width="12.71"/>
    <col collapsed="false" customWidth="true" hidden="false" outlineLevel="0" max="8" min="3" style="1" width="9.71"/>
    <col collapsed="false" customWidth="true" hidden="false" outlineLevel="0" max="9" min="9" style="1" width="11.14"/>
    <col collapsed="false" customWidth="true" hidden="false" outlineLevel="0" max="11" min="10" style="1" width="9.71"/>
    <col collapsed="false" customWidth="true" hidden="false" outlineLevel="0" max="12" min="12" style="1" width="12.14"/>
    <col collapsed="false" customWidth="true" hidden="false" outlineLevel="0" max="13" min="13" style="1" width="10.99"/>
    <col collapsed="false" customWidth="true" hidden="false" outlineLevel="0" max="14" min="14" style="1" width="10.13"/>
    <col collapsed="false" customWidth="true" hidden="false" outlineLevel="0" max="15" min="15" style="1" width="9.71"/>
    <col collapsed="false" customWidth="true" hidden="false" outlineLevel="0" max="25" min="16" style="1" width="8.29"/>
    <col collapsed="false" customWidth="true" hidden="false" outlineLevel="0" max="26" min="26" style="1" width="13.86"/>
    <col collapsed="false" customWidth="true" hidden="false" outlineLevel="0" max="27" min="27" style="1" width="8.29"/>
    <col collapsed="false" customWidth="true" hidden="false" outlineLevel="0" max="28" min="28" style="1" width="9.85"/>
    <col collapsed="false" customWidth="true" hidden="false" outlineLevel="0" max="29" min="29" style="1" width="8.29"/>
    <col collapsed="false" customWidth="false" hidden="false" outlineLevel="0" max="1024" min="30" style="1" width="9.13"/>
  </cols>
  <sheetData>
    <row r="1" customFormat="false" ht="13.5" hidden="false" customHeight="true" outlineLevel="0" collapsed="false"/>
    <row r="2" customFormat="false" ht="13.5" hidden="false" customHeight="true" outlineLevel="0" collapsed="false">
      <c r="B2" s="2" t="s">
        <v>0</v>
      </c>
      <c r="C2" s="3"/>
      <c r="D2" s="4" t="s">
        <v>1</v>
      </c>
      <c r="E2" s="4"/>
      <c r="F2" s="4"/>
      <c r="G2" s="4"/>
      <c r="H2" s="4"/>
      <c r="I2" s="4"/>
      <c r="J2" s="4"/>
      <c r="K2" s="4"/>
      <c r="L2" s="4"/>
      <c r="M2" s="4"/>
      <c r="N2" s="4"/>
    </row>
    <row r="3" customFormat="false" ht="13.5" hidden="false" customHeight="true" outlineLevel="0" collapsed="false">
      <c r="B3" s="5"/>
      <c r="C3" s="6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customFormat="false" ht="13.5" hidden="false" customHeight="true" outlineLevel="0" collapsed="false">
      <c r="B4" s="5"/>
      <c r="C4" s="6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Q4" s="1" t="n">
        <v>33.5</v>
      </c>
    </row>
    <row r="5" customFormat="false" ht="13.5" hidden="false" customHeight="true" outlineLevel="0" collapsed="false">
      <c r="B5" s="7" t="s">
        <v>2</v>
      </c>
      <c r="C5" s="7"/>
      <c r="D5" s="8" t="s">
        <v>126</v>
      </c>
      <c r="E5" s="9"/>
      <c r="F5" s="8"/>
      <c r="G5" s="10"/>
      <c r="H5" s="11" t="s">
        <v>4</v>
      </c>
      <c r="I5" s="120" t="n">
        <v>49540</v>
      </c>
      <c r="J5" s="10"/>
      <c r="K5" s="10"/>
      <c r="L5" s="11"/>
      <c r="M5" s="11" t="s">
        <v>5</v>
      </c>
      <c r="N5" s="121" t="s">
        <v>6</v>
      </c>
      <c r="Q5" s="1" t="n">
        <f aca="false">Q4*1.1</f>
        <v>36.85</v>
      </c>
    </row>
    <row r="6" customFormat="false" ht="13.5" hidden="false" customHeight="true" outlineLevel="0" collapsed="false">
      <c r="B6" s="13" t="s">
        <v>7</v>
      </c>
      <c r="C6" s="13"/>
      <c r="D6" s="14" t="s">
        <v>8</v>
      </c>
      <c r="E6" s="15"/>
      <c r="F6" s="14"/>
      <c r="G6" s="16"/>
      <c r="H6" s="17" t="s">
        <v>9</v>
      </c>
      <c r="I6" s="122" t="s">
        <v>10</v>
      </c>
      <c r="J6" s="16"/>
      <c r="K6" s="16"/>
      <c r="L6" s="18"/>
      <c r="M6" s="17" t="s">
        <v>11</v>
      </c>
      <c r="N6" s="121" t="n">
        <v>1</v>
      </c>
    </row>
    <row r="7" customFormat="false" ht="13.5" hidden="false" customHeight="true" outlineLevel="0" collapsed="false">
      <c r="B7" s="13" t="s">
        <v>12</v>
      </c>
      <c r="C7" s="13"/>
      <c r="D7" s="14" t="s">
        <v>127</v>
      </c>
      <c r="E7" s="15"/>
      <c r="F7" s="18"/>
      <c r="G7" s="16"/>
      <c r="H7" s="19" t="s">
        <v>14</v>
      </c>
      <c r="I7" s="14" t="s">
        <v>15</v>
      </c>
      <c r="J7" s="16"/>
      <c r="K7" s="16"/>
      <c r="L7" s="18"/>
      <c r="M7" s="17" t="s">
        <v>16</v>
      </c>
      <c r="N7" s="123" t="n">
        <v>19035</v>
      </c>
    </row>
    <row r="8" customFormat="false" ht="13.5" hidden="false" customHeight="true" outlineLevel="0" collapsed="false">
      <c r="B8" s="21"/>
      <c r="C8" s="22"/>
      <c r="D8" s="23"/>
      <c r="E8" s="23"/>
      <c r="F8" s="23"/>
      <c r="G8" s="23"/>
      <c r="H8" s="23"/>
      <c r="I8" s="23"/>
      <c r="J8" s="23"/>
      <c r="K8" s="22"/>
      <c r="L8" s="22"/>
      <c r="M8" s="22"/>
      <c r="N8" s="24"/>
    </row>
    <row r="9" customFormat="false" ht="13.5" hidden="false" customHeight="true" outlineLevel="0" collapsed="false">
      <c r="B9" s="25" t="s">
        <v>17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</row>
    <row r="10" customFormat="false" ht="13.5" hidden="false" customHeight="true" outlineLevel="0" collapsed="false">
      <c r="B10" s="26"/>
      <c r="E10" s="27"/>
      <c r="F10" s="27"/>
      <c r="G10" s="27"/>
      <c r="H10" s="27"/>
      <c r="I10" s="27"/>
      <c r="J10" s="27"/>
      <c r="K10" s="27"/>
      <c r="N10" s="28"/>
    </row>
    <row r="11" customFormat="false" ht="13.5" hidden="false" customHeight="true" outlineLevel="0" collapsed="false">
      <c r="B11" s="26"/>
      <c r="E11" s="29" t="s">
        <v>18</v>
      </c>
      <c r="F11" s="124" t="n">
        <v>0.075</v>
      </c>
      <c r="G11" s="27" t="s">
        <v>19</v>
      </c>
      <c r="H11" s="27"/>
      <c r="L11" s="29" t="s">
        <v>20</v>
      </c>
      <c r="M11" s="124" t="n">
        <v>0.028</v>
      </c>
      <c r="N11" s="31" t="s">
        <v>21</v>
      </c>
    </row>
    <row r="12" customFormat="false" ht="13.5" hidden="false" customHeight="true" outlineLevel="0" collapsed="false">
      <c r="B12" s="26"/>
      <c r="E12" s="29" t="s">
        <v>22</v>
      </c>
      <c r="F12" s="30" t="n">
        <v>360</v>
      </c>
      <c r="G12" s="27" t="s">
        <v>23</v>
      </c>
      <c r="H12" s="27"/>
      <c r="L12" s="29" t="s">
        <v>24</v>
      </c>
      <c r="M12" s="30" t="n">
        <v>0.7</v>
      </c>
      <c r="N12" s="32" t="s">
        <v>26</v>
      </c>
    </row>
    <row r="13" customFormat="false" ht="13.5" hidden="false" customHeight="true" outlineLevel="0" collapsed="false">
      <c r="B13" s="26"/>
      <c r="E13" s="29" t="s">
        <v>27</v>
      </c>
      <c r="F13" s="30" t="n">
        <v>15</v>
      </c>
      <c r="G13" s="27" t="s">
        <v>28</v>
      </c>
      <c r="H13" s="27"/>
      <c r="L13" s="29" t="s">
        <v>29</v>
      </c>
      <c r="M13" s="30" t="n">
        <v>110</v>
      </c>
      <c r="N13" s="32" t="s">
        <v>30</v>
      </c>
    </row>
    <row r="14" customFormat="false" ht="13.5" hidden="false" customHeight="true" outlineLevel="0" collapsed="false">
      <c r="B14" s="26"/>
      <c r="E14" s="29" t="s">
        <v>31</v>
      </c>
      <c r="F14" s="30" t="n">
        <v>60</v>
      </c>
      <c r="G14" s="27" t="s">
        <v>32</v>
      </c>
      <c r="H14" s="27"/>
      <c r="L14" s="29" t="s">
        <v>33</v>
      </c>
      <c r="M14" s="30" t="n">
        <v>25.5</v>
      </c>
      <c r="N14" s="32" t="s">
        <v>34</v>
      </c>
    </row>
    <row r="15" customFormat="false" ht="13.5" hidden="false" customHeight="true" outlineLevel="0" collapsed="false">
      <c r="B15" s="26"/>
      <c r="E15" s="29" t="s">
        <v>35</v>
      </c>
      <c r="F15" s="30" t="n">
        <v>10</v>
      </c>
      <c r="G15" s="27" t="s">
        <v>36</v>
      </c>
      <c r="H15" s="27"/>
      <c r="N15" s="28"/>
    </row>
    <row r="16" customFormat="false" ht="13.5" hidden="false" customHeight="true" outlineLevel="0" collapsed="false">
      <c r="B16" s="26"/>
      <c r="E16" s="29" t="s">
        <v>37</v>
      </c>
      <c r="F16" s="27" t="n">
        <v>2022</v>
      </c>
      <c r="H16" s="27"/>
      <c r="L16" s="29" t="s">
        <v>38</v>
      </c>
      <c r="M16" s="125" t="s">
        <v>39</v>
      </c>
      <c r="N16" s="125"/>
    </row>
    <row r="17" customFormat="false" ht="13.5" hidden="false" customHeight="true" outlineLevel="0" collapsed="false">
      <c r="B17" s="26"/>
      <c r="G17" s="27"/>
      <c r="H17" s="27"/>
      <c r="M17" s="34"/>
      <c r="N17" s="34"/>
    </row>
    <row r="18" customFormat="false" ht="13.5" hidden="false" customHeight="true" outlineLevel="0" collapsed="false">
      <c r="B18" s="25" t="s">
        <v>40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</row>
    <row r="19" customFormat="false" ht="13.5" hidden="false" customHeight="true" outlineLevel="0" collapsed="false">
      <c r="B19" s="35"/>
      <c r="N19" s="28"/>
    </row>
    <row r="20" customFormat="false" ht="13.5" hidden="false" customHeight="true" outlineLevel="0" collapsed="false">
      <c r="B20" s="35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28"/>
    </row>
    <row r="21" customFormat="false" ht="13.5" hidden="false" customHeight="true" outlineLevel="0" collapsed="false">
      <c r="B21" s="35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28"/>
    </row>
    <row r="22" customFormat="false" ht="13.5" hidden="false" customHeight="true" outlineLevel="0" collapsed="false">
      <c r="B22" s="35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28"/>
    </row>
    <row r="23" customFormat="false" ht="13.5" hidden="false" customHeight="true" outlineLevel="0" collapsed="false">
      <c r="B23" s="35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28"/>
    </row>
    <row r="24" customFormat="false" ht="13.5" hidden="false" customHeight="true" outlineLevel="0" collapsed="false">
      <c r="B24" s="35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28"/>
    </row>
    <row r="25" customFormat="false" ht="13.5" hidden="false" customHeight="true" outlineLevel="0" collapsed="false">
      <c r="B25" s="35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28"/>
    </row>
    <row r="26" customFormat="false" ht="13.5" hidden="false" customHeight="true" outlineLevel="0" collapsed="false">
      <c r="B26" s="35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28"/>
    </row>
    <row r="27" customFormat="false" ht="13.5" hidden="false" customHeight="true" outlineLevel="0" collapsed="false">
      <c r="B27" s="35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28"/>
      <c r="T27" s="37" t="s">
        <v>41</v>
      </c>
      <c r="U27" s="1" t="n">
        <v>225</v>
      </c>
    </row>
    <row r="28" customFormat="false" ht="13.5" hidden="false" customHeight="true" outlineLevel="0" collapsed="false">
      <c r="B28" s="35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28"/>
    </row>
    <row r="29" customFormat="false" ht="13.5" hidden="false" customHeight="true" outlineLevel="0" collapsed="false">
      <c r="B29" s="35"/>
      <c r="N29" s="28"/>
    </row>
    <row r="30" customFormat="false" ht="13.5" hidden="false" customHeight="true" outlineLevel="0" collapsed="false">
      <c r="B30" s="35"/>
      <c r="N30" s="28"/>
    </row>
    <row r="31" customFormat="false" ht="13.5" hidden="false" customHeight="true" outlineLevel="0" collapsed="false">
      <c r="B31" s="35"/>
      <c r="N31" s="28"/>
    </row>
    <row r="32" customFormat="false" ht="13.5" hidden="false" customHeight="true" outlineLevel="0" collapsed="false">
      <c r="B32" s="25" t="s">
        <v>42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</row>
    <row r="33" customFormat="false" ht="13.5" hidden="false" customHeight="true" outlineLevel="0" collapsed="false">
      <c r="B33" s="35"/>
      <c r="N33" s="28"/>
    </row>
    <row r="34" customFormat="false" ht="10.5" hidden="false" customHeight="true" outlineLevel="0" collapsed="false">
      <c r="B34" s="35"/>
      <c r="E34" s="38" t="s">
        <v>43</v>
      </c>
      <c r="F34" s="38"/>
      <c r="G34" s="38"/>
      <c r="H34" s="38"/>
      <c r="I34" s="38"/>
      <c r="J34" s="126" t="n">
        <v>2.634</v>
      </c>
      <c r="K34" s="40" t="str">
        <f aca="false">M204</f>
        <v>mΩ</v>
      </c>
      <c r="N34" s="28"/>
    </row>
    <row r="35" customFormat="false" ht="10.5" hidden="false" customHeight="true" outlineLevel="0" collapsed="false">
      <c r="B35" s="35"/>
      <c r="E35" s="38"/>
      <c r="F35" s="38"/>
      <c r="G35" s="38"/>
      <c r="H35" s="38"/>
      <c r="I35" s="38"/>
      <c r="J35" s="126"/>
      <c r="K35" s="40"/>
      <c r="N35" s="28"/>
    </row>
    <row r="36" customFormat="false" ht="10.5" hidden="false" customHeight="true" outlineLevel="0" collapsed="false">
      <c r="B36" s="35"/>
      <c r="E36" s="41" t="s">
        <v>44</v>
      </c>
      <c r="F36" s="41"/>
      <c r="G36" s="41"/>
      <c r="H36" s="41"/>
      <c r="I36" s="41"/>
      <c r="J36" s="127" t="n">
        <v>18.5</v>
      </c>
      <c r="K36" s="43" t="str">
        <f aca="false">M205</f>
        <v>°C</v>
      </c>
      <c r="N36" s="28"/>
    </row>
    <row r="37" customFormat="false" ht="10.5" hidden="false" customHeight="true" outlineLevel="0" collapsed="false">
      <c r="B37" s="35"/>
      <c r="E37" s="41"/>
      <c r="F37" s="41"/>
      <c r="G37" s="41"/>
      <c r="H37" s="41"/>
      <c r="I37" s="41"/>
      <c r="J37" s="127"/>
      <c r="K37" s="43"/>
      <c r="N37" s="28"/>
    </row>
    <row r="38" customFormat="false" ht="13.5" hidden="false" customHeight="true" outlineLevel="0" collapsed="false">
      <c r="B38" s="35"/>
      <c r="N38" s="28"/>
    </row>
    <row r="39" customFormat="false" ht="13.5" hidden="false" customHeight="true" outlineLevel="0" collapsed="false">
      <c r="B39" s="25" t="s">
        <v>45</v>
      </c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</row>
    <row r="40" customFormat="false" ht="13.5" hidden="false" customHeight="true" outlineLevel="0" collapsed="false">
      <c r="B40" s="35"/>
      <c r="N40" s="28"/>
    </row>
    <row r="41" customFormat="false" ht="10.5" hidden="false" customHeight="true" outlineLevel="0" collapsed="false">
      <c r="B41" s="35"/>
      <c r="D41" s="44" t="s">
        <v>46</v>
      </c>
      <c r="E41" s="44"/>
      <c r="F41" s="44" t="s">
        <v>47</v>
      </c>
      <c r="G41" s="44"/>
      <c r="H41" s="44"/>
      <c r="I41" s="44"/>
      <c r="J41" s="44"/>
      <c r="K41" s="44"/>
      <c r="L41" s="44"/>
      <c r="N41" s="28"/>
    </row>
    <row r="42" customFormat="false" ht="10.5" hidden="false" customHeight="true" outlineLevel="0" collapsed="false">
      <c r="B42" s="35"/>
      <c r="D42" s="44"/>
      <c r="E42" s="44"/>
      <c r="F42" s="44"/>
      <c r="G42" s="44"/>
      <c r="H42" s="44"/>
      <c r="I42" s="44"/>
      <c r="J42" s="44"/>
      <c r="K42" s="44"/>
      <c r="L42" s="44"/>
      <c r="N42" s="28"/>
    </row>
    <row r="43" customFormat="false" ht="10.5" hidden="false" customHeight="true" outlineLevel="0" collapsed="false">
      <c r="B43" s="35"/>
      <c r="D43" s="45" t="s">
        <v>48</v>
      </c>
      <c r="E43" s="45"/>
      <c r="F43" s="46" t="s">
        <v>49</v>
      </c>
      <c r="G43" s="46"/>
      <c r="H43" s="46"/>
      <c r="I43" s="46"/>
      <c r="J43" s="46"/>
      <c r="K43" s="46"/>
      <c r="L43" s="46"/>
      <c r="N43" s="28"/>
    </row>
    <row r="44" customFormat="false" ht="10.5" hidden="false" customHeight="true" outlineLevel="0" collapsed="false">
      <c r="B44" s="35"/>
      <c r="D44" s="45"/>
      <c r="E44" s="45"/>
      <c r="F44" s="46"/>
      <c r="G44" s="46"/>
      <c r="H44" s="46"/>
      <c r="I44" s="46"/>
      <c r="J44" s="46"/>
      <c r="K44" s="46"/>
      <c r="L44" s="46"/>
      <c r="N44" s="28"/>
    </row>
    <row r="45" customFormat="false" ht="10.5" hidden="false" customHeight="true" outlineLevel="0" collapsed="false">
      <c r="B45" s="35"/>
      <c r="D45" s="45" t="s">
        <v>50</v>
      </c>
      <c r="E45" s="45"/>
      <c r="F45" s="46" t="s">
        <v>51</v>
      </c>
      <c r="G45" s="46"/>
      <c r="H45" s="46"/>
      <c r="I45" s="46"/>
      <c r="J45" s="46"/>
      <c r="K45" s="46"/>
      <c r="L45" s="46"/>
      <c r="N45" s="28"/>
    </row>
    <row r="46" customFormat="false" ht="10.5" hidden="false" customHeight="true" outlineLevel="0" collapsed="false">
      <c r="B46" s="35"/>
      <c r="D46" s="45"/>
      <c r="E46" s="45"/>
      <c r="F46" s="46"/>
      <c r="G46" s="46"/>
      <c r="H46" s="46"/>
      <c r="I46" s="46"/>
      <c r="J46" s="46"/>
      <c r="K46" s="46"/>
      <c r="L46" s="46"/>
      <c r="N46" s="28"/>
    </row>
    <row r="47" customFormat="false" ht="10.5" hidden="false" customHeight="true" outlineLevel="0" collapsed="false">
      <c r="B47" s="35"/>
      <c r="D47" s="45" t="s">
        <v>52</v>
      </c>
      <c r="E47" s="45"/>
      <c r="F47" s="46" t="s">
        <v>53</v>
      </c>
      <c r="G47" s="46"/>
      <c r="H47" s="46"/>
      <c r="I47" s="46"/>
      <c r="J47" s="46"/>
      <c r="K47" s="46"/>
      <c r="L47" s="46"/>
      <c r="N47" s="28"/>
    </row>
    <row r="48" customFormat="false" ht="10.5" hidden="false" customHeight="true" outlineLevel="0" collapsed="false">
      <c r="B48" s="35"/>
      <c r="D48" s="45"/>
      <c r="E48" s="45"/>
      <c r="F48" s="46"/>
      <c r="G48" s="46"/>
      <c r="H48" s="46"/>
      <c r="I48" s="46"/>
      <c r="J48" s="46"/>
      <c r="K48" s="46"/>
      <c r="L48" s="46"/>
      <c r="N48" s="28"/>
    </row>
    <row r="49" customFormat="false" ht="10.5" hidden="false" customHeight="true" outlineLevel="0" collapsed="false">
      <c r="B49" s="35"/>
      <c r="D49" s="45" t="s">
        <v>54</v>
      </c>
      <c r="E49" s="45"/>
      <c r="F49" s="46" t="s">
        <v>55</v>
      </c>
      <c r="G49" s="46"/>
      <c r="H49" s="46"/>
      <c r="I49" s="46"/>
      <c r="J49" s="46"/>
      <c r="K49" s="46"/>
      <c r="L49" s="46"/>
      <c r="N49" s="28"/>
    </row>
    <row r="50" customFormat="false" ht="10.5" hidden="false" customHeight="true" outlineLevel="0" collapsed="false">
      <c r="B50" s="35"/>
      <c r="D50" s="45"/>
      <c r="E50" s="45"/>
      <c r="F50" s="46"/>
      <c r="G50" s="46"/>
      <c r="H50" s="46"/>
      <c r="I50" s="46"/>
      <c r="J50" s="46"/>
      <c r="K50" s="46"/>
      <c r="L50" s="46"/>
      <c r="N50" s="28"/>
    </row>
    <row r="51" customFormat="false" ht="10.5" hidden="false" customHeight="true" outlineLevel="0" collapsed="false">
      <c r="B51" s="35"/>
      <c r="D51" s="45" t="s">
        <v>56</v>
      </c>
      <c r="E51" s="45"/>
      <c r="F51" s="46" t="s">
        <v>57</v>
      </c>
      <c r="G51" s="46"/>
      <c r="H51" s="46"/>
      <c r="I51" s="46"/>
      <c r="J51" s="46"/>
      <c r="K51" s="46"/>
      <c r="L51" s="46"/>
      <c r="N51" s="28"/>
    </row>
    <row r="52" customFormat="false" ht="10.5" hidden="false" customHeight="true" outlineLevel="0" collapsed="false">
      <c r="B52" s="35"/>
      <c r="D52" s="45"/>
      <c r="E52" s="45"/>
      <c r="F52" s="46"/>
      <c r="G52" s="46"/>
      <c r="H52" s="46"/>
      <c r="I52" s="46"/>
      <c r="J52" s="46"/>
      <c r="K52" s="46"/>
      <c r="L52" s="46"/>
      <c r="N52" s="28"/>
    </row>
    <row r="53" customFormat="false" ht="10.5" hidden="false" customHeight="true" outlineLevel="0" collapsed="false">
      <c r="B53" s="35"/>
      <c r="D53" s="45" t="s">
        <v>58</v>
      </c>
      <c r="E53" s="45"/>
      <c r="F53" s="46" t="s">
        <v>59</v>
      </c>
      <c r="G53" s="46"/>
      <c r="H53" s="46"/>
      <c r="I53" s="46"/>
      <c r="J53" s="46"/>
      <c r="K53" s="46"/>
      <c r="L53" s="46"/>
      <c r="N53" s="28"/>
    </row>
    <row r="54" customFormat="false" ht="10.5" hidden="false" customHeight="true" outlineLevel="0" collapsed="false">
      <c r="B54" s="35"/>
      <c r="D54" s="45"/>
      <c r="E54" s="45"/>
      <c r="F54" s="46"/>
      <c r="G54" s="46"/>
      <c r="H54" s="46"/>
      <c r="I54" s="46"/>
      <c r="J54" s="46"/>
      <c r="K54" s="46"/>
      <c r="L54" s="46"/>
      <c r="N54" s="28"/>
    </row>
    <row r="55" customFormat="false" ht="10.5" hidden="false" customHeight="true" outlineLevel="0" collapsed="false">
      <c r="B55" s="35"/>
      <c r="D55" s="45" t="s">
        <v>60</v>
      </c>
      <c r="E55" s="45"/>
      <c r="F55" s="46" t="str">
        <f aca="false">F53</f>
        <v>Temperatura Ambiente</v>
      </c>
      <c r="G55" s="46"/>
      <c r="H55" s="46"/>
      <c r="I55" s="46"/>
      <c r="J55" s="46"/>
      <c r="K55" s="46"/>
      <c r="L55" s="46"/>
      <c r="N55" s="28"/>
    </row>
    <row r="56" customFormat="false" ht="10.5" hidden="false" customHeight="true" outlineLevel="0" collapsed="false">
      <c r="B56" s="35"/>
      <c r="D56" s="45"/>
      <c r="E56" s="45"/>
      <c r="F56" s="46"/>
      <c r="G56" s="46"/>
      <c r="H56" s="46"/>
      <c r="I56" s="46"/>
      <c r="J56" s="46"/>
      <c r="K56" s="46"/>
      <c r="L56" s="46"/>
      <c r="N56" s="28"/>
    </row>
    <row r="57" customFormat="false" ht="10.5" hidden="false" customHeight="true" outlineLevel="0" collapsed="false">
      <c r="B57" s="35"/>
      <c r="D57" s="45" t="s">
        <v>61</v>
      </c>
      <c r="E57" s="45"/>
      <c r="F57" s="46" t="str">
        <f aca="false">F55</f>
        <v>Temperatura Ambiente</v>
      </c>
      <c r="G57" s="46"/>
      <c r="H57" s="46"/>
      <c r="I57" s="46"/>
      <c r="J57" s="46"/>
      <c r="K57" s="46"/>
      <c r="L57" s="46"/>
      <c r="N57" s="28"/>
    </row>
    <row r="58" customFormat="false" ht="10.5" hidden="false" customHeight="true" outlineLevel="0" collapsed="false">
      <c r="B58" s="35"/>
      <c r="D58" s="45"/>
      <c r="E58" s="45"/>
      <c r="F58" s="46"/>
      <c r="G58" s="46"/>
      <c r="H58" s="46"/>
      <c r="I58" s="46"/>
      <c r="J58" s="46"/>
      <c r="K58" s="46"/>
      <c r="L58" s="46"/>
      <c r="N58" s="28"/>
    </row>
    <row r="59" customFormat="false" ht="13.5" hidden="false" customHeight="true" outlineLevel="0" collapsed="false">
      <c r="B59" s="35"/>
      <c r="N59" s="28"/>
    </row>
    <row r="60" customFormat="false" ht="13.5" hidden="false" customHeight="true" outlineLevel="0" collapsed="false">
      <c r="B60" s="35"/>
      <c r="N60" s="28"/>
    </row>
    <row r="61" customFormat="false" ht="13.5" hidden="false" customHeight="true" outlineLevel="0" collapsed="false">
      <c r="B61" s="35"/>
      <c r="E61" s="50" t="s">
        <v>62</v>
      </c>
      <c r="F61" s="50"/>
      <c r="G61" s="50"/>
      <c r="H61" s="50"/>
      <c r="I61" s="50"/>
      <c r="J61" s="50"/>
      <c r="K61" s="50"/>
      <c r="N61" s="28"/>
    </row>
    <row r="62" customFormat="false" ht="13.5" hidden="false" customHeight="true" outlineLevel="0" collapsed="false">
      <c r="B62" s="35"/>
      <c r="N62" s="28"/>
    </row>
    <row r="63" customFormat="false" ht="13.5" hidden="false" customHeight="true" outlineLevel="0" collapsed="false">
      <c r="B63" s="35"/>
      <c r="N63" s="28"/>
    </row>
    <row r="64" customFormat="false" ht="13.5" hidden="false" customHeight="true" outlineLevel="0" collapsed="false">
      <c r="B64" s="35"/>
      <c r="N64" s="28"/>
    </row>
    <row r="65" customFormat="false" ht="13.5" hidden="false" customHeight="true" outlineLevel="0" collapsed="false">
      <c r="B65" s="35"/>
      <c r="N65" s="28"/>
    </row>
    <row r="66" customFormat="false" ht="13.5" hidden="false" customHeight="true" outlineLevel="0" collapsed="false">
      <c r="B66" s="35"/>
      <c r="N66" s="28"/>
    </row>
    <row r="67" customFormat="false" ht="13.5" hidden="false" customHeight="true" outlineLevel="0" collapsed="false">
      <c r="B67" s="35"/>
      <c r="N67" s="28"/>
    </row>
    <row r="68" customFormat="false" ht="13.5" hidden="false" customHeight="true" outlineLevel="0" collapsed="false">
      <c r="B68" s="35"/>
      <c r="N68" s="28"/>
    </row>
    <row r="69" customFormat="false" ht="13.5" hidden="false" customHeight="true" outlineLevel="0" collapsed="false">
      <c r="B69" s="35"/>
      <c r="N69" s="28"/>
    </row>
    <row r="70" customFormat="false" ht="13.5" hidden="false" customHeight="true" outlineLevel="0" collapsed="false">
      <c r="B70" s="35"/>
      <c r="N70" s="28"/>
    </row>
    <row r="71" customFormat="false" ht="13.5" hidden="false" customHeight="true" outlineLevel="0" collapsed="false">
      <c r="B71" s="35"/>
      <c r="N71" s="28"/>
    </row>
    <row r="72" customFormat="false" ht="13.5" hidden="false" customHeight="true" outlineLevel="0" collapsed="false">
      <c r="B72" s="35"/>
      <c r="N72" s="28"/>
    </row>
    <row r="73" customFormat="false" ht="13.5" hidden="false" customHeight="true" outlineLevel="0" collapsed="false">
      <c r="B73" s="35"/>
      <c r="N73" s="28"/>
    </row>
    <row r="74" customFormat="false" ht="13.5" hidden="false" customHeight="true" outlineLevel="0" collapsed="false">
      <c r="B74" s="35"/>
      <c r="N74" s="28"/>
    </row>
    <row r="75" customFormat="false" ht="13.5" hidden="false" customHeight="true" outlineLevel="0" collapsed="false">
      <c r="B75" s="35"/>
      <c r="N75" s="28"/>
    </row>
    <row r="76" customFormat="false" ht="13.5" hidden="false" customHeight="true" outlineLevel="0" collapsed="false">
      <c r="B76" s="35"/>
      <c r="N76" s="28"/>
    </row>
    <row r="77" customFormat="false" ht="13.5" hidden="false" customHeight="true" outlineLevel="0" collapsed="false">
      <c r="B77" s="35"/>
      <c r="N77" s="28"/>
    </row>
    <row r="78" customFormat="false" ht="13.5" hidden="false" customHeight="true" outlineLevel="0" collapsed="false">
      <c r="B78" s="35"/>
      <c r="N78" s="28"/>
    </row>
    <row r="79" customFormat="false" ht="13.5" hidden="false" customHeight="true" outlineLevel="0" collapsed="false">
      <c r="B79" s="35"/>
      <c r="N79" s="28"/>
    </row>
    <row r="80" customFormat="false" ht="13.5" hidden="false" customHeight="true" outlineLevel="0" collapsed="false">
      <c r="B80" s="35"/>
      <c r="E80" s="51"/>
      <c r="H80" s="51"/>
      <c r="N80" s="28"/>
    </row>
    <row r="81" customFormat="false" ht="13.5" hidden="false" customHeight="true" outlineLevel="0" collapsed="false">
      <c r="B81" s="35"/>
      <c r="E81" s="51"/>
      <c r="G81" s="51"/>
      <c r="H81" s="51"/>
      <c r="N81" s="28"/>
    </row>
    <row r="82" customFormat="false" ht="13.5" hidden="false" customHeight="true" outlineLevel="0" collapsed="false">
      <c r="B82" s="35"/>
      <c r="H82" s="51"/>
      <c r="N82" s="28"/>
    </row>
    <row r="83" customFormat="false" ht="13.5" hidden="false" customHeight="true" outlineLevel="0" collapsed="false">
      <c r="B83" s="35"/>
      <c r="N83" s="28"/>
    </row>
    <row r="84" customFormat="false" ht="13.5" hidden="false" customHeight="true" outlineLevel="0" collapsed="false">
      <c r="B84" s="25" t="s">
        <v>63</v>
      </c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</row>
    <row r="85" customFormat="false" ht="13.5" hidden="false" customHeight="true" outlineLevel="0" collapsed="false">
      <c r="B85" s="35"/>
      <c r="N85" s="28"/>
    </row>
    <row r="86" customFormat="false" ht="13.5" hidden="false" customHeight="true" outlineLevel="0" collapsed="false">
      <c r="B86" s="35"/>
      <c r="C86" s="52"/>
      <c r="D86" s="128" t="s">
        <v>64</v>
      </c>
      <c r="E86" s="129"/>
      <c r="F86" s="129"/>
      <c r="G86" s="129"/>
      <c r="H86" s="129"/>
      <c r="I86" s="129"/>
      <c r="J86" s="130" t="s">
        <v>65</v>
      </c>
      <c r="K86" s="131"/>
      <c r="L86" s="132"/>
      <c r="N86" s="28"/>
    </row>
    <row r="87" customFormat="false" ht="13.5" hidden="false" customHeight="true" outlineLevel="0" collapsed="false">
      <c r="B87" s="35"/>
      <c r="C87" s="52"/>
      <c r="D87" s="55" t="s">
        <v>66</v>
      </c>
      <c r="E87" s="45" t="s">
        <v>48</v>
      </c>
      <c r="F87" s="45" t="s">
        <v>50</v>
      </c>
      <c r="G87" s="45" t="s">
        <v>52</v>
      </c>
      <c r="H87" s="45" t="s">
        <v>54</v>
      </c>
      <c r="I87" s="45" t="s">
        <v>56</v>
      </c>
      <c r="J87" s="45" t="s">
        <v>58</v>
      </c>
      <c r="K87" s="45" t="s">
        <v>60</v>
      </c>
      <c r="L87" s="45" t="s">
        <v>61</v>
      </c>
      <c r="N87" s="28"/>
    </row>
    <row r="88" customFormat="false" ht="13.5" hidden="false" customHeight="true" outlineLevel="0" collapsed="false">
      <c r="B88" s="35"/>
      <c r="C88" s="133" t="n">
        <v>0.335416666666667</v>
      </c>
      <c r="D88" s="57" t="n">
        <v>0</v>
      </c>
      <c r="E88" s="58" t="n">
        <v>23.91</v>
      </c>
      <c r="F88" s="58" t="n">
        <v>24.61</v>
      </c>
      <c r="G88" s="58" t="n">
        <v>23.88</v>
      </c>
      <c r="H88" s="58" t="n">
        <v>24</v>
      </c>
      <c r="I88" s="58" t="n">
        <v>24.29</v>
      </c>
      <c r="J88" s="58" t="n">
        <v>22.84</v>
      </c>
      <c r="K88" s="58" t="n">
        <v>22.87</v>
      </c>
      <c r="L88" s="58" t="n">
        <v>21.85</v>
      </c>
      <c r="N88" s="28"/>
      <c r="O88" s="51" t="n">
        <v>36.2</v>
      </c>
    </row>
    <row r="89" customFormat="false" ht="13.5" hidden="false" customHeight="true" outlineLevel="0" collapsed="false">
      <c r="B89" s="35"/>
      <c r="C89" s="133" t="n">
        <f aca="false">C88+0.0035</f>
        <v>0.338916666666667</v>
      </c>
      <c r="D89" s="57" t="n">
        <v>5</v>
      </c>
      <c r="E89" s="58" t="n">
        <v>24.9</v>
      </c>
      <c r="F89" s="58" t="n">
        <v>27.12</v>
      </c>
      <c r="G89" s="58" t="n">
        <v>25.94</v>
      </c>
      <c r="H89" s="58" t="n">
        <v>27.25</v>
      </c>
      <c r="I89" s="58" t="n">
        <v>25.96</v>
      </c>
      <c r="J89" s="58" t="n">
        <v>22.87</v>
      </c>
      <c r="K89" s="58" t="n">
        <v>22.94</v>
      </c>
      <c r="L89" s="58" t="n">
        <v>21.95</v>
      </c>
      <c r="N89" s="28"/>
    </row>
    <row r="90" customFormat="false" ht="13.5" hidden="false" customHeight="true" outlineLevel="0" collapsed="false">
      <c r="B90" s="35"/>
      <c r="C90" s="133" t="n">
        <f aca="false">C89+0.0035</f>
        <v>0.342416666666667</v>
      </c>
      <c r="D90" s="57" t="n">
        <v>10</v>
      </c>
      <c r="E90" s="58" t="n">
        <v>28.74</v>
      </c>
      <c r="F90" s="58" t="n">
        <v>32.59</v>
      </c>
      <c r="G90" s="58" t="n">
        <v>30.77</v>
      </c>
      <c r="H90" s="58" t="n">
        <v>32.86</v>
      </c>
      <c r="I90" s="58" t="n">
        <v>30.02</v>
      </c>
      <c r="J90" s="58" t="n">
        <v>22.92</v>
      </c>
      <c r="K90" s="58" t="n">
        <v>22.7</v>
      </c>
      <c r="L90" s="58" t="n">
        <v>21.92</v>
      </c>
      <c r="N90" s="28"/>
    </row>
    <row r="91" customFormat="false" ht="13.5" hidden="false" customHeight="true" outlineLevel="0" collapsed="false">
      <c r="B91" s="35"/>
      <c r="C91" s="133" t="n">
        <f aca="false">C90+0.0035</f>
        <v>0.345916666666667</v>
      </c>
      <c r="D91" s="57" t="n">
        <v>15</v>
      </c>
      <c r="E91" s="58" t="n">
        <v>33.19</v>
      </c>
      <c r="F91" s="58" t="n">
        <v>38.02</v>
      </c>
      <c r="G91" s="58" t="n">
        <v>35.64</v>
      </c>
      <c r="H91" s="58" t="n">
        <v>38.15</v>
      </c>
      <c r="I91" s="58" t="n">
        <v>34.47</v>
      </c>
      <c r="J91" s="58" t="n">
        <v>22.59</v>
      </c>
      <c r="K91" s="58" t="n">
        <v>22.6</v>
      </c>
      <c r="L91" s="58" t="n">
        <v>21.65</v>
      </c>
      <c r="N91" s="28"/>
    </row>
    <row r="92" customFormat="false" ht="13.5" hidden="false" customHeight="true" outlineLevel="0" collapsed="false">
      <c r="B92" s="35"/>
      <c r="C92" s="133" t="n">
        <f aca="false">C91+0.0035</f>
        <v>0.349416666666667</v>
      </c>
      <c r="D92" s="57" t="n">
        <v>20</v>
      </c>
      <c r="E92" s="58" t="n">
        <v>37.24</v>
      </c>
      <c r="F92" s="58" t="n">
        <v>42.74</v>
      </c>
      <c r="G92" s="58" t="n">
        <v>39.86</v>
      </c>
      <c r="H92" s="58" t="n">
        <v>42.68</v>
      </c>
      <c r="I92" s="58" t="n">
        <v>38.5</v>
      </c>
      <c r="J92" s="58" t="n">
        <v>22.53</v>
      </c>
      <c r="K92" s="58" t="n">
        <v>22.56</v>
      </c>
      <c r="L92" s="58" t="n">
        <v>21.7</v>
      </c>
      <c r="N92" s="28"/>
    </row>
    <row r="93" customFormat="false" ht="13.5" hidden="false" customHeight="true" outlineLevel="0" collapsed="false">
      <c r="B93" s="35"/>
      <c r="C93" s="133" t="n">
        <f aca="false">C92+0.0035</f>
        <v>0.352916666666667</v>
      </c>
      <c r="D93" s="57" t="n">
        <v>25</v>
      </c>
      <c r="E93" s="58" t="n">
        <v>41.07</v>
      </c>
      <c r="F93" s="58" t="n">
        <v>47.08</v>
      </c>
      <c r="G93" s="58" t="n">
        <v>43.83</v>
      </c>
      <c r="H93" s="58" t="n">
        <v>46.79</v>
      </c>
      <c r="I93" s="58" t="n">
        <v>42.34</v>
      </c>
      <c r="J93" s="58" t="n">
        <v>23</v>
      </c>
      <c r="K93" s="58" t="n">
        <v>23.19</v>
      </c>
      <c r="L93" s="58" t="n">
        <v>22.14</v>
      </c>
      <c r="N93" s="28"/>
      <c r="O93" s="1" t="n">
        <v>4.6796</v>
      </c>
    </row>
    <row r="94" customFormat="false" ht="13.5" hidden="false" customHeight="true" outlineLevel="0" collapsed="false">
      <c r="B94" s="35"/>
      <c r="C94" s="133" t="n">
        <f aca="false">C93+0.0035</f>
        <v>0.356416666666667</v>
      </c>
      <c r="D94" s="65" t="n">
        <v>30</v>
      </c>
      <c r="E94" s="66" t="n">
        <v>44.24</v>
      </c>
      <c r="F94" s="66" t="n">
        <v>50.59</v>
      </c>
      <c r="G94" s="66" t="n">
        <v>47.02</v>
      </c>
      <c r="H94" s="66" t="n">
        <v>50.01</v>
      </c>
      <c r="I94" s="66" t="n">
        <v>45.51</v>
      </c>
      <c r="J94" s="66" t="n">
        <v>23.12</v>
      </c>
      <c r="K94" s="66" t="n">
        <v>23.46</v>
      </c>
      <c r="L94" s="66" t="n">
        <v>22.22</v>
      </c>
      <c r="N94" s="28"/>
    </row>
    <row r="95" customFormat="false" ht="13.5" hidden="false" customHeight="true" outlineLevel="0" collapsed="false">
      <c r="B95" s="35"/>
      <c r="C95" s="133" t="n">
        <f aca="false">C94+0.0035</f>
        <v>0.359916666666667</v>
      </c>
      <c r="D95" s="57" t="n">
        <v>35</v>
      </c>
      <c r="E95" s="58" t="n">
        <v>46.99</v>
      </c>
      <c r="F95" s="58" t="n">
        <v>53.81</v>
      </c>
      <c r="G95" s="58" t="n">
        <v>49.91</v>
      </c>
      <c r="H95" s="58" t="n">
        <v>53.13</v>
      </c>
      <c r="I95" s="58" t="n">
        <v>48.4</v>
      </c>
      <c r="J95" s="58" t="n">
        <v>23.46</v>
      </c>
      <c r="K95" s="58" t="n">
        <v>23.63</v>
      </c>
      <c r="L95" s="58" t="n">
        <v>22.42</v>
      </c>
      <c r="N95" s="28"/>
    </row>
    <row r="96" customFormat="false" ht="13.5" hidden="false" customHeight="true" outlineLevel="0" collapsed="false">
      <c r="B96" s="35"/>
      <c r="C96" s="133" t="n">
        <f aca="false">C95+0.0035</f>
        <v>0.363416666666667</v>
      </c>
      <c r="D96" s="57" t="n">
        <v>40</v>
      </c>
      <c r="E96" s="58" t="n">
        <v>49.58</v>
      </c>
      <c r="F96" s="58" t="n">
        <v>56.74</v>
      </c>
      <c r="G96" s="58" t="n">
        <v>52.56</v>
      </c>
      <c r="H96" s="58" t="n">
        <v>56.03</v>
      </c>
      <c r="I96" s="58" t="n">
        <v>51.03</v>
      </c>
      <c r="J96" s="58" t="n">
        <v>23.5</v>
      </c>
      <c r="K96" s="58" t="n">
        <v>23.76</v>
      </c>
      <c r="L96" s="58" t="n">
        <v>22.52</v>
      </c>
      <c r="N96" s="28"/>
    </row>
    <row r="97" customFormat="false" ht="13.5" hidden="false" customHeight="true" outlineLevel="0" collapsed="false">
      <c r="B97" s="35"/>
      <c r="C97" s="133" t="n">
        <f aca="false">C96+0.0035</f>
        <v>0.366916666666667</v>
      </c>
      <c r="D97" s="57" t="n">
        <v>45</v>
      </c>
      <c r="E97" s="58" t="n">
        <v>51.79</v>
      </c>
      <c r="F97" s="58" t="n">
        <v>59.3</v>
      </c>
      <c r="G97" s="58" t="n">
        <v>54.78</v>
      </c>
      <c r="H97" s="58" t="n">
        <v>58.24</v>
      </c>
      <c r="I97" s="58" t="n">
        <v>53.36</v>
      </c>
      <c r="J97" s="58" t="n">
        <v>23.6</v>
      </c>
      <c r="K97" s="58" t="n">
        <v>23.9</v>
      </c>
      <c r="L97" s="58" t="n">
        <v>22.65</v>
      </c>
      <c r="N97" s="28"/>
    </row>
    <row r="98" customFormat="false" ht="13.5" hidden="false" customHeight="true" outlineLevel="0" collapsed="false">
      <c r="B98" s="35"/>
      <c r="C98" s="133" t="n">
        <f aca="false">C97+0.0035</f>
        <v>0.370416666666667</v>
      </c>
      <c r="D98" s="57" t="n">
        <v>50</v>
      </c>
      <c r="E98" s="58" t="n">
        <v>53.65</v>
      </c>
      <c r="F98" s="58" t="n">
        <v>61.39</v>
      </c>
      <c r="G98" s="58" t="n">
        <v>56.47</v>
      </c>
      <c r="H98" s="58" t="n">
        <v>60.25</v>
      </c>
      <c r="I98" s="58" t="n">
        <v>55.25</v>
      </c>
      <c r="J98" s="58" t="n">
        <v>23.7</v>
      </c>
      <c r="K98" s="58" t="n">
        <v>24.07</v>
      </c>
      <c r="L98" s="58" t="n">
        <v>22.77</v>
      </c>
      <c r="N98" s="28"/>
    </row>
    <row r="99" customFormat="false" ht="13.5" hidden="false" customHeight="true" outlineLevel="0" collapsed="false">
      <c r="B99" s="35"/>
      <c r="C99" s="133" t="n">
        <f aca="false">C98+0.0035</f>
        <v>0.373916666666667</v>
      </c>
      <c r="D99" s="57" t="n">
        <v>55</v>
      </c>
      <c r="E99" s="58" t="n">
        <v>55.05</v>
      </c>
      <c r="F99" s="58" t="n">
        <v>62.92</v>
      </c>
      <c r="G99" s="58" t="n">
        <v>57.83</v>
      </c>
      <c r="H99" s="58" t="n">
        <v>61.48</v>
      </c>
      <c r="I99" s="58" t="n">
        <v>56.58</v>
      </c>
      <c r="J99" s="58" t="n">
        <v>23.55</v>
      </c>
      <c r="K99" s="58" t="n">
        <v>23.86</v>
      </c>
      <c r="L99" s="58" t="n">
        <v>22.58</v>
      </c>
      <c r="N99" s="28"/>
    </row>
    <row r="100" customFormat="false" ht="13.5" hidden="false" customHeight="true" outlineLevel="0" collapsed="false">
      <c r="B100" s="35"/>
      <c r="C100" s="133" t="n">
        <f aca="false">C99+0.0035</f>
        <v>0.377416666666667</v>
      </c>
      <c r="D100" s="65" t="n">
        <v>60</v>
      </c>
      <c r="E100" s="66" t="n">
        <v>56.73</v>
      </c>
      <c r="F100" s="66" t="n">
        <v>64.81</v>
      </c>
      <c r="G100" s="66" t="n">
        <v>59.18</v>
      </c>
      <c r="H100" s="66" t="n">
        <v>63.32</v>
      </c>
      <c r="I100" s="66" t="n">
        <v>58.12</v>
      </c>
      <c r="J100" s="66" t="n">
        <v>23.95</v>
      </c>
      <c r="K100" s="66" t="n">
        <v>24.31</v>
      </c>
      <c r="L100" s="66" t="n">
        <v>23.03</v>
      </c>
      <c r="N100" s="28"/>
      <c r="Q100" s="134" t="s">
        <v>67</v>
      </c>
      <c r="R100" s="134"/>
      <c r="S100" s="134"/>
      <c r="T100" s="134"/>
      <c r="U100" s="134"/>
      <c r="V100" s="134"/>
      <c r="W100" s="134"/>
      <c r="X100" s="134"/>
      <c r="Y100" s="134"/>
    </row>
    <row r="101" customFormat="false" ht="13.5" hidden="false" customHeight="true" outlineLevel="0" collapsed="false">
      <c r="B101" s="35"/>
      <c r="C101" s="133" t="n">
        <f aca="false">C100+0.0035</f>
        <v>0.380916666666667</v>
      </c>
      <c r="D101" s="57" t="n">
        <v>65</v>
      </c>
      <c r="E101" s="58" t="n">
        <v>57.85</v>
      </c>
      <c r="F101" s="58" t="n">
        <v>66.29</v>
      </c>
      <c r="G101" s="58" t="n">
        <v>60.4</v>
      </c>
      <c r="H101" s="58" t="n">
        <v>64.61</v>
      </c>
      <c r="I101" s="58" t="n">
        <v>59.32</v>
      </c>
      <c r="J101" s="58" t="n">
        <v>23.66</v>
      </c>
      <c r="K101" s="58" t="n">
        <v>23.86</v>
      </c>
      <c r="L101" s="58" t="n">
        <v>22.79</v>
      </c>
      <c r="N101" s="28"/>
      <c r="Q101" s="53" t="s">
        <v>68</v>
      </c>
      <c r="R101" s="53"/>
      <c r="S101" s="53"/>
      <c r="T101" s="53"/>
      <c r="U101" s="53"/>
      <c r="V101" s="53"/>
      <c r="W101" s="54" t="s">
        <v>65</v>
      </c>
      <c r="X101" s="54"/>
      <c r="Y101" s="54"/>
    </row>
    <row r="102" customFormat="false" ht="13.5" hidden="false" customHeight="true" outlineLevel="0" collapsed="false">
      <c r="B102" s="35"/>
      <c r="C102" s="133" t="n">
        <f aca="false">C101+0.0035</f>
        <v>0.384416666666667</v>
      </c>
      <c r="D102" s="57" t="n">
        <v>70</v>
      </c>
      <c r="E102" s="58" t="n">
        <v>58.9</v>
      </c>
      <c r="F102" s="58" t="n">
        <v>67.58</v>
      </c>
      <c r="G102" s="58" t="n">
        <v>61.59</v>
      </c>
      <c r="H102" s="58" t="n">
        <v>65.47</v>
      </c>
      <c r="I102" s="58" t="n">
        <v>60.32</v>
      </c>
      <c r="J102" s="58" t="n">
        <v>23.42</v>
      </c>
      <c r="K102" s="58" t="n">
        <v>23.78</v>
      </c>
      <c r="L102" s="58" t="n">
        <v>22.62</v>
      </c>
      <c r="N102" s="28"/>
      <c r="Q102" s="55" t="s">
        <v>66</v>
      </c>
      <c r="R102" s="45" t="s">
        <v>48</v>
      </c>
      <c r="S102" s="45" t="s">
        <v>50</v>
      </c>
      <c r="T102" s="45" t="s">
        <v>52</v>
      </c>
      <c r="U102" s="45" t="s">
        <v>54</v>
      </c>
      <c r="V102" s="45" t="s">
        <v>56</v>
      </c>
      <c r="W102" s="45" t="s">
        <v>58</v>
      </c>
      <c r="X102" s="45" t="s">
        <v>60</v>
      </c>
      <c r="Y102" s="45" t="s">
        <v>61</v>
      </c>
    </row>
    <row r="103" customFormat="false" ht="13.5" hidden="false" customHeight="true" outlineLevel="0" collapsed="false">
      <c r="B103" s="35"/>
      <c r="C103" s="133" t="n">
        <f aca="false">C102+0.0035</f>
        <v>0.387916666666667</v>
      </c>
      <c r="D103" s="57" t="n">
        <v>75</v>
      </c>
      <c r="E103" s="58" t="n">
        <v>60</v>
      </c>
      <c r="F103" s="58" t="n">
        <v>69.06</v>
      </c>
      <c r="G103" s="58" t="n">
        <v>62.57</v>
      </c>
      <c r="H103" s="58" t="n">
        <v>66.55</v>
      </c>
      <c r="I103" s="58" t="n">
        <v>61.34</v>
      </c>
      <c r="J103" s="58" t="n">
        <v>23.44</v>
      </c>
      <c r="K103" s="58" t="n">
        <v>23.68</v>
      </c>
      <c r="L103" s="58" t="n">
        <v>22.72</v>
      </c>
      <c r="N103" s="28"/>
      <c r="Q103" s="57" t="s">
        <v>69</v>
      </c>
      <c r="R103" s="67" t="n">
        <f aca="false">MEDIAN(E88:E94)-E88-(MEDIAN($J$88:$L$94)-MEDIAN($J$88:$L$88))</f>
        <v>9.52</v>
      </c>
      <c r="S103" s="67" t="n">
        <f aca="false">MEDIAN(F88:F94)-F88-(MEDIAN($J$88:$L$94)-MEDIAN($J$88:$L$88))</f>
        <v>13.65</v>
      </c>
      <c r="T103" s="67" t="n">
        <f aca="false">MEDIAN(G88:G94)-G88-(MEDIAN($J$88:$L$94)-MEDIAN($J$88:$L$88))</f>
        <v>12</v>
      </c>
      <c r="U103" s="67" t="n">
        <f aca="false">MEDIAN(H88:H94)-H88-(MEDIAN($J$88:$L$94)-MEDIAN($J$88:$L$88))</f>
        <v>14.39</v>
      </c>
      <c r="V103" s="67" t="n">
        <f aca="false">MEDIAN(I88:I94)-I88-(MEDIAN($J$88:$L$94)-MEDIAN($J$88:$L$88))</f>
        <v>10.42</v>
      </c>
      <c r="W103" s="67" t="n">
        <f aca="false">MEDIAN(J88:J94)-J88</f>
        <v>0.0300000000000011</v>
      </c>
      <c r="X103" s="67" t="n">
        <f aca="false">MEDIAN(K88:K94)-K88</f>
        <v>0</v>
      </c>
      <c r="Y103" s="67" t="n">
        <f aca="false">MEDIAN(L88:L94)-L88</f>
        <v>0.0700000000000003</v>
      </c>
    </row>
    <row r="104" customFormat="false" ht="13.5" hidden="false" customHeight="true" outlineLevel="0" collapsed="false">
      <c r="B104" s="35"/>
      <c r="C104" s="133" t="n">
        <f aca="false">C103+0.0035</f>
        <v>0.391416666666667</v>
      </c>
      <c r="D104" s="57" t="n">
        <v>80</v>
      </c>
      <c r="E104" s="58" t="n">
        <v>61.04</v>
      </c>
      <c r="F104" s="58" t="n">
        <v>70.13</v>
      </c>
      <c r="G104" s="58" t="n">
        <v>63.52</v>
      </c>
      <c r="H104" s="58" t="n">
        <v>67.69</v>
      </c>
      <c r="I104" s="58" t="n">
        <v>62.24</v>
      </c>
      <c r="J104" s="58" t="n">
        <v>23.37</v>
      </c>
      <c r="K104" s="58" t="n">
        <v>23.54</v>
      </c>
      <c r="L104" s="58" t="n">
        <v>22.5</v>
      </c>
      <c r="N104" s="28"/>
      <c r="Q104" s="57" t="s">
        <v>70</v>
      </c>
      <c r="R104" s="67" t="n">
        <f aca="false">MEDIAN(E94:E100)-E94-(MEDIAN($J$94:$L$100)-MEDIAN($J$94:$L$94))</f>
        <v>7.17</v>
      </c>
      <c r="S104" s="67" t="n">
        <f aca="false">MEDIAN(F94:F100)-F94-(MEDIAN($J$94:$L$100)-MEDIAN($J$94:$L$94))</f>
        <v>8.33</v>
      </c>
      <c r="T104" s="67" t="n">
        <f aca="false">MEDIAN(G94:G100)-G94-(MEDIAN($J$94:$L$100)-MEDIAN($J$94:$L$94))</f>
        <v>7.38</v>
      </c>
      <c r="U104" s="67" t="n">
        <f aca="false">MEDIAN(H94:H100)-H94-(MEDIAN($J$94:$L$100)-MEDIAN($J$94:$L$94))</f>
        <v>7.85000000000001</v>
      </c>
      <c r="V104" s="67" t="n">
        <f aca="false">MEDIAN(I94:I100)-I94-(MEDIAN($J$94:$L$100)-MEDIAN($J$94:$L$94))</f>
        <v>7.47</v>
      </c>
      <c r="W104" s="67" t="n">
        <f aca="false">MEDIAN(J94:J100)-J94</f>
        <v>0.43</v>
      </c>
      <c r="X104" s="67" t="n">
        <f aca="false">MEDIAN(K94:K100)-K94</f>
        <v>0.399999999999999</v>
      </c>
      <c r="Y104" s="67" t="n">
        <f aca="false">MEDIAN(L94:L100)-L94</f>
        <v>0.359999999999999</v>
      </c>
    </row>
    <row r="105" customFormat="false" ht="13.5" hidden="false" customHeight="true" outlineLevel="0" collapsed="false">
      <c r="B105" s="35"/>
      <c r="C105" s="133" t="n">
        <f aca="false">C104+0.0035</f>
        <v>0.394916666666667</v>
      </c>
      <c r="D105" s="57" t="n">
        <v>85</v>
      </c>
      <c r="E105" s="58" t="n">
        <v>61.84</v>
      </c>
      <c r="F105" s="58" t="n">
        <v>71.07</v>
      </c>
      <c r="G105" s="58" t="n">
        <v>64.26</v>
      </c>
      <c r="H105" s="58" t="n">
        <v>68.7</v>
      </c>
      <c r="I105" s="58" t="n">
        <v>62.93</v>
      </c>
      <c r="J105" s="58" t="n">
        <v>23.03</v>
      </c>
      <c r="K105" s="58" t="n">
        <v>23.14</v>
      </c>
      <c r="L105" s="58" t="n">
        <v>22.22</v>
      </c>
      <c r="N105" s="28"/>
      <c r="Q105" s="57" t="s">
        <v>71</v>
      </c>
      <c r="R105" s="67" t="n">
        <f aca="false">MEDIAN(E100:E106)-E100-(MEDIAN($J$100:$L$106)-MEDIAN($J$100:$L$100))</f>
        <v>4.02</v>
      </c>
      <c r="S105" s="67" t="n">
        <f aca="false">MEDIAN(F100:F106)-F100-(MEDIAN($J$100:$L$106)-MEDIAN($J$100:$L$100))</f>
        <v>5</v>
      </c>
      <c r="T105" s="67" t="n">
        <f aca="false">MEDIAN(G100:G106)-G100-(MEDIAN($J$100:$L$106)-MEDIAN($J$100:$L$100))</f>
        <v>4.14</v>
      </c>
      <c r="U105" s="67" t="n">
        <f aca="false">MEDIAN(H100:H106)-H100-(MEDIAN($J$100:$L$106)-MEDIAN($J$100:$L$100))</f>
        <v>3.98</v>
      </c>
      <c r="V105" s="67" t="n">
        <f aca="false">MEDIAN(I100:I106)-I100-(MEDIAN($J$100:$L$106)-MEDIAN($J$100:$L$100))</f>
        <v>3.97000000000001</v>
      </c>
      <c r="W105" s="67" t="n">
        <f aca="false">MEDIAN(J100:J106)-J100</f>
        <v>-0.529999999999998</v>
      </c>
      <c r="X105" s="67" t="n">
        <f aca="false">MEDIAN(K100:K106)-K100</f>
        <v>-0.629999999999999</v>
      </c>
      <c r="Y105" s="67" t="n">
        <f aca="false">MEDIAN(L100:L106)-L100</f>
        <v>-0.41</v>
      </c>
    </row>
    <row r="106" customFormat="false" ht="13.5" hidden="false" customHeight="true" outlineLevel="0" collapsed="false">
      <c r="B106" s="35"/>
      <c r="C106" s="133" t="n">
        <f aca="false">C105+0.0035</f>
        <v>0.398416666666667</v>
      </c>
      <c r="D106" s="65" t="n">
        <v>90</v>
      </c>
      <c r="E106" s="66" t="n">
        <v>62.49</v>
      </c>
      <c r="F106" s="66" t="n">
        <v>72.08</v>
      </c>
      <c r="G106" s="66" t="n">
        <v>65.1</v>
      </c>
      <c r="H106" s="66" t="n">
        <v>69.29</v>
      </c>
      <c r="I106" s="66" t="n">
        <v>63.73</v>
      </c>
      <c r="J106" s="66" t="n">
        <v>22.9</v>
      </c>
      <c r="K106" s="66" t="n">
        <v>23.2</v>
      </c>
      <c r="L106" s="66" t="n">
        <v>22.09</v>
      </c>
      <c r="N106" s="28"/>
      <c r="Q106" s="57" t="s">
        <v>72</v>
      </c>
      <c r="R106" s="67" t="n">
        <f aca="false">MEDIAN(E106:E112)-E106-(MEDIAN($J$106:$L$112)-MEDIAN($J$106:$L$106))</f>
        <v>2.34</v>
      </c>
      <c r="S106" s="67" t="n">
        <f aca="false">MEDIAN(F106:F112)-F106-(MEDIAN($J$106:$L$112)-MEDIAN($J$106:$L$106))</f>
        <v>2.40000000000001</v>
      </c>
      <c r="T106" s="67" t="n">
        <f aca="false">MEDIAN(G106:G112)-G106-(MEDIAN($J$106:$L$112)-MEDIAN($J$106:$L$106))</f>
        <v>2.59</v>
      </c>
      <c r="U106" s="67" t="n">
        <f aca="false">MEDIAN(H106:H112)-H106-(MEDIAN($J$106:$L$112)-MEDIAN($J$106:$L$106))</f>
        <v>2.05999999999999</v>
      </c>
      <c r="V106" s="67" t="n">
        <f aca="false">MEDIAN(I106:I112)-I106-(MEDIAN($J$106:$L$112)-MEDIAN($J$106:$L$106))</f>
        <v>1.72000000000001</v>
      </c>
      <c r="W106" s="67" t="n">
        <f aca="false">MEDIAN(J106:J112)-J106</f>
        <v>-0.0700000000000003</v>
      </c>
      <c r="X106" s="67" t="n">
        <f aca="false">MEDIAN(K106:K112)-K106</f>
        <v>-0.169999999999998</v>
      </c>
      <c r="Y106" s="67" t="n">
        <f aca="false">MEDIAN(L106:L112)-L106</f>
        <v>-0.0899999999999999</v>
      </c>
    </row>
    <row r="107" customFormat="false" ht="13.5" hidden="false" customHeight="true" outlineLevel="0" collapsed="false">
      <c r="B107" s="35"/>
      <c r="C107" s="133" t="n">
        <f aca="false">C106+0.0035</f>
        <v>0.401916666666667</v>
      </c>
      <c r="D107" s="57" t="n">
        <v>95</v>
      </c>
      <c r="E107" s="58" t="n">
        <v>63.54</v>
      </c>
      <c r="F107" s="58" t="n">
        <v>72.97</v>
      </c>
      <c r="G107" s="58" t="n">
        <v>65.93</v>
      </c>
      <c r="H107" s="58" t="n">
        <v>69.96</v>
      </c>
      <c r="I107" s="58" t="n">
        <v>64.35</v>
      </c>
      <c r="J107" s="58" t="n">
        <v>22.93</v>
      </c>
      <c r="K107" s="58" t="n">
        <v>23.16</v>
      </c>
      <c r="L107" s="58" t="n">
        <v>22.17</v>
      </c>
      <c r="N107" s="28"/>
      <c r="Q107" s="57" t="s">
        <v>73</v>
      </c>
      <c r="R107" s="67" t="n">
        <f aca="false">MEDIAN(E112:E118)-E112-(MEDIAN($J$112:$L$118)-MEDIAN($J$112:$L$112))</f>
        <v>1.52</v>
      </c>
      <c r="S107" s="67" t="n">
        <f aca="false">MEDIAN(F112:F118)-F112-(MEDIAN($J$112:$L$118)-MEDIAN($J$112:$L$112))</f>
        <v>1.04000000000001</v>
      </c>
      <c r="T107" s="67" t="n">
        <f aca="false">MEDIAN(G112:G118)-G112-(MEDIAN($J$112:$L$118)-MEDIAN($J$112:$L$112))</f>
        <v>1.24</v>
      </c>
      <c r="U107" s="67" t="n">
        <f aca="false">MEDIAN(H112:H118)-H112-(MEDIAN($J$112:$L$118)-MEDIAN($J$112:$L$112))</f>
        <v>1.33999999999999</v>
      </c>
      <c r="V107" s="67" t="n">
        <f aca="false">MEDIAN(I112:I118)-I112-(MEDIAN($J$112:$L$118)-MEDIAN($J$112:$L$112))</f>
        <v>1.06</v>
      </c>
      <c r="W107" s="67" t="n">
        <f aca="false">MEDIAN(J112:J118)-J112</f>
        <v>-0.0799999999999983</v>
      </c>
      <c r="X107" s="67" t="n">
        <f aca="false">MEDIAN(K112:K118)-K112</f>
        <v>-0.0500000000000007</v>
      </c>
      <c r="Y107" s="67" t="n">
        <f aca="false">MEDIAN(L112:L118)-L112</f>
        <v>-0.119999999999997</v>
      </c>
    </row>
    <row r="108" customFormat="false" ht="13.5" hidden="false" customHeight="true" outlineLevel="0" collapsed="false">
      <c r="B108" s="35"/>
      <c r="C108" s="133" t="n">
        <f aca="false">C107+0.0035</f>
        <v>0.405416666666667</v>
      </c>
      <c r="D108" s="57" t="n">
        <v>100</v>
      </c>
      <c r="E108" s="58" t="n">
        <v>64.04</v>
      </c>
      <c r="F108" s="58" t="n">
        <v>73.79</v>
      </c>
      <c r="G108" s="58" t="n">
        <v>66.42</v>
      </c>
      <c r="H108" s="58" t="n">
        <v>70.58</v>
      </c>
      <c r="I108" s="58" t="n">
        <v>64.88</v>
      </c>
      <c r="J108" s="58" t="n">
        <v>22.89</v>
      </c>
      <c r="K108" s="58" t="n">
        <v>23.09</v>
      </c>
      <c r="L108" s="58" t="n">
        <v>22.01</v>
      </c>
      <c r="N108" s="28"/>
      <c r="Q108" s="57" t="s">
        <v>74</v>
      </c>
      <c r="R108" s="67" t="n">
        <f aca="false">MEDIAN(E118:E124)-E118-(MEDIAN($J$118:$L$124)-MEDIAN($J$118:$L$118))</f>
        <v>1.17</v>
      </c>
      <c r="S108" s="67" t="n">
        <f aca="false">MEDIAN(F118:F124)-F118-(MEDIAN($J$118:$L$124)-MEDIAN($J$118:$L$118))</f>
        <v>0.930000000000003</v>
      </c>
      <c r="T108" s="67" t="n">
        <f aca="false">MEDIAN(G118:G124)-G118-(MEDIAN($J$118:$L$124)-MEDIAN($J$118:$L$118))</f>
        <v>1.26</v>
      </c>
      <c r="U108" s="67" t="n">
        <f aca="false">MEDIAN(H118:H124)-H118-(MEDIAN($J$118:$L$124)-MEDIAN($J$118:$L$118))</f>
        <v>1.05000000000001</v>
      </c>
      <c r="V108" s="67" t="n">
        <f aca="false">MEDIAN(I118:I124)-I118-(MEDIAN($J$118:$L$124)-MEDIAN($J$118:$L$118))</f>
        <v>0.949999999999999</v>
      </c>
      <c r="W108" s="67" t="n">
        <f aca="false">MEDIAN(J118:J124)-J118</f>
        <v>-0.260000000000002</v>
      </c>
      <c r="X108" s="67" t="n">
        <f aca="false">MEDIAN(K118:K124)-K118</f>
        <v>-0.259999999999998</v>
      </c>
      <c r="Y108" s="67" t="n">
        <f aca="false">MEDIAN(L118:L124)-L118</f>
        <v>-0.169999999999998</v>
      </c>
    </row>
    <row r="109" customFormat="false" ht="13.5" hidden="false" customHeight="true" outlineLevel="0" collapsed="false">
      <c r="B109" s="35"/>
      <c r="C109" s="133" t="n">
        <f aca="false">C108+0.0035</f>
        <v>0.408916666666667</v>
      </c>
      <c r="D109" s="57" t="n">
        <v>105</v>
      </c>
      <c r="E109" s="58" t="n">
        <v>64.75</v>
      </c>
      <c r="F109" s="58" t="n">
        <v>74.4</v>
      </c>
      <c r="G109" s="58" t="n">
        <v>67.61</v>
      </c>
      <c r="H109" s="58" t="n">
        <v>71.27</v>
      </c>
      <c r="I109" s="58" t="n">
        <v>65.37</v>
      </c>
      <c r="J109" s="58" t="n">
        <v>22.7</v>
      </c>
      <c r="K109" s="58" t="n">
        <v>22.91</v>
      </c>
      <c r="L109" s="58" t="n">
        <v>22</v>
      </c>
      <c r="N109" s="28"/>
      <c r="Q109" s="57" t="s">
        <v>128</v>
      </c>
      <c r="R109" s="67" t="n">
        <f aca="false">MEDIAN(E124:E130)-E124-(MEDIAN($J$124:$L$130)-MEDIAN($J$124:$L$124))</f>
        <v>0.0400000000000063</v>
      </c>
      <c r="S109" s="67" t="n">
        <f aca="false">MEDIAN(F124:F130)-F124-(MEDIAN($J$124:$L$130)-MEDIAN($J$124:$L$124))</f>
        <v>0.77000000000001</v>
      </c>
      <c r="T109" s="67" t="n">
        <f aca="false">MEDIAN(G124:G130)-G124-(MEDIAN($J$124:$L$130)-MEDIAN($J$124:$L$124))</f>
        <v>0.240000000000009</v>
      </c>
      <c r="U109" s="67" t="n">
        <f aca="false">MEDIAN(H124:H130)-H124-(MEDIAN($J$124:$L$130)-MEDIAN($J$124:$L$124))</f>
        <v>0</v>
      </c>
      <c r="V109" s="67" t="n">
        <f aca="false">MEDIAN(I124:I130)-I124-(MEDIAN($J$124:$L$130)-MEDIAN($J$124:$L$124))</f>
        <v>0.650000000000006</v>
      </c>
      <c r="W109" s="67" t="n">
        <f aca="false">MEDIAN(J124:J130)-J124</f>
        <v>-0.210000000000001</v>
      </c>
      <c r="X109" s="67" t="n">
        <f aca="false">MEDIAN(K124:K130)-K124</f>
        <v>-0.0700000000000003</v>
      </c>
      <c r="Y109" s="67" t="n">
        <f aca="false">MEDIAN(L124:L130)-L124</f>
        <v>-0.27</v>
      </c>
    </row>
    <row r="110" customFormat="false" ht="13.5" hidden="false" customHeight="true" outlineLevel="0" collapsed="false">
      <c r="B110" s="35"/>
      <c r="C110" s="133" t="n">
        <f aca="false">C109+0.0035</f>
        <v>0.412416666666667</v>
      </c>
      <c r="D110" s="57" t="n">
        <v>110</v>
      </c>
      <c r="E110" s="58" t="n">
        <v>65.43</v>
      </c>
      <c r="F110" s="58" t="n">
        <v>75.21</v>
      </c>
      <c r="G110" s="58" t="n">
        <v>68.53</v>
      </c>
      <c r="H110" s="58" t="n">
        <v>72</v>
      </c>
      <c r="I110" s="58" t="n">
        <v>65.89</v>
      </c>
      <c r="J110" s="58" t="n">
        <v>22.82</v>
      </c>
      <c r="K110" s="58" t="n">
        <v>23</v>
      </c>
      <c r="L110" s="58" t="n">
        <v>21.96</v>
      </c>
      <c r="N110" s="28"/>
      <c r="Q110" s="57" t="s">
        <v>129</v>
      </c>
      <c r="R110" s="67" t="n">
        <f aca="false">MEDIAN(E130:E136)-E130-(MEDIAN($J$130:$L$136)-MEDIAN($J$130:$L$130))</f>
        <v>0.369999999999997</v>
      </c>
      <c r="S110" s="67" t="n">
        <f aca="false">MEDIAN(F130:F136)-F130-(MEDIAN($J$130:$L$136)-MEDIAN($J$130:$L$130))</f>
        <v>0.750000000000007</v>
      </c>
      <c r="T110" s="67" t="n">
        <f aca="false">MEDIAN(G130:G136)-G130-(MEDIAN($J$130:$L$136)-MEDIAN($J$130:$L$130))</f>
        <v>0.519999999999989</v>
      </c>
      <c r="U110" s="67" t="n">
        <f aca="false">MEDIAN(H130:H136)-H130-(MEDIAN($J$130:$L$136)-MEDIAN($J$130:$L$130))</f>
        <v>0.43</v>
      </c>
      <c r="V110" s="67" t="n">
        <f aca="false">MEDIAN(I130:I136)-I130-(MEDIAN($J$130:$L$136)-MEDIAN($J$130:$L$130))</f>
        <v>0.800000000000004</v>
      </c>
      <c r="W110" s="67" t="n">
        <f aca="false">MEDIAN(J130:J136)-J130</f>
        <v>-0.379999999999999</v>
      </c>
      <c r="X110" s="67" t="n">
        <f aca="false">MEDIAN(K130:K136)-K130</f>
        <v>-0.330000000000002</v>
      </c>
      <c r="Y110" s="67" t="n">
        <f aca="false">MEDIAN(L130:L136)-L130</f>
        <v>-0.300000000000001</v>
      </c>
    </row>
    <row r="111" customFormat="false" ht="13.5" hidden="false" customHeight="true" outlineLevel="0" collapsed="false">
      <c r="B111" s="35"/>
      <c r="C111" s="133" t="n">
        <f aca="false">C110+0.0035</f>
        <v>0.415916666666667</v>
      </c>
      <c r="D111" s="57" t="n">
        <v>115</v>
      </c>
      <c r="E111" s="58" t="n">
        <v>66</v>
      </c>
      <c r="F111" s="58" t="n">
        <v>75.88</v>
      </c>
      <c r="G111" s="58" t="n">
        <v>69.05</v>
      </c>
      <c r="H111" s="58" t="n">
        <v>72.64</v>
      </c>
      <c r="I111" s="58" t="n">
        <v>66.34</v>
      </c>
      <c r="J111" s="58" t="n">
        <v>22.83</v>
      </c>
      <c r="K111" s="58" t="n">
        <v>23.03</v>
      </c>
      <c r="L111" s="58" t="n">
        <v>21.96</v>
      </c>
      <c r="N111" s="28"/>
      <c r="Q111" s="47"/>
      <c r="R111" s="48"/>
      <c r="S111" s="48"/>
      <c r="T111" s="48"/>
      <c r="U111" s="48"/>
      <c r="V111" s="48"/>
      <c r="W111" s="48"/>
      <c r="X111" s="48"/>
      <c r="Y111" s="48"/>
    </row>
    <row r="112" customFormat="false" ht="13.5" hidden="false" customHeight="true" outlineLevel="0" collapsed="false">
      <c r="B112" s="35"/>
      <c r="C112" s="133" t="n">
        <f aca="false">C111+0.0035</f>
        <v>0.419416666666667</v>
      </c>
      <c r="D112" s="65" t="n">
        <v>120</v>
      </c>
      <c r="E112" s="66" t="n">
        <v>66.4</v>
      </c>
      <c r="F112" s="66" t="n">
        <v>76.21</v>
      </c>
      <c r="G112" s="66" t="n">
        <v>68.97</v>
      </c>
      <c r="H112" s="66" t="n">
        <v>73.04</v>
      </c>
      <c r="I112" s="66" t="n">
        <v>66.6</v>
      </c>
      <c r="J112" s="66" t="n">
        <v>22.63</v>
      </c>
      <c r="K112" s="66" t="n">
        <v>22.7</v>
      </c>
      <c r="L112" s="66" t="n">
        <v>21.88</v>
      </c>
      <c r="N112" s="28"/>
      <c r="Q112" s="47"/>
      <c r="R112" s="48"/>
      <c r="S112" s="48"/>
      <c r="T112" s="48"/>
      <c r="U112" s="48"/>
      <c r="V112" s="48"/>
      <c r="W112" s="48"/>
      <c r="X112" s="48"/>
      <c r="Y112" s="48"/>
    </row>
    <row r="113" customFormat="false" ht="13.5" hidden="false" customHeight="true" outlineLevel="0" collapsed="false">
      <c r="B113" s="35"/>
      <c r="C113" s="133" t="n">
        <f aca="false">C112+0.0034</f>
        <v>0.422816666666667</v>
      </c>
      <c r="D113" s="57" t="n">
        <v>125</v>
      </c>
      <c r="E113" s="58" t="n">
        <v>66.93</v>
      </c>
      <c r="F113" s="58" t="n">
        <v>76.46</v>
      </c>
      <c r="G113" s="58" t="n">
        <v>69.3</v>
      </c>
      <c r="H113" s="58" t="n">
        <v>73.45</v>
      </c>
      <c r="I113" s="58" t="n">
        <v>66.94</v>
      </c>
      <c r="J113" s="58" t="n">
        <v>22.51</v>
      </c>
      <c r="K113" s="58" t="n">
        <v>22.65</v>
      </c>
      <c r="L113" s="58" t="n">
        <v>21.76</v>
      </c>
      <c r="N113" s="28"/>
      <c r="Q113" s="47"/>
      <c r="R113" s="48"/>
      <c r="S113" s="48"/>
      <c r="T113" s="48"/>
      <c r="U113" s="48"/>
      <c r="V113" s="48"/>
      <c r="W113" s="48"/>
      <c r="X113" s="48"/>
      <c r="Y113" s="48"/>
    </row>
    <row r="114" customFormat="false" ht="13.5" hidden="false" customHeight="true" outlineLevel="0" collapsed="false">
      <c r="B114" s="35"/>
      <c r="C114" s="133" t="n">
        <f aca="false">C113+0.0035</f>
        <v>0.426316666666667</v>
      </c>
      <c r="D114" s="57" t="n">
        <v>130</v>
      </c>
      <c r="E114" s="58" t="n">
        <v>67.54</v>
      </c>
      <c r="F114" s="58" t="n">
        <v>76.92</v>
      </c>
      <c r="G114" s="58" t="n">
        <v>69.85</v>
      </c>
      <c r="H114" s="58" t="n">
        <v>73.79</v>
      </c>
      <c r="I114" s="58" t="n">
        <v>67.38</v>
      </c>
      <c r="J114" s="58" t="n">
        <v>22.78</v>
      </c>
      <c r="K114" s="58" t="n">
        <v>22.87</v>
      </c>
      <c r="L114" s="58" t="n">
        <v>21.92</v>
      </c>
      <c r="N114" s="28"/>
      <c r="Q114" s="47"/>
      <c r="R114" s="48"/>
      <c r="S114" s="48"/>
      <c r="T114" s="48"/>
      <c r="U114" s="48"/>
      <c r="V114" s="48"/>
      <c r="W114" s="48"/>
      <c r="X114" s="48"/>
      <c r="Y114" s="48"/>
    </row>
    <row r="115" customFormat="false" ht="13.5" hidden="false" customHeight="true" outlineLevel="0" collapsed="false">
      <c r="B115" s="35"/>
      <c r="C115" s="133" t="n">
        <f aca="false">C114+0.0035</f>
        <v>0.429816666666667</v>
      </c>
      <c r="D115" s="57" t="n">
        <v>135</v>
      </c>
      <c r="E115" s="58" t="n">
        <v>67.81</v>
      </c>
      <c r="F115" s="58" t="n">
        <v>77.14</v>
      </c>
      <c r="G115" s="58" t="n">
        <v>70.1</v>
      </c>
      <c r="H115" s="58" t="n">
        <v>74.27</v>
      </c>
      <c r="I115" s="58" t="n">
        <v>67.55</v>
      </c>
      <c r="J115" s="58" t="n">
        <v>22.53</v>
      </c>
      <c r="K115" s="58" t="n">
        <v>22.47</v>
      </c>
      <c r="L115" s="58" t="n">
        <v>21.74</v>
      </c>
      <c r="N115" s="28"/>
      <c r="Q115" s="47"/>
      <c r="R115" s="48"/>
      <c r="S115" s="48"/>
      <c r="T115" s="48"/>
      <c r="U115" s="48"/>
      <c r="V115" s="48"/>
      <c r="W115" s="48"/>
      <c r="X115" s="48"/>
      <c r="Y115" s="48"/>
    </row>
    <row r="116" customFormat="false" ht="13.5" hidden="false" customHeight="true" outlineLevel="0" collapsed="false">
      <c r="B116" s="35"/>
      <c r="C116" s="133" t="n">
        <f aca="false">C115+0.0035</f>
        <v>0.433316666666667</v>
      </c>
      <c r="D116" s="57" t="n">
        <v>140</v>
      </c>
      <c r="E116" s="58" t="n">
        <v>68.31</v>
      </c>
      <c r="F116" s="58" t="n">
        <v>77.77</v>
      </c>
      <c r="G116" s="58" t="n">
        <v>70.52</v>
      </c>
      <c r="H116" s="58" t="n">
        <v>75.19</v>
      </c>
      <c r="I116" s="58" t="n">
        <v>67.88</v>
      </c>
      <c r="J116" s="58" t="n">
        <v>22.55</v>
      </c>
      <c r="K116" s="58" t="n">
        <v>22.57</v>
      </c>
      <c r="L116" s="58" t="n">
        <v>21.7</v>
      </c>
      <c r="N116" s="28"/>
      <c r="Q116" s="47"/>
      <c r="R116" s="48"/>
      <c r="S116" s="48"/>
      <c r="T116" s="48"/>
      <c r="U116" s="48"/>
      <c r="V116" s="48"/>
      <c r="W116" s="48"/>
      <c r="X116" s="48"/>
      <c r="Y116" s="48"/>
    </row>
    <row r="117" customFormat="false" ht="13.5" hidden="false" customHeight="true" outlineLevel="0" collapsed="false">
      <c r="B117" s="35"/>
      <c r="C117" s="133" t="n">
        <f aca="false">C116+0.0034</f>
        <v>0.436716666666667</v>
      </c>
      <c r="D117" s="57" t="n">
        <v>145</v>
      </c>
      <c r="E117" s="58" t="n">
        <v>68.51</v>
      </c>
      <c r="F117" s="58" t="n">
        <v>78.05</v>
      </c>
      <c r="G117" s="58" t="n">
        <v>70.66</v>
      </c>
      <c r="H117" s="58" t="n">
        <v>75.43</v>
      </c>
      <c r="I117" s="58" t="n">
        <v>67.96</v>
      </c>
      <c r="J117" s="58" t="n">
        <v>22.62</v>
      </c>
      <c r="K117" s="58" t="n">
        <v>22.72</v>
      </c>
      <c r="L117" s="58" t="n">
        <v>21.81</v>
      </c>
      <c r="N117" s="28"/>
      <c r="Q117" s="47"/>
      <c r="R117" s="48"/>
      <c r="S117" s="48"/>
      <c r="T117" s="48"/>
      <c r="U117" s="48"/>
      <c r="V117" s="48"/>
      <c r="W117" s="48"/>
      <c r="X117" s="48"/>
      <c r="Y117" s="48"/>
      <c r="AB117" s="49"/>
      <c r="AC117" s="49"/>
      <c r="AD117" s="49"/>
      <c r="AE117" s="49"/>
      <c r="AF117" s="49"/>
      <c r="AG117" s="49"/>
      <c r="AH117" s="49"/>
      <c r="AI117" s="49"/>
      <c r="AJ117" s="49"/>
      <c r="AK117" s="49"/>
    </row>
    <row r="118" customFormat="false" ht="13.5" hidden="false" customHeight="true" outlineLevel="0" collapsed="false">
      <c r="B118" s="35"/>
      <c r="C118" s="133" t="n">
        <f aca="false">C117+0.0034</f>
        <v>0.440116666666667</v>
      </c>
      <c r="D118" s="65" t="n">
        <v>150</v>
      </c>
      <c r="E118" s="66" t="n">
        <v>68.61</v>
      </c>
      <c r="F118" s="66" t="n">
        <v>78.35</v>
      </c>
      <c r="G118" s="66" t="n">
        <v>70.85</v>
      </c>
      <c r="H118" s="66" t="n">
        <v>75.49</v>
      </c>
      <c r="I118" s="66" t="n">
        <v>68.12</v>
      </c>
      <c r="J118" s="66" t="n">
        <v>22.46</v>
      </c>
      <c r="K118" s="66" t="n">
        <v>22.52</v>
      </c>
      <c r="L118" s="66" t="n">
        <v>21.65</v>
      </c>
      <c r="N118" s="28"/>
      <c r="Q118" s="47"/>
      <c r="R118" s="48"/>
      <c r="S118" s="48"/>
      <c r="T118" s="48"/>
      <c r="U118" s="48"/>
      <c r="V118" s="48"/>
      <c r="W118" s="48"/>
      <c r="X118" s="48"/>
      <c r="Y118" s="48"/>
      <c r="AB118" s="49"/>
      <c r="AC118" s="49"/>
      <c r="AD118" s="49"/>
      <c r="AE118" s="49"/>
      <c r="AF118" s="49"/>
      <c r="AG118" s="49"/>
      <c r="AH118" s="49"/>
      <c r="AI118" s="49"/>
      <c r="AJ118" s="49"/>
      <c r="AK118" s="49"/>
    </row>
    <row r="119" customFormat="false" ht="13.5" hidden="false" customHeight="true" outlineLevel="0" collapsed="false">
      <c r="B119" s="35"/>
      <c r="C119" s="133" t="n">
        <f aca="false">C118+0.0034</f>
        <v>0.443516666666667</v>
      </c>
      <c r="D119" s="57" t="n">
        <v>155</v>
      </c>
      <c r="E119" s="58" t="n">
        <v>69.25</v>
      </c>
      <c r="F119" s="58" t="n">
        <v>78.76</v>
      </c>
      <c r="G119" s="58" t="n">
        <v>71.38</v>
      </c>
      <c r="H119" s="58" t="n">
        <v>76.24</v>
      </c>
      <c r="I119" s="58" t="n">
        <v>68.45</v>
      </c>
      <c r="J119" s="58" t="n">
        <v>22.5</v>
      </c>
      <c r="K119" s="58" t="n">
        <v>22.38</v>
      </c>
      <c r="L119" s="58" t="n">
        <v>21.63</v>
      </c>
      <c r="N119" s="28"/>
      <c r="Q119" s="47"/>
      <c r="R119" s="48"/>
      <c r="S119" s="48"/>
      <c r="T119" s="48"/>
      <c r="U119" s="48"/>
      <c r="V119" s="48"/>
      <c r="W119" s="48"/>
      <c r="X119" s="48"/>
      <c r="Y119" s="48"/>
      <c r="AB119" s="49"/>
      <c r="AC119" s="49"/>
      <c r="AD119" s="49"/>
      <c r="AE119" s="49"/>
      <c r="AF119" s="49"/>
      <c r="AG119" s="49"/>
      <c r="AH119" s="49"/>
      <c r="AI119" s="49"/>
      <c r="AJ119" s="49"/>
      <c r="AK119" s="49"/>
    </row>
    <row r="120" customFormat="false" ht="13.5" hidden="false" customHeight="true" outlineLevel="0" collapsed="false">
      <c r="B120" s="35"/>
      <c r="C120" s="133" t="n">
        <f aca="false">C119+0.0034</f>
        <v>0.446916666666667</v>
      </c>
      <c r="D120" s="57" t="n">
        <v>160</v>
      </c>
      <c r="E120" s="58" t="n">
        <v>69.12</v>
      </c>
      <c r="F120" s="58" t="n">
        <v>78.62</v>
      </c>
      <c r="G120" s="58" t="n">
        <v>71.45</v>
      </c>
      <c r="H120" s="58" t="n">
        <v>76.01</v>
      </c>
      <c r="I120" s="58" t="n">
        <v>68.47</v>
      </c>
      <c r="J120" s="58" t="n">
        <v>22.34</v>
      </c>
      <c r="K120" s="58" t="n">
        <v>22.43</v>
      </c>
      <c r="L120" s="58" t="n">
        <v>21.48</v>
      </c>
      <c r="N120" s="28"/>
      <c r="Q120" s="47"/>
      <c r="R120" s="48"/>
      <c r="S120" s="48"/>
      <c r="T120" s="48"/>
      <c r="U120" s="48"/>
      <c r="V120" s="48"/>
      <c r="W120" s="48"/>
      <c r="X120" s="48"/>
      <c r="Y120" s="48"/>
      <c r="AB120" s="49"/>
      <c r="AC120" s="49"/>
      <c r="AD120" s="49"/>
      <c r="AE120" s="49"/>
      <c r="AF120" s="49"/>
      <c r="AG120" s="49"/>
      <c r="AH120" s="49"/>
      <c r="AI120" s="49"/>
      <c r="AJ120" s="49"/>
      <c r="AK120" s="49"/>
    </row>
    <row r="121" customFormat="false" ht="13.5" hidden="false" customHeight="true" outlineLevel="0" collapsed="false">
      <c r="B121" s="35"/>
      <c r="C121" s="133" t="n">
        <f aca="false">C120+0.0034</f>
        <v>0.450316666666667</v>
      </c>
      <c r="D121" s="57" t="n">
        <v>165</v>
      </c>
      <c r="E121" s="58" t="n">
        <v>69.47</v>
      </c>
      <c r="F121" s="58" t="n">
        <v>78.83</v>
      </c>
      <c r="G121" s="58" t="n">
        <v>71.66</v>
      </c>
      <c r="H121" s="58" t="n">
        <v>76.09</v>
      </c>
      <c r="I121" s="58" t="n">
        <v>68.62</v>
      </c>
      <c r="J121" s="58" t="n">
        <v>22.2</v>
      </c>
      <c r="K121" s="58" t="n">
        <v>22.26</v>
      </c>
      <c r="L121" s="58" t="n">
        <v>21.5</v>
      </c>
      <c r="N121" s="28"/>
      <c r="Q121" s="47"/>
      <c r="R121" s="48"/>
      <c r="S121" s="48"/>
      <c r="T121" s="48"/>
      <c r="U121" s="48"/>
      <c r="V121" s="48"/>
      <c r="W121" s="48"/>
      <c r="X121" s="48"/>
      <c r="Y121" s="48"/>
      <c r="AB121" s="49"/>
      <c r="AC121" s="49"/>
      <c r="AD121" s="49"/>
      <c r="AE121" s="49"/>
      <c r="AF121" s="49"/>
      <c r="AG121" s="49"/>
      <c r="AH121" s="49"/>
      <c r="AI121" s="49"/>
      <c r="AJ121" s="49"/>
      <c r="AK121" s="49"/>
    </row>
    <row r="122" customFormat="false" ht="13.5" hidden="false" customHeight="true" outlineLevel="0" collapsed="false">
      <c r="B122" s="35"/>
      <c r="C122" s="133" t="n">
        <f aca="false">C121+0.0034</f>
        <v>0.453716666666667</v>
      </c>
      <c r="D122" s="57" t="n">
        <v>170</v>
      </c>
      <c r="E122" s="58" t="n">
        <v>69.37</v>
      </c>
      <c r="F122" s="58" t="n">
        <v>79.04</v>
      </c>
      <c r="G122" s="58" t="n">
        <v>71.7</v>
      </c>
      <c r="H122" s="58" t="n">
        <v>76.25</v>
      </c>
      <c r="I122" s="58" t="n">
        <v>68.74</v>
      </c>
      <c r="J122" s="58" t="n">
        <v>21.97</v>
      </c>
      <c r="K122" s="58" t="n">
        <v>21.99</v>
      </c>
      <c r="L122" s="58" t="n">
        <v>21.33</v>
      </c>
      <c r="N122" s="28"/>
      <c r="Q122" s="47"/>
      <c r="W122" s="48"/>
      <c r="X122" s="48"/>
      <c r="Y122" s="48"/>
      <c r="AB122" s="49"/>
      <c r="AC122" s="49"/>
      <c r="AD122" s="49"/>
      <c r="AE122" s="49"/>
      <c r="AF122" s="49"/>
      <c r="AG122" s="49"/>
      <c r="AH122" s="49"/>
      <c r="AI122" s="49"/>
      <c r="AJ122" s="49"/>
      <c r="AK122" s="49"/>
    </row>
    <row r="123" customFormat="false" ht="13.5" hidden="false" customHeight="true" outlineLevel="0" collapsed="false">
      <c r="B123" s="35"/>
      <c r="C123" s="133" t="n">
        <f aca="false">C122+0.0034</f>
        <v>0.457116666666667</v>
      </c>
      <c r="D123" s="57" t="n">
        <v>175</v>
      </c>
      <c r="E123" s="58" t="n">
        <v>69.33</v>
      </c>
      <c r="F123" s="58" t="n">
        <v>79.19</v>
      </c>
      <c r="G123" s="58" t="n">
        <v>71.82</v>
      </c>
      <c r="H123" s="58" t="n">
        <v>75.71</v>
      </c>
      <c r="I123" s="58" t="n">
        <v>68.94</v>
      </c>
      <c r="J123" s="58" t="n">
        <v>22</v>
      </c>
      <c r="K123" s="58" t="n">
        <v>22.05</v>
      </c>
      <c r="L123" s="58" t="n">
        <v>21.46</v>
      </c>
      <c r="N123" s="28"/>
      <c r="Q123" s="47"/>
      <c r="W123" s="48"/>
      <c r="X123" s="48"/>
      <c r="Y123" s="48"/>
      <c r="AB123" s="49"/>
      <c r="AC123" s="49"/>
      <c r="AD123" s="49"/>
      <c r="AE123" s="49"/>
      <c r="AF123" s="49"/>
      <c r="AG123" s="49"/>
      <c r="AH123" s="49"/>
      <c r="AI123" s="49"/>
      <c r="AJ123" s="49"/>
      <c r="AK123" s="49"/>
    </row>
    <row r="124" customFormat="false" ht="13.5" hidden="false" customHeight="true" outlineLevel="0" collapsed="false">
      <c r="B124" s="35"/>
      <c r="C124" s="133" t="n">
        <f aca="false">C123+0.0034</f>
        <v>0.460516666666667</v>
      </c>
      <c r="D124" s="65" t="n">
        <v>180</v>
      </c>
      <c r="E124" s="66" t="n">
        <v>69.64</v>
      </c>
      <c r="F124" s="66" t="n">
        <v>79.27</v>
      </c>
      <c r="G124" s="66" t="n">
        <v>71.97</v>
      </c>
      <c r="H124" s="66" t="n">
        <v>76.11</v>
      </c>
      <c r="I124" s="66" t="n">
        <v>68.81</v>
      </c>
      <c r="J124" s="66" t="n">
        <v>22.01</v>
      </c>
      <c r="K124" s="66" t="n">
        <v>22.06</v>
      </c>
      <c r="L124" s="66" t="n">
        <v>21.25</v>
      </c>
      <c r="N124" s="28"/>
      <c r="P124" s="51"/>
      <c r="Q124" s="47"/>
      <c r="W124" s="48"/>
      <c r="X124" s="48"/>
      <c r="Y124" s="48"/>
      <c r="AB124" s="49"/>
      <c r="AC124" s="49"/>
      <c r="AD124" s="49"/>
      <c r="AE124" s="49"/>
      <c r="AF124" s="49"/>
      <c r="AG124" s="49"/>
      <c r="AH124" s="49"/>
      <c r="AI124" s="49"/>
      <c r="AJ124" s="49"/>
      <c r="AK124" s="49"/>
    </row>
    <row r="125" customFormat="false" ht="13.5" hidden="false" customHeight="true" outlineLevel="0" collapsed="false">
      <c r="B125" s="35"/>
      <c r="C125" s="133" t="n">
        <f aca="false">C124+0.0034</f>
        <v>0.463916666666667</v>
      </c>
      <c r="D125" s="57" t="n">
        <v>185</v>
      </c>
      <c r="E125" s="58" t="n">
        <v>69.51</v>
      </c>
      <c r="F125" s="58" t="n">
        <v>79.54</v>
      </c>
      <c r="G125" s="58" t="n">
        <v>71.89</v>
      </c>
      <c r="H125" s="58" t="n">
        <v>75.76</v>
      </c>
      <c r="I125" s="58" t="n">
        <v>68.96</v>
      </c>
      <c r="J125" s="58" t="n">
        <v>22</v>
      </c>
      <c r="K125" s="58" t="n">
        <v>22.25</v>
      </c>
      <c r="L125" s="58" t="n">
        <v>21.22</v>
      </c>
      <c r="N125" s="28"/>
      <c r="Q125" s="47"/>
      <c r="W125" s="48"/>
      <c r="X125" s="48"/>
      <c r="Y125" s="48"/>
      <c r="AB125" s="49"/>
      <c r="AC125" s="49"/>
      <c r="AD125" s="49"/>
      <c r="AE125" s="49"/>
      <c r="AF125" s="49"/>
      <c r="AG125" s="49"/>
      <c r="AH125" s="49"/>
      <c r="AI125" s="49"/>
      <c r="AJ125" s="49"/>
      <c r="AK125" s="49"/>
    </row>
    <row r="126" customFormat="false" ht="13.5" hidden="false" customHeight="true" outlineLevel="0" collapsed="false">
      <c r="B126" s="35"/>
      <c r="C126" s="133" t="n">
        <f aca="false">C125+0.0034</f>
        <v>0.467316666666667</v>
      </c>
      <c r="D126" s="57" t="n">
        <v>190</v>
      </c>
      <c r="E126" s="58" t="n">
        <v>69.55</v>
      </c>
      <c r="F126" s="58" t="n">
        <v>79.67</v>
      </c>
      <c r="G126" s="58" t="n">
        <v>72.14</v>
      </c>
      <c r="H126" s="58" t="n">
        <v>75.99</v>
      </c>
      <c r="I126" s="58" t="n">
        <v>69.07</v>
      </c>
      <c r="J126" s="58" t="n">
        <v>22.03</v>
      </c>
      <c r="K126" s="58" t="n">
        <v>21.99</v>
      </c>
      <c r="L126" s="58" t="n">
        <v>21.1</v>
      </c>
      <c r="N126" s="28"/>
      <c r="Q126" s="47"/>
      <c r="W126" s="48"/>
      <c r="X126" s="48"/>
      <c r="Y126" s="48"/>
      <c r="AB126" s="49"/>
      <c r="AC126" s="49"/>
      <c r="AD126" s="49"/>
      <c r="AE126" s="49"/>
      <c r="AF126" s="49"/>
      <c r="AG126" s="49"/>
      <c r="AH126" s="49"/>
      <c r="AI126" s="49"/>
      <c r="AJ126" s="49"/>
      <c r="AK126" s="49"/>
    </row>
    <row r="127" customFormat="false" ht="13.5" hidden="false" customHeight="true" outlineLevel="0" collapsed="false">
      <c r="B127" s="35"/>
      <c r="C127" s="133" t="n">
        <f aca="false">C126+0.0034</f>
        <v>0.470716666666667</v>
      </c>
      <c r="D127" s="57" t="n">
        <v>195</v>
      </c>
      <c r="E127" s="58" t="n">
        <v>69.37</v>
      </c>
      <c r="F127" s="58" t="n">
        <v>79.75</v>
      </c>
      <c r="G127" s="58" t="n">
        <v>71.92</v>
      </c>
      <c r="H127" s="58" t="n">
        <v>75.79</v>
      </c>
      <c r="I127" s="58" t="n">
        <v>69.15</v>
      </c>
      <c r="J127" s="58" t="n">
        <v>21.8</v>
      </c>
      <c r="K127" s="58" t="n">
        <v>21.92</v>
      </c>
      <c r="L127" s="58" t="n">
        <v>20.96</v>
      </c>
      <c r="N127" s="28"/>
      <c r="Q127" s="47"/>
      <c r="W127" s="48"/>
      <c r="X127" s="48"/>
      <c r="Y127" s="48"/>
      <c r="AB127" s="49"/>
      <c r="AC127" s="49"/>
      <c r="AD127" s="49"/>
      <c r="AE127" s="49"/>
      <c r="AF127" s="49"/>
      <c r="AG127" s="49"/>
      <c r="AH127" s="49"/>
      <c r="AI127" s="49"/>
      <c r="AJ127" s="49"/>
      <c r="AK127" s="49"/>
    </row>
    <row r="128" customFormat="false" ht="13.5" hidden="false" customHeight="true" outlineLevel="0" collapsed="false">
      <c r="B128" s="35"/>
      <c r="C128" s="133" t="n">
        <f aca="false">C127+0.0034</f>
        <v>0.474116666666667</v>
      </c>
      <c r="D128" s="57" t="n">
        <v>200</v>
      </c>
      <c r="E128" s="58" t="n">
        <v>69.2</v>
      </c>
      <c r="F128" s="58" t="n">
        <v>79.73</v>
      </c>
      <c r="G128" s="58" t="n">
        <v>71.9</v>
      </c>
      <c r="H128" s="58" t="n">
        <v>75.79</v>
      </c>
      <c r="I128" s="58" t="n">
        <v>69.18</v>
      </c>
      <c r="J128" s="58" t="n">
        <v>21.7</v>
      </c>
      <c r="K128" s="58" t="n">
        <v>22</v>
      </c>
      <c r="L128" s="58" t="n">
        <v>20.98</v>
      </c>
      <c r="N128" s="28"/>
      <c r="Q128" s="47"/>
      <c r="W128" s="48"/>
      <c r="X128" s="48"/>
      <c r="Y128" s="48"/>
      <c r="AB128" s="49"/>
      <c r="AC128" s="49"/>
      <c r="AD128" s="49"/>
      <c r="AE128" s="49"/>
      <c r="AF128" s="49"/>
      <c r="AG128" s="49"/>
      <c r="AH128" s="49"/>
      <c r="AI128" s="49"/>
      <c r="AJ128" s="49"/>
      <c r="AK128" s="49"/>
    </row>
    <row r="129" customFormat="false" ht="13.5" hidden="false" customHeight="true" outlineLevel="0" collapsed="false">
      <c r="B129" s="35"/>
      <c r="C129" s="133" t="n">
        <f aca="false">C128+0.0034</f>
        <v>0.477516666666667</v>
      </c>
      <c r="D129" s="57" t="n">
        <v>205</v>
      </c>
      <c r="E129" s="58" t="n">
        <v>69.06</v>
      </c>
      <c r="F129" s="58" t="n">
        <v>79.87</v>
      </c>
      <c r="G129" s="58" t="n">
        <v>71.72</v>
      </c>
      <c r="H129" s="58" t="n">
        <v>75.8</v>
      </c>
      <c r="I129" s="58" t="n">
        <v>69.36</v>
      </c>
      <c r="J129" s="58" t="n">
        <v>21.58</v>
      </c>
      <c r="K129" s="58" t="n">
        <v>21.79</v>
      </c>
      <c r="L129" s="58" t="n">
        <v>20.89</v>
      </c>
      <c r="N129" s="28"/>
      <c r="Q129" s="47"/>
      <c r="W129" s="48"/>
      <c r="X129" s="48"/>
      <c r="Y129" s="48"/>
      <c r="AB129" s="49"/>
      <c r="AC129" s="49"/>
      <c r="AD129" s="49"/>
      <c r="AE129" s="49"/>
      <c r="AF129" s="49"/>
      <c r="AG129" s="49"/>
      <c r="AH129" s="49"/>
      <c r="AI129" s="49"/>
      <c r="AJ129" s="49"/>
      <c r="AK129" s="49"/>
    </row>
    <row r="130" customFormat="false" ht="13.5" hidden="false" customHeight="true" outlineLevel="0" collapsed="false">
      <c r="B130" s="35"/>
      <c r="C130" s="133" t="n">
        <f aca="false">C129+0.0034</f>
        <v>0.480916666666667</v>
      </c>
      <c r="D130" s="65" t="n">
        <v>210</v>
      </c>
      <c r="E130" s="66" t="n">
        <v>69.27</v>
      </c>
      <c r="F130" s="66" t="n">
        <v>79.83</v>
      </c>
      <c r="G130" s="66" t="n">
        <v>71.9</v>
      </c>
      <c r="H130" s="66" t="n">
        <v>76.1</v>
      </c>
      <c r="I130" s="66" t="n">
        <v>69.41</v>
      </c>
      <c r="J130" s="66" t="n">
        <v>21.45</v>
      </c>
      <c r="K130" s="66" t="n">
        <v>21.67</v>
      </c>
      <c r="L130" s="66" t="n">
        <v>20.57</v>
      </c>
      <c r="N130" s="28"/>
      <c r="Q130" s="47"/>
      <c r="W130" s="48"/>
      <c r="X130" s="48"/>
      <c r="Y130" s="48"/>
      <c r="AB130" s="49"/>
      <c r="AC130" s="49"/>
      <c r="AD130" s="49"/>
      <c r="AE130" s="49"/>
      <c r="AF130" s="49"/>
      <c r="AG130" s="49"/>
      <c r="AH130" s="49"/>
      <c r="AI130" s="49"/>
      <c r="AJ130" s="49"/>
      <c r="AK130" s="49"/>
    </row>
    <row r="131" customFormat="false" ht="13.5" hidden="false" customHeight="true" outlineLevel="0" collapsed="false">
      <c r="B131" s="35"/>
      <c r="C131" s="133" t="n">
        <f aca="false">C130+0.0034</f>
        <v>0.484316666666667</v>
      </c>
      <c r="D131" s="57" t="n">
        <v>215</v>
      </c>
      <c r="E131" s="58" t="n">
        <v>68.92</v>
      </c>
      <c r="F131" s="58" t="n">
        <v>79.76</v>
      </c>
      <c r="G131" s="58" t="n">
        <v>71.6</v>
      </c>
      <c r="H131" s="58" t="n">
        <v>75.79</v>
      </c>
      <c r="I131" s="58" t="n">
        <v>69.39</v>
      </c>
      <c r="J131" s="58" t="n">
        <v>21.28</v>
      </c>
      <c r="K131" s="58" t="n">
        <v>21.49</v>
      </c>
      <c r="L131" s="58" t="n">
        <v>20.43</v>
      </c>
      <c r="N131" s="28"/>
      <c r="Q131" s="47"/>
      <c r="W131" s="48"/>
      <c r="X131" s="48"/>
      <c r="Y131" s="48"/>
      <c r="AB131" s="49"/>
      <c r="AC131" s="49"/>
      <c r="AD131" s="49"/>
      <c r="AE131" s="49"/>
      <c r="AF131" s="49"/>
      <c r="AG131" s="49"/>
      <c r="AH131" s="49"/>
      <c r="AI131" s="49"/>
      <c r="AJ131" s="49"/>
      <c r="AK131" s="49"/>
    </row>
    <row r="132" customFormat="false" ht="13.5" hidden="false" customHeight="true" outlineLevel="0" collapsed="false">
      <c r="B132" s="35"/>
      <c r="C132" s="133" t="n">
        <f aca="false">C131+0.0034</f>
        <v>0.487716666666667</v>
      </c>
      <c r="D132" s="57" t="n">
        <v>220</v>
      </c>
      <c r="E132" s="58" t="n">
        <v>68.93</v>
      </c>
      <c r="F132" s="58" t="n">
        <v>79.94</v>
      </c>
      <c r="G132" s="58" t="n">
        <v>71.65</v>
      </c>
      <c r="H132" s="58" t="n">
        <v>75.81</v>
      </c>
      <c r="I132" s="58" t="n">
        <v>69.45</v>
      </c>
      <c r="J132" s="58" t="n">
        <v>21.23</v>
      </c>
      <c r="K132" s="58" t="n">
        <v>21.34</v>
      </c>
      <c r="L132" s="58" t="n">
        <v>20.32</v>
      </c>
      <c r="N132" s="28"/>
      <c r="Q132" s="47"/>
      <c r="W132" s="48"/>
      <c r="X132" s="48"/>
      <c r="Y132" s="48"/>
      <c r="AB132" s="49"/>
      <c r="AC132" s="49"/>
      <c r="AD132" s="49"/>
      <c r="AE132" s="49"/>
      <c r="AF132" s="49"/>
      <c r="AG132" s="49"/>
      <c r="AH132" s="49"/>
      <c r="AI132" s="49"/>
      <c r="AJ132" s="49"/>
      <c r="AK132" s="49"/>
    </row>
    <row r="133" customFormat="false" ht="13.5" hidden="false" customHeight="true" outlineLevel="0" collapsed="false">
      <c r="B133" s="35"/>
      <c r="C133" s="133" t="n">
        <f aca="false">C132+0.0034</f>
        <v>0.491116666666667</v>
      </c>
      <c r="D133" s="57" t="n">
        <v>225</v>
      </c>
      <c r="E133" s="58" t="n">
        <v>68.82</v>
      </c>
      <c r="F133" s="58" t="n">
        <v>79.82</v>
      </c>
      <c r="G133" s="58" t="n">
        <v>71.53</v>
      </c>
      <c r="H133" s="58" t="n">
        <v>75.71</v>
      </c>
      <c r="I133" s="58" t="n">
        <v>69.39</v>
      </c>
      <c r="J133" s="58" t="n">
        <v>21.07</v>
      </c>
      <c r="K133" s="58" t="n">
        <v>21.34</v>
      </c>
      <c r="L133" s="58" t="n">
        <v>20.27</v>
      </c>
      <c r="N133" s="28"/>
      <c r="Q133" s="47"/>
      <c r="W133" s="48"/>
      <c r="X133" s="48"/>
      <c r="Y133" s="48"/>
      <c r="AB133" s="49"/>
      <c r="AC133" s="49"/>
      <c r="AD133" s="49"/>
      <c r="AE133" s="49"/>
      <c r="AF133" s="49"/>
      <c r="AG133" s="49"/>
      <c r="AH133" s="49"/>
      <c r="AI133" s="49"/>
      <c r="AJ133" s="49"/>
      <c r="AK133" s="49"/>
    </row>
    <row r="134" customFormat="false" ht="13.5" hidden="false" customHeight="true" outlineLevel="0" collapsed="false">
      <c r="B134" s="35"/>
      <c r="C134" s="133" t="n">
        <f aca="false">C133+0.0034</f>
        <v>0.494516666666667</v>
      </c>
      <c r="D134" s="57" t="n">
        <v>230</v>
      </c>
      <c r="E134" s="58" t="n">
        <v>68.51</v>
      </c>
      <c r="F134" s="58" t="n">
        <v>79.58</v>
      </c>
      <c r="G134" s="58" t="n">
        <v>71.64</v>
      </c>
      <c r="H134" s="58" t="n">
        <v>75.7</v>
      </c>
      <c r="I134" s="58" t="n">
        <v>69.09</v>
      </c>
      <c r="J134" s="58" t="n">
        <v>20.78</v>
      </c>
      <c r="K134" s="58" t="n">
        <v>20.63</v>
      </c>
      <c r="L134" s="58" t="n">
        <v>19.68</v>
      </c>
      <c r="N134" s="28"/>
      <c r="Q134" s="47"/>
      <c r="W134" s="48"/>
      <c r="X134" s="48"/>
      <c r="Y134" s="48"/>
      <c r="AB134" s="49"/>
      <c r="AC134" s="49"/>
      <c r="AD134" s="49"/>
      <c r="AE134" s="49"/>
      <c r="AF134" s="49"/>
      <c r="AG134" s="49"/>
      <c r="AH134" s="49"/>
      <c r="AI134" s="49"/>
      <c r="AJ134" s="49"/>
      <c r="AK134" s="49"/>
    </row>
    <row r="135" customFormat="false" ht="13.5" hidden="false" customHeight="true" outlineLevel="0" collapsed="false">
      <c r="B135" s="35"/>
      <c r="C135" s="133" t="n">
        <f aca="false">C134+0.0034</f>
        <v>0.497916666666667</v>
      </c>
      <c r="D135" s="57" t="n">
        <v>235</v>
      </c>
      <c r="E135" s="58" t="n">
        <v>68.8</v>
      </c>
      <c r="F135" s="58" t="n">
        <v>79.49</v>
      </c>
      <c r="G135" s="58" t="n">
        <v>71.34</v>
      </c>
      <c r="H135" s="58" t="n">
        <v>75.54</v>
      </c>
      <c r="I135" s="58" t="n">
        <v>69.12</v>
      </c>
      <c r="J135" s="58" t="n">
        <v>20.7</v>
      </c>
      <c r="K135" s="58" t="n">
        <v>20.58</v>
      </c>
      <c r="L135" s="58" t="n">
        <v>19.93</v>
      </c>
      <c r="N135" s="28"/>
      <c r="Q135" s="47"/>
      <c r="W135" s="48"/>
      <c r="X135" s="48"/>
      <c r="Y135" s="48"/>
      <c r="AB135" s="49"/>
      <c r="AC135" s="49"/>
      <c r="AD135" s="49"/>
      <c r="AE135" s="49"/>
      <c r="AF135" s="49"/>
      <c r="AG135" s="49"/>
      <c r="AH135" s="49"/>
      <c r="AI135" s="49"/>
      <c r="AJ135" s="49"/>
      <c r="AK135" s="49"/>
    </row>
    <row r="136" customFormat="false" ht="13.5" hidden="false" customHeight="true" outlineLevel="0" collapsed="false">
      <c r="B136" s="35"/>
      <c r="C136" s="133" t="n">
        <f aca="false">C135+0.0034</f>
        <v>0.501316666666667</v>
      </c>
      <c r="D136" s="65" t="n">
        <v>240</v>
      </c>
      <c r="E136" s="66" t="n">
        <v>68.48</v>
      </c>
      <c r="F136" s="66" t="n">
        <v>79.23</v>
      </c>
      <c r="G136" s="66" t="n">
        <v>71.21</v>
      </c>
      <c r="H136" s="66" t="n">
        <v>75.46</v>
      </c>
      <c r="I136" s="66" t="n">
        <v>68.96</v>
      </c>
      <c r="J136" s="66" t="n">
        <v>20.53</v>
      </c>
      <c r="K136" s="66" t="n">
        <v>20.44</v>
      </c>
      <c r="L136" s="66" t="n">
        <v>19.54</v>
      </c>
      <c r="N136" s="28"/>
      <c r="Q136" s="47"/>
      <c r="W136" s="48"/>
      <c r="X136" s="48"/>
      <c r="Y136" s="48"/>
      <c r="AB136" s="49"/>
      <c r="AC136" s="49"/>
      <c r="AD136" s="49"/>
      <c r="AE136" s="49"/>
      <c r="AF136" s="49"/>
      <c r="AG136" s="49"/>
      <c r="AH136" s="49"/>
      <c r="AI136" s="49"/>
      <c r="AJ136" s="49"/>
      <c r="AK136" s="49"/>
    </row>
    <row r="137" customFormat="false" ht="13.5" hidden="false" customHeight="true" outlineLevel="0" collapsed="false">
      <c r="B137" s="35"/>
      <c r="C137" s="133" t="e">
        <f aca="false">#REF!+0.0034</f>
        <v>#REF!</v>
      </c>
      <c r="D137" s="47"/>
      <c r="E137" s="48"/>
      <c r="F137" s="48"/>
      <c r="G137" s="48"/>
      <c r="H137" s="48"/>
      <c r="I137" s="48"/>
      <c r="J137" s="48"/>
      <c r="K137" s="48"/>
      <c r="L137" s="48"/>
      <c r="N137" s="28"/>
      <c r="Q137" s="47"/>
      <c r="W137" s="48"/>
      <c r="X137" s="48"/>
      <c r="Y137" s="48"/>
      <c r="AB137" s="49"/>
      <c r="AC137" s="49"/>
      <c r="AD137" s="49"/>
      <c r="AE137" s="49"/>
      <c r="AF137" s="49"/>
      <c r="AG137" s="49"/>
      <c r="AH137" s="49"/>
      <c r="AI137" s="49"/>
      <c r="AJ137" s="49"/>
      <c r="AK137" s="49"/>
    </row>
    <row r="138" customFormat="false" ht="13.5" hidden="false" customHeight="true" outlineLevel="0" collapsed="false">
      <c r="B138" s="35"/>
      <c r="D138" s="47"/>
      <c r="E138" s="68" t="s">
        <v>75</v>
      </c>
      <c r="F138" s="68"/>
      <c r="G138" s="68"/>
      <c r="H138" s="68"/>
      <c r="I138" s="68"/>
      <c r="J138" s="68"/>
      <c r="K138" s="68"/>
      <c r="N138" s="28"/>
      <c r="AB138" s="49"/>
      <c r="AC138" s="49"/>
      <c r="AD138" s="49"/>
      <c r="AE138" s="49"/>
      <c r="AF138" s="49"/>
      <c r="AG138" s="49"/>
      <c r="AH138" s="49"/>
      <c r="AI138" s="49"/>
      <c r="AJ138" s="49"/>
      <c r="AK138" s="49"/>
    </row>
    <row r="139" customFormat="false" ht="13.5" hidden="false" customHeight="true" outlineLevel="0" collapsed="false">
      <c r="B139" s="35"/>
      <c r="N139" s="28"/>
      <c r="AB139" s="49"/>
      <c r="AC139" s="49"/>
      <c r="AD139" s="49"/>
      <c r="AE139" s="49"/>
      <c r="AF139" s="49"/>
      <c r="AG139" s="49"/>
      <c r="AH139" s="49"/>
      <c r="AI139" s="49"/>
      <c r="AJ139" s="49"/>
      <c r="AK139" s="49"/>
    </row>
    <row r="140" customFormat="false" ht="13.5" hidden="false" customHeight="true" outlineLevel="0" collapsed="false">
      <c r="B140" s="35"/>
      <c r="N140" s="28"/>
      <c r="Q140" s="134" t="s">
        <v>76</v>
      </c>
      <c r="R140" s="134"/>
      <c r="S140" s="134"/>
      <c r="T140" s="134"/>
      <c r="U140" s="134"/>
      <c r="V140" s="134"/>
      <c r="W140" s="134"/>
      <c r="X140" s="134"/>
      <c r="Y140" s="134"/>
      <c r="AD140" s="49"/>
      <c r="AE140" s="49"/>
      <c r="AF140" s="49"/>
      <c r="AG140" s="49"/>
      <c r="AH140" s="49"/>
      <c r="AI140" s="49"/>
      <c r="AJ140" s="49"/>
      <c r="AK140" s="49"/>
    </row>
    <row r="141" customFormat="false" ht="13.5" hidden="false" customHeight="true" outlineLevel="0" collapsed="false">
      <c r="B141" s="35"/>
      <c r="N141" s="28"/>
      <c r="Q141" s="135" t="s">
        <v>68</v>
      </c>
      <c r="R141" s="135"/>
      <c r="S141" s="135"/>
      <c r="T141" s="135"/>
      <c r="U141" s="135"/>
      <c r="V141" s="54" t="s">
        <v>65</v>
      </c>
      <c r="W141" s="54"/>
      <c r="X141" s="54"/>
      <c r="Y141" s="54"/>
      <c r="AD141" s="49"/>
      <c r="AE141" s="49"/>
      <c r="AF141" s="49"/>
      <c r="AG141" s="49"/>
      <c r="AH141" s="49"/>
      <c r="AI141" s="49"/>
      <c r="AJ141" s="49"/>
      <c r="AK141" s="49"/>
    </row>
    <row r="142" customFormat="false" ht="13.5" hidden="false" customHeight="true" outlineLevel="0" collapsed="false">
      <c r="B142" s="35"/>
      <c r="N142" s="28"/>
      <c r="Q142" s="55" t="s">
        <v>66</v>
      </c>
      <c r="R142" s="45" t="s">
        <v>48</v>
      </c>
      <c r="S142" s="45" t="s">
        <v>50</v>
      </c>
      <c r="T142" s="45" t="s">
        <v>52</v>
      </c>
      <c r="U142" s="45" t="s">
        <v>54</v>
      </c>
      <c r="V142" s="45" t="s">
        <v>56</v>
      </c>
      <c r="W142" s="45" t="s">
        <v>58</v>
      </c>
      <c r="X142" s="45" t="s">
        <v>60</v>
      </c>
      <c r="Y142" s="45" t="s">
        <v>61</v>
      </c>
      <c r="AD142" s="49"/>
      <c r="AE142" s="49"/>
      <c r="AF142" s="49"/>
      <c r="AG142" s="49"/>
      <c r="AH142" s="49"/>
      <c r="AI142" s="49"/>
      <c r="AJ142" s="49"/>
      <c r="AK142" s="49"/>
    </row>
    <row r="143" customFormat="false" ht="13.5" hidden="false" customHeight="true" outlineLevel="0" collapsed="false">
      <c r="B143" s="35"/>
      <c r="N143" s="28"/>
      <c r="Q143" s="57" t="s">
        <v>77</v>
      </c>
      <c r="R143" s="67" t="n">
        <f aca="false">(MEDIAN(E88:E100)-E88)-(MEDIAN($J$88:$L$100)-MEDIAN($J$88:$L$88))</f>
        <v>20.3</v>
      </c>
      <c r="S143" s="67" t="n">
        <f aca="false">(MEDIAN(F88:F100)-F88)-(MEDIAN($J$88:$L$100)-MEDIAN($J$88:$L$88))</f>
        <v>25.95</v>
      </c>
      <c r="T143" s="67" t="n">
        <f aca="false">(MEDIAN(G88:G100)-G88)-(MEDIAN($J$88:$L$100)-MEDIAN($J$88:$L$88))</f>
        <v>23.11</v>
      </c>
      <c r="U143" s="67" t="n">
        <f aca="false">(MEDIAN(H88:H100)-H88)-(MEDIAN($J$88:$L$100)-MEDIAN($J$88:$L$88))</f>
        <v>25.98</v>
      </c>
      <c r="V143" s="67" t="n">
        <f aca="false">(MEDIAN(I88:I100)-I88)-(MEDIAN($J$88:$L$100)-MEDIAN($J$88:$L$88))</f>
        <v>21.19</v>
      </c>
      <c r="W143" s="67" t="n">
        <f aca="false">MEDIAN(J88:J100)-J88</f>
        <v>0.280000000000001</v>
      </c>
      <c r="X143" s="67" t="n">
        <f aca="false">MEDIAN(K88:K100)-K88</f>
        <v>0.59</v>
      </c>
      <c r="Y143" s="67" t="n">
        <f aca="false">MEDIAN(L88:L100)-L88</f>
        <v>0.369999999999997</v>
      </c>
      <c r="AD143" s="49"/>
      <c r="AE143" s="49"/>
      <c r="AF143" s="49"/>
      <c r="AG143" s="49"/>
      <c r="AH143" s="49"/>
      <c r="AI143" s="49"/>
      <c r="AJ143" s="49"/>
      <c r="AK143" s="49"/>
    </row>
    <row r="144" customFormat="false" ht="13.5" hidden="false" customHeight="true" outlineLevel="0" collapsed="false">
      <c r="B144" s="35"/>
      <c r="N144" s="28"/>
      <c r="Q144" s="57" t="s">
        <v>78</v>
      </c>
      <c r="R144" s="67" t="n">
        <f aca="false">MEDIAN(E100:E112)-E100-(MEDIAN($J$100:$L$112)-MEDIAN($J$100:$L$100))</f>
        <v>6.8</v>
      </c>
      <c r="S144" s="67" t="n">
        <f aca="false">MEDIAN(F100:F112)-F100-(MEDIAN($J$100:$L$112)-MEDIAN($J$100:$L$100))</f>
        <v>8.31</v>
      </c>
      <c r="T144" s="67" t="n">
        <f aca="false">MEDIAN(G100:G112)-G100-(MEDIAN($J$100:$L$112)-MEDIAN($J$100:$L$100))</f>
        <v>6.95999999999999</v>
      </c>
      <c r="U144" s="67" t="n">
        <f aca="false">MEDIAN(H100:H112)-H100-(MEDIAN($J$100:$L$112)-MEDIAN($J$100:$L$100))</f>
        <v>7.01000000000001</v>
      </c>
      <c r="V144" s="67" t="n">
        <f aca="false">MEDIAN(I100:I112)-I100-(MEDIAN($J$100:$L$112)-MEDIAN($J$100:$L$100))</f>
        <v>6.65</v>
      </c>
      <c r="W144" s="67" t="n">
        <f aca="false">MEDIAN(J100:J112)-J100</f>
        <v>-1.02</v>
      </c>
      <c r="X144" s="67" t="n">
        <f aca="false">MEDIAN(K100:K112)-K100</f>
        <v>-1.15</v>
      </c>
      <c r="Y144" s="67" t="n">
        <f aca="false">MEDIAN(L100:L112)-L100</f>
        <v>-0.859999999999999</v>
      </c>
      <c r="AD144" s="49"/>
      <c r="AE144" s="49"/>
      <c r="AF144" s="49"/>
      <c r="AG144" s="49"/>
      <c r="AH144" s="49"/>
      <c r="AI144" s="49"/>
      <c r="AJ144" s="49"/>
      <c r="AK144" s="49"/>
    </row>
    <row r="145" customFormat="false" ht="13.5" hidden="false" customHeight="true" outlineLevel="0" collapsed="false">
      <c r="B145" s="35"/>
      <c r="N145" s="28"/>
      <c r="Q145" s="57" t="s">
        <v>79</v>
      </c>
      <c r="R145" s="58" t="n">
        <f aca="false">MEDIAN(E112:E124)-E112-(MEDIAN($J$112:$L$124)-MEDIAN($J$112:$L$112))</f>
        <v>2.63999999999999</v>
      </c>
      <c r="S145" s="58" t="n">
        <f aca="false">MEDIAN(F112:F124)-F112-(MEDIAN($J$112:$L$124)-MEDIAN($J$112:$L$112))</f>
        <v>2.57</v>
      </c>
      <c r="T145" s="58" t="n">
        <f aca="false">MEDIAN(G112:G124)-G112-(MEDIAN($J$112:$L$124)-MEDIAN($J$112:$L$112))</f>
        <v>2.31</v>
      </c>
      <c r="U145" s="58" t="n">
        <f aca="false">MEDIAN(H112:H124)-H112-(MEDIAN($J$112:$L$124)-MEDIAN($J$112:$L$112))</f>
        <v>2.87999999999999</v>
      </c>
      <c r="V145" s="58" t="n">
        <f aca="false">MEDIAN(I112:I124)-I112-(MEDIAN($J$112:$L$124)-MEDIAN($J$112:$L$112))</f>
        <v>1.95000000000001</v>
      </c>
      <c r="W145" s="58" t="n">
        <f aca="false">MEDIAN(J112:J124)-J112</f>
        <v>-0.129999999999999</v>
      </c>
      <c r="X145" s="58" t="n">
        <f aca="false">MEDIAN(K112:K124)-K112</f>
        <v>-0.23</v>
      </c>
      <c r="Y145" s="58" t="n">
        <f aca="false">MEDIAN(L112:L124)-L112</f>
        <v>-0.23</v>
      </c>
      <c r="AD145" s="49"/>
      <c r="AE145" s="49"/>
      <c r="AF145" s="49"/>
      <c r="AG145" s="49"/>
      <c r="AH145" s="49"/>
      <c r="AI145" s="49"/>
      <c r="AJ145" s="49"/>
      <c r="AK145" s="49"/>
    </row>
    <row r="146" customFormat="false" ht="13.5" hidden="false" customHeight="true" outlineLevel="0" collapsed="false">
      <c r="B146" s="35"/>
      <c r="N146" s="28"/>
      <c r="Q146" s="57" t="s">
        <v>130</v>
      </c>
      <c r="R146" s="58" t="n">
        <f aca="false">MEDIAN(E124:E136)-E124-(MEDIAN($J$124:$L$136)-MEDIAN($J$124:$L$124))</f>
        <v>0.200000000000003</v>
      </c>
      <c r="S146" s="58" t="n">
        <f aca="false">MEDIAN(F124:F136)-F124-(MEDIAN($J$124:$L$136)-MEDIAN($J$124:$L$124))</f>
        <v>1.24000000000001</v>
      </c>
      <c r="T146" s="58" t="n">
        <f aca="false">MEDIAN(G124:G136)-G124-(MEDIAN($J$124:$L$136)-MEDIAN($J$124:$L$124))</f>
        <v>0.530000000000001</v>
      </c>
      <c r="U146" s="58" t="n">
        <f aca="false">MEDIAN(H124:H136)-H124-(MEDIAN($J$124:$L$136)-MEDIAN($J$124:$L$124))</f>
        <v>0.460000000000008</v>
      </c>
      <c r="V146" s="58" t="n">
        <f aca="false">MEDIAN(I124:I136)-I124-(MEDIAN($J$124:$L$136)-MEDIAN($J$124:$L$124))</f>
        <v>1.12</v>
      </c>
      <c r="W146" s="58" t="n">
        <f aca="false">MEDIAN(J124:J136)-J124</f>
        <v>-0.560000000000002</v>
      </c>
      <c r="X146" s="58" t="n">
        <f aca="false">MEDIAN(K124:K136)-K124</f>
        <v>-0.389999999999997</v>
      </c>
      <c r="Y146" s="58" t="n">
        <f aca="false">MEDIAN(L124:L136)-L124</f>
        <v>-0.68</v>
      </c>
      <c r="AD146" s="49"/>
      <c r="AE146" s="49"/>
      <c r="AF146" s="49"/>
      <c r="AG146" s="49"/>
      <c r="AH146" s="49"/>
      <c r="AI146" s="49"/>
      <c r="AJ146" s="49"/>
      <c r="AK146" s="49"/>
    </row>
    <row r="147" customFormat="false" ht="13.5" hidden="false" customHeight="true" outlineLevel="0" collapsed="false">
      <c r="B147" s="35"/>
      <c r="N147" s="28"/>
      <c r="AD147" s="49"/>
      <c r="AE147" s="49"/>
      <c r="AF147" s="49"/>
      <c r="AG147" s="49"/>
      <c r="AH147" s="49"/>
      <c r="AI147" s="49"/>
      <c r="AJ147" s="49"/>
      <c r="AK147" s="49"/>
    </row>
    <row r="148" customFormat="false" ht="13.5" hidden="false" customHeight="true" outlineLevel="0" collapsed="false">
      <c r="B148" s="35"/>
      <c r="N148" s="28"/>
      <c r="AD148" s="49"/>
      <c r="AE148" s="49"/>
      <c r="AF148" s="49"/>
      <c r="AG148" s="49"/>
      <c r="AH148" s="49"/>
      <c r="AI148" s="49"/>
      <c r="AJ148" s="49"/>
      <c r="AK148" s="49"/>
    </row>
    <row r="149" customFormat="false" ht="13.5" hidden="false" customHeight="true" outlineLevel="0" collapsed="false">
      <c r="B149" s="35"/>
      <c r="N149" s="28"/>
      <c r="AD149" s="49"/>
      <c r="AE149" s="49"/>
      <c r="AF149" s="49"/>
      <c r="AG149" s="49"/>
      <c r="AH149" s="49"/>
      <c r="AI149" s="49"/>
      <c r="AJ149" s="49"/>
      <c r="AK149" s="49"/>
    </row>
    <row r="150" customFormat="false" ht="13.5" hidden="false" customHeight="true" outlineLevel="0" collapsed="false">
      <c r="B150" s="35"/>
      <c r="N150" s="28"/>
    </row>
    <row r="151" customFormat="false" ht="13.5" hidden="false" customHeight="true" outlineLevel="0" collapsed="false">
      <c r="B151" s="35"/>
      <c r="N151" s="28"/>
    </row>
    <row r="152" customFormat="false" ht="13.5" hidden="false" customHeight="true" outlineLevel="0" collapsed="false">
      <c r="B152" s="35"/>
      <c r="N152" s="28"/>
    </row>
    <row r="153" customFormat="false" ht="13.5" hidden="false" customHeight="true" outlineLevel="0" collapsed="false">
      <c r="B153" s="35"/>
      <c r="N153" s="28"/>
    </row>
    <row r="154" customFormat="false" ht="13.5" hidden="false" customHeight="true" outlineLevel="0" collapsed="false">
      <c r="B154" s="35"/>
      <c r="N154" s="28"/>
    </row>
    <row r="155" customFormat="false" ht="13.5" hidden="false" customHeight="true" outlineLevel="0" collapsed="false">
      <c r="B155" s="35"/>
      <c r="N155" s="28"/>
    </row>
    <row r="156" customFormat="false" ht="13.5" hidden="false" customHeight="true" outlineLevel="0" collapsed="false">
      <c r="B156" s="35"/>
      <c r="N156" s="28"/>
    </row>
    <row r="157" customFormat="false" ht="13.5" hidden="false" customHeight="true" outlineLevel="0" collapsed="false">
      <c r="B157" s="35"/>
      <c r="N157" s="28"/>
    </row>
    <row r="158" customFormat="false" ht="13.5" hidden="false" customHeight="true" outlineLevel="0" collapsed="false">
      <c r="B158" s="35"/>
      <c r="N158" s="28"/>
    </row>
    <row r="159" customFormat="false" ht="13.5" hidden="false" customHeight="true" outlineLevel="0" collapsed="false">
      <c r="B159" s="35"/>
      <c r="N159" s="28"/>
    </row>
    <row r="160" customFormat="false" ht="13.5" hidden="false" customHeight="true" outlineLevel="0" collapsed="false">
      <c r="B160" s="25" t="s">
        <v>80</v>
      </c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</row>
    <row r="161" customFormat="false" ht="13.5" hidden="false" customHeight="true" outlineLevel="0" collapsed="false">
      <c r="B161" s="35"/>
      <c r="N161" s="28"/>
    </row>
    <row r="162" customFormat="false" ht="13.5" hidden="false" customHeight="true" outlineLevel="0" collapsed="false">
      <c r="B162" s="35"/>
      <c r="G162" s="69" t="s">
        <v>81</v>
      </c>
      <c r="H162" s="69"/>
      <c r="I162" s="69"/>
      <c r="J162" s="69"/>
      <c r="N162" s="28"/>
    </row>
    <row r="163" customFormat="false" ht="13.5" hidden="false" customHeight="true" outlineLevel="0" collapsed="false">
      <c r="B163" s="35"/>
      <c r="G163" s="70" t="s">
        <v>82</v>
      </c>
      <c r="H163" s="71" t="s">
        <v>66</v>
      </c>
      <c r="I163" s="71"/>
      <c r="J163" s="72" t="s">
        <v>83</v>
      </c>
      <c r="N163" s="28"/>
    </row>
    <row r="164" customFormat="false" ht="13.5" hidden="false" customHeight="true" outlineLevel="0" collapsed="false">
      <c r="B164" s="35"/>
      <c r="G164" s="73" t="n">
        <v>1.2</v>
      </c>
      <c r="H164" s="74" t="n">
        <f aca="false">INT(G164)*60+(G164-INT(G164))*100</f>
        <v>80</v>
      </c>
      <c r="I164" s="74"/>
      <c r="J164" s="75" t="n">
        <v>257.1</v>
      </c>
      <c r="N164" s="28"/>
    </row>
    <row r="165" customFormat="false" ht="13.5" hidden="false" customHeight="true" outlineLevel="0" collapsed="false">
      <c r="B165" s="35"/>
      <c r="G165" s="73" t="n">
        <v>1.24</v>
      </c>
      <c r="H165" s="74" t="n">
        <f aca="false">INT(G165)*60+(G165-INT(G165))*100</f>
        <v>84</v>
      </c>
      <c r="I165" s="74"/>
      <c r="J165" s="75" t="n">
        <v>257</v>
      </c>
      <c r="N165" s="28"/>
    </row>
    <row r="166" customFormat="false" ht="13.5" hidden="false" customHeight="true" outlineLevel="0" collapsed="false">
      <c r="B166" s="35"/>
      <c r="G166" s="73" t="n">
        <v>1.29</v>
      </c>
      <c r="H166" s="74" t="n">
        <f aca="false">INT(G166)*60+(G166-INT(G166))*100</f>
        <v>89</v>
      </c>
      <c r="I166" s="74"/>
      <c r="J166" s="75" t="n">
        <v>256.9</v>
      </c>
      <c r="N166" s="28"/>
    </row>
    <row r="167" customFormat="false" ht="13.5" hidden="false" customHeight="true" outlineLevel="0" collapsed="false">
      <c r="B167" s="35"/>
      <c r="G167" s="73" t="n">
        <v>1.34</v>
      </c>
      <c r="H167" s="74" t="n">
        <f aca="false">INT(G167)*60+(G167-INT(G167))*100</f>
        <v>94</v>
      </c>
      <c r="I167" s="74"/>
      <c r="J167" s="75" t="n">
        <v>256.8</v>
      </c>
      <c r="N167" s="28"/>
    </row>
    <row r="168" customFormat="false" ht="13.5" hidden="false" customHeight="true" outlineLevel="0" collapsed="false">
      <c r="B168" s="35"/>
      <c r="G168" s="73" t="n">
        <v>1.41</v>
      </c>
      <c r="H168" s="74" t="n">
        <f aca="false">INT(G168)*60+(G168-INT(G168))*100</f>
        <v>101</v>
      </c>
      <c r="I168" s="74"/>
      <c r="J168" s="75" t="n">
        <v>256.7</v>
      </c>
      <c r="N168" s="28"/>
    </row>
    <row r="169" customFormat="false" ht="13.5" hidden="false" customHeight="true" outlineLevel="0" collapsed="false">
      <c r="B169" s="35"/>
      <c r="G169" s="73" t="n">
        <v>1.45</v>
      </c>
      <c r="H169" s="74" t="n">
        <f aca="false">INT(G169)*60+(G169-INT(G169))*100</f>
        <v>105</v>
      </c>
      <c r="I169" s="74"/>
      <c r="J169" s="75" t="n">
        <v>256.6</v>
      </c>
      <c r="N169" s="28"/>
    </row>
    <row r="170" customFormat="false" ht="13.5" hidden="false" customHeight="true" outlineLevel="0" collapsed="false">
      <c r="B170" s="35"/>
      <c r="G170" s="73" t="n">
        <v>1.51</v>
      </c>
      <c r="H170" s="74" t="n">
        <f aca="false">INT(G170)*60+(G170-INT(G170))*100</f>
        <v>111</v>
      </c>
      <c r="I170" s="74"/>
      <c r="J170" s="75" t="n">
        <v>256.5</v>
      </c>
      <c r="N170" s="28"/>
    </row>
    <row r="171" customFormat="false" ht="13.5" hidden="false" customHeight="true" outlineLevel="0" collapsed="false">
      <c r="B171" s="35"/>
      <c r="G171" s="73" t="n">
        <v>1.57</v>
      </c>
      <c r="H171" s="74" t="n">
        <f aca="false">INT(G171)*60+(G171-INT(G171))*100</f>
        <v>117</v>
      </c>
      <c r="I171" s="74"/>
      <c r="J171" s="75" t="n">
        <v>256.4</v>
      </c>
      <c r="N171" s="28"/>
    </row>
    <row r="172" customFormat="false" ht="13.5" hidden="false" customHeight="true" outlineLevel="0" collapsed="false">
      <c r="B172" s="35"/>
      <c r="G172" s="73" t="n">
        <v>2.03</v>
      </c>
      <c r="H172" s="74" t="n">
        <f aca="false">INT(G172)*60+(G172-INT(G172))*100</f>
        <v>123</v>
      </c>
      <c r="I172" s="74"/>
      <c r="J172" s="75" t="n">
        <v>256.3</v>
      </c>
      <c r="N172" s="28"/>
    </row>
    <row r="173" customFormat="false" ht="13.5" hidden="false" customHeight="true" outlineLevel="0" collapsed="false">
      <c r="B173" s="35"/>
      <c r="G173" s="73" t="n">
        <v>2.08</v>
      </c>
      <c r="H173" s="74" t="n">
        <f aca="false">INT(G173)*60+(G173-INT(G173))*100</f>
        <v>128</v>
      </c>
      <c r="I173" s="74"/>
      <c r="J173" s="75" t="n">
        <v>256.2</v>
      </c>
      <c r="N173" s="28"/>
      <c r="V173" s="136" t="s">
        <v>84</v>
      </c>
      <c r="W173" s="137"/>
      <c r="X173" s="137"/>
      <c r="Y173" s="137"/>
    </row>
    <row r="174" customFormat="false" ht="13.5" hidden="false" customHeight="true" outlineLevel="0" collapsed="false">
      <c r="B174" s="35"/>
      <c r="G174" s="73" t="n">
        <v>2.13</v>
      </c>
      <c r="H174" s="74" t="n">
        <f aca="false">INT(G174)*60+(G174-INT(G174))*100</f>
        <v>133</v>
      </c>
      <c r="I174" s="74"/>
      <c r="J174" s="75" t="n">
        <v>256.1</v>
      </c>
      <c r="N174" s="28"/>
    </row>
    <row r="175" customFormat="false" ht="13.5" hidden="false" customHeight="true" outlineLevel="0" collapsed="false">
      <c r="B175" s="35"/>
      <c r="G175" s="73" t="n">
        <v>2.17</v>
      </c>
      <c r="H175" s="74" t="n">
        <f aca="false">INT(G175)*60+(G175-INT(G175))*100</f>
        <v>137</v>
      </c>
      <c r="I175" s="74"/>
      <c r="J175" s="75" t="n">
        <v>256</v>
      </c>
      <c r="N175" s="28"/>
    </row>
    <row r="176" customFormat="false" ht="13.5" hidden="false" customHeight="true" outlineLevel="0" collapsed="false">
      <c r="B176" s="35"/>
      <c r="G176" s="73" t="n">
        <v>2.24</v>
      </c>
      <c r="H176" s="74" t="n">
        <f aca="false">INT(G176)*60+(G176-INT(G176))*100</f>
        <v>144</v>
      </c>
      <c r="I176" s="74"/>
      <c r="J176" s="75" t="n">
        <v>255.9</v>
      </c>
      <c r="N176" s="28"/>
      <c r="Z176" s="137"/>
      <c r="AA176" s="137"/>
      <c r="AB176" s="138"/>
      <c r="AC176" s="138"/>
    </row>
    <row r="177" customFormat="false" ht="13.5" hidden="false" customHeight="true" outlineLevel="0" collapsed="false">
      <c r="B177" s="35"/>
      <c r="G177" s="73" t="n">
        <v>2.29</v>
      </c>
      <c r="H177" s="74" t="n">
        <f aca="false">INT(G177)*60+(G177-INT(G177))*100</f>
        <v>149</v>
      </c>
      <c r="I177" s="74"/>
      <c r="J177" s="75" t="n">
        <v>255.8</v>
      </c>
      <c r="N177" s="28"/>
    </row>
    <row r="178" customFormat="false" ht="13.5" hidden="false" customHeight="true" outlineLevel="0" collapsed="false">
      <c r="B178" s="35"/>
      <c r="G178" s="73" t="n">
        <v>2.35</v>
      </c>
      <c r="H178" s="74" t="n">
        <f aca="false">INT(G178)*60+(G178-INT(G178))*100</f>
        <v>155</v>
      </c>
      <c r="I178" s="74"/>
      <c r="J178" s="75" t="n">
        <v>255.7</v>
      </c>
      <c r="N178" s="28"/>
    </row>
    <row r="179" customFormat="false" ht="13.5" hidden="false" customHeight="true" outlineLevel="0" collapsed="false">
      <c r="B179" s="35"/>
      <c r="G179" s="73" t="n">
        <v>2.41</v>
      </c>
      <c r="H179" s="74" t="n">
        <f aca="false">INT(G179)*60+(G179-INT(G179))*100</f>
        <v>161</v>
      </c>
      <c r="I179" s="74"/>
      <c r="J179" s="75" t="n">
        <v>255.6</v>
      </c>
      <c r="N179" s="28"/>
    </row>
    <row r="180" customFormat="false" ht="13.5" hidden="false" customHeight="true" outlineLevel="0" collapsed="false">
      <c r="B180" s="35"/>
      <c r="G180" s="73" t="n">
        <v>2.45</v>
      </c>
      <c r="H180" s="74" t="n">
        <f aca="false">INT(G180)*60+(G180-INT(G180))*100</f>
        <v>165</v>
      </c>
      <c r="I180" s="74"/>
      <c r="J180" s="75" t="n">
        <v>255.5</v>
      </c>
      <c r="N180" s="28"/>
    </row>
    <row r="181" customFormat="false" ht="13.5" hidden="false" customHeight="true" outlineLevel="0" collapsed="false">
      <c r="B181" s="35"/>
      <c r="G181" s="73" t="n">
        <v>2.52</v>
      </c>
      <c r="H181" s="74" t="n">
        <f aca="false">INT(G181)*60+(G181-INT(G181))*100</f>
        <v>172</v>
      </c>
      <c r="I181" s="74"/>
      <c r="J181" s="75" t="n">
        <v>255.4</v>
      </c>
      <c r="N181" s="28"/>
    </row>
    <row r="182" customFormat="false" ht="13.5" hidden="false" customHeight="true" outlineLevel="0" collapsed="false">
      <c r="B182" s="35"/>
      <c r="G182" s="73" t="n">
        <v>2.57</v>
      </c>
      <c r="H182" s="74" t="n">
        <f aca="false">INT(G182)*60+(G182-INT(G182))*100</f>
        <v>177</v>
      </c>
      <c r="I182" s="74"/>
      <c r="J182" s="75" t="n">
        <v>255.3</v>
      </c>
      <c r="N182" s="28"/>
    </row>
    <row r="183" customFormat="false" ht="13.5" hidden="false" customHeight="true" outlineLevel="0" collapsed="false">
      <c r="B183" s="35"/>
      <c r="G183" s="73" t="n">
        <v>3.04</v>
      </c>
      <c r="H183" s="74" t="n">
        <f aca="false">INT(G183)*60+(G183-INT(G183))*100</f>
        <v>184</v>
      </c>
      <c r="I183" s="74"/>
      <c r="J183" s="75" t="n">
        <v>255.2</v>
      </c>
      <c r="N183" s="28"/>
    </row>
    <row r="184" customFormat="false" ht="13.5" hidden="false" customHeight="true" outlineLevel="0" collapsed="false">
      <c r="B184" s="35"/>
      <c r="G184" s="73" t="n">
        <v>3.1</v>
      </c>
      <c r="H184" s="74" t="n">
        <f aca="false">INT(G184)*60+(G184-INT(G184))*100</f>
        <v>190</v>
      </c>
      <c r="I184" s="74"/>
      <c r="J184" s="75" t="n">
        <v>255.1</v>
      </c>
      <c r="N184" s="28"/>
    </row>
    <row r="185" customFormat="false" ht="13.5" hidden="false" customHeight="true" outlineLevel="0" collapsed="false">
      <c r="B185" s="35"/>
      <c r="G185" s="73" t="n">
        <v>3.17</v>
      </c>
      <c r="H185" s="74" t="n">
        <f aca="false">INT(G185)*60+(G185-INT(G185))*100</f>
        <v>197</v>
      </c>
      <c r="I185" s="74"/>
      <c r="J185" s="75" t="n">
        <v>255</v>
      </c>
      <c r="N185" s="28"/>
    </row>
    <row r="186" customFormat="false" ht="13.5" hidden="false" customHeight="true" outlineLevel="0" collapsed="false">
      <c r="B186" s="35"/>
      <c r="N186" s="28"/>
    </row>
    <row r="187" customFormat="false" ht="13.5" hidden="false" customHeight="true" outlineLevel="0" collapsed="false">
      <c r="B187" s="35"/>
      <c r="E187" s="50" t="s">
        <v>85</v>
      </c>
      <c r="F187" s="50"/>
      <c r="G187" s="50"/>
      <c r="H187" s="50"/>
      <c r="I187" s="50"/>
      <c r="J187" s="50"/>
      <c r="K187" s="50"/>
      <c r="N187" s="28"/>
    </row>
    <row r="188" customFormat="false" ht="13.5" hidden="false" customHeight="true" outlineLevel="0" collapsed="false">
      <c r="B188" s="35"/>
      <c r="N188" s="28"/>
    </row>
    <row r="189" customFormat="false" ht="13.5" hidden="false" customHeight="true" outlineLevel="0" collapsed="false">
      <c r="B189" s="35"/>
      <c r="N189" s="28"/>
    </row>
    <row r="190" customFormat="false" ht="13.5" hidden="false" customHeight="true" outlineLevel="0" collapsed="false">
      <c r="B190" s="35"/>
      <c r="N190" s="28"/>
    </row>
    <row r="191" customFormat="false" ht="13.5" hidden="false" customHeight="true" outlineLevel="0" collapsed="false">
      <c r="B191" s="35"/>
      <c r="N191" s="28"/>
    </row>
    <row r="192" customFormat="false" ht="13.5" hidden="false" customHeight="true" outlineLevel="0" collapsed="false">
      <c r="B192" s="35"/>
      <c r="N192" s="28"/>
    </row>
    <row r="193" customFormat="false" ht="13.5" hidden="false" customHeight="true" outlineLevel="0" collapsed="false">
      <c r="B193" s="35"/>
      <c r="N193" s="28"/>
    </row>
    <row r="194" customFormat="false" ht="13.5" hidden="false" customHeight="true" outlineLevel="0" collapsed="false">
      <c r="B194" s="35"/>
      <c r="N194" s="28"/>
    </row>
    <row r="195" customFormat="false" ht="13.5" hidden="false" customHeight="true" outlineLevel="0" collapsed="false">
      <c r="B195" s="35"/>
      <c r="N195" s="28"/>
    </row>
    <row r="196" customFormat="false" ht="13.5" hidden="false" customHeight="true" outlineLevel="0" collapsed="false">
      <c r="B196" s="35"/>
      <c r="N196" s="28"/>
    </row>
    <row r="197" customFormat="false" ht="13.5" hidden="false" customHeight="true" outlineLevel="0" collapsed="false">
      <c r="B197" s="35"/>
      <c r="N197" s="28"/>
    </row>
    <row r="198" customFormat="false" ht="13.5" hidden="false" customHeight="true" outlineLevel="0" collapsed="false">
      <c r="B198" s="35"/>
      <c r="N198" s="28"/>
    </row>
    <row r="199" customFormat="false" ht="13.5" hidden="false" customHeight="true" outlineLevel="0" collapsed="false">
      <c r="B199" s="25" t="s">
        <v>86</v>
      </c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</row>
    <row r="200" customFormat="false" ht="13.5" hidden="false" customHeight="true" outlineLevel="0" collapsed="false">
      <c r="B200" s="35"/>
      <c r="N200" s="28"/>
    </row>
    <row r="201" customFormat="false" ht="13.5" hidden="false" customHeight="true" outlineLevel="0" collapsed="false">
      <c r="B201" s="35"/>
      <c r="C201" s="77" t="s">
        <v>87</v>
      </c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28"/>
    </row>
    <row r="202" customFormat="false" ht="13.5" hidden="false" customHeight="true" outlineLevel="0" collapsed="false">
      <c r="B202" s="35"/>
      <c r="C202" s="78" t="s">
        <v>88</v>
      </c>
      <c r="D202" s="78"/>
      <c r="E202" s="78"/>
      <c r="F202" s="78"/>
      <c r="G202" s="79" t="s">
        <v>89</v>
      </c>
      <c r="H202" s="79"/>
      <c r="I202" s="79"/>
      <c r="J202" s="79"/>
      <c r="K202" s="79"/>
      <c r="L202" s="79"/>
      <c r="M202" s="79"/>
      <c r="N202" s="28"/>
    </row>
    <row r="203" customFormat="false" ht="13.5" hidden="false" customHeight="true" outlineLevel="0" collapsed="false">
      <c r="B203" s="35"/>
      <c r="C203" s="80"/>
      <c r="D203" s="22"/>
      <c r="E203" s="22"/>
      <c r="F203" s="81"/>
      <c r="G203" s="82"/>
      <c r="H203" s="22"/>
      <c r="I203" s="22"/>
      <c r="J203" s="22"/>
      <c r="K203" s="22"/>
      <c r="L203" s="22"/>
      <c r="M203" s="24"/>
      <c r="N203" s="28"/>
    </row>
    <row r="204" customFormat="false" ht="13.5" hidden="false" customHeight="true" outlineLevel="0" collapsed="false">
      <c r="B204" s="35"/>
      <c r="C204" s="35"/>
      <c r="F204" s="83"/>
      <c r="G204" s="84" t="s">
        <v>90</v>
      </c>
      <c r="H204" s="84"/>
      <c r="I204" s="84"/>
      <c r="J204" s="84"/>
      <c r="K204" s="84"/>
      <c r="L204" s="85" t="n">
        <f aca="false">J34</f>
        <v>2.634</v>
      </c>
      <c r="M204" s="86" t="s">
        <v>91</v>
      </c>
      <c r="N204" s="28"/>
    </row>
    <row r="205" customFormat="false" ht="13.5" hidden="false" customHeight="true" outlineLevel="0" collapsed="false">
      <c r="B205" s="35"/>
      <c r="C205" s="35"/>
      <c r="F205" s="83"/>
      <c r="G205" s="84" t="s">
        <v>92</v>
      </c>
      <c r="H205" s="84"/>
      <c r="I205" s="84"/>
      <c r="J205" s="84"/>
      <c r="K205" s="84"/>
      <c r="L205" s="85" t="n">
        <f aca="false">J36</f>
        <v>18.5</v>
      </c>
      <c r="M205" s="86" t="s">
        <v>93</v>
      </c>
      <c r="N205" s="28"/>
    </row>
    <row r="206" customFormat="false" ht="13.5" hidden="false" customHeight="true" outlineLevel="0" collapsed="false">
      <c r="B206" s="35"/>
      <c r="C206" s="35"/>
      <c r="F206" s="83"/>
      <c r="G206" s="84" t="s">
        <v>94</v>
      </c>
      <c r="H206" s="84"/>
      <c r="I206" s="84"/>
      <c r="J206" s="84"/>
      <c r="K206" s="84"/>
      <c r="L206" s="85" t="n">
        <v>258.56</v>
      </c>
      <c r="M206" s="86" t="str">
        <f aca="false">M204</f>
        <v>mΩ</v>
      </c>
      <c r="N206" s="28"/>
    </row>
    <row r="207" customFormat="false" ht="13.5" hidden="false" customHeight="true" outlineLevel="0" collapsed="false">
      <c r="B207" s="35"/>
      <c r="C207" s="87"/>
      <c r="D207" s="88"/>
      <c r="E207" s="88"/>
      <c r="F207" s="89"/>
      <c r="G207" s="90"/>
      <c r="H207" s="90"/>
      <c r="I207" s="90"/>
      <c r="J207" s="90"/>
      <c r="K207" s="90"/>
      <c r="L207" s="91"/>
      <c r="M207" s="92"/>
      <c r="N207" s="28"/>
    </row>
    <row r="208" customFormat="false" ht="13.5" hidden="false" customHeight="true" outlineLevel="0" collapsed="false">
      <c r="B208" s="35"/>
      <c r="N208" s="28"/>
    </row>
    <row r="209" customFormat="false" ht="13.5" hidden="false" customHeight="true" outlineLevel="0" collapsed="false">
      <c r="B209" s="35"/>
      <c r="K209" s="37" t="s">
        <v>95</v>
      </c>
      <c r="L209" s="93" t="n">
        <f aca="false">((L206/J34)*(J36+U27))-U27</f>
        <v>23677.5664388762</v>
      </c>
      <c r="M209" s="94" t="str">
        <f aca="false">M205</f>
        <v>°C</v>
      </c>
      <c r="N209" s="28"/>
    </row>
    <row r="210" customFormat="false" ht="13.5" hidden="false" customHeight="true" outlineLevel="0" collapsed="false">
      <c r="B210" s="35"/>
      <c r="N210" s="28"/>
    </row>
    <row r="211" customFormat="false" ht="13.5" hidden="false" customHeight="true" outlineLevel="0" collapsed="false">
      <c r="B211" s="35"/>
      <c r="C211" s="77" t="s">
        <v>96</v>
      </c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28"/>
    </row>
    <row r="212" customFormat="false" ht="13.5" hidden="false" customHeight="true" outlineLevel="0" collapsed="false">
      <c r="B212" s="35"/>
      <c r="C212" s="78" t="s">
        <v>88</v>
      </c>
      <c r="D212" s="78"/>
      <c r="E212" s="78"/>
      <c r="F212" s="78"/>
      <c r="G212" s="79" t="s">
        <v>89</v>
      </c>
      <c r="H212" s="79"/>
      <c r="I212" s="79"/>
      <c r="J212" s="79"/>
      <c r="K212" s="79"/>
      <c r="L212" s="79"/>
      <c r="M212" s="79"/>
      <c r="N212" s="28"/>
    </row>
    <row r="213" customFormat="false" ht="13.5" hidden="false" customHeight="true" outlineLevel="0" collapsed="false">
      <c r="B213" s="35"/>
      <c r="C213" s="80"/>
      <c r="D213" s="22"/>
      <c r="E213" s="22"/>
      <c r="F213" s="81"/>
      <c r="G213" s="82"/>
      <c r="H213" s="22"/>
      <c r="I213" s="22"/>
      <c r="J213" s="22"/>
      <c r="K213" s="22"/>
      <c r="L213" s="22"/>
      <c r="M213" s="24"/>
      <c r="N213" s="28"/>
    </row>
    <row r="214" customFormat="false" ht="13.5" hidden="false" customHeight="true" outlineLevel="0" collapsed="false">
      <c r="B214" s="35"/>
      <c r="C214" s="35"/>
      <c r="F214" s="83"/>
      <c r="G214" s="84" t="s">
        <v>97</v>
      </c>
      <c r="H214" s="84"/>
      <c r="I214" s="84"/>
      <c r="J214" s="84"/>
      <c r="K214" s="84"/>
      <c r="L214" s="95" t="n">
        <f aca="false">L209</f>
        <v>23677.5664388762</v>
      </c>
      <c r="M214" s="86" t="str">
        <f aca="false">M209</f>
        <v>°C</v>
      </c>
      <c r="N214" s="28"/>
      <c r="S214" s="37"/>
    </row>
    <row r="215" customFormat="false" ht="13.5" hidden="false" customHeight="true" outlineLevel="0" collapsed="false">
      <c r="B215" s="35"/>
      <c r="C215" s="35"/>
      <c r="F215" s="83"/>
      <c r="G215" s="84" t="s">
        <v>98</v>
      </c>
      <c r="H215" s="84"/>
      <c r="I215" s="84"/>
      <c r="J215" s="84"/>
      <c r="K215" s="84"/>
      <c r="L215" s="95" t="n">
        <f aca="false">MEDIAN(J136:L136)</f>
        <v>20.44</v>
      </c>
      <c r="M215" s="86" t="s">
        <v>93</v>
      </c>
      <c r="N215" s="28"/>
      <c r="S215" s="37"/>
    </row>
    <row r="216" customFormat="false" ht="13.5" hidden="false" customHeight="true" outlineLevel="0" collapsed="false">
      <c r="B216" s="35"/>
      <c r="C216" s="87"/>
      <c r="D216" s="88"/>
      <c r="E216" s="88"/>
      <c r="F216" s="89"/>
      <c r="G216" s="96"/>
      <c r="H216" s="96"/>
      <c r="I216" s="96"/>
      <c r="J216" s="96"/>
      <c r="K216" s="96"/>
      <c r="L216" s="97"/>
      <c r="M216" s="92"/>
      <c r="N216" s="28"/>
      <c r="S216" s="37"/>
    </row>
    <row r="217" customFormat="false" ht="13.5" hidden="false" customHeight="true" outlineLevel="0" collapsed="false">
      <c r="B217" s="35"/>
      <c r="N217" s="28"/>
    </row>
    <row r="218" customFormat="false" ht="13.5" hidden="false" customHeight="true" outlineLevel="0" collapsed="false">
      <c r="B218" s="35"/>
      <c r="I218" s="37" t="s">
        <v>99</v>
      </c>
      <c r="J218" s="93" t="n">
        <f aca="false">L209-L215</f>
        <v>23657.1264388762</v>
      </c>
      <c r="K218" s="94" t="str">
        <f aca="false">M215</f>
        <v>°C</v>
      </c>
      <c r="N218" s="28"/>
    </row>
    <row r="219" customFormat="false" ht="13.5" hidden="false" customHeight="true" outlineLevel="0" collapsed="false">
      <c r="B219" s="35"/>
      <c r="N219" s="28"/>
    </row>
    <row r="220" customFormat="false" ht="13.5" hidden="false" customHeight="true" outlineLevel="0" collapsed="false">
      <c r="B220" s="35"/>
      <c r="C220" s="98" t="s">
        <v>100</v>
      </c>
      <c r="D220" s="98"/>
      <c r="E220" s="98"/>
      <c r="F220" s="98"/>
      <c r="G220" s="98"/>
      <c r="H220" s="98"/>
      <c r="I220" s="98"/>
      <c r="J220" s="98"/>
      <c r="K220" s="98"/>
      <c r="L220" s="98"/>
      <c r="M220" s="98"/>
      <c r="N220" s="28"/>
    </row>
    <row r="221" customFormat="false" ht="13.5" hidden="false" customHeight="true" outlineLevel="0" collapsed="false">
      <c r="B221" s="35"/>
      <c r="C221" s="78" t="str">
        <f aca="false">C212</f>
        <v>Formula</v>
      </c>
      <c r="D221" s="78"/>
      <c r="E221" s="78"/>
      <c r="F221" s="78"/>
      <c r="G221" s="79" t="str">
        <f aca="false">G212</f>
        <v>Variáveis</v>
      </c>
      <c r="H221" s="79"/>
      <c r="I221" s="79"/>
      <c r="J221" s="79"/>
      <c r="K221" s="79"/>
      <c r="L221" s="79"/>
      <c r="M221" s="79"/>
      <c r="N221" s="28"/>
      <c r="S221" s="37"/>
    </row>
    <row r="222" customFormat="false" ht="13.5" hidden="false" customHeight="true" outlineLevel="0" collapsed="false">
      <c r="B222" s="35"/>
      <c r="C222" s="80"/>
      <c r="D222" s="22"/>
      <c r="E222" s="22"/>
      <c r="F222" s="81"/>
      <c r="G222" s="82"/>
      <c r="H222" s="22"/>
      <c r="I222" s="22"/>
      <c r="J222" s="22"/>
      <c r="K222" s="22"/>
      <c r="L222" s="22"/>
      <c r="M222" s="24"/>
      <c r="N222" s="28"/>
    </row>
    <row r="223" customFormat="false" ht="13.5" hidden="false" customHeight="true" outlineLevel="0" collapsed="false">
      <c r="B223" s="35"/>
      <c r="C223" s="35"/>
      <c r="F223" s="83"/>
      <c r="G223" s="84" t="s">
        <v>101</v>
      </c>
      <c r="H223" s="84"/>
      <c r="I223" s="84"/>
      <c r="J223" s="84"/>
      <c r="K223" s="84"/>
      <c r="L223" s="95" t="n">
        <v>40</v>
      </c>
      <c r="M223" s="86" t="str">
        <f aca="false">M215</f>
        <v>°C</v>
      </c>
      <c r="N223" s="28"/>
    </row>
    <row r="224" customFormat="false" ht="13.5" hidden="false" customHeight="true" outlineLevel="0" collapsed="false">
      <c r="B224" s="35"/>
      <c r="C224" s="35"/>
      <c r="F224" s="83"/>
      <c r="G224" s="84" t="str">
        <f aca="false">G215</f>
        <v>Temp. Amb.  no desligamento - T2</v>
      </c>
      <c r="H224" s="84"/>
      <c r="I224" s="84"/>
      <c r="J224" s="84"/>
      <c r="K224" s="84"/>
      <c r="L224" s="95" t="n">
        <f aca="false">L215</f>
        <v>20.44</v>
      </c>
      <c r="M224" s="86" t="str">
        <f aca="false">M215</f>
        <v>°C</v>
      </c>
      <c r="N224" s="28"/>
    </row>
    <row r="225" customFormat="false" ht="13.5" hidden="false" customHeight="true" outlineLevel="0" collapsed="false">
      <c r="B225" s="35"/>
      <c r="C225" s="35"/>
      <c r="F225" s="83"/>
      <c r="G225" s="84" t="s">
        <v>102</v>
      </c>
      <c r="H225" s="84"/>
      <c r="I225" s="84"/>
      <c r="J225" s="84"/>
      <c r="K225" s="84"/>
      <c r="L225" s="95" t="n">
        <f aca="false">J218</f>
        <v>23657.1264388762</v>
      </c>
      <c r="M225" s="86" t="str">
        <f aca="false">K218</f>
        <v>°C</v>
      </c>
      <c r="N225" s="28"/>
    </row>
    <row r="226" customFormat="false" ht="13.5" hidden="false" customHeight="true" outlineLevel="0" collapsed="false">
      <c r="B226" s="35"/>
      <c r="C226" s="87"/>
      <c r="D226" s="88"/>
      <c r="E226" s="88"/>
      <c r="F226" s="89"/>
      <c r="G226" s="90"/>
      <c r="H226" s="90"/>
      <c r="I226" s="90"/>
      <c r="J226" s="90"/>
      <c r="K226" s="90"/>
      <c r="L226" s="91"/>
      <c r="M226" s="92"/>
      <c r="N226" s="28"/>
    </row>
    <row r="227" customFormat="false" ht="13.5" hidden="false" customHeight="true" outlineLevel="0" collapsed="false">
      <c r="B227" s="35"/>
      <c r="N227" s="28"/>
    </row>
    <row r="228" customFormat="false" ht="13.5" hidden="false" customHeight="true" outlineLevel="0" collapsed="false">
      <c r="B228" s="35"/>
      <c r="K228" s="37" t="s">
        <v>103</v>
      </c>
      <c r="L228" s="93" t="n">
        <f aca="false">(L225*(U27+L223)/(U27+L224))+L223</f>
        <v>25582.4482818701</v>
      </c>
      <c r="M228" s="94" t="str">
        <f aca="false">K218</f>
        <v>°C</v>
      </c>
      <c r="N228" s="28"/>
    </row>
    <row r="229" customFormat="false" ht="13.5" hidden="false" customHeight="true" outlineLevel="0" collapsed="false">
      <c r="B229" s="35"/>
      <c r="N229" s="28"/>
    </row>
    <row r="230" customFormat="false" ht="13.5" hidden="false" customHeight="true" outlineLevel="0" collapsed="false">
      <c r="B230" s="35"/>
      <c r="C230" s="98" t="s">
        <v>104</v>
      </c>
      <c r="D230" s="98"/>
      <c r="E230" s="98"/>
      <c r="F230" s="98"/>
      <c r="G230" s="98"/>
      <c r="H230" s="98"/>
      <c r="I230" s="98"/>
      <c r="J230" s="98"/>
      <c r="K230" s="98"/>
      <c r="L230" s="98"/>
      <c r="M230" s="98"/>
      <c r="N230" s="28"/>
    </row>
    <row r="231" customFormat="false" ht="13.5" hidden="false" customHeight="true" outlineLevel="0" collapsed="false">
      <c r="B231" s="35"/>
      <c r="C231" s="78" t="str">
        <f aca="false">C221</f>
        <v>Formula</v>
      </c>
      <c r="D231" s="78"/>
      <c r="E231" s="78"/>
      <c r="F231" s="78"/>
      <c r="G231" s="79" t="str">
        <f aca="false">G221</f>
        <v>Variáveis</v>
      </c>
      <c r="H231" s="79"/>
      <c r="I231" s="79"/>
      <c r="J231" s="79"/>
      <c r="K231" s="79"/>
      <c r="L231" s="79"/>
      <c r="M231" s="79"/>
      <c r="N231" s="28"/>
    </row>
    <row r="232" customFormat="false" ht="15" hidden="false" customHeight="true" outlineLevel="0" collapsed="false">
      <c r="B232" s="35"/>
      <c r="C232" s="80"/>
      <c r="D232" s="22"/>
      <c r="E232" s="22"/>
      <c r="F232" s="81"/>
      <c r="G232" s="82"/>
      <c r="H232" s="22"/>
      <c r="I232" s="22"/>
      <c r="J232" s="22"/>
      <c r="K232" s="22"/>
      <c r="L232" s="22"/>
      <c r="M232" s="24"/>
      <c r="N232" s="28"/>
    </row>
    <row r="233" customFormat="false" ht="14.25" hidden="false" customHeight="false" outlineLevel="0" collapsed="false">
      <c r="B233" s="35"/>
      <c r="C233" s="35"/>
      <c r="F233" s="83"/>
      <c r="G233" s="84" t="s">
        <v>105</v>
      </c>
      <c r="H233" s="84"/>
      <c r="I233" s="84"/>
      <c r="J233" s="84"/>
      <c r="K233" s="84"/>
      <c r="L233" s="95" t="n">
        <f aca="false">L228</f>
        <v>25582.4482818701</v>
      </c>
      <c r="M233" s="86" t="str">
        <f aca="false">M225</f>
        <v>°C</v>
      </c>
      <c r="N233" s="28"/>
    </row>
    <row r="234" customFormat="false" ht="14.25" hidden="false" customHeight="false" outlineLevel="0" collapsed="false">
      <c r="B234" s="35"/>
      <c r="C234" s="35"/>
      <c r="F234" s="83"/>
      <c r="G234" s="84" t="s">
        <v>101</v>
      </c>
      <c r="H234" s="84"/>
      <c r="I234" s="84"/>
      <c r="J234" s="84"/>
      <c r="K234" s="84"/>
      <c r="L234" s="95" t="n">
        <f aca="false">L223</f>
        <v>40</v>
      </c>
      <c r="M234" s="86" t="str">
        <f aca="false">M233</f>
        <v>°C</v>
      </c>
      <c r="N234" s="28"/>
    </row>
    <row r="235" customFormat="false" ht="15" hidden="false" customHeight="false" outlineLevel="0" collapsed="false">
      <c r="B235" s="35"/>
      <c r="C235" s="87"/>
      <c r="D235" s="88"/>
      <c r="E235" s="88"/>
      <c r="F235" s="89"/>
      <c r="G235" s="90"/>
      <c r="H235" s="90"/>
      <c r="I235" s="90"/>
      <c r="J235" s="90"/>
      <c r="K235" s="90"/>
      <c r="L235" s="91"/>
      <c r="M235" s="92"/>
      <c r="N235" s="28"/>
    </row>
    <row r="236" customFormat="false" ht="14.25" hidden="false" customHeight="false" outlineLevel="0" collapsed="false">
      <c r="B236" s="35"/>
      <c r="N236" s="28"/>
    </row>
    <row r="237" customFormat="false" ht="14.25" hidden="false" customHeight="false" outlineLevel="0" collapsed="false">
      <c r="B237" s="35"/>
      <c r="K237" s="37" t="s">
        <v>106</v>
      </c>
      <c r="L237" s="93" t="n">
        <f aca="false">L233-L234</f>
        <v>25542.4482818701</v>
      </c>
      <c r="M237" s="94" t="str">
        <f aca="false">M228</f>
        <v>°C</v>
      </c>
      <c r="N237" s="28"/>
    </row>
    <row r="238" customFormat="false" ht="15" hidden="false" customHeight="false" outlineLevel="0" collapsed="false">
      <c r="B238" s="35"/>
      <c r="K238" s="37"/>
      <c r="L238" s="93"/>
      <c r="M238" s="94"/>
      <c r="N238" s="28"/>
    </row>
    <row r="239" customFormat="false" ht="15" hidden="false" customHeight="true" outlineLevel="0" collapsed="false">
      <c r="B239" s="35"/>
      <c r="C239" s="98" t="s">
        <v>107</v>
      </c>
      <c r="D239" s="98"/>
      <c r="E239" s="98"/>
      <c r="F239" s="98"/>
      <c r="G239" s="98"/>
      <c r="H239" s="98"/>
      <c r="I239" s="98"/>
      <c r="J239" s="98"/>
      <c r="K239" s="98"/>
      <c r="L239" s="98"/>
      <c r="M239" s="98"/>
      <c r="N239" s="28"/>
    </row>
    <row r="240" customFormat="false" ht="15" hidden="false" customHeight="false" outlineLevel="0" collapsed="false">
      <c r="B240" s="35"/>
      <c r="C240" s="78" t="str">
        <f aca="false">C231</f>
        <v>Formula</v>
      </c>
      <c r="D240" s="78"/>
      <c r="E240" s="78"/>
      <c r="F240" s="78"/>
      <c r="G240" s="79" t="str">
        <f aca="false">G231</f>
        <v>Variáveis</v>
      </c>
      <c r="H240" s="79"/>
      <c r="I240" s="79"/>
      <c r="J240" s="79"/>
      <c r="K240" s="79"/>
      <c r="L240" s="79"/>
      <c r="M240" s="79"/>
      <c r="N240" s="28"/>
    </row>
    <row r="241" customFormat="false" ht="14.25" hidden="false" customHeight="false" outlineLevel="0" collapsed="false">
      <c r="B241" s="35"/>
      <c r="C241" s="80"/>
      <c r="D241" s="22"/>
      <c r="E241" s="22"/>
      <c r="F241" s="81"/>
      <c r="G241" s="82"/>
      <c r="H241" s="22"/>
      <c r="I241" s="22"/>
      <c r="J241" s="22"/>
      <c r="K241" s="22"/>
      <c r="L241" s="22"/>
      <c r="M241" s="24"/>
      <c r="N241" s="28"/>
    </row>
    <row r="242" customFormat="false" ht="14.25" hidden="false" customHeight="false" outlineLevel="0" collapsed="false">
      <c r="B242" s="35"/>
      <c r="C242" s="35"/>
      <c r="F242" s="83"/>
      <c r="G242" s="84" t="s">
        <v>105</v>
      </c>
      <c r="H242" s="84"/>
      <c r="I242" s="84"/>
      <c r="J242" s="84"/>
      <c r="K242" s="84"/>
      <c r="L242" s="95" t="n">
        <f aca="false">L233</f>
        <v>25582.4482818701</v>
      </c>
      <c r="M242" s="86" t="str">
        <f aca="false">M234</f>
        <v>°C</v>
      </c>
      <c r="N242" s="28"/>
    </row>
    <row r="243" customFormat="false" ht="14.25" hidden="false" customHeight="false" outlineLevel="0" collapsed="false">
      <c r="B243" s="35"/>
      <c r="C243" s="35"/>
      <c r="F243" s="83"/>
      <c r="G243" s="84" t="s">
        <v>108</v>
      </c>
      <c r="H243" s="84"/>
      <c r="I243" s="84"/>
      <c r="J243" s="84"/>
      <c r="K243" s="84"/>
      <c r="L243" s="95" t="n">
        <v>10</v>
      </c>
      <c r="M243" s="86" t="s">
        <v>109</v>
      </c>
      <c r="N243" s="28"/>
    </row>
    <row r="244" customFormat="false" ht="14.25" hidden="false" customHeight="false" outlineLevel="0" collapsed="false">
      <c r="B244" s="35"/>
      <c r="C244" s="35"/>
      <c r="F244" s="83"/>
      <c r="G244" s="84" t="s">
        <v>110</v>
      </c>
      <c r="H244" s="84"/>
      <c r="I244" s="84"/>
      <c r="J244" s="84"/>
      <c r="K244" s="84"/>
      <c r="L244" s="95" t="n">
        <f aca="false">9.5*23</f>
        <v>218.5</v>
      </c>
      <c r="M244" s="86" t="s">
        <v>111</v>
      </c>
      <c r="N244" s="28"/>
    </row>
    <row r="245" customFormat="false" ht="14.25" hidden="false" customHeight="false" outlineLevel="0" collapsed="false">
      <c r="B245" s="35"/>
      <c r="C245" s="35"/>
      <c r="F245" s="83"/>
      <c r="G245" s="84" t="s">
        <v>112</v>
      </c>
      <c r="H245" s="84"/>
      <c r="I245" s="84"/>
      <c r="J245" s="84"/>
      <c r="K245" s="84"/>
      <c r="L245" s="95" t="n">
        <v>1</v>
      </c>
      <c r="M245" s="86" t="s">
        <v>113</v>
      </c>
      <c r="N245" s="28"/>
    </row>
    <row r="246" customFormat="false" ht="15" hidden="false" customHeight="false" outlineLevel="0" collapsed="false">
      <c r="B246" s="35"/>
      <c r="C246" s="87"/>
      <c r="D246" s="88"/>
      <c r="E246" s="88"/>
      <c r="F246" s="89"/>
      <c r="G246" s="90"/>
      <c r="H246" s="90"/>
      <c r="I246" s="90"/>
      <c r="J246" s="90"/>
      <c r="K246" s="90"/>
      <c r="L246" s="91"/>
      <c r="M246" s="92"/>
      <c r="N246" s="28"/>
    </row>
    <row r="247" customFormat="false" ht="14.25" hidden="false" customHeight="false" outlineLevel="0" collapsed="false">
      <c r="B247" s="35"/>
      <c r="N247" s="28"/>
    </row>
    <row r="248" customFormat="false" ht="15" hidden="false" customHeight="false" outlineLevel="0" collapsed="false">
      <c r="B248" s="35"/>
      <c r="K248" s="37" t="s">
        <v>114</v>
      </c>
      <c r="L248" s="93" t="n">
        <f aca="false">L242+((2*(L242+U27))/((45700/((L243*1000)/L244)^2*L245)-1))</f>
        <v>28061.763309557</v>
      </c>
      <c r="M248" s="94" t="str">
        <f aca="false">M237</f>
        <v>°C</v>
      </c>
      <c r="N248" s="28"/>
    </row>
    <row r="249" customFormat="false" ht="14.25" hidden="false" customHeight="false" outlineLevel="0" collapsed="false">
      <c r="B249" s="35"/>
      <c r="K249" s="37"/>
      <c r="L249" s="93"/>
      <c r="M249" s="94"/>
      <c r="N249" s="28"/>
    </row>
    <row r="250" customFormat="false" ht="15.75" hidden="false" customHeight="false" outlineLevel="0" collapsed="false">
      <c r="B250" s="25" t="s">
        <v>115</v>
      </c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</row>
    <row r="251" customFormat="false" ht="14.25" hidden="false" customHeight="false" outlineLevel="0" collapsed="false">
      <c r="B251" s="35"/>
      <c r="N251" s="28"/>
    </row>
    <row r="252" customFormat="false" ht="14.25" hidden="false" customHeight="false" outlineLevel="0" collapsed="false">
      <c r="B252" s="35"/>
      <c r="N252" s="28"/>
    </row>
    <row r="253" customFormat="false" ht="14.25" hidden="false" customHeight="false" outlineLevel="0" collapsed="false">
      <c r="B253" s="35"/>
      <c r="N253" s="28"/>
    </row>
    <row r="254" customFormat="false" ht="14.25" hidden="false" customHeight="false" outlineLevel="0" collapsed="false">
      <c r="B254" s="35"/>
      <c r="N254" s="28"/>
    </row>
    <row r="255" customFormat="false" ht="15" hidden="false" customHeight="false" outlineLevel="0" collapsed="false">
      <c r="B255" s="35"/>
      <c r="N255" s="28"/>
    </row>
    <row r="256" customFormat="false" ht="15" hidden="false" customHeight="false" outlineLevel="0" collapsed="false">
      <c r="B256" s="35"/>
      <c r="E256" s="99" t="s">
        <v>116</v>
      </c>
      <c r="F256" s="99"/>
      <c r="G256" s="99"/>
      <c r="H256" s="99"/>
      <c r="I256" s="99"/>
      <c r="J256" s="99"/>
      <c r="N256" s="28"/>
    </row>
    <row r="257" customFormat="false" ht="15" hidden="false" customHeight="false" outlineLevel="0" collapsed="false">
      <c r="B257" s="35"/>
      <c r="E257" s="100" t="s">
        <v>117</v>
      </c>
      <c r="F257" s="100"/>
      <c r="G257" s="100"/>
      <c r="H257" s="100"/>
      <c r="I257" s="28" t="s">
        <v>118</v>
      </c>
      <c r="J257" s="28"/>
      <c r="N257" s="28"/>
    </row>
    <row r="258" customFormat="false" ht="15.75" hidden="false" customHeight="false" outlineLevel="0" collapsed="false">
      <c r="B258" s="35"/>
      <c r="E258" s="101" t="s">
        <v>119</v>
      </c>
      <c r="F258" s="101"/>
      <c r="G258" s="101"/>
      <c r="H258" s="101"/>
      <c r="I258" s="102" t="n">
        <f aca="false">L228</f>
        <v>25582.4482818701</v>
      </c>
      <c r="J258" s="103" t="str">
        <f aca="false">M228</f>
        <v>°C</v>
      </c>
      <c r="N258" s="28"/>
    </row>
    <row r="259" customFormat="false" ht="14.25" hidden="false" customHeight="false" outlineLevel="0" collapsed="false">
      <c r="B259" s="35"/>
      <c r="N259" s="28"/>
    </row>
    <row r="260" customFormat="false" ht="15" hidden="false" customHeight="false" outlineLevel="0" collapsed="false">
      <c r="B260" s="104" t="s">
        <v>120</v>
      </c>
      <c r="C260" s="104"/>
      <c r="D260" s="105" t="n">
        <v>43734</v>
      </c>
      <c r="E260" s="105"/>
      <c r="N260" s="28"/>
    </row>
    <row r="261" customFormat="false" ht="15" hidden="false" customHeight="false" outlineLevel="0" collapsed="false">
      <c r="B261" s="104"/>
      <c r="C261" s="106"/>
      <c r="D261" s="107"/>
      <c r="E261" s="108"/>
      <c r="N261" s="28"/>
    </row>
    <row r="262" customFormat="false" ht="14.25" hidden="false" customHeight="true" outlineLevel="0" collapsed="false">
      <c r="B262" s="109" t="s">
        <v>121</v>
      </c>
      <c r="C262" s="110"/>
      <c r="D262" s="110"/>
      <c r="E262" s="110"/>
      <c r="I262" s="111" t="s">
        <v>122</v>
      </c>
      <c r="L262" s="110"/>
      <c r="M262" s="110"/>
      <c r="N262" s="112"/>
    </row>
    <row r="263" customFormat="false" ht="14.25" hidden="false" customHeight="true" outlineLevel="0" collapsed="false">
      <c r="B263" s="113"/>
      <c r="C263" s="110"/>
      <c r="D263" s="110"/>
      <c r="E263" s="110"/>
      <c r="K263" s="110"/>
      <c r="L263" s="110"/>
      <c r="M263" s="110"/>
      <c r="N263" s="112"/>
    </row>
    <row r="264" customFormat="false" ht="14.25" hidden="false" customHeight="false" outlineLevel="0" collapsed="false">
      <c r="B264" s="113"/>
      <c r="C264" s="110"/>
      <c r="D264" s="110"/>
      <c r="E264" s="110"/>
      <c r="K264" s="110"/>
      <c r="L264" s="110"/>
      <c r="M264" s="110"/>
      <c r="N264" s="112"/>
    </row>
    <row r="265" customFormat="false" ht="15" hidden="false" customHeight="false" outlineLevel="0" collapsed="false">
      <c r="B265" s="109"/>
      <c r="C265" s="110"/>
      <c r="D265" s="110"/>
      <c r="E265" s="110"/>
      <c r="K265" s="111"/>
      <c r="L265" s="110"/>
      <c r="M265" s="110"/>
      <c r="N265" s="112"/>
    </row>
    <row r="266" customFormat="false" ht="15" hidden="false" customHeight="false" outlineLevel="0" collapsed="false">
      <c r="B266" s="109"/>
      <c r="C266" s="110"/>
      <c r="D266" s="110"/>
      <c r="E266" s="110"/>
      <c r="K266" s="111"/>
      <c r="L266" s="110"/>
      <c r="M266" s="110"/>
      <c r="N266" s="112"/>
    </row>
    <row r="267" customFormat="false" ht="15" hidden="false" customHeight="false" outlineLevel="0" collapsed="false">
      <c r="B267" s="114" t="s">
        <v>123</v>
      </c>
      <c r="C267" s="114"/>
      <c r="D267" s="114"/>
      <c r="E267" s="114"/>
      <c r="F267" s="114"/>
      <c r="I267" s="115" t="s">
        <v>124</v>
      </c>
      <c r="J267" s="115"/>
      <c r="K267" s="115"/>
      <c r="L267" s="115"/>
      <c r="M267" s="115"/>
      <c r="N267" s="112"/>
    </row>
    <row r="268" customFormat="false" ht="14.25" hidden="false" customHeight="false" outlineLevel="0" collapsed="false">
      <c r="B268" s="113"/>
      <c r="C268" s="110"/>
      <c r="D268" s="110"/>
      <c r="E268" s="110"/>
      <c r="K268" s="110"/>
      <c r="L268" s="110"/>
      <c r="M268" s="110"/>
      <c r="N268" s="112"/>
    </row>
    <row r="269" customFormat="false" ht="14.25" hidden="false" customHeight="true" outlineLevel="0" collapsed="false">
      <c r="B269" s="116" t="s">
        <v>125</v>
      </c>
      <c r="C269" s="116"/>
      <c r="D269" s="116"/>
      <c r="E269" s="116"/>
      <c r="F269" s="116"/>
      <c r="G269" s="116"/>
      <c r="H269" s="116"/>
      <c r="I269" s="116"/>
      <c r="J269" s="116"/>
      <c r="K269" s="116"/>
      <c r="L269" s="116"/>
      <c r="M269" s="116"/>
      <c r="N269" s="116"/>
    </row>
    <row r="270" customFormat="false" ht="14.25" hidden="false" customHeight="false" outlineLevel="0" collapsed="false">
      <c r="B270" s="116"/>
      <c r="C270" s="116"/>
      <c r="D270" s="116"/>
      <c r="E270" s="116"/>
      <c r="F270" s="116"/>
      <c r="G270" s="116"/>
      <c r="H270" s="116"/>
      <c r="I270" s="116"/>
      <c r="J270" s="116"/>
      <c r="K270" s="116"/>
      <c r="L270" s="116"/>
      <c r="M270" s="116"/>
      <c r="N270" s="116"/>
    </row>
    <row r="271" customFormat="false" ht="15" hidden="false" customHeight="false" outlineLevel="0" collapsed="false">
      <c r="B271" s="117"/>
      <c r="C271" s="118"/>
      <c r="D271" s="118"/>
      <c r="E271" s="118"/>
      <c r="F271" s="118"/>
      <c r="G271" s="118"/>
      <c r="H271" s="118"/>
      <c r="I271" s="118"/>
      <c r="J271" s="88"/>
      <c r="K271" s="88"/>
      <c r="L271" s="88"/>
      <c r="M271" s="88"/>
      <c r="N271" s="119"/>
    </row>
  </sheetData>
  <mergeCells count="115">
    <mergeCell ref="D2:N4"/>
    <mergeCell ref="B5:C5"/>
    <mergeCell ref="B6:C6"/>
    <mergeCell ref="B7:C7"/>
    <mergeCell ref="B9:N9"/>
    <mergeCell ref="M16:N16"/>
    <mergeCell ref="M17:N17"/>
    <mergeCell ref="B18:N18"/>
    <mergeCell ref="C20:M28"/>
    <mergeCell ref="B32:N32"/>
    <mergeCell ref="E34:I35"/>
    <mergeCell ref="J34:J35"/>
    <mergeCell ref="K34:K35"/>
    <mergeCell ref="E36:I37"/>
    <mergeCell ref="J36:J37"/>
    <mergeCell ref="K36:K37"/>
    <mergeCell ref="B39:N39"/>
    <mergeCell ref="D41:E42"/>
    <mergeCell ref="F41:L42"/>
    <mergeCell ref="D43:E44"/>
    <mergeCell ref="F43:L44"/>
    <mergeCell ref="D45:E46"/>
    <mergeCell ref="F45:L46"/>
    <mergeCell ref="D47:E48"/>
    <mergeCell ref="F47:L48"/>
    <mergeCell ref="D49:E50"/>
    <mergeCell ref="F49:L50"/>
    <mergeCell ref="D51:E52"/>
    <mergeCell ref="F51:L52"/>
    <mergeCell ref="D53:E54"/>
    <mergeCell ref="F53:L54"/>
    <mergeCell ref="D55:E56"/>
    <mergeCell ref="F55:L56"/>
    <mergeCell ref="D57:E58"/>
    <mergeCell ref="F57:L58"/>
    <mergeCell ref="E61:K61"/>
    <mergeCell ref="B84:N84"/>
    <mergeCell ref="Q100:Y100"/>
    <mergeCell ref="Q101:V101"/>
    <mergeCell ref="W101:Y101"/>
    <mergeCell ref="E138:K138"/>
    <mergeCell ref="Q140:Y140"/>
    <mergeCell ref="Q141:U141"/>
    <mergeCell ref="V141:Y141"/>
    <mergeCell ref="B160:N160"/>
    <mergeCell ref="G162:J162"/>
    <mergeCell ref="H163:I163"/>
    <mergeCell ref="H164:I164"/>
    <mergeCell ref="H165:I165"/>
    <mergeCell ref="H166:I166"/>
    <mergeCell ref="H167:I167"/>
    <mergeCell ref="H168:I168"/>
    <mergeCell ref="H169:I169"/>
    <mergeCell ref="H170:I170"/>
    <mergeCell ref="H171:I171"/>
    <mergeCell ref="H172:I172"/>
    <mergeCell ref="H173:I173"/>
    <mergeCell ref="H174:I174"/>
    <mergeCell ref="H175:I175"/>
    <mergeCell ref="H176:I176"/>
    <mergeCell ref="H177:I177"/>
    <mergeCell ref="H178:I178"/>
    <mergeCell ref="H179:I179"/>
    <mergeCell ref="H180:I180"/>
    <mergeCell ref="H181:I181"/>
    <mergeCell ref="H182:I182"/>
    <mergeCell ref="H183:I183"/>
    <mergeCell ref="H184:I184"/>
    <mergeCell ref="H185:I185"/>
    <mergeCell ref="E187:K187"/>
    <mergeCell ref="B199:N199"/>
    <mergeCell ref="C201:M201"/>
    <mergeCell ref="C202:F202"/>
    <mergeCell ref="G202:M202"/>
    <mergeCell ref="G204:K204"/>
    <mergeCell ref="G205:K205"/>
    <mergeCell ref="G206:K206"/>
    <mergeCell ref="G207:K207"/>
    <mergeCell ref="C211:M211"/>
    <mergeCell ref="C212:F212"/>
    <mergeCell ref="G212:M212"/>
    <mergeCell ref="G214:K214"/>
    <mergeCell ref="G215:K215"/>
    <mergeCell ref="G216:K216"/>
    <mergeCell ref="C220:M220"/>
    <mergeCell ref="C221:F221"/>
    <mergeCell ref="G221:M221"/>
    <mergeCell ref="G223:K223"/>
    <mergeCell ref="G224:K224"/>
    <mergeCell ref="G225:K225"/>
    <mergeCell ref="G226:K226"/>
    <mergeCell ref="C230:M230"/>
    <mergeCell ref="C231:F231"/>
    <mergeCell ref="G231:M231"/>
    <mergeCell ref="G233:K233"/>
    <mergeCell ref="G234:K234"/>
    <mergeCell ref="G235:K235"/>
    <mergeCell ref="C239:M239"/>
    <mergeCell ref="C240:F240"/>
    <mergeCell ref="G240:M240"/>
    <mergeCell ref="G242:K242"/>
    <mergeCell ref="G243:K243"/>
    <mergeCell ref="G244:K244"/>
    <mergeCell ref="G245:K245"/>
    <mergeCell ref="G246:K246"/>
    <mergeCell ref="B250:N250"/>
    <mergeCell ref="E256:J256"/>
    <mergeCell ref="E257:H257"/>
    <mergeCell ref="I257:J257"/>
    <mergeCell ref="E258:H258"/>
    <mergeCell ref="B260:C260"/>
    <mergeCell ref="D260:E260"/>
    <mergeCell ref="B267:F267"/>
    <mergeCell ref="I267:M267"/>
    <mergeCell ref="B269:N270"/>
  </mergeCells>
  <conditionalFormatting sqref="R143:Y143">
    <cfRule type="expression" priority="2" aboveAverage="0" equalAverage="0" bottom="0" percent="0" rank="0" text="" dxfId="3">
      <formula>$E$92&lt;1</formula>
    </cfRule>
  </conditionalFormatting>
  <conditionalFormatting sqref="R144:V144 W144:Y146">
    <cfRule type="expression" priority="3" aboveAverage="0" equalAverage="0" bottom="0" percent="0" rank="0" text="" dxfId="4">
      <formula>$E$96&lt;1</formula>
    </cfRule>
  </conditionalFormatting>
  <conditionalFormatting sqref="R145:V146">
    <cfRule type="expression" priority="4" aboveAverage="0" equalAverage="0" bottom="0" percent="0" rank="0" text="" dxfId="5">
      <formula>$E$100&lt;1</formula>
    </cfRule>
  </conditionalFormatting>
  <printOptions headings="false" gridLines="false" gridLinesSet="true" horizontalCentered="false" verticalCentered="false"/>
  <pageMargins left="0.511805555555556" right="0.511805555555556" top="0.7875" bottom="0.7875" header="0.511811023622047" footer="0.315277777777778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>&amp;CPágina &amp;P de &amp;N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B1:AK276"/>
  <sheetViews>
    <sheetView showFormulas="false" showGridLines="true" showRowColHeaders="true" showZeros="true" rightToLeft="false" tabSelected="false" showOutlineSymbols="true" defaultGridColor="true" view="normal" topLeftCell="A247" colorId="64" zoomScale="150" zoomScaleNormal="150" zoomScalePageLayoutView="100" workbookViewId="0">
      <selection pane="topLeft" activeCell="O163" activeCellId="0" sqref="O163"/>
    </sheetView>
  </sheetViews>
  <sheetFormatPr defaultColWidth="9.1484375" defaultRowHeight="14.25" zeroHeight="false" outlineLevelRow="0" outlineLevelCol="0"/>
  <cols>
    <col collapsed="false" customWidth="true" hidden="false" outlineLevel="0" max="1" min="1" style="1" width="9.71"/>
    <col collapsed="false" customWidth="true" hidden="false" outlineLevel="0" max="2" min="2" style="1" width="12.71"/>
    <col collapsed="false" customWidth="true" hidden="false" outlineLevel="0" max="12" min="3" style="1" width="9.71"/>
    <col collapsed="false" customWidth="true" hidden="false" outlineLevel="0" max="13" min="13" style="1" width="10.99"/>
    <col collapsed="false" customWidth="true" hidden="false" outlineLevel="0" max="14" min="14" style="1" width="10.13"/>
    <col collapsed="false" customWidth="true" hidden="false" outlineLevel="0" max="15" min="15" style="1" width="9.71"/>
    <col collapsed="false" customWidth="true" hidden="false" outlineLevel="0" max="25" min="16" style="1" width="8.29"/>
    <col collapsed="false" customWidth="true" hidden="false" outlineLevel="0" max="26" min="26" style="1" width="13.86"/>
    <col collapsed="false" customWidth="true" hidden="false" outlineLevel="0" max="27" min="27" style="1" width="8.29"/>
    <col collapsed="false" customWidth="true" hidden="false" outlineLevel="0" max="28" min="28" style="1" width="9.85"/>
    <col collapsed="false" customWidth="true" hidden="false" outlineLevel="0" max="29" min="29" style="1" width="8.29"/>
    <col collapsed="false" customWidth="false" hidden="false" outlineLevel="0" max="1024" min="30" style="1" width="9.13"/>
  </cols>
  <sheetData>
    <row r="1" customFormat="false" ht="13.5" hidden="false" customHeight="true" outlineLevel="0" collapsed="false"/>
    <row r="2" customFormat="false" ht="13.5" hidden="false" customHeight="true" outlineLevel="0" collapsed="false">
      <c r="B2" s="2" t="s">
        <v>0</v>
      </c>
      <c r="C2" s="3"/>
      <c r="D2" s="4" t="s">
        <v>1</v>
      </c>
      <c r="E2" s="4"/>
      <c r="F2" s="4"/>
      <c r="G2" s="4"/>
      <c r="H2" s="4"/>
      <c r="I2" s="4"/>
      <c r="J2" s="4"/>
      <c r="K2" s="4"/>
      <c r="L2" s="4"/>
      <c r="M2" s="4"/>
      <c r="N2" s="4"/>
    </row>
    <row r="3" customFormat="false" ht="13.5" hidden="false" customHeight="true" outlineLevel="0" collapsed="false">
      <c r="B3" s="5"/>
      <c r="C3" s="6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customFormat="false" ht="13.5" hidden="false" customHeight="true" outlineLevel="0" collapsed="false">
      <c r="B4" s="5"/>
      <c r="C4" s="6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Q4" s="1" t="n">
        <v>33.5</v>
      </c>
    </row>
    <row r="5" customFormat="false" ht="13.5" hidden="false" customHeight="true" outlineLevel="0" collapsed="false">
      <c r="B5" s="7" t="s">
        <v>2</v>
      </c>
      <c r="C5" s="7"/>
      <c r="D5" s="8" t="s">
        <v>126</v>
      </c>
      <c r="E5" s="9"/>
      <c r="F5" s="8"/>
      <c r="G5" s="10"/>
      <c r="H5" s="11" t="s">
        <v>4</v>
      </c>
      <c r="I5" s="120" t="n">
        <v>49540</v>
      </c>
      <c r="J5" s="10"/>
      <c r="K5" s="10"/>
      <c r="L5" s="11"/>
      <c r="M5" s="11" t="s">
        <v>5</v>
      </c>
      <c r="N5" s="121" t="s">
        <v>6</v>
      </c>
      <c r="Q5" s="1" t="n">
        <f aca="false">Q4*1.1</f>
        <v>36.85</v>
      </c>
    </row>
    <row r="6" customFormat="false" ht="13.5" hidden="false" customHeight="true" outlineLevel="0" collapsed="false">
      <c r="B6" s="13" t="s">
        <v>7</v>
      </c>
      <c r="C6" s="13"/>
      <c r="D6" s="14" t="s">
        <v>8</v>
      </c>
      <c r="E6" s="15"/>
      <c r="F6" s="14"/>
      <c r="G6" s="16"/>
      <c r="H6" s="17" t="s">
        <v>9</v>
      </c>
      <c r="I6" s="122" t="s">
        <v>10</v>
      </c>
      <c r="J6" s="16"/>
      <c r="K6" s="16"/>
      <c r="L6" s="18"/>
      <c r="M6" s="17" t="s">
        <v>11</v>
      </c>
      <c r="N6" s="121" t="n">
        <v>1</v>
      </c>
    </row>
    <row r="7" customFormat="false" ht="13.5" hidden="false" customHeight="true" outlineLevel="0" collapsed="false">
      <c r="B7" s="13" t="s">
        <v>12</v>
      </c>
      <c r="C7" s="13"/>
      <c r="D7" s="14" t="s">
        <v>127</v>
      </c>
      <c r="E7" s="15"/>
      <c r="F7" s="18"/>
      <c r="G7" s="16"/>
      <c r="H7" s="19" t="s">
        <v>14</v>
      </c>
      <c r="I7" s="14" t="s">
        <v>15</v>
      </c>
      <c r="J7" s="16"/>
      <c r="K7" s="16"/>
      <c r="L7" s="18"/>
      <c r="M7" s="17" t="s">
        <v>16</v>
      </c>
      <c r="N7" s="123" t="n">
        <v>19035</v>
      </c>
    </row>
    <row r="8" customFormat="false" ht="13.5" hidden="false" customHeight="true" outlineLevel="0" collapsed="false">
      <c r="B8" s="21"/>
      <c r="C8" s="22"/>
      <c r="D8" s="23"/>
      <c r="E8" s="23"/>
      <c r="F8" s="23"/>
      <c r="G8" s="23"/>
      <c r="H8" s="23"/>
      <c r="I8" s="23"/>
      <c r="J8" s="23"/>
      <c r="K8" s="22"/>
      <c r="L8" s="22"/>
      <c r="M8" s="22"/>
      <c r="N8" s="24"/>
    </row>
    <row r="9" customFormat="false" ht="13.5" hidden="false" customHeight="true" outlineLevel="0" collapsed="false">
      <c r="B9" s="25" t="s">
        <v>17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</row>
    <row r="10" customFormat="false" ht="13.5" hidden="false" customHeight="true" outlineLevel="0" collapsed="false">
      <c r="B10" s="26"/>
      <c r="E10" s="27"/>
      <c r="F10" s="27"/>
      <c r="G10" s="27"/>
      <c r="H10" s="27"/>
      <c r="I10" s="27"/>
      <c r="J10" s="27"/>
      <c r="K10" s="27"/>
      <c r="N10" s="28"/>
    </row>
    <row r="11" customFormat="false" ht="13.5" hidden="false" customHeight="true" outlineLevel="0" collapsed="false">
      <c r="B11" s="26"/>
      <c r="E11" s="29" t="s">
        <v>18</v>
      </c>
      <c r="F11" s="124" t="n">
        <v>0.075</v>
      </c>
      <c r="G11" s="27" t="s">
        <v>19</v>
      </c>
      <c r="H11" s="27"/>
      <c r="L11" s="29" t="s">
        <v>20</v>
      </c>
      <c r="M11" s="124" t="n">
        <v>0.028</v>
      </c>
      <c r="N11" s="31" t="s">
        <v>21</v>
      </c>
    </row>
    <row r="12" customFormat="false" ht="13.5" hidden="false" customHeight="true" outlineLevel="0" collapsed="false">
      <c r="B12" s="26"/>
      <c r="E12" s="29" t="s">
        <v>22</v>
      </c>
      <c r="F12" s="30" t="n">
        <v>360</v>
      </c>
      <c r="G12" s="27" t="s">
        <v>23</v>
      </c>
      <c r="H12" s="27"/>
      <c r="L12" s="29" t="s">
        <v>24</v>
      </c>
      <c r="M12" s="30" t="n">
        <v>0.7</v>
      </c>
      <c r="N12" s="32" t="s">
        <v>26</v>
      </c>
    </row>
    <row r="13" customFormat="false" ht="13.5" hidden="false" customHeight="true" outlineLevel="0" collapsed="false">
      <c r="B13" s="26"/>
      <c r="E13" s="29" t="s">
        <v>27</v>
      </c>
      <c r="F13" s="30" t="n">
        <v>15</v>
      </c>
      <c r="G13" s="27" t="s">
        <v>28</v>
      </c>
      <c r="H13" s="27"/>
      <c r="L13" s="29" t="s">
        <v>29</v>
      </c>
      <c r="M13" s="30" t="n">
        <v>110</v>
      </c>
      <c r="N13" s="32" t="s">
        <v>30</v>
      </c>
    </row>
    <row r="14" customFormat="false" ht="13.5" hidden="false" customHeight="true" outlineLevel="0" collapsed="false">
      <c r="B14" s="26"/>
      <c r="E14" s="29" t="s">
        <v>31</v>
      </c>
      <c r="F14" s="30" t="n">
        <v>60</v>
      </c>
      <c r="G14" s="27" t="s">
        <v>32</v>
      </c>
      <c r="H14" s="27"/>
      <c r="L14" s="29" t="s">
        <v>33</v>
      </c>
      <c r="M14" s="30" t="n">
        <v>25.5</v>
      </c>
      <c r="N14" s="32" t="s">
        <v>34</v>
      </c>
    </row>
    <row r="15" customFormat="false" ht="13.5" hidden="false" customHeight="true" outlineLevel="0" collapsed="false">
      <c r="B15" s="26"/>
      <c r="E15" s="29" t="s">
        <v>35</v>
      </c>
      <c r="F15" s="30" t="n">
        <v>10</v>
      </c>
      <c r="G15" s="27" t="s">
        <v>36</v>
      </c>
      <c r="H15" s="27"/>
      <c r="N15" s="28"/>
    </row>
    <row r="16" customFormat="false" ht="13.5" hidden="false" customHeight="true" outlineLevel="0" collapsed="false">
      <c r="B16" s="26"/>
      <c r="E16" s="29" t="s">
        <v>37</v>
      </c>
      <c r="F16" s="27" t="n">
        <v>2022</v>
      </c>
      <c r="H16" s="27"/>
      <c r="L16" s="29" t="s">
        <v>38</v>
      </c>
      <c r="M16" s="125" t="s">
        <v>39</v>
      </c>
      <c r="N16" s="125"/>
    </row>
    <row r="17" customFormat="false" ht="13.5" hidden="false" customHeight="true" outlineLevel="0" collapsed="false">
      <c r="B17" s="26"/>
      <c r="G17" s="27"/>
      <c r="H17" s="27"/>
      <c r="M17" s="34"/>
      <c r="N17" s="34"/>
    </row>
    <row r="18" customFormat="false" ht="13.5" hidden="false" customHeight="true" outlineLevel="0" collapsed="false">
      <c r="B18" s="25" t="s">
        <v>40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</row>
    <row r="19" customFormat="false" ht="13.5" hidden="false" customHeight="true" outlineLevel="0" collapsed="false">
      <c r="B19" s="35"/>
      <c r="N19" s="28"/>
    </row>
    <row r="20" customFormat="false" ht="13.5" hidden="false" customHeight="true" outlineLevel="0" collapsed="false">
      <c r="B20" s="35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28"/>
    </row>
    <row r="21" customFormat="false" ht="13.5" hidden="false" customHeight="true" outlineLevel="0" collapsed="false">
      <c r="B21" s="35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28"/>
    </row>
    <row r="22" customFormat="false" ht="13.5" hidden="false" customHeight="true" outlineLevel="0" collapsed="false">
      <c r="B22" s="35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28"/>
    </row>
    <row r="23" customFormat="false" ht="13.5" hidden="false" customHeight="true" outlineLevel="0" collapsed="false">
      <c r="B23" s="35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28"/>
    </row>
    <row r="24" customFormat="false" ht="13.5" hidden="false" customHeight="true" outlineLevel="0" collapsed="false">
      <c r="B24" s="35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28"/>
    </row>
    <row r="25" customFormat="false" ht="13.5" hidden="false" customHeight="true" outlineLevel="0" collapsed="false">
      <c r="B25" s="35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28"/>
    </row>
    <row r="26" customFormat="false" ht="13.5" hidden="false" customHeight="true" outlineLevel="0" collapsed="false">
      <c r="B26" s="35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28"/>
    </row>
    <row r="27" customFormat="false" ht="13.5" hidden="false" customHeight="true" outlineLevel="0" collapsed="false">
      <c r="B27" s="35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28"/>
      <c r="T27" s="37" t="s">
        <v>41</v>
      </c>
      <c r="U27" s="1" t="n">
        <v>225</v>
      </c>
    </row>
    <row r="28" customFormat="false" ht="13.5" hidden="false" customHeight="true" outlineLevel="0" collapsed="false">
      <c r="B28" s="35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28"/>
    </row>
    <row r="29" customFormat="false" ht="13.5" hidden="false" customHeight="true" outlineLevel="0" collapsed="false">
      <c r="B29" s="35"/>
      <c r="N29" s="28"/>
    </row>
    <row r="30" customFormat="false" ht="13.5" hidden="false" customHeight="true" outlineLevel="0" collapsed="false">
      <c r="B30" s="35"/>
      <c r="N30" s="28"/>
    </row>
    <row r="31" customFormat="false" ht="13.5" hidden="false" customHeight="true" outlineLevel="0" collapsed="false">
      <c r="B31" s="35"/>
      <c r="N31" s="28"/>
    </row>
    <row r="32" customFormat="false" ht="13.5" hidden="false" customHeight="true" outlineLevel="0" collapsed="false">
      <c r="B32" s="25" t="s">
        <v>42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</row>
    <row r="33" customFormat="false" ht="13.5" hidden="false" customHeight="true" outlineLevel="0" collapsed="false">
      <c r="B33" s="35"/>
      <c r="N33" s="28"/>
    </row>
    <row r="34" customFormat="false" ht="10.5" hidden="false" customHeight="true" outlineLevel="0" collapsed="false">
      <c r="B34" s="35"/>
      <c r="E34" s="38" t="s">
        <v>43</v>
      </c>
      <c r="F34" s="38"/>
      <c r="G34" s="38"/>
      <c r="H34" s="38"/>
      <c r="I34" s="38"/>
      <c r="J34" s="39" t="n">
        <v>2.634</v>
      </c>
      <c r="K34" s="40" t="str">
        <f aca="false">M209</f>
        <v>mΩ</v>
      </c>
      <c r="N34" s="28"/>
    </row>
    <row r="35" customFormat="false" ht="10.5" hidden="false" customHeight="true" outlineLevel="0" collapsed="false">
      <c r="B35" s="35"/>
      <c r="E35" s="38"/>
      <c r="F35" s="38"/>
      <c r="G35" s="38"/>
      <c r="H35" s="38"/>
      <c r="I35" s="38"/>
      <c r="J35" s="39"/>
      <c r="K35" s="40"/>
      <c r="N35" s="28"/>
    </row>
    <row r="36" customFormat="false" ht="10.5" hidden="false" customHeight="true" outlineLevel="0" collapsed="false">
      <c r="B36" s="35"/>
      <c r="E36" s="41" t="s">
        <v>44</v>
      </c>
      <c r="F36" s="41"/>
      <c r="G36" s="41"/>
      <c r="H36" s="41"/>
      <c r="I36" s="41"/>
      <c r="J36" s="42" t="n">
        <v>18.5</v>
      </c>
      <c r="K36" s="43" t="str">
        <f aca="false">M210</f>
        <v>°C</v>
      </c>
      <c r="N36" s="28"/>
    </row>
    <row r="37" customFormat="false" ht="10.5" hidden="false" customHeight="true" outlineLevel="0" collapsed="false">
      <c r="B37" s="35"/>
      <c r="E37" s="41"/>
      <c r="F37" s="41"/>
      <c r="G37" s="41"/>
      <c r="H37" s="41"/>
      <c r="I37" s="41"/>
      <c r="J37" s="42"/>
      <c r="K37" s="43"/>
      <c r="N37" s="28"/>
    </row>
    <row r="38" customFormat="false" ht="13.5" hidden="false" customHeight="true" outlineLevel="0" collapsed="false">
      <c r="B38" s="35"/>
      <c r="N38" s="28"/>
    </row>
    <row r="39" customFormat="false" ht="13.5" hidden="false" customHeight="true" outlineLevel="0" collapsed="false">
      <c r="B39" s="25" t="s">
        <v>45</v>
      </c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</row>
    <row r="40" customFormat="false" ht="13.5" hidden="false" customHeight="true" outlineLevel="0" collapsed="false">
      <c r="B40" s="35"/>
      <c r="N40" s="28"/>
    </row>
    <row r="41" customFormat="false" ht="10.5" hidden="false" customHeight="true" outlineLevel="0" collapsed="false">
      <c r="B41" s="35"/>
      <c r="D41" s="44" t="s">
        <v>46</v>
      </c>
      <c r="E41" s="44"/>
      <c r="F41" s="44" t="s">
        <v>47</v>
      </c>
      <c r="G41" s="44"/>
      <c r="H41" s="44"/>
      <c r="I41" s="44"/>
      <c r="J41" s="44"/>
      <c r="K41" s="44"/>
      <c r="L41" s="44"/>
      <c r="N41" s="28"/>
    </row>
    <row r="42" customFormat="false" ht="10.5" hidden="false" customHeight="true" outlineLevel="0" collapsed="false">
      <c r="B42" s="35"/>
      <c r="D42" s="44"/>
      <c r="E42" s="44"/>
      <c r="F42" s="44"/>
      <c r="G42" s="44"/>
      <c r="H42" s="44"/>
      <c r="I42" s="44"/>
      <c r="J42" s="44"/>
      <c r="K42" s="44"/>
      <c r="L42" s="44"/>
      <c r="N42" s="28"/>
    </row>
    <row r="43" customFormat="false" ht="10.5" hidden="false" customHeight="true" outlineLevel="0" collapsed="false">
      <c r="B43" s="35"/>
      <c r="D43" s="45" t="s">
        <v>48</v>
      </c>
      <c r="E43" s="45"/>
      <c r="F43" s="46" t="s">
        <v>49</v>
      </c>
      <c r="G43" s="46"/>
      <c r="H43" s="46"/>
      <c r="I43" s="46"/>
      <c r="J43" s="46"/>
      <c r="K43" s="46"/>
      <c r="L43" s="46"/>
      <c r="N43" s="28"/>
    </row>
    <row r="44" customFormat="false" ht="10.5" hidden="false" customHeight="true" outlineLevel="0" collapsed="false">
      <c r="B44" s="35"/>
      <c r="D44" s="45"/>
      <c r="E44" s="45"/>
      <c r="F44" s="46"/>
      <c r="G44" s="46"/>
      <c r="H44" s="46"/>
      <c r="I44" s="46"/>
      <c r="J44" s="46"/>
      <c r="K44" s="46"/>
      <c r="L44" s="46"/>
      <c r="N44" s="28"/>
    </row>
    <row r="45" customFormat="false" ht="10.5" hidden="false" customHeight="true" outlineLevel="0" collapsed="false">
      <c r="B45" s="35"/>
      <c r="D45" s="45" t="s">
        <v>50</v>
      </c>
      <c r="E45" s="45"/>
      <c r="F45" s="46" t="s">
        <v>51</v>
      </c>
      <c r="G45" s="46"/>
      <c r="H45" s="46"/>
      <c r="I45" s="46"/>
      <c r="J45" s="46"/>
      <c r="K45" s="46"/>
      <c r="L45" s="46"/>
      <c r="N45" s="28"/>
    </row>
    <row r="46" customFormat="false" ht="10.5" hidden="false" customHeight="true" outlineLevel="0" collapsed="false">
      <c r="B46" s="35"/>
      <c r="D46" s="45"/>
      <c r="E46" s="45"/>
      <c r="F46" s="46"/>
      <c r="G46" s="46"/>
      <c r="H46" s="46"/>
      <c r="I46" s="46"/>
      <c r="J46" s="46"/>
      <c r="K46" s="46"/>
      <c r="L46" s="46"/>
      <c r="N46" s="28"/>
    </row>
    <row r="47" customFormat="false" ht="10.5" hidden="false" customHeight="true" outlineLevel="0" collapsed="false">
      <c r="B47" s="35"/>
      <c r="D47" s="45" t="s">
        <v>52</v>
      </c>
      <c r="E47" s="45"/>
      <c r="F47" s="46" t="s">
        <v>53</v>
      </c>
      <c r="G47" s="46"/>
      <c r="H47" s="46"/>
      <c r="I47" s="46"/>
      <c r="J47" s="46"/>
      <c r="K47" s="46"/>
      <c r="L47" s="46"/>
      <c r="N47" s="28"/>
    </row>
    <row r="48" customFormat="false" ht="10.5" hidden="false" customHeight="true" outlineLevel="0" collapsed="false">
      <c r="B48" s="35"/>
      <c r="D48" s="45"/>
      <c r="E48" s="45"/>
      <c r="F48" s="46"/>
      <c r="G48" s="46"/>
      <c r="H48" s="46"/>
      <c r="I48" s="46"/>
      <c r="J48" s="46"/>
      <c r="K48" s="46"/>
      <c r="L48" s="46"/>
      <c r="N48" s="28"/>
    </row>
    <row r="49" customFormat="false" ht="10.5" hidden="false" customHeight="true" outlineLevel="0" collapsed="false">
      <c r="B49" s="35"/>
      <c r="D49" s="45" t="s">
        <v>54</v>
      </c>
      <c r="E49" s="45"/>
      <c r="F49" s="46" t="s">
        <v>55</v>
      </c>
      <c r="G49" s="46"/>
      <c r="H49" s="46"/>
      <c r="I49" s="46"/>
      <c r="J49" s="46"/>
      <c r="K49" s="46"/>
      <c r="L49" s="46"/>
      <c r="N49" s="28"/>
    </row>
    <row r="50" customFormat="false" ht="10.5" hidden="false" customHeight="true" outlineLevel="0" collapsed="false">
      <c r="B50" s="35"/>
      <c r="D50" s="45"/>
      <c r="E50" s="45"/>
      <c r="F50" s="46"/>
      <c r="G50" s="46"/>
      <c r="H50" s="46"/>
      <c r="I50" s="46"/>
      <c r="J50" s="46"/>
      <c r="K50" s="46"/>
      <c r="L50" s="46"/>
      <c r="N50" s="28"/>
    </row>
    <row r="51" customFormat="false" ht="10.5" hidden="false" customHeight="true" outlineLevel="0" collapsed="false">
      <c r="B51" s="35"/>
      <c r="D51" s="45" t="s">
        <v>56</v>
      </c>
      <c r="E51" s="45"/>
      <c r="F51" s="46" t="s">
        <v>57</v>
      </c>
      <c r="G51" s="46"/>
      <c r="H51" s="46"/>
      <c r="I51" s="46"/>
      <c r="J51" s="46"/>
      <c r="K51" s="46"/>
      <c r="L51" s="46"/>
      <c r="N51" s="28"/>
    </row>
    <row r="52" customFormat="false" ht="10.5" hidden="false" customHeight="true" outlineLevel="0" collapsed="false">
      <c r="B52" s="35"/>
      <c r="D52" s="45"/>
      <c r="E52" s="45"/>
      <c r="F52" s="46"/>
      <c r="G52" s="46"/>
      <c r="H52" s="46"/>
      <c r="I52" s="46"/>
      <c r="J52" s="46"/>
      <c r="K52" s="46"/>
      <c r="L52" s="46"/>
      <c r="N52" s="28"/>
    </row>
    <row r="53" customFormat="false" ht="10.5" hidden="false" customHeight="true" outlineLevel="0" collapsed="false">
      <c r="B53" s="35"/>
      <c r="D53" s="45" t="s">
        <v>58</v>
      </c>
      <c r="E53" s="45"/>
      <c r="F53" s="46" t="s">
        <v>59</v>
      </c>
      <c r="G53" s="46"/>
      <c r="H53" s="46"/>
      <c r="I53" s="46"/>
      <c r="J53" s="46"/>
      <c r="K53" s="46"/>
      <c r="L53" s="46"/>
      <c r="N53" s="28"/>
    </row>
    <row r="54" customFormat="false" ht="10.5" hidden="false" customHeight="true" outlineLevel="0" collapsed="false">
      <c r="B54" s="35"/>
      <c r="D54" s="45"/>
      <c r="E54" s="45"/>
      <c r="F54" s="46"/>
      <c r="G54" s="46"/>
      <c r="H54" s="46"/>
      <c r="I54" s="46"/>
      <c r="J54" s="46"/>
      <c r="K54" s="46"/>
      <c r="L54" s="46"/>
      <c r="N54" s="28"/>
    </row>
    <row r="55" customFormat="false" ht="10.5" hidden="false" customHeight="true" outlineLevel="0" collapsed="false">
      <c r="B55" s="35"/>
      <c r="D55" s="45" t="s">
        <v>60</v>
      </c>
      <c r="E55" s="45"/>
      <c r="F55" s="46" t="str">
        <f aca="false">F53</f>
        <v>Temperatura Ambiente</v>
      </c>
      <c r="G55" s="46"/>
      <c r="H55" s="46"/>
      <c r="I55" s="46"/>
      <c r="J55" s="46"/>
      <c r="K55" s="46"/>
      <c r="L55" s="46"/>
      <c r="N55" s="28"/>
    </row>
    <row r="56" customFormat="false" ht="10.5" hidden="false" customHeight="true" outlineLevel="0" collapsed="false">
      <c r="B56" s="35"/>
      <c r="D56" s="45"/>
      <c r="E56" s="45"/>
      <c r="F56" s="46"/>
      <c r="G56" s="46"/>
      <c r="H56" s="46"/>
      <c r="I56" s="46"/>
      <c r="J56" s="46"/>
      <c r="K56" s="46"/>
      <c r="L56" s="46"/>
      <c r="N56" s="28"/>
    </row>
    <row r="57" customFormat="false" ht="10.5" hidden="false" customHeight="true" outlineLevel="0" collapsed="false">
      <c r="B57" s="35"/>
      <c r="D57" s="45" t="s">
        <v>61</v>
      </c>
      <c r="E57" s="45"/>
      <c r="F57" s="46" t="str">
        <f aca="false">F55</f>
        <v>Temperatura Ambiente</v>
      </c>
      <c r="G57" s="46"/>
      <c r="H57" s="46"/>
      <c r="I57" s="46"/>
      <c r="J57" s="46"/>
      <c r="K57" s="46"/>
      <c r="L57" s="46"/>
      <c r="N57" s="28"/>
    </row>
    <row r="58" customFormat="false" ht="10.5" hidden="false" customHeight="true" outlineLevel="0" collapsed="false">
      <c r="B58" s="35"/>
      <c r="D58" s="45"/>
      <c r="E58" s="45"/>
      <c r="F58" s="46"/>
      <c r="G58" s="46"/>
      <c r="H58" s="46"/>
      <c r="I58" s="46"/>
      <c r="J58" s="46"/>
      <c r="K58" s="46"/>
      <c r="L58" s="46"/>
      <c r="N58" s="28"/>
    </row>
    <row r="59" customFormat="false" ht="13.5" hidden="false" customHeight="true" outlineLevel="0" collapsed="false">
      <c r="B59" s="35"/>
      <c r="N59" s="28"/>
    </row>
    <row r="60" customFormat="false" ht="13.5" hidden="false" customHeight="true" outlineLevel="0" collapsed="false">
      <c r="B60" s="35"/>
      <c r="N60" s="28"/>
    </row>
    <row r="61" customFormat="false" ht="13.5" hidden="false" customHeight="true" outlineLevel="0" collapsed="false">
      <c r="B61" s="35"/>
      <c r="E61" s="50" t="s">
        <v>62</v>
      </c>
      <c r="F61" s="50"/>
      <c r="G61" s="50"/>
      <c r="H61" s="50"/>
      <c r="I61" s="50"/>
      <c r="J61" s="50"/>
      <c r="K61" s="50"/>
      <c r="N61" s="28"/>
    </row>
    <row r="62" customFormat="false" ht="13.5" hidden="false" customHeight="true" outlineLevel="0" collapsed="false">
      <c r="B62" s="35"/>
      <c r="N62" s="28"/>
    </row>
    <row r="63" customFormat="false" ht="13.5" hidden="false" customHeight="true" outlineLevel="0" collapsed="false">
      <c r="B63" s="35"/>
      <c r="N63" s="28"/>
    </row>
    <row r="64" customFormat="false" ht="13.5" hidden="false" customHeight="true" outlineLevel="0" collapsed="false">
      <c r="B64" s="35"/>
      <c r="N64" s="28"/>
    </row>
    <row r="65" customFormat="false" ht="13.5" hidden="false" customHeight="true" outlineLevel="0" collapsed="false">
      <c r="B65" s="35"/>
      <c r="N65" s="28"/>
    </row>
    <row r="66" customFormat="false" ht="13.5" hidden="false" customHeight="true" outlineLevel="0" collapsed="false">
      <c r="B66" s="35"/>
      <c r="N66" s="28"/>
    </row>
    <row r="67" customFormat="false" ht="13.5" hidden="false" customHeight="true" outlineLevel="0" collapsed="false">
      <c r="B67" s="35"/>
      <c r="N67" s="28"/>
    </row>
    <row r="68" customFormat="false" ht="13.5" hidden="false" customHeight="true" outlineLevel="0" collapsed="false">
      <c r="B68" s="35"/>
      <c r="N68" s="28"/>
    </row>
    <row r="69" customFormat="false" ht="13.5" hidden="false" customHeight="true" outlineLevel="0" collapsed="false">
      <c r="B69" s="35"/>
      <c r="N69" s="28"/>
    </row>
    <row r="70" customFormat="false" ht="13.5" hidden="false" customHeight="true" outlineLevel="0" collapsed="false">
      <c r="B70" s="35"/>
      <c r="N70" s="28"/>
    </row>
    <row r="71" customFormat="false" ht="13.5" hidden="false" customHeight="true" outlineLevel="0" collapsed="false">
      <c r="B71" s="35"/>
      <c r="N71" s="28"/>
    </row>
    <row r="72" customFormat="false" ht="13.5" hidden="false" customHeight="true" outlineLevel="0" collapsed="false">
      <c r="B72" s="35"/>
      <c r="N72" s="28"/>
    </row>
    <row r="73" customFormat="false" ht="13.5" hidden="false" customHeight="true" outlineLevel="0" collapsed="false">
      <c r="B73" s="35"/>
      <c r="N73" s="28"/>
    </row>
    <row r="74" customFormat="false" ht="13.5" hidden="false" customHeight="true" outlineLevel="0" collapsed="false">
      <c r="B74" s="35"/>
      <c r="N74" s="28"/>
    </row>
    <row r="75" customFormat="false" ht="13.5" hidden="false" customHeight="true" outlineLevel="0" collapsed="false">
      <c r="B75" s="35"/>
      <c r="N75" s="28"/>
    </row>
    <row r="76" customFormat="false" ht="13.5" hidden="false" customHeight="true" outlineLevel="0" collapsed="false">
      <c r="B76" s="35"/>
      <c r="N76" s="28"/>
    </row>
    <row r="77" customFormat="false" ht="13.5" hidden="false" customHeight="true" outlineLevel="0" collapsed="false">
      <c r="B77" s="35"/>
      <c r="N77" s="28"/>
    </row>
    <row r="78" customFormat="false" ht="13.5" hidden="false" customHeight="true" outlineLevel="0" collapsed="false">
      <c r="B78" s="35"/>
      <c r="N78" s="28"/>
    </row>
    <row r="79" customFormat="false" ht="13.5" hidden="false" customHeight="true" outlineLevel="0" collapsed="false">
      <c r="B79" s="35"/>
      <c r="N79" s="28"/>
    </row>
    <row r="80" customFormat="false" ht="13.5" hidden="false" customHeight="true" outlineLevel="0" collapsed="false">
      <c r="B80" s="35"/>
      <c r="E80" s="51"/>
      <c r="H80" s="51"/>
      <c r="N80" s="28"/>
    </row>
    <row r="81" customFormat="false" ht="13.5" hidden="false" customHeight="true" outlineLevel="0" collapsed="false">
      <c r="B81" s="35"/>
      <c r="E81" s="51"/>
      <c r="G81" s="51"/>
      <c r="H81" s="51"/>
      <c r="N81" s="28"/>
    </row>
    <row r="82" customFormat="false" ht="13.5" hidden="false" customHeight="true" outlineLevel="0" collapsed="false">
      <c r="B82" s="35"/>
      <c r="H82" s="51"/>
      <c r="N82" s="28"/>
    </row>
    <row r="83" customFormat="false" ht="13.5" hidden="false" customHeight="true" outlineLevel="0" collapsed="false">
      <c r="B83" s="35"/>
      <c r="N83" s="28"/>
    </row>
    <row r="84" customFormat="false" ht="13.5" hidden="false" customHeight="true" outlineLevel="0" collapsed="false">
      <c r="B84" s="25" t="s">
        <v>63</v>
      </c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</row>
    <row r="85" customFormat="false" ht="13.5" hidden="false" customHeight="true" outlineLevel="0" collapsed="false">
      <c r="B85" s="35"/>
      <c r="N85" s="28"/>
    </row>
    <row r="86" customFormat="false" ht="13.5" hidden="false" customHeight="true" outlineLevel="0" collapsed="false">
      <c r="B86" s="35"/>
      <c r="C86" s="52"/>
      <c r="D86" s="128" t="s">
        <v>64</v>
      </c>
      <c r="E86" s="129"/>
      <c r="F86" s="129"/>
      <c r="G86" s="129"/>
      <c r="H86" s="129"/>
      <c r="I86" s="129"/>
      <c r="J86" s="130" t="s">
        <v>65</v>
      </c>
      <c r="K86" s="131"/>
      <c r="L86" s="132"/>
      <c r="N86" s="28"/>
    </row>
    <row r="87" customFormat="false" ht="13.5" hidden="false" customHeight="true" outlineLevel="0" collapsed="false">
      <c r="B87" s="35"/>
      <c r="C87" s="52"/>
      <c r="D87" s="55" t="s">
        <v>66</v>
      </c>
      <c r="E87" s="45" t="s">
        <v>48</v>
      </c>
      <c r="F87" s="45" t="s">
        <v>50</v>
      </c>
      <c r="G87" s="45" t="s">
        <v>52</v>
      </c>
      <c r="H87" s="45" t="s">
        <v>54</v>
      </c>
      <c r="I87" s="45" t="s">
        <v>56</v>
      </c>
      <c r="J87" s="45" t="s">
        <v>58</v>
      </c>
      <c r="K87" s="45" t="s">
        <v>60</v>
      </c>
      <c r="L87" s="45" t="s">
        <v>61</v>
      </c>
      <c r="N87" s="28"/>
    </row>
    <row r="88" customFormat="false" ht="13.5" hidden="false" customHeight="true" outlineLevel="0" collapsed="false">
      <c r="B88" s="35"/>
      <c r="C88" s="133" t="n">
        <v>0.335416666666667</v>
      </c>
      <c r="D88" s="57" t="n">
        <v>0</v>
      </c>
      <c r="E88" s="58" t="n">
        <v>24.67</v>
      </c>
      <c r="F88" s="58" t="n">
        <v>24.34</v>
      </c>
      <c r="G88" s="58" t="n">
        <v>23.71</v>
      </c>
      <c r="H88" s="58" t="n">
        <v>23.24</v>
      </c>
      <c r="I88" s="58" t="n">
        <v>24.13</v>
      </c>
      <c r="J88" s="58" t="n">
        <v>25.91</v>
      </c>
      <c r="K88" s="58" t="n">
        <v>26.53</v>
      </c>
      <c r="L88" s="58" t="n">
        <v>25.1</v>
      </c>
      <c r="N88" s="28"/>
      <c r="O88" s="51" t="n">
        <v>36.2</v>
      </c>
    </row>
    <row r="89" customFormat="false" ht="13.5" hidden="false" customHeight="true" outlineLevel="0" collapsed="false">
      <c r="B89" s="35"/>
      <c r="C89" s="133" t="n">
        <f aca="false">C88+0.0035</f>
        <v>0.338916666666667</v>
      </c>
      <c r="D89" s="57" t="n">
        <v>5</v>
      </c>
      <c r="E89" s="58" t="n">
        <v>26.89</v>
      </c>
      <c r="F89" s="58" t="n">
        <v>27.56</v>
      </c>
      <c r="G89" s="58" t="n">
        <v>23.97</v>
      </c>
      <c r="H89" s="58" t="n">
        <v>25.85</v>
      </c>
      <c r="I89" s="58" t="n">
        <v>28.38</v>
      </c>
      <c r="J89" s="58" t="n">
        <v>25.63</v>
      </c>
      <c r="K89" s="58" t="n">
        <v>26.33</v>
      </c>
      <c r="L89" s="58" t="n">
        <v>25.12</v>
      </c>
      <c r="N89" s="28"/>
    </row>
    <row r="90" customFormat="false" ht="13.5" hidden="false" customHeight="true" outlineLevel="0" collapsed="false">
      <c r="B90" s="35"/>
      <c r="C90" s="133" t="n">
        <f aca="false">C89+0.0035</f>
        <v>0.342416666666667</v>
      </c>
      <c r="D90" s="57" t="n">
        <v>10</v>
      </c>
      <c r="E90" s="58" t="n">
        <v>30.07</v>
      </c>
      <c r="F90" s="58" t="n">
        <v>30.72</v>
      </c>
      <c r="G90" s="58" t="n">
        <v>24.65</v>
      </c>
      <c r="H90" s="58" t="n">
        <v>29.35</v>
      </c>
      <c r="I90" s="58" t="n">
        <v>32.72</v>
      </c>
      <c r="J90" s="58" t="n">
        <v>25.86</v>
      </c>
      <c r="K90" s="58" t="n">
        <v>25.71</v>
      </c>
      <c r="L90" s="58" t="n">
        <v>25.03</v>
      </c>
      <c r="N90" s="28"/>
    </row>
    <row r="91" customFormat="false" ht="13.5" hidden="false" customHeight="true" outlineLevel="0" collapsed="false">
      <c r="B91" s="35"/>
      <c r="C91" s="133" t="n">
        <f aca="false">C90+0.0035</f>
        <v>0.345916666666667</v>
      </c>
      <c r="D91" s="57" t="n">
        <v>15</v>
      </c>
      <c r="E91" s="58" t="n">
        <v>32.2</v>
      </c>
      <c r="F91" s="58" t="n">
        <v>33.25</v>
      </c>
      <c r="G91" s="58" t="n">
        <v>25.41</v>
      </c>
      <c r="H91" s="58" t="n">
        <v>32.46</v>
      </c>
      <c r="I91" s="58" t="n">
        <v>36.49</v>
      </c>
      <c r="J91" s="58" t="n">
        <v>26.12</v>
      </c>
      <c r="K91" s="58" t="n">
        <v>25.8</v>
      </c>
      <c r="L91" s="58" t="n">
        <v>25.28</v>
      </c>
      <c r="N91" s="28"/>
    </row>
    <row r="92" customFormat="false" ht="13.5" hidden="false" customHeight="true" outlineLevel="0" collapsed="false">
      <c r="B92" s="35"/>
      <c r="C92" s="133" t="n">
        <f aca="false">C91+0.0035</f>
        <v>0.349416666666667</v>
      </c>
      <c r="D92" s="57" t="n">
        <v>20</v>
      </c>
      <c r="E92" s="58" t="n">
        <v>34.03</v>
      </c>
      <c r="F92" s="58" t="n">
        <v>35.76</v>
      </c>
      <c r="G92" s="58" t="n">
        <v>26.49</v>
      </c>
      <c r="H92" s="58" t="n">
        <v>35.43</v>
      </c>
      <c r="I92" s="58" t="n">
        <v>39.81</v>
      </c>
      <c r="J92" s="58" t="n">
        <v>26.36</v>
      </c>
      <c r="K92" s="58" t="n">
        <v>26.08</v>
      </c>
      <c r="L92" s="58" t="n">
        <v>25.38</v>
      </c>
      <c r="N92" s="28"/>
    </row>
    <row r="93" customFormat="false" ht="13.5" hidden="false" customHeight="true" outlineLevel="0" collapsed="false">
      <c r="B93" s="35"/>
      <c r="C93" s="133" t="n">
        <f aca="false">C92+0.0035</f>
        <v>0.352916666666667</v>
      </c>
      <c r="D93" s="57" t="n">
        <v>25</v>
      </c>
      <c r="E93" s="58" t="n">
        <v>35.08</v>
      </c>
      <c r="F93" s="58" t="n">
        <v>36.97</v>
      </c>
      <c r="G93" s="58" t="n">
        <v>27.34</v>
      </c>
      <c r="H93" s="58" t="n">
        <v>37.8</v>
      </c>
      <c r="I93" s="58" t="n">
        <v>42.4</v>
      </c>
      <c r="J93" s="58" t="n">
        <v>26.38</v>
      </c>
      <c r="K93" s="58" t="n">
        <v>26.04</v>
      </c>
      <c r="L93" s="58" t="n">
        <v>25.35</v>
      </c>
      <c r="N93" s="28"/>
      <c r="O93" s="1" t="n">
        <v>4.6796</v>
      </c>
    </row>
    <row r="94" customFormat="false" ht="13.5" hidden="false" customHeight="true" outlineLevel="0" collapsed="false">
      <c r="B94" s="35"/>
      <c r="C94" s="133" t="n">
        <f aca="false">C93+0.0035</f>
        <v>0.356416666666667</v>
      </c>
      <c r="D94" s="65" t="n">
        <v>30</v>
      </c>
      <c r="E94" s="66" t="n">
        <v>35.78</v>
      </c>
      <c r="F94" s="66" t="n">
        <v>38.18</v>
      </c>
      <c r="G94" s="66" t="n">
        <v>28.09</v>
      </c>
      <c r="H94" s="66" t="n">
        <v>39.76</v>
      </c>
      <c r="I94" s="66" t="n">
        <v>44.55</v>
      </c>
      <c r="J94" s="66" t="n">
        <v>26.16</v>
      </c>
      <c r="K94" s="66" t="n">
        <v>25.98</v>
      </c>
      <c r="L94" s="66" t="n">
        <v>25.42</v>
      </c>
      <c r="N94" s="28"/>
    </row>
    <row r="95" customFormat="false" ht="13.5" hidden="false" customHeight="true" outlineLevel="0" collapsed="false">
      <c r="B95" s="35"/>
      <c r="C95" s="133" t="n">
        <f aca="false">C94+0.0035</f>
        <v>0.359916666666667</v>
      </c>
      <c r="D95" s="57" t="n">
        <v>35</v>
      </c>
      <c r="E95" s="58" t="n">
        <v>36.53</v>
      </c>
      <c r="F95" s="58" t="n">
        <v>39.05</v>
      </c>
      <c r="G95" s="58" t="n">
        <v>28.93</v>
      </c>
      <c r="H95" s="58" t="n">
        <v>41.56</v>
      </c>
      <c r="I95" s="58" t="n">
        <v>46.33</v>
      </c>
      <c r="J95" s="58" t="n">
        <v>26.3</v>
      </c>
      <c r="K95" s="58" t="n">
        <v>26.02</v>
      </c>
      <c r="L95" s="58" t="n">
        <v>25.67</v>
      </c>
      <c r="N95" s="28"/>
    </row>
    <row r="96" customFormat="false" ht="13.5" hidden="false" customHeight="true" outlineLevel="0" collapsed="false">
      <c r="B96" s="35"/>
      <c r="C96" s="133" t="n">
        <f aca="false">C95+0.0035</f>
        <v>0.363416666666667</v>
      </c>
      <c r="D96" s="57" t="n">
        <v>40</v>
      </c>
      <c r="E96" s="58" t="n">
        <v>36.9</v>
      </c>
      <c r="F96" s="58" t="n">
        <v>39.75</v>
      </c>
      <c r="G96" s="58" t="n">
        <v>29.8</v>
      </c>
      <c r="H96" s="58" t="n">
        <v>43.16</v>
      </c>
      <c r="I96" s="58" t="n">
        <v>48.08</v>
      </c>
      <c r="J96" s="58" t="n">
        <v>26.39</v>
      </c>
      <c r="K96" s="58" t="n">
        <v>26.34</v>
      </c>
      <c r="L96" s="58" t="n">
        <v>25.64</v>
      </c>
      <c r="N96" s="28"/>
    </row>
    <row r="97" customFormat="false" ht="13.5" hidden="false" customHeight="true" outlineLevel="0" collapsed="false">
      <c r="B97" s="35"/>
      <c r="C97" s="133" t="n">
        <f aca="false">C96+0.0035</f>
        <v>0.366916666666667</v>
      </c>
      <c r="D97" s="57" t="n">
        <v>45</v>
      </c>
      <c r="E97" s="58" t="n">
        <v>37.12</v>
      </c>
      <c r="F97" s="58" t="n">
        <v>40.23</v>
      </c>
      <c r="G97" s="58" t="n">
        <v>30.65</v>
      </c>
      <c r="H97" s="58" t="n">
        <v>44.67</v>
      </c>
      <c r="I97" s="58" t="n">
        <v>49.51</v>
      </c>
      <c r="J97" s="58" t="n">
        <v>26.41</v>
      </c>
      <c r="K97" s="58" t="n">
        <v>26.26</v>
      </c>
      <c r="L97" s="58" t="n">
        <v>25.69</v>
      </c>
      <c r="N97" s="28"/>
    </row>
    <row r="98" customFormat="false" ht="13.5" hidden="false" customHeight="true" outlineLevel="0" collapsed="false">
      <c r="B98" s="35"/>
      <c r="C98" s="133" t="n">
        <f aca="false">C97+0.0035</f>
        <v>0.370416666666667</v>
      </c>
      <c r="D98" s="57" t="n">
        <v>50</v>
      </c>
      <c r="E98" s="58" t="n">
        <v>37.78</v>
      </c>
      <c r="F98" s="58" t="n">
        <v>41.39</v>
      </c>
      <c r="G98" s="58" t="n">
        <v>31.68</v>
      </c>
      <c r="H98" s="58" t="n">
        <v>46.15</v>
      </c>
      <c r="I98" s="58" t="n">
        <v>50.85</v>
      </c>
      <c r="J98" s="58" t="n">
        <v>26.42</v>
      </c>
      <c r="K98" s="58" t="n">
        <v>26.22</v>
      </c>
      <c r="L98" s="58" t="n">
        <v>25.86</v>
      </c>
      <c r="N98" s="28"/>
    </row>
    <row r="99" customFormat="false" ht="13.5" hidden="false" customHeight="true" outlineLevel="0" collapsed="false">
      <c r="B99" s="35"/>
      <c r="C99" s="133" t="n">
        <f aca="false">C98+0.0035</f>
        <v>0.373916666666667</v>
      </c>
      <c r="D99" s="57" t="n">
        <v>55</v>
      </c>
      <c r="E99" s="58" t="n">
        <v>38.09</v>
      </c>
      <c r="F99" s="58" t="n">
        <v>42.16</v>
      </c>
      <c r="G99" s="58" t="n">
        <v>32.54</v>
      </c>
      <c r="H99" s="58" t="n">
        <v>47.28</v>
      </c>
      <c r="I99" s="58" t="n">
        <v>51.98</v>
      </c>
      <c r="J99" s="58" t="n">
        <v>26.31</v>
      </c>
      <c r="K99" s="58" t="n">
        <v>26.24</v>
      </c>
      <c r="L99" s="58" t="n">
        <v>25.87</v>
      </c>
      <c r="N99" s="28"/>
    </row>
    <row r="100" customFormat="false" ht="13.5" hidden="false" customHeight="true" outlineLevel="0" collapsed="false">
      <c r="B100" s="35"/>
      <c r="C100" s="133" t="n">
        <f aca="false">C99+0.0035</f>
        <v>0.377416666666667</v>
      </c>
      <c r="D100" s="65" t="n">
        <v>60</v>
      </c>
      <c r="E100" s="66" t="n">
        <v>38.25</v>
      </c>
      <c r="F100" s="66" t="n">
        <v>42.52</v>
      </c>
      <c r="G100" s="66" t="n">
        <v>33.5</v>
      </c>
      <c r="H100" s="66" t="n">
        <v>48.52</v>
      </c>
      <c r="I100" s="66" t="n">
        <v>52.95</v>
      </c>
      <c r="J100" s="66" t="n">
        <v>26.47</v>
      </c>
      <c r="K100" s="66" t="n">
        <v>26.24</v>
      </c>
      <c r="L100" s="66" t="n">
        <v>25.81</v>
      </c>
      <c r="N100" s="28"/>
      <c r="Q100" s="134" t="s">
        <v>67</v>
      </c>
      <c r="R100" s="134"/>
      <c r="S100" s="134"/>
      <c r="T100" s="134"/>
      <c r="U100" s="134"/>
      <c r="V100" s="134"/>
      <c r="W100" s="134"/>
      <c r="X100" s="134"/>
      <c r="Y100" s="134"/>
    </row>
    <row r="101" customFormat="false" ht="13.5" hidden="false" customHeight="true" outlineLevel="0" collapsed="false">
      <c r="B101" s="35"/>
      <c r="C101" s="133" t="n">
        <f aca="false">C100+0.0035</f>
        <v>0.380916666666667</v>
      </c>
      <c r="D101" s="57" t="n">
        <v>65</v>
      </c>
      <c r="E101" s="58" t="n">
        <v>38.43</v>
      </c>
      <c r="F101" s="58" t="n">
        <v>42.45</v>
      </c>
      <c r="G101" s="58" t="n">
        <v>34.26</v>
      </c>
      <c r="H101" s="58" t="n">
        <v>49.49</v>
      </c>
      <c r="I101" s="58" t="n">
        <v>53.71</v>
      </c>
      <c r="J101" s="58" t="n">
        <v>26.39</v>
      </c>
      <c r="K101" s="58" t="n">
        <v>26.2</v>
      </c>
      <c r="L101" s="58" t="n">
        <v>25.9</v>
      </c>
      <c r="N101" s="28"/>
      <c r="Q101" s="53" t="s">
        <v>68</v>
      </c>
      <c r="R101" s="53"/>
      <c r="S101" s="53"/>
      <c r="T101" s="53"/>
      <c r="U101" s="53"/>
      <c r="V101" s="53"/>
      <c r="W101" s="54" t="s">
        <v>65</v>
      </c>
      <c r="X101" s="54"/>
      <c r="Y101" s="54"/>
    </row>
    <row r="102" customFormat="false" ht="13.5" hidden="false" customHeight="true" outlineLevel="0" collapsed="false">
      <c r="B102" s="35"/>
      <c r="C102" s="133" t="n">
        <f aca="false">C101+0.0035</f>
        <v>0.384416666666667</v>
      </c>
      <c r="D102" s="57" t="n">
        <v>70</v>
      </c>
      <c r="E102" s="58" t="n">
        <v>38.74</v>
      </c>
      <c r="F102" s="58" t="n">
        <v>43.04</v>
      </c>
      <c r="G102" s="58" t="n">
        <v>35.1</v>
      </c>
      <c r="H102" s="58" t="n">
        <v>50.43</v>
      </c>
      <c r="I102" s="58" t="n">
        <v>54.35</v>
      </c>
      <c r="J102" s="58" t="n">
        <v>26.46</v>
      </c>
      <c r="K102" s="58" t="n">
        <v>26.36</v>
      </c>
      <c r="L102" s="58" t="n">
        <v>26.02</v>
      </c>
      <c r="N102" s="28"/>
      <c r="Q102" s="55" t="s">
        <v>66</v>
      </c>
      <c r="R102" s="45" t="s">
        <v>48</v>
      </c>
      <c r="S102" s="45" t="s">
        <v>50</v>
      </c>
      <c r="T102" s="45" t="s">
        <v>52</v>
      </c>
      <c r="U102" s="45" t="s">
        <v>54</v>
      </c>
      <c r="V102" s="45" t="s">
        <v>56</v>
      </c>
      <c r="W102" s="45" t="s">
        <v>58</v>
      </c>
      <c r="X102" s="45" t="s">
        <v>60</v>
      </c>
      <c r="Y102" s="45" t="s">
        <v>61</v>
      </c>
    </row>
    <row r="103" customFormat="false" ht="13.5" hidden="false" customHeight="true" outlineLevel="0" collapsed="false">
      <c r="B103" s="35"/>
      <c r="C103" s="133" t="n">
        <f aca="false">C102+0.0035</f>
        <v>0.387916666666667</v>
      </c>
      <c r="D103" s="57" t="n">
        <v>75</v>
      </c>
      <c r="E103" s="58" t="n">
        <v>39.19</v>
      </c>
      <c r="F103" s="58" t="n">
        <v>43.46</v>
      </c>
      <c r="G103" s="58" t="n">
        <v>36</v>
      </c>
      <c r="H103" s="58" t="n">
        <v>51.41</v>
      </c>
      <c r="I103" s="58" t="n">
        <v>55.27</v>
      </c>
      <c r="J103" s="58" t="n">
        <v>26.7</v>
      </c>
      <c r="K103" s="58" t="n">
        <v>26.46</v>
      </c>
      <c r="L103" s="58" t="n">
        <v>26.02</v>
      </c>
      <c r="N103" s="28"/>
      <c r="Q103" s="57" t="s">
        <v>69</v>
      </c>
      <c r="R103" s="67" t="n">
        <f aca="false">MEDIAN(E88:E94)-E88-(MEDIAN($J$88:$L$94)-MEDIAN($J$88:$L$88))</f>
        <v>7.58</v>
      </c>
      <c r="S103" s="67" t="n">
        <f aca="false">MEDIAN(F88:F94)-F88-(MEDIAN($J$88:$L$94)-MEDIAN($J$88:$L$88))</f>
        <v>8.96</v>
      </c>
      <c r="T103" s="67" t="n">
        <f aca="false">MEDIAN(G88:G94)-G88-(MEDIAN($J$88:$L$94)-MEDIAN($J$88:$L$88))</f>
        <v>1.75</v>
      </c>
      <c r="U103" s="67" t="n">
        <f aca="false">MEDIAN(H88:H94)-H88-(MEDIAN($J$88:$L$94)-MEDIAN($J$88:$L$88))</f>
        <v>9.27</v>
      </c>
      <c r="V103" s="67" t="n">
        <f aca="false">MEDIAN(I88:I94)-I88-(MEDIAN($J$88:$L$94)-MEDIAN($J$88:$L$88))</f>
        <v>12.41</v>
      </c>
      <c r="W103" s="67" t="n">
        <f aca="false">MEDIAN(J88:J94)-J88</f>
        <v>0.210000000000001</v>
      </c>
      <c r="X103" s="67" t="n">
        <f aca="false">MEDIAN(K88:K94)-K88</f>
        <v>-0.490000000000002</v>
      </c>
      <c r="Y103" s="67" t="n">
        <f aca="false">MEDIAN(L88:L94)-L88</f>
        <v>0.18</v>
      </c>
    </row>
    <row r="104" customFormat="false" ht="13.5" hidden="false" customHeight="true" outlineLevel="0" collapsed="false">
      <c r="B104" s="35"/>
      <c r="C104" s="133" t="n">
        <f aca="false">C103+0.0035</f>
        <v>0.391416666666667</v>
      </c>
      <c r="D104" s="57" t="n">
        <v>80</v>
      </c>
      <c r="E104" s="58" t="n">
        <v>38.91</v>
      </c>
      <c r="F104" s="58" t="n">
        <v>43.54</v>
      </c>
      <c r="G104" s="58" t="n">
        <v>36.63</v>
      </c>
      <c r="H104" s="58" t="n">
        <v>52.07</v>
      </c>
      <c r="I104" s="58" t="n">
        <v>55.78</v>
      </c>
      <c r="J104" s="58" t="n">
        <v>26.64</v>
      </c>
      <c r="K104" s="58" t="n">
        <v>26.47</v>
      </c>
      <c r="L104" s="58" t="n">
        <v>26.01</v>
      </c>
      <c r="N104" s="28"/>
      <c r="Q104" s="57" t="s">
        <v>70</v>
      </c>
      <c r="R104" s="67" t="n">
        <f aca="false">MEDIAN(E94:E100)-E94-(MEDIAN($J$94:$L$100)-MEDIAN($J$94:$L$94))</f>
        <v>1.1</v>
      </c>
      <c r="S104" s="67" t="n">
        <f aca="false">MEDIAN(F94:F100)-F94-(MEDIAN($J$94:$L$100)-MEDIAN($J$94:$L$94))</f>
        <v>1.81</v>
      </c>
      <c r="T104" s="67" t="n">
        <f aca="false">MEDIAN(G94:G100)-G94-(MEDIAN($J$94:$L$100)-MEDIAN($J$94:$L$94))</f>
        <v>2.32</v>
      </c>
      <c r="U104" s="67" t="n">
        <f aca="false">MEDIAN(H94:H100)-H94-(MEDIAN($J$94:$L$100)-MEDIAN($J$94:$L$94))</f>
        <v>4.67000000000001</v>
      </c>
      <c r="V104" s="67" t="n">
        <f aca="false">MEDIAN(I94:I100)-I94-(MEDIAN($J$94:$L$100)-MEDIAN($J$94:$L$94))</f>
        <v>4.72</v>
      </c>
      <c r="W104" s="67" t="n">
        <f aca="false">MEDIAN(J94:J100)-J94</f>
        <v>0.23</v>
      </c>
      <c r="X104" s="67" t="n">
        <f aca="false">MEDIAN(K94:K100)-K94</f>
        <v>0.259999999999998</v>
      </c>
      <c r="Y104" s="67" t="n">
        <f aca="false">MEDIAN(L94:L100)-L94</f>
        <v>0.27</v>
      </c>
    </row>
    <row r="105" customFormat="false" ht="13.5" hidden="false" customHeight="true" outlineLevel="0" collapsed="false">
      <c r="B105" s="35"/>
      <c r="C105" s="133" t="n">
        <f aca="false">C104+0.0035</f>
        <v>0.394916666666667</v>
      </c>
      <c r="D105" s="57" t="n">
        <v>85</v>
      </c>
      <c r="E105" s="58" t="n">
        <v>39.1</v>
      </c>
      <c r="F105" s="58" t="n">
        <v>43.72</v>
      </c>
      <c r="G105" s="58" t="n">
        <v>37.43</v>
      </c>
      <c r="H105" s="58" t="n">
        <v>52.85</v>
      </c>
      <c r="I105" s="58" t="n">
        <v>56.3</v>
      </c>
      <c r="J105" s="58" t="n">
        <v>26.65</v>
      </c>
      <c r="K105" s="58" t="n">
        <v>26.37</v>
      </c>
      <c r="L105" s="58" t="n">
        <v>26.06</v>
      </c>
      <c r="N105" s="28"/>
      <c r="Q105" s="57" t="s">
        <v>71</v>
      </c>
      <c r="R105" s="67" t="n">
        <f aca="false">MEDIAN(E100:E106)-E100-(MEDIAN($J$100:$L$106)-MEDIAN($J$100:$L$100))</f>
        <v>0.489999999999995</v>
      </c>
      <c r="S105" s="67" t="n">
        <f aca="false">MEDIAN(F100:F106)-F100-(MEDIAN($J$100:$L$106)-MEDIAN($J$100:$L$100))</f>
        <v>0.809999999999995</v>
      </c>
      <c r="T105" s="67" t="n">
        <f aca="false">MEDIAN(G100:G106)-G100-(MEDIAN($J$100:$L$106)-MEDIAN($J$100:$L$100))</f>
        <v>2.37</v>
      </c>
      <c r="U105" s="67" t="n">
        <f aca="false">MEDIAN(H100:H106)-H100-(MEDIAN($J$100:$L$106)-MEDIAN($J$100:$L$100))</f>
        <v>2.75999999999999</v>
      </c>
      <c r="V105" s="67" t="n">
        <f aca="false">MEDIAN(I100:I106)-I100-(MEDIAN($J$100:$L$106)-MEDIAN($J$100:$L$100))</f>
        <v>2.19</v>
      </c>
      <c r="W105" s="67" t="n">
        <f aca="false">MEDIAN(J100:J106)-J100</f>
        <v>0.170000000000002</v>
      </c>
      <c r="X105" s="67" t="n">
        <f aca="false">MEDIAN(K100:K106)-K100</f>
        <v>0.130000000000003</v>
      </c>
      <c r="Y105" s="67" t="n">
        <f aca="false">MEDIAN(L100:L106)-L100</f>
        <v>0.210000000000001</v>
      </c>
    </row>
    <row r="106" customFormat="false" ht="13.5" hidden="false" customHeight="true" outlineLevel="0" collapsed="false">
      <c r="B106" s="35"/>
      <c r="C106" s="133" t="n">
        <f aca="false">C105+0.0035</f>
        <v>0.398416666666667</v>
      </c>
      <c r="D106" s="65" t="n">
        <v>90</v>
      </c>
      <c r="E106" s="66" t="n">
        <v>38.87</v>
      </c>
      <c r="F106" s="66" t="n">
        <v>43.63</v>
      </c>
      <c r="G106" s="66" t="n">
        <v>37.98</v>
      </c>
      <c r="H106" s="66" t="n">
        <v>53.27</v>
      </c>
      <c r="I106" s="66" t="n">
        <v>56.62</v>
      </c>
      <c r="J106" s="66" t="n">
        <v>26.67</v>
      </c>
      <c r="K106" s="66" t="n">
        <v>26.45</v>
      </c>
      <c r="L106" s="66" t="n">
        <v>26.19</v>
      </c>
      <c r="N106" s="28"/>
      <c r="Q106" s="57" t="s">
        <v>72</v>
      </c>
      <c r="R106" s="67" t="n">
        <f aca="false">MEDIAN(E106:E112)-E106-(MEDIAN($J$106:$L$112)-MEDIAN($J$106:$L$106))</f>
        <v>0.190000000000001</v>
      </c>
      <c r="S106" s="67" t="n">
        <f aca="false">MEDIAN(F106:F112)-F106-(MEDIAN($J$106:$L$112)-MEDIAN($J$106:$L$106))</f>
        <v>0.429999999999996</v>
      </c>
      <c r="T106" s="67" t="n">
        <f aca="false">MEDIAN(G106:G112)-G106-(MEDIAN($J$106:$L$112)-MEDIAN($J$106:$L$106))</f>
        <v>1.87</v>
      </c>
      <c r="U106" s="67" t="n">
        <f aca="false">MEDIAN(H106:H112)-H106-(MEDIAN($J$106:$L$112)-MEDIAN($J$106:$L$106))</f>
        <v>1.66</v>
      </c>
      <c r="V106" s="67" t="n">
        <f aca="false">MEDIAN(I106:I112)-I106-(MEDIAN($J$106:$L$112)-MEDIAN($J$106:$L$106))</f>
        <v>1.09000000000001</v>
      </c>
      <c r="W106" s="67" t="n">
        <f aca="false">MEDIAN(J106:J112)-J106</f>
        <v>-0.0200000000000031</v>
      </c>
      <c r="X106" s="67" t="n">
        <f aca="false">MEDIAN(K106:K112)-K106</f>
        <v>0.300000000000001</v>
      </c>
      <c r="Y106" s="67" t="n">
        <f aca="false">MEDIAN(L106:L112)-L106</f>
        <v>0.0199999999999996</v>
      </c>
    </row>
    <row r="107" customFormat="false" ht="13.5" hidden="false" customHeight="true" outlineLevel="0" collapsed="false">
      <c r="B107" s="35"/>
      <c r="C107" s="133" t="n">
        <f aca="false">C106+0.0035</f>
        <v>0.401916666666667</v>
      </c>
      <c r="D107" s="57" t="n">
        <v>95</v>
      </c>
      <c r="E107" s="58" t="n">
        <v>39.19</v>
      </c>
      <c r="F107" s="58" t="n">
        <v>43.85</v>
      </c>
      <c r="G107" s="58" t="n">
        <v>38.7</v>
      </c>
      <c r="H107" s="58" t="n">
        <v>53.9</v>
      </c>
      <c r="I107" s="58" t="n">
        <v>56.96</v>
      </c>
      <c r="J107" s="58" t="n">
        <v>26.65</v>
      </c>
      <c r="K107" s="58" t="n">
        <v>26.73</v>
      </c>
      <c r="L107" s="58" t="n">
        <v>26.36</v>
      </c>
      <c r="N107" s="28"/>
      <c r="Q107" s="57" t="s">
        <v>73</v>
      </c>
      <c r="R107" s="67" t="n">
        <f aca="false">MEDIAN(E112:E118)-E112-(MEDIAN($J$112:$L$118)-MEDIAN($J$112:$L$112))</f>
        <v>-0.479999999999997</v>
      </c>
      <c r="S107" s="67" t="n">
        <f aca="false">MEDIAN(F112:F118)-F112-(MEDIAN($J$112:$L$118)-MEDIAN($J$112:$L$112))</f>
        <v>-0.229999999999997</v>
      </c>
      <c r="T107" s="67" t="n">
        <f aca="false">MEDIAN(G112:G118)-G112-(MEDIAN($J$112:$L$118)-MEDIAN($J$112:$L$112))</f>
        <v>1.23</v>
      </c>
      <c r="U107" s="67" t="n">
        <f aca="false">MEDIAN(H112:H118)-H112-(MEDIAN($J$112:$L$118)-MEDIAN($J$112:$L$112))</f>
        <v>1.25</v>
      </c>
      <c r="V107" s="67" t="n">
        <f aca="false">MEDIAN(I112:I118)-I112-(MEDIAN($J$112:$L$118)-MEDIAN($J$112:$L$112))</f>
        <v>0.539999999999999</v>
      </c>
      <c r="W107" s="67" t="n">
        <f aca="false">MEDIAN(J112:J118)-J112</f>
        <v>0</v>
      </c>
      <c r="X107" s="67" t="n">
        <f aca="false">MEDIAN(K112:K118)-K112</f>
        <v>0</v>
      </c>
      <c r="Y107" s="67" t="n">
        <f aca="false">MEDIAN(L112:L118)-L112</f>
        <v>0</v>
      </c>
    </row>
    <row r="108" customFormat="false" ht="13.5" hidden="false" customHeight="true" outlineLevel="0" collapsed="false">
      <c r="B108" s="35"/>
      <c r="C108" s="133" t="n">
        <f aca="false">C107+0.0035</f>
        <v>0.405416666666667</v>
      </c>
      <c r="D108" s="57" t="n">
        <v>100</v>
      </c>
      <c r="E108" s="58" t="n">
        <v>39.15</v>
      </c>
      <c r="F108" s="58" t="n">
        <v>44.17</v>
      </c>
      <c r="G108" s="58" t="n">
        <v>39.19</v>
      </c>
      <c r="H108" s="58" t="n">
        <v>54.34</v>
      </c>
      <c r="I108" s="58" t="n">
        <v>57.32</v>
      </c>
      <c r="J108" s="58" t="n">
        <v>26.47</v>
      </c>
      <c r="K108" s="58" t="n">
        <v>26.76</v>
      </c>
      <c r="L108" s="58" t="n">
        <v>26.21</v>
      </c>
      <c r="N108" s="28"/>
      <c r="Q108" s="57" t="s">
        <v>74</v>
      </c>
      <c r="R108" s="67" t="n">
        <f aca="false">MEDIAN(E118:E124)-E118-(MEDIAN($J$118:$L$124)-MEDIAN($J$118:$L$118))</f>
        <v>0.129999999999992</v>
      </c>
      <c r="S108" s="67" t="n">
        <f aca="false">MEDIAN(F118:F124)-F118-(MEDIAN($J$118:$L$124)-MEDIAN($J$118:$L$118))</f>
        <v>0.679999999999996</v>
      </c>
      <c r="T108" s="67" t="n">
        <f aca="false">MEDIAN(G118:G124)-G118-(MEDIAN($J$118:$L$124)-MEDIAN($J$118:$L$118))</f>
        <v>1.27</v>
      </c>
      <c r="U108" s="67" t="n">
        <f aca="false">MEDIAN(H118:H124)-H118-(MEDIAN($J$118:$L$124)-MEDIAN($J$118:$L$118))</f>
        <v>1.04</v>
      </c>
      <c r="V108" s="67" t="n">
        <f aca="false">MEDIAN(I118:I124)-I118-(MEDIAN($J$118:$L$124)-MEDIAN($J$118:$L$118))</f>
        <v>0.829999999999995</v>
      </c>
      <c r="W108" s="67" t="n">
        <f aca="false">MEDIAN(J118:J124)-J118</f>
        <v>-0.0399999999999991</v>
      </c>
      <c r="X108" s="67" t="n">
        <f aca="false">MEDIAN(K118:K124)-K118</f>
        <v>-0.129999999999999</v>
      </c>
      <c r="Y108" s="67" t="n">
        <f aca="false">MEDIAN(L118:L124)-L118</f>
        <v>-0.0899999999999999</v>
      </c>
    </row>
    <row r="109" customFormat="false" ht="13.5" hidden="false" customHeight="true" outlineLevel="0" collapsed="false">
      <c r="B109" s="35"/>
      <c r="C109" s="133" t="n">
        <f aca="false">C108+0.0035</f>
        <v>0.408916666666667</v>
      </c>
      <c r="D109" s="57" t="n">
        <v>105</v>
      </c>
      <c r="E109" s="58" t="n">
        <v>39.5</v>
      </c>
      <c r="F109" s="58" t="n">
        <v>44.84</v>
      </c>
      <c r="G109" s="58" t="n">
        <v>39.98</v>
      </c>
      <c r="H109" s="58" t="n">
        <v>55.06</v>
      </c>
      <c r="I109" s="58" t="n">
        <v>57.84</v>
      </c>
      <c r="J109" s="58" t="n">
        <v>26.78</v>
      </c>
      <c r="K109" s="58" t="n">
        <v>26.87</v>
      </c>
      <c r="L109" s="58" t="n">
        <v>26.26</v>
      </c>
      <c r="N109" s="28"/>
      <c r="Q109" s="57" t="s">
        <v>128</v>
      </c>
      <c r="R109" s="67" t="n">
        <f aca="false">MEDIAN(E124:E130)-E124-(MEDIAN($J$124:$L$130)-MEDIAN($J$124:$L$124))</f>
        <v>0.140000000000001</v>
      </c>
      <c r="S109" s="67" t="n">
        <f aca="false">MEDIAN(F124:F130)-F124-(MEDIAN($J$124:$L$130)-MEDIAN($J$124:$L$124))</f>
        <v>0.119999999999997</v>
      </c>
      <c r="T109" s="67" t="n">
        <f aca="false">MEDIAN(G124:G130)-G124-(MEDIAN($J$124:$L$130)-MEDIAN($J$124:$L$124))</f>
        <v>0.700000000000003</v>
      </c>
      <c r="U109" s="67" t="n">
        <f aca="false">MEDIAN(H124:H130)-H124-(MEDIAN($J$124:$L$130)-MEDIAN($J$124:$L$124))</f>
        <v>0.57</v>
      </c>
      <c r="V109" s="67" t="n">
        <f aca="false">MEDIAN(I124:I130)-I124-(MEDIAN($J$124:$L$130)-MEDIAN($J$124:$L$124))</f>
        <v>0.389999999999993</v>
      </c>
      <c r="W109" s="67" t="n">
        <f aca="false">MEDIAN(J124:J130)-J124</f>
        <v>-0.189999999999998</v>
      </c>
      <c r="X109" s="67" t="n">
        <f aca="false">MEDIAN(K124:K130)-K124</f>
        <v>-0.129999999999999</v>
      </c>
      <c r="Y109" s="67" t="n">
        <f aca="false">MEDIAN(L124:L130)-L124</f>
        <v>-0.0300000000000011</v>
      </c>
    </row>
    <row r="110" customFormat="false" ht="13.5" hidden="false" customHeight="true" outlineLevel="0" collapsed="false">
      <c r="B110" s="35"/>
      <c r="C110" s="133" t="n">
        <f aca="false">C109+0.0035</f>
        <v>0.412416666666667</v>
      </c>
      <c r="D110" s="57" t="n">
        <v>110</v>
      </c>
      <c r="E110" s="58" t="n">
        <v>38.94</v>
      </c>
      <c r="F110" s="58" t="n">
        <v>44.19</v>
      </c>
      <c r="G110" s="58" t="n">
        <v>40.24</v>
      </c>
      <c r="H110" s="58" t="n">
        <v>55.32</v>
      </c>
      <c r="I110" s="58" t="n">
        <v>57.86</v>
      </c>
      <c r="J110" s="58" t="n">
        <v>26.58</v>
      </c>
      <c r="K110" s="58" t="n">
        <v>26.75</v>
      </c>
      <c r="L110" s="58" t="n">
        <v>26.24</v>
      </c>
      <c r="N110" s="28"/>
      <c r="Q110" s="57" t="s">
        <v>129</v>
      </c>
      <c r="R110" s="67" t="n">
        <f aca="false">MEDIAN(E130:E136)-E130-(MEDIAN($J$130:$L$136)-MEDIAN($J$130:$L$130))</f>
        <v>0.600000000000001</v>
      </c>
      <c r="S110" s="67" t="n">
        <f aca="false">MEDIAN(F130:F136)-F130-(MEDIAN($J$130:$L$136)-MEDIAN($J$130:$L$130))</f>
        <v>0.369999999999997</v>
      </c>
      <c r="T110" s="67" t="n">
        <f aca="false">MEDIAN(G130:G136)-G130-(MEDIAN($J$130:$L$136)-MEDIAN($J$130:$L$130))</f>
        <v>0.769999999999996</v>
      </c>
      <c r="U110" s="67" t="n">
        <f aca="false">MEDIAN(H130:H136)-H130-(MEDIAN($J$130:$L$136)-MEDIAN($J$130:$L$130))</f>
        <v>0.82</v>
      </c>
      <c r="V110" s="67" t="n">
        <f aca="false">MEDIAN(I130:I136)-I130-(MEDIAN($J$130:$L$136)-MEDIAN($J$130:$L$130))</f>
        <v>0.489999999999995</v>
      </c>
      <c r="W110" s="67" t="n">
        <f aca="false">MEDIAN(J130:J136)-J130</f>
        <v>-0.309999999999999</v>
      </c>
      <c r="X110" s="67" t="n">
        <f aca="false">MEDIAN(K130:K136)-K130</f>
        <v>-0.260000000000002</v>
      </c>
      <c r="Y110" s="67" t="n">
        <f aca="false">MEDIAN(L130:L136)-L130</f>
        <v>-0.400000000000002</v>
      </c>
    </row>
    <row r="111" customFormat="false" ht="13.5" hidden="false" customHeight="true" outlineLevel="0" collapsed="false">
      <c r="B111" s="35"/>
      <c r="C111" s="133" t="n">
        <f aca="false">C110+0.0035</f>
        <v>0.415916666666667</v>
      </c>
      <c r="D111" s="57" t="n">
        <v>115</v>
      </c>
      <c r="E111" s="58" t="n">
        <v>39.19</v>
      </c>
      <c r="F111" s="58" t="n">
        <v>44.38</v>
      </c>
      <c r="G111" s="58" t="n">
        <v>40.87</v>
      </c>
      <c r="H111" s="58" t="n">
        <v>55.89</v>
      </c>
      <c r="I111" s="58" t="n">
        <v>58.19</v>
      </c>
      <c r="J111" s="58" t="n">
        <v>26.57</v>
      </c>
      <c r="K111" s="58" t="n">
        <v>26.74</v>
      </c>
      <c r="L111" s="58" t="n">
        <v>26.15</v>
      </c>
      <c r="N111" s="28"/>
      <c r="Q111" s="57" t="s">
        <v>131</v>
      </c>
      <c r="R111" s="67" t="n">
        <f aca="false">MEDIAN(E136:E142)-E136-(MEDIAN($J$136:$L$142)-MEDIAN($J$136:$L$136))</f>
        <v>0.189999999999998</v>
      </c>
      <c r="S111" s="67" t="n">
        <f aca="false">MEDIAN(F136:F142)-F136-(MEDIAN($J$136:$L$142)-MEDIAN($J$136:$L$136))</f>
        <v>0.419999999999995</v>
      </c>
      <c r="T111" s="67" t="n">
        <f aca="false">MEDIAN(G136:G142)-G136-(MEDIAN($J$136:$L$142)-MEDIAN($J$136:$L$136))</f>
        <v>0.710000000000001</v>
      </c>
      <c r="U111" s="67" t="n">
        <f aca="false">MEDIAN(H136:H142)-H136-(MEDIAN($J$136:$L$142)-MEDIAN($J$136:$L$136))</f>
        <v>0.769999999999996</v>
      </c>
      <c r="V111" s="67" t="n">
        <f aca="false">MEDIAN(I136:I142)-I136-(MEDIAN($J$136:$L$142)-MEDIAN($J$136:$L$136))</f>
        <v>0.609999999999999</v>
      </c>
      <c r="W111" s="67" t="n">
        <f aca="false">MEDIAN(J136:J142)-J136</f>
        <v>-0.459999999999997</v>
      </c>
      <c r="X111" s="67" t="n">
        <f aca="false">MEDIAN(K136:K142)-K136</f>
        <v>-0.34</v>
      </c>
      <c r="Y111" s="67" t="n">
        <f aca="false">MEDIAN(L136:L142)-L136</f>
        <v>-0.23</v>
      </c>
    </row>
    <row r="112" customFormat="false" ht="13.5" hidden="false" customHeight="true" outlineLevel="0" collapsed="false">
      <c r="B112" s="35"/>
      <c r="C112" s="133" t="n">
        <f aca="false">C111+0.0035</f>
        <v>0.419416666666667</v>
      </c>
      <c r="D112" s="65" t="n">
        <v>120</v>
      </c>
      <c r="E112" s="66" t="n">
        <v>40.07</v>
      </c>
      <c r="F112" s="66" t="n">
        <v>45.41</v>
      </c>
      <c r="G112" s="66" t="n">
        <v>41.64</v>
      </c>
      <c r="H112" s="66" t="n">
        <v>56.39</v>
      </c>
      <c r="I112" s="66" t="n">
        <v>58.81</v>
      </c>
      <c r="J112" s="66" t="n">
        <v>26.67</v>
      </c>
      <c r="K112" s="66" t="n">
        <v>26.78</v>
      </c>
      <c r="L112" s="66" t="n">
        <v>26.19</v>
      </c>
      <c r="N112" s="28"/>
      <c r="Q112" s="57" t="s">
        <v>132</v>
      </c>
      <c r="R112" s="58" t="n">
        <f aca="false">MEDIAN(E142:E148)-E142-(MEDIAN($J$142:$L$148)-MEDIAN($J$142:$L$142))</f>
        <v>-0.170000000000005</v>
      </c>
      <c r="S112" s="58" t="n">
        <f aca="false">MEDIAN(F142:F148)-F142-(MEDIAN($J$142:$L$148)-MEDIAN($J$142:$L$142))</f>
        <v>-0.279999999999998</v>
      </c>
      <c r="T112" s="58" t="n">
        <f aca="false">MEDIAN(G142:G148)-G142-(MEDIAN($J$142:$L$148)-MEDIAN($J$142:$L$142))</f>
        <v>0.609999999999996</v>
      </c>
      <c r="U112" s="58" t="n">
        <f aca="false">MEDIAN(H142:H148)-H142-(MEDIAN($J$142:$L$148)-MEDIAN($J$142:$L$142))</f>
        <v>0.489999999999998</v>
      </c>
      <c r="V112" s="58" t="n">
        <f aca="false">MEDIAN(I142:I148)-I142-(MEDIAN($J$142:$L$148)-MEDIAN($J$142:$L$142))</f>
        <v>0.180000000000003</v>
      </c>
      <c r="W112" s="58" t="n">
        <f aca="false">MEDIAN(J142:J148)-J142</f>
        <v>-0.52</v>
      </c>
      <c r="X112" s="58" t="n">
        <f aca="false">MEDIAN(K142:K148)-K142</f>
        <v>-0.470000000000002</v>
      </c>
      <c r="Y112" s="58" t="n">
        <f aca="false">MEDIAN(L142:L148)-L142</f>
        <v>-0.5</v>
      </c>
    </row>
    <row r="113" customFormat="false" ht="13.5" hidden="false" customHeight="true" outlineLevel="0" collapsed="false">
      <c r="B113" s="35"/>
      <c r="C113" s="133" t="n">
        <f aca="false">C112+0.0034</f>
        <v>0.422816666666667</v>
      </c>
      <c r="D113" s="57" t="n">
        <v>125</v>
      </c>
      <c r="E113" s="58" t="n">
        <v>39.29</v>
      </c>
      <c r="F113" s="58" t="n">
        <v>45.14</v>
      </c>
      <c r="G113" s="58" t="n">
        <v>41.84</v>
      </c>
      <c r="H113" s="58" t="n">
        <v>56.79</v>
      </c>
      <c r="I113" s="58" t="n">
        <v>58.82</v>
      </c>
      <c r="J113" s="58" t="n">
        <v>26.47</v>
      </c>
      <c r="K113" s="58" t="n">
        <v>26.75</v>
      </c>
      <c r="L113" s="58" t="n">
        <v>26.09</v>
      </c>
      <c r="N113" s="28"/>
      <c r="Q113" s="47"/>
      <c r="R113" s="48"/>
      <c r="S113" s="48"/>
      <c r="T113" s="48"/>
      <c r="U113" s="48"/>
      <c r="V113" s="48"/>
      <c r="W113" s="48"/>
      <c r="X113" s="48"/>
      <c r="Y113" s="48"/>
    </row>
    <row r="114" customFormat="false" ht="13.5" hidden="false" customHeight="true" outlineLevel="0" collapsed="false">
      <c r="B114" s="35"/>
      <c r="C114" s="133" t="n">
        <f aca="false">C113+0.0035</f>
        <v>0.426316666666667</v>
      </c>
      <c r="D114" s="57" t="n">
        <v>130</v>
      </c>
      <c r="E114" s="58" t="n">
        <v>39.39</v>
      </c>
      <c r="F114" s="58" t="n">
        <v>44.87</v>
      </c>
      <c r="G114" s="58" t="n">
        <v>42.23</v>
      </c>
      <c r="H114" s="58" t="n">
        <v>57.07</v>
      </c>
      <c r="I114" s="58" t="n">
        <v>59.09</v>
      </c>
      <c r="J114" s="58" t="n">
        <v>26.57</v>
      </c>
      <c r="K114" s="58" t="n">
        <v>26.73</v>
      </c>
      <c r="L114" s="58" t="n">
        <v>26.19</v>
      </c>
      <c r="N114" s="28"/>
      <c r="Q114" s="47"/>
      <c r="R114" s="48"/>
      <c r="S114" s="48"/>
      <c r="T114" s="48"/>
      <c r="U114" s="48"/>
      <c r="V114" s="48"/>
      <c r="W114" s="48"/>
      <c r="X114" s="48"/>
      <c r="Y114" s="48"/>
    </row>
    <row r="115" customFormat="false" ht="13.5" hidden="false" customHeight="true" outlineLevel="0" collapsed="false">
      <c r="B115" s="35"/>
      <c r="C115" s="133" t="n">
        <f aca="false">C114+0.0035</f>
        <v>0.429816666666667</v>
      </c>
      <c r="D115" s="57" t="n">
        <v>135</v>
      </c>
      <c r="E115" s="58" t="n">
        <v>39.53</v>
      </c>
      <c r="F115" s="58" t="n">
        <v>45.28</v>
      </c>
      <c r="G115" s="58" t="n">
        <v>42.87</v>
      </c>
      <c r="H115" s="58" t="n">
        <v>57.64</v>
      </c>
      <c r="I115" s="58" t="n">
        <v>59.35</v>
      </c>
      <c r="J115" s="58" t="n">
        <v>26.75</v>
      </c>
      <c r="K115" s="58" t="n">
        <v>26.87</v>
      </c>
      <c r="L115" s="58" t="n">
        <v>26.1</v>
      </c>
      <c r="N115" s="28"/>
      <c r="Q115" s="47"/>
      <c r="R115" s="48"/>
      <c r="S115" s="48"/>
      <c r="T115" s="48"/>
      <c r="U115" s="48"/>
      <c r="V115" s="48"/>
      <c r="W115" s="48"/>
      <c r="X115" s="48"/>
      <c r="Y115" s="48"/>
    </row>
    <row r="116" customFormat="false" ht="13.5" hidden="false" customHeight="true" outlineLevel="0" collapsed="false">
      <c r="B116" s="35"/>
      <c r="C116" s="133" t="n">
        <f aca="false">C115+0.0035</f>
        <v>0.433316666666667</v>
      </c>
      <c r="D116" s="57" t="n">
        <v>140</v>
      </c>
      <c r="E116" s="58" t="n">
        <v>40</v>
      </c>
      <c r="F116" s="58" t="n">
        <v>45.96</v>
      </c>
      <c r="G116" s="58" t="n">
        <v>43.29</v>
      </c>
      <c r="H116" s="58" t="n">
        <v>58</v>
      </c>
      <c r="I116" s="58" t="n">
        <v>59.67</v>
      </c>
      <c r="J116" s="58" t="n">
        <v>26.64</v>
      </c>
      <c r="K116" s="58" t="n">
        <v>26.83</v>
      </c>
      <c r="L116" s="58" t="n">
        <v>26.23</v>
      </c>
      <c r="N116" s="28"/>
      <c r="Q116" s="47"/>
      <c r="R116" s="48"/>
      <c r="S116" s="48"/>
      <c r="T116" s="48"/>
      <c r="U116" s="48"/>
      <c r="V116" s="48"/>
      <c r="W116" s="48"/>
      <c r="X116" s="48"/>
      <c r="Y116" s="48"/>
    </row>
    <row r="117" customFormat="false" ht="13.5" hidden="false" customHeight="true" outlineLevel="0" collapsed="false">
      <c r="B117" s="35"/>
      <c r="C117" s="133" t="n">
        <f aca="false">C116+0.0034</f>
        <v>0.436716666666667</v>
      </c>
      <c r="D117" s="57" t="n">
        <v>145</v>
      </c>
      <c r="E117" s="58" t="n">
        <v>39.83</v>
      </c>
      <c r="F117" s="58" t="n">
        <v>45.11</v>
      </c>
      <c r="G117" s="58" t="n">
        <v>43.49</v>
      </c>
      <c r="H117" s="58" t="n">
        <v>58.16</v>
      </c>
      <c r="I117" s="58" t="n">
        <v>59.56</v>
      </c>
      <c r="J117" s="58" t="n">
        <v>26.78</v>
      </c>
      <c r="K117" s="58" t="n">
        <v>26.76</v>
      </c>
      <c r="L117" s="58" t="n">
        <v>26.3</v>
      </c>
      <c r="N117" s="28"/>
      <c r="Q117" s="47"/>
      <c r="R117" s="48"/>
      <c r="S117" s="48"/>
      <c r="T117" s="48"/>
      <c r="U117" s="48"/>
      <c r="V117" s="48"/>
      <c r="W117" s="48"/>
      <c r="X117" s="48"/>
      <c r="Y117" s="48"/>
      <c r="AB117" s="49"/>
      <c r="AC117" s="49"/>
      <c r="AD117" s="49"/>
      <c r="AE117" s="49"/>
      <c r="AF117" s="49"/>
      <c r="AG117" s="49"/>
      <c r="AH117" s="49"/>
      <c r="AI117" s="49"/>
      <c r="AJ117" s="49"/>
      <c r="AK117" s="49"/>
    </row>
    <row r="118" customFormat="false" ht="13.5" hidden="false" customHeight="true" outlineLevel="0" collapsed="false">
      <c r="B118" s="35"/>
      <c r="C118" s="133" t="n">
        <f aca="false">C117+0.0034</f>
        <v>0.440116666666667</v>
      </c>
      <c r="D118" s="65" t="n">
        <v>150</v>
      </c>
      <c r="E118" s="66" t="n">
        <v>39.59</v>
      </c>
      <c r="F118" s="66" t="n">
        <v>45.18</v>
      </c>
      <c r="G118" s="66" t="n">
        <v>43.68</v>
      </c>
      <c r="H118" s="66" t="n">
        <v>58.41</v>
      </c>
      <c r="I118" s="66" t="n">
        <v>59.78</v>
      </c>
      <c r="J118" s="66" t="n">
        <v>26.7</v>
      </c>
      <c r="K118" s="66" t="n">
        <v>26.86</v>
      </c>
      <c r="L118" s="66" t="n">
        <v>26.26</v>
      </c>
      <c r="N118" s="28"/>
      <c r="Q118" s="47"/>
      <c r="R118" s="48"/>
      <c r="S118" s="48"/>
      <c r="T118" s="48"/>
      <c r="U118" s="48"/>
      <c r="V118" s="48"/>
      <c r="W118" s="48"/>
      <c r="X118" s="48"/>
      <c r="Y118" s="48"/>
      <c r="AB118" s="49"/>
      <c r="AC118" s="49"/>
      <c r="AD118" s="49"/>
      <c r="AE118" s="49"/>
      <c r="AF118" s="49"/>
      <c r="AG118" s="49"/>
      <c r="AH118" s="49"/>
      <c r="AI118" s="49"/>
      <c r="AJ118" s="49"/>
      <c r="AK118" s="49"/>
    </row>
    <row r="119" customFormat="false" ht="13.5" hidden="false" customHeight="true" outlineLevel="0" collapsed="false">
      <c r="B119" s="35"/>
      <c r="C119" s="133" t="n">
        <f aca="false">C118+0.0034</f>
        <v>0.443516666666667</v>
      </c>
      <c r="D119" s="57" t="n">
        <v>155</v>
      </c>
      <c r="E119" s="58" t="n">
        <v>40.1</v>
      </c>
      <c r="F119" s="58" t="n">
        <v>46.07</v>
      </c>
      <c r="G119" s="58" t="n">
        <v>44.37</v>
      </c>
      <c r="H119" s="58" t="n">
        <v>58.95</v>
      </c>
      <c r="I119" s="58" t="n">
        <v>60.31</v>
      </c>
      <c r="J119" s="58" t="n">
        <v>26.71</v>
      </c>
      <c r="K119" s="58" t="n">
        <v>26.83</v>
      </c>
      <c r="L119" s="58" t="n">
        <v>26.3</v>
      </c>
      <c r="N119" s="28"/>
      <c r="Q119" s="47"/>
      <c r="R119" s="48"/>
      <c r="S119" s="48"/>
      <c r="T119" s="48"/>
      <c r="U119" s="48"/>
      <c r="V119" s="48"/>
      <c r="W119" s="48"/>
      <c r="X119" s="48"/>
      <c r="Y119" s="48"/>
      <c r="AB119" s="49"/>
      <c r="AC119" s="49"/>
      <c r="AD119" s="49"/>
      <c r="AE119" s="49"/>
      <c r="AF119" s="49"/>
      <c r="AG119" s="49"/>
      <c r="AH119" s="49"/>
      <c r="AI119" s="49"/>
      <c r="AJ119" s="49"/>
      <c r="AK119" s="49"/>
    </row>
    <row r="120" customFormat="false" ht="13.5" hidden="false" customHeight="true" outlineLevel="0" collapsed="false">
      <c r="B120" s="35"/>
      <c r="C120" s="133" t="n">
        <f aca="false">C119+0.0034</f>
        <v>0.446916666666667</v>
      </c>
      <c r="D120" s="57" t="n">
        <v>160</v>
      </c>
      <c r="E120" s="58" t="n">
        <v>39.66</v>
      </c>
      <c r="F120" s="58" t="n">
        <v>45.73</v>
      </c>
      <c r="G120" s="58" t="n">
        <v>44.33</v>
      </c>
      <c r="H120" s="58" t="n">
        <v>59.04</v>
      </c>
      <c r="I120" s="58" t="n">
        <v>60.17</v>
      </c>
      <c r="J120" s="58" t="n">
        <v>26.64</v>
      </c>
      <c r="K120" s="58" t="n">
        <v>26.73</v>
      </c>
      <c r="L120" s="58" t="n">
        <v>26.17</v>
      </c>
      <c r="N120" s="28"/>
      <c r="Q120" s="47"/>
      <c r="R120" s="48"/>
      <c r="S120" s="48"/>
      <c r="T120" s="48"/>
      <c r="U120" s="48"/>
      <c r="V120" s="48"/>
      <c r="W120" s="48"/>
      <c r="X120" s="48"/>
      <c r="Y120" s="48"/>
      <c r="AB120" s="49"/>
      <c r="AC120" s="49"/>
      <c r="AD120" s="49"/>
      <c r="AE120" s="49"/>
      <c r="AF120" s="49"/>
      <c r="AG120" s="49"/>
      <c r="AH120" s="49"/>
      <c r="AI120" s="49"/>
      <c r="AJ120" s="49"/>
      <c r="AK120" s="49"/>
    </row>
    <row r="121" customFormat="false" ht="13.5" hidden="false" customHeight="true" outlineLevel="0" collapsed="false">
      <c r="B121" s="35"/>
      <c r="C121" s="133" t="n">
        <f aca="false">C120+0.0034</f>
        <v>0.450316666666667</v>
      </c>
      <c r="D121" s="57" t="n">
        <v>165</v>
      </c>
      <c r="E121" s="58" t="n">
        <v>39.77</v>
      </c>
      <c r="F121" s="58" t="n">
        <v>45.46</v>
      </c>
      <c r="G121" s="58" t="n">
        <v>44.89</v>
      </c>
      <c r="H121" s="58" t="n">
        <v>59.39</v>
      </c>
      <c r="I121" s="58" t="n">
        <v>60.57</v>
      </c>
      <c r="J121" s="58" t="n">
        <v>26.8</v>
      </c>
      <c r="K121" s="58" t="n">
        <v>26.84</v>
      </c>
      <c r="L121" s="58" t="n">
        <v>26.27</v>
      </c>
      <c r="N121" s="28"/>
      <c r="Q121" s="47"/>
      <c r="R121" s="48"/>
      <c r="S121" s="48"/>
      <c r="T121" s="48"/>
      <c r="U121" s="48"/>
      <c r="V121" s="48"/>
      <c r="W121" s="48"/>
      <c r="X121" s="48"/>
      <c r="Y121" s="48"/>
      <c r="AB121" s="49"/>
      <c r="AC121" s="49"/>
      <c r="AD121" s="49"/>
      <c r="AE121" s="49"/>
      <c r="AF121" s="49"/>
      <c r="AG121" s="49"/>
      <c r="AH121" s="49"/>
      <c r="AI121" s="49"/>
      <c r="AJ121" s="49"/>
      <c r="AK121" s="49"/>
    </row>
    <row r="122" customFormat="false" ht="13.5" hidden="false" customHeight="true" outlineLevel="0" collapsed="false">
      <c r="B122" s="35"/>
      <c r="C122" s="133" t="n">
        <f aca="false">C121+0.0034</f>
        <v>0.453716666666667</v>
      </c>
      <c r="D122" s="57" t="n">
        <v>170</v>
      </c>
      <c r="E122" s="58" t="n">
        <v>39.56</v>
      </c>
      <c r="F122" s="58" t="n">
        <v>45.85</v>
      </c>
      <c r="G122" s="58" t="n">
        <v>45.05</v>
      </c>
      <c r="H122" s="58" t="n">
        <v>59.54</v>
      </c>
      <c r="I122" s="58" t="n">
        <v>60.55</v>
      </c>
      <c r="J122" s="58" t="n">
        <v>26.66</v>
      </c>
      <c r="K122" s="58" t="n">
        <v>26.71</v>
      </c>
      <c r="L122" s="58" t="n">
        <v>26.11</v>
      </c>
      <c r="N122" s="28"/>
      <c r="Q122" s="47"/>
      <c r="R122" s="48"/>
      <c r="S122" s="48"/>
      <c r="T122" s="48"/>
      <c r="U122" s="48"/>
      <c r="V122" s="48"/>
      <c r="W122" s="48"/>
      <c r="X122" s="48"/>
      <c r="Y122" s="48"/>
      <c r="AB122" s="49"/>
      <c r="AC122" s="49"/>
      <c r="AD122" s="49"/>
      <c r="AE122" s="49"/>
      <c r="AF122" s="49"/>
      <c r="AG122" s="49"/>
      <c r="AH122" s="49"/>
      <c r="AI122" s="49"/>
      <c r="AJ122" s="49"/>
      <c r="AK122" s="49"/>
    </row>
    <row r="123" customFormat="false" ht="13.5" hidden="false" customHeight="true" outlineLevel="0" collapsed="false">
      <c r="B123" s="35"/>
      <c r="C123" s="133" t="n">
        <f aca="false">C122+0.0034</f>
        <v>0.457116666666667</v>
      </c>
      <c r="D123" s="57" t="n">
        <v>175</v>
      </c>
      <c r="E123" s="58" t="n">
        <v>39.51</v>
      </c>
      <c r="F123" s="58" t="n">
        <v>45.8</v>
      </c>
      <c r="G123" s="58" t="n">
        <v>45.39</v>
      </c>
      <c r="H123" s="58" t="n">
        <v>59.83</v>
      </c>
      <c r="I123" s="58" t="n">
        <v>60.67</v>
      </c>
      <c r="J123" s="58" t="n">
        <v>26.5</v>
      </c>
      <c r="K123" s="58" t="n">
        <v>26.56</v>
      </c>
      <c r="L123" s="58" t="n">
        <v>26.07</v>
      </c>
      <c r="N123" s="28"/>
      <c r="Q123" s="47"/>
      <c r="R123" s="48"/>
      <c r="S123" s="48"/>
      <c r="T123" s="48"/>
      <c r="U123" s="48"/>
      <c r="V123" s="48"/>
      <c r="W123" s="48"/>
      <c r="X123" s="48"/>
      <c r="Y123" s="48"/>
      <c r="AB123" s="49"/>
      <c r="AC123" s="49"/>
      <c r="AD123" s="49"/>
      <c r="AE123" s="49"/>
      <c r="AF123" s="49"/>
      <c r="AG123" s="49"/>
      <c r="AH123" s="49"/>
      <c r="AI123" s="49"/>
      <c r="AJ123" s="49"/>
      <c r="AK123" s="49"/>
    </row>
    <row r="124" customFormat="false" ht="13.5" hidden="false" customHeight="true" outlineLevel="0" collapsed="false">
      <c r="B124" s="35"/>
      <c r="C124" s="133" t="n">
        <f aca="false">C123+0.0034</f>
        <v>0.460516666666667</v>
      </c>
      <c r="D124" s="65" t="n">
        <v>180</v>
      </c>
      <c r="E124" s="66" t="n">
        <v>39.66</v>
      </c>
      <c r="F124" s="66" t="n">
        <v>45.85</v>
      </c>
      <c r="G124" s="66" t="n">
        <v>45.48</v>
      </c>
      <c r="H124" s="66" t="n">
        <v>60.04</v>
      </c>
      <c r="I124" s="66" t="n">
        <v>60.71</v>
      </c>
      <c r="J124" s="66" t="n">
        <v>26.49</v>
      </c>
      <c r="K124" s="66" t="n">
        <v>26.64</v>
      </c>
      <c r="L124" s="66" t="n">
        <v>25.96</v>
      </c>
      <c r="N124" s="28"/>
      <c r="P124" s="51"/>
      <c r="Q124" s="47"/>
      <c r="W124" s="48"/>
      <c r="X124" s="48"/>
      <c r="Y124" s="48"/>
      <c r="AB124" s="49"/>
      <c r="AC124" s="49"/>
      <c r="AD124" s="49"/>
      <c r="AE124" s="49"/>
      <c r="AF124" s="49"/>
      <c r="AG124" s="49"/>
      <c r="AH124" s="49"/>
      <c r="AI124" s="49"/>
      <c r="AJ124" s="49"/>
      <c r="AK124" s="49"/>
    </row>
    <row r="125" customFormat="false" ht="13.5" hidden="false" customHeight="true" outlineLevel="0" collapsed="false">
      <c r="B125" s="35"/>
      <c r="C125" s="133" t="n">
        <f aca="false">C124+0.0034</f>
        <v>0.463916666666667</v>
      </c>
      <c r="D125" s="57" t="n">
        <v>185</v>
      </c>
      <c r="E125" s="58" t="n">
        <v>39.58</v>
      </c>
      <c r="F125" s="58" t="n">
        <v>45.48</v>
      </c>
      <c r="G125" s="58" t="n">
        <v>45.75</v>
      </c>
      <c r="H125" s="58" t="n">
        <v>60.13</v>
      </c>
      <c r="I125" s="58" t="n">
        <v>60.72</v>
      </c>
      <c r="J125" s="58" t="n">
        <v>26.5</v>
      </c>
      <c r="K125" s="58" t="n">
        <v>26.62</v>
      </c>
      <c r="L125" s="58" t="n">
        <v>26.09</v>
      </c>
      <c r="N125" s="28"/>
      <c r="Q125" s="47"/>
      <c r="W125" s="48"/>
      <c r="X125" s="48"/>
      <c r="Y125" s="48"/>
      <c r="AB125" s="49"/>
      <c r="AC125" s="49"/>
      <c r="AD125" s="49"/>
      <c r="AE125" s="49"/>
      <c r="AF125" s="49"/>
      <c r="AG125" s="49"/>
      <c r="AH125" s="49"/>
      <c r="AI125" s="49"/>
      <c r="AJ125" s="49"/>
      <c r="AK125" s="49"/>
    </row>
    <row r="126" customFormat="false" ht="13.5" hidden="false" customHeight="true" outlineLevel="0" collapsed="false">
      <c r="B126" s="35"/>
      <c r="C126" s="133" t="n">
        <f aca="false">C125+0.0034</f>
        <v>0.467316666666667</v>
      </c>
      <c r="D126" s="57" t="n">
        <v>190</v>
      </c>
      <c r="E126" s="58" t="n">
        <v>39.61</v>
      </c>
      <c r="F126" s="58" t="n">
        <v>45.59</v>
      </c>
      <c r="G126" s="58" t="n">
        <v>45.99</v>
      </c>
      <c r="H126" s="58" t="n">
        <v>60.42</v>
      </c>
      <c r="I126" s="58" t="n">
        <v>60.91</v>
      </c>
      <c r="J126" s="58" t="n">
        <v>26.53</v>
      </c>
      <c r="K126" s="58" t="n">
        <v>26.65</v>
      </c>
      <c r="L126" s="58" t="n">
        <v>26.13</v>
      </c>
      <c r="N126" s="28"/>
      <c r="Q126" s="47"/>
      <c r="W126" s="48"/>
      <c r="X126" s="48"/>
      <c r="Y126" s="48"/>
      <c r="AB126" s="49"/>
      <c r="AC126" s="49"/>
      <c r="AD126" s="49"/>
      <c r="AE126" s="49"/>
      <c r="AF126" s="49"/>
      <c r="AG126" s="49"/>
      <c r="AH126" s="49"/>
      <c r="AI126" s="49"/>
      <c r="AJ126" s="49"/>
      <c r="AK126" s="49"/>
    </row>
    <row r="127" customFormat="false" ht="13.5" hidden="false" customHeight="true" outlineLevel="0" collapsed="false">
      <c r="B127" s="35"/>
      <c r="C127" s="133" t="n">
        <f aca="false">C126+0.0034</f>
        <v>0.470716666666667</v>
      </c>
      <c r="D127" s="57" t="n">
        <v>195</v>
      </c>
      <c r="E127" s="58" t="n">
        <v>39.51</v>
      </c>
      <c r="F127" s="58" t="n">
        <v>45.53</v>
      </c>
      <c r="G127" s="58" t="n">
        <v>45.96</v>
      </c>
      <c r="H127" s="58" t="n">
        <v>60.34</v>
      </c>
      <c r="I127" s="58" t="n">
        <v>60.76</v>
      </c>
      <c r="J127" s="58" t="n">
        <v>26.3</v>
      </c>
      <c r="K127" s="58" t="n">
        <v>26.46</v>
      </c>
      <c r="L127" s="58" t="n">
        <v>25.85</v>
      </c>
      <c r="N127" s="28"/>
      <c r="Q127" s="47"/>
      <c r="W127" s="48"/>
      <c r="X127" s="48"/>
      <c r="Y127" s="48"/>
      <c r="AB127" s="49"/>
      <c r="AC127" s="49"/>
      <c r="AD127" s="49"/>
      <c r="AE127" s="49"/>
      <c r="AF127" s="49"/>
      <c r="AG127" s="49"/>
      <c r="AH127" s="49"/>
      <c r="AI127" s="49"/>
      <c r="AJ127" s="49"/>
      <c r="AK127" s="49"/>
    </row>
    <row r="128" customFormat="false" ht="13.5" hidden="false" customHeight="true" outlineLevel="0" collapsed="false">
      <c r="B128" s="35"/>
      <c r="C128" s="133" t="n">
        <f aca="false">C127+0.0034</f>
        <v>0.474116666666667</v>
      </c>
      <c r="D128" s="57" t="n">
        <v>200</v>
      </c>
      <c r="E128" s="58" t="n">
        <v>39.59</v>
      </c>
      <c r="F128" s="58" t="n">
        <v>45.78</v>
      </c>
      <c r="G128" s="58" t="n">
        <v>46.21</v>
      </c>
      <c r="H128" s="58" t="n">
        <v>60.66</v>
      </c>
      <c r="I128" s="58" t="n">
        <v>60.97</v>
      </c>
      <c r="J128" s="58" t="n">
        <v>26.3</v>
      </c>
      <c r="K128" s="58" t="n">
        <v>26.51</v>
      </c>
      <c r="L128" s="58" t="n">
        <v>25.93</v>
      </c>
      <c r="N128" s="28"/>
      <c r="Q128" s="47"/>
      <c r="W128" s="48"/>
      <c r="X128" s="48"/>
      <c r="Y128" s="48"/>
      <c r="AB128" s="49"/>
      <c r="AC128" s="49"/>
      <c r="AD128" s="49"/>
      <c r="AE128" s="49"/>
      <c r="AF128" s="49"/>
      <c r="AG128" s="49"/>
      <c r="AH128" s="49"/>
      <c r="AI128" s="49"/>
      <c r="AJ128" s="49"/>
      <c r="AK128" s="49"/>
    </row>
    <row r="129" customFormat="false" ht="13.5" hidden="false" customHeight="true" outlineLevel="0" collapsed="false">
      <c r="B129" s="35"/>
      <c r="C129" s="133" t="n">
        <f aca="false">C128+0.0034</f>
        <v>0.477516666666667</v>
      </c>
      <c r="D129" s="57" t="n">
        <v>205</v>
      </c>
      <c r="E129" s="58" t="n">
        <v>39.61</v>
      </c>
      <c r="F129" s="58" t="n">
        <v>45.96</v>
      </c>
      <c r="G129" s="58" t="n">
        <v>46.51</v>
      </c>
      <c r="H129" s="58" t="n">
        <v>60.77</v>
      </c>
      <c r="I129" s="58" t="n">
        <v>61.01</v>
      </c>
      <c r="J129" s="58" t="n">
        <v>26.24</v>
      </c>
      <c r="K129" s="58" t="n">
        <v>26.44</v>
      </c>
      <c r="L129" s="58" t="n">
        <v>25.81</v>
      </c>
      <c r="N129" s="28"/>
      <c r="Q129" s="47"/>
      <c r="W129" s="48"/>
      <c r="X129" s="48"/>
      <c r="Y129" s="48"/>
      <c r="AB129" s="49"/>
      <c r="AC129" s="49"/>
      <c r="AD129" s="49"/>
      <c r="AE129" s="49"/>
      <c r="AF129" s="49"/>
      <c r="AG129" s="49"/>
      <c r="AH129" s="49"/>
      <c r="AI129" s="49"/>
      <c r="AJ129" s="49"/>
      <c r="AK129" s="49"/>
    </row>
    <row r="130" customFormat="false" ht="13.5" hidden="false" customHeight="true" outlineLevel="0" collapsed="false">
      <c r="B130" s="35"/>
      <c r="C130" s="133" t="n">
        <f aca="false">C129+0.0034</f>
        <v>0.480916666666667</v>
      </c>
      <c r="D130" s="65" t="n">
        <v>210</v>
      </c>
      <c r="E130" s="66" t="n">
        <v>39.66</v>
      </c>
      <c r="F130" s="66" t="n">
        <v>46.22</v>
      </c>
      <c r="G130" s="66" t="n">
        <v>46.61</v>
      </c>
      <c r="H130" s="66" t="n">
        <v>60.91</v>
      </c>
      <c r="I130" s="66" t="n">
        <v>61.21</v>
      </c>
      <c r="J130" s="66" t="n">
        <v>26.24</v>
      </c>
      <c r="K130" s="66" t="n">
        <v>26.35</v>
      </c>
      <c r="L130" s="66" t="n">
        <v>25.87</v>
      </c>
      <c r="N130" s="28"/>
      <c r="Q130" s="47"/>
      <c r="W130" s="48"/>
      <c r="X130" s="48"/>
      <c r="Y130" s="48"/>
      <c r="AB130" s="49"/>
      <c r="AC130" s="49"/>
      <c r="AD130" s="49"/>
      <c r="AE130" s="49"/>
      <c r="AF130" s="49"/>
      <c r="AG130" s="49"/>
      <c r="AH130" s="49"/>
      <c r="AI130" s="49"/>
      <c r="AJ130" s="49"/>
      <c r="AK130" s="49"/>
    </row>
    <row r="131" customFormat="false" ht="13.5" hidden="false" customHeight="true" outlineLevel="0" collapsed="false">
      <c r="B131" s="35"/>
      <c r="C131" s="133" t="n">
        <f aca="false">C130+0.0034</f>
        <v>0.484316666666667</v>
      </c>
      <c r="D131" s="57" t="n">
        <v>215</v>
      </c>
      <c r="E131" s="58" t="n">
        <v>39.89</v>
      </c>
      <c r="F131" s="58" t="n">
        <v>45.79</v>
      </c>
      <c r="G131" s="58" t="n">
        <v>46.94</v>
      </c>
      <c r="H131" s="58" t="n">
        <v>61.19</v>
      </c>
      <c r="I131" s="58" t="n">
        <v>61.31</v>
      </c>
      <c r="J131" s="58" t="n">
        <v>26.23</v>
      </c>
      <c r="K131" s="58" t="n">
        <v>26.32</v>
      </c>
      <c r="L131" s="58" t="n">
        <v>25.77</v>
      </c>
      <c r="N131" s="28"/>
      <c r="Q131" s="47"/>
      <c r="W131" s="48"/>
      <c r="X131" s="48"/>
      <c r="Y131" s="48"/>
      <c r="AB131" s="49"/>
      <c r="AC131" s="49"/>
      <c r="AD131" s="49"/>
      <c r="AE131" s="49"/>
      <c r="AF131" s="49"/>
      <c r="AG131" s="49"/>
      <c r="AH131" s="49"/>
      <c r="AI131" s="49"/>
      <c r="AJ131" s="49"/>
      <c r="AK131" s="49"/>
    </row>
    <row r="132" customFormat="false" ht="13.5" hidden="false" customHeight="true" outlineLevel="0" collapsed="false">
      <c r="B132" s="35"/>
      <c r="C132" s="133" t="n">
        <f aca="false">C131+0.0034</f>
        <v>0.487716666666667</v>
      </c>
      <c r="D132" s="57" t="n">
        <v>220</v>
      </c>
      <c r="E132" s="58" t="n">
        <v>39.63</v>
      </c>
      <c r="F132" s="58" t="n">
        <v>46.12</v>
      </c>
      <c r="G132" s="58" t="n">
        <v>46.87</v>
      </c>
      <c r="H132" s="58" t="n">
        <v>61.13</v>
      </c>
      <c r="I132" s="58" t="n">
        <v>61.29</v>
      </c>
      <c r="J132" s="58" t="n">
        <v>25.93</v>
      </c>
      <c r="K132" s="58" t="n">
        <v>26.09</v>
      </c>
      <c r="L132" s="58" t="n">
        <v>25.67</v>
      </c>
      <c r="N132" s="28"/>
      <c r="Q132" s="47"/>
      <c r="W132" s="48"/>
      <c r="X132" s="48"/>
      <c r="Y132" s="48"/>
      <c r="AB132" s="49"/>
      <c r="AC132" s="49"/>
      <c r="AD132" s="49"/>
      <c r="AE132" s="49"/>
      <c r="AF132" s="49"/>
      <c r="AG132" s="49"/>
      <c r="AH132" s="49"/>
      <c r="AI132" s="49"/>
      <c r="AJ132" s="49"/>
      <c r="AK132" s="49"/>
    </row>
    <row r="133" customFormat="false" ht="13.5" hidden="false" customHeight="true" outlineLevel="0" collapsed="false">
      <c r="B133" s="35"/>
      <c r="C133" s="133" t="n">
        <f aca="false">C132+0.0034</f>
        <v>0.491116666666667</v>
      </c>
      <c r="D133" s="57" t="n">
        <v>225</v>
      </c>
      <c r="E133" s="58" t="n">
        <v>39.75</v>
      </c>
      <c r="F133" s="58" t="n">
        <v>46.38</v>
      </c>
      <c r="G133" s="58" t="n">
        <v>47.01</v>
      </c>
      <c r="H133" s="58" t="n">
        <v>61.36</v>
      </c>
      <c r="I133" s="58" t="n">
        <v>61.33</v>
      </c>
      <c r="J133" s="58" t="n">
        <v>25.93</v>
      </c>
      <c r="K133" s="58" t="n">
        <v>26.12</v>
      </c>
      <c r="L133" s="58" t="n">
        <v>25.47</v>
      </c>
      <c r="N133" s="28"/>
      <c r="Q133" s="47"/>
      <c r="W133" s="48"/>
      <c r="X133" s="48"/>
      <c r="Y133" s="48"/>
      <c r="AB133" s="49"/>
      <c r="AC133" s="49"/>
      <c r="AD133" s="49"/>
      <c r="AE133" s="49"/>
      <c r="AF133" s="49"/>
      <c r="AG133" s="49"/>
      <c r="AH133" s="49"/>
      <c r="AI133" s="49"/>
      <c r="AJ133" s="49"/>
      <c r="AK133" s="49"/>
    </row>
    <row r="134" customFormat="false" ht="13.5" hidden="false" customHeight="true" outlineLevel="0" collapsed="false">
      <c r="B134" s="35"/>
      <c r="C134" s="133" t="n">
        <f aca="false">C133+0.0034</f>
        <v>0.494516666666667</v>
      </c>
      <c r="D134" s="57" t="n">
        <v>230</v>
      </c>
      <c r="E134" s="58" t="n">
        <v>40.08</v>
      </c>
      <c r="F134" s="58" t="n">
        <v>46.85</v>
      </c>
      <c r="G134" s="58" t="n">
        <v>47.38</v>
      </c>
      <c r="H134" s="58" t="n">
        <v>61.48</v>
      </c>
      <c r="I134" s="58" t="n">
        <v>61.64</v>
      </c>
      <c r="J134" s="58" t="n">
        <v>25.79</v>
      </c>
      <c r="K134" s="58" t="n">
        <v>25.95</v>
      </c>
      <c r="L134" s="58" t="n">
        <v>25.28</v>
      </c>
      <c r="N134" s="28"/>
      <c r="Q134" s="47"/>
      <c r="W134" s="48"/>
      <c r="X134" s="48"/>
      <c r="Y134" s="48"/>
      <c r="AB134" s="49"/>
      <c r="AC134" s="49"/>
      <c r="AD134" s="49"/>
      <c r="AE134" s="49"/>
      <c r="AF134" s="49"/>
      <c r="AG134" s="49"/>
      <c r="AH134" s="49"/>
      <c r="AI134" s="49"/>
      <c r="AJ134" s="49"/>
      <c r="AK134" s="49"/>
    </row>
    <row r="135" customFormat="false" ht="13.5" hidden="false" customHeight="true" outlineLevel="0" collapsed="false">
      <c r="B135" s="35"/>
      <c r="C135" s="133" t="n">
        <f aca="false">C134+0.0034</f>
        <v>0.497916666666667</v>
      </c>
      <c r="D135" s="57" t="n">
        <v>235</v>
      </c>
      <c r="E135" s="58" t="n">
        <v>40.01</v>
      </c>
      <c r="F135" s="58" t="n">
        <v>46.53</v>
      </c>
      <c r="G135" s="58" t="n">
        <v>47.42</v>
      </c>
      <c r="H135" s="58" t="n">
        <v>61.68</v>
      </c>
      <c r="I135" s="58" t="n">
        <v>61.53</v>
      </c>
      <c r="J135" s="58" t="n">
        <v>25.8</v>
      </c>
      <c r="K135" s="58" t="n">
        <v>25.93</v>
      </c>
      <c r="L135" s="58" t="n">
        <v>25.31</v>
      </c>
      <c r="N135" s="28"/>
      <c r="Q135" s="47"/>
      <c r="W135" s="48"/>
      <c r="X135" s="48"/>
      <c r="Y135" s="48"/>
      <c r="AB135" s="49"/>
      <c r="AC135" s="49"/>
      <c r="AD135" s="49"/>
      <c r="AE135" s="49"/>
      <c r="AF135" s="49"/>
      <c r="AG135" s="49"/>
      <c r="AH135" s="49"/>
      <c r="AI135" s="49"/>
      <c r="AJ135" s="49"/>
      <c r="AK135" s="49"/>
    </row>
    <row r="136" customFormat="false" ht="13.5" hidden="false" customHeight="true" outlineLevel="0" collapsed="false">
      <c r="B136" s="35"/>
      <c r="C136" s="133" t="n">
        <f aca="false">C135+0.0034</f>
        <v>0.501316666666667</v>
      </c>
      <c r="D136" s="65" t="n">
        <v>240</v>
      </c>
      <c r="E136" s="66" t="n">
        <v>40.02</v>
      </c>
      <c r="F136" s="66" t="n">
        <v>46.09</v>
      </c>
      <c r="G136" s="66" t="n">
        <v>47.38</v>
      </c>
      <c r="H136" s="66" t="n">
        <v>61.77</v>
      </c>
      <c r="I136" s="66" t="n">
        <v>61.54</v>
      </c>
      <c r="J136" s="66" t="n">
        <v>25.83</v>
      </c>
      <c r="K136" s="66" t="n">
        <v>25.85</v>
      </c>
      <c r="L136" s="66" t="n">
        <v>25.38</v>
      </c>
      <c r="N136" s="28"/>
      <c r="Q136" s="47"/>
      <c r="W136" s="48"/>
      <c r="X136" s="48"/>
      <c r="Y136" s="48"/>
      <c r="AB136" s="49"/>
      <c r="AC136" s="49"/>
      <c r="AD136" s="49"/>
      <c r="AE136" s="49"/>
      <c r="AF136" s="49"/>
      <c r="AG136" s="49"/>
      <c r="AH136" s="49"/>
      <c r="AI136" s="49"/>
      <c r="AJ136" s="49"/>
      <c r="AK136" s="49"/>
    </row>
    <row r="137" customFormat="false" ht="13.5" hidden="false" customHeight="true" outlineLevel="0" collapsed="false">
      <c r="B137" s="35"/>
      <c r="C137" s="133" t="n">
        <f aca="false">C136+0.0034</f>
        <v>0.504716666666667</v>
      </c>
      <c r="D137" s="57" t="n">
        <v>245</v>
      </c>
      <c r="E137" s="58" t="n">
        <v>39.63</v>
      </c>
      <c r="F137" s="58" t="n">
        <v>46.26</v>
      </c>
      <c r="G137" s="58" t="n">
        <v>47.25</v>
      </c>
      <c r="H137" s="58" t="n">
        <v>61.82</v>
      </c>
      <c r="I137" s="58" t="n">
        <v>61.66</v>
      </c>
      <c r="J137" s="58" t="n">
        <v>25.74</v>
      </c>
      <c r="K137" s="58" t="n">
        <v>25.85</v>
      </c>
      <c r="L137" s="58" t="n">
        <v>25.25</v>
      </c>
      <c r="N137" s="28"/>
      <c r="Q137" s="47"/>
      <c r="W137" s="48"/>
      <c r="X137" s="48"/>
      <c r="Y137" s="48"/>
      <c r="AB137" s="49"/>
      <c r="AC137" s="49"/>
      <c r="AD137" s="49"/>
      <c r="AE137" s="49"/>
      <c r="AF137" s="49"/>
      <c r="AG137" s="49"/>
      <c r="AH137" s="49"/>
      <c r="AI137" s="49"/>
      <c r="AJ137" s="49"/>
      <c r="AK137" s="49"/>
    </row>
    <row r="138" customFormat="false" ht="13.5" hidden="false" customHeight="true" outlineLevel="0" collapsed="false">
      <c r="B138" s="35"/>
      <c r="C138" s="133" t="n">
        <f aca="false">C137+0.0034</f>
        <v>0.508116666666667</v>
      </c>
      <c r="D138" s="57" t="n">
        <v>250</v>
      </c>
      <c r="E138" s="58" t="n">
        <v>40.1</v>
      </c>
      <c r="F138" s="58" t="n">
        <v>46.22</v>
      </c>
      <c r="G138" s="58" t="n">
        <v>47.55</v>
      </c>
      <c r="H138" s="58" t="n">
        <v>61.97</v>
      </c>
      <c r="I138" s="58" t="n">
        <v>61.65</v>
      </c>
      <c r="J138" s="58" t="n">
        <v>25.5</v>
      </c>
      <c r="K138" s="58" t="n">
        <v>25.57</v>
      </c>
      <c r="L138" s="58" t="n">
        <v>25.22</v>
      </c>
      <c r="N138" s="28"/>
      <c r="Q138" s="47"/>
      <c r="W138" s="48"/>
      <c r="X138" s="48"/>
      <c r="Y138" s="48"/>
      <c r="AB138" s="49"/>
      <c r="AC138" s="49"/>
      <c r="AD138" s="49"/>
      <c r="AE138" s="49"/>
      <c r="AF138" s="49"/>
      <c r="AG138" s="49"/>
      <c r="AH138" s="49"/>
      <c r="AI138" s="49"/>
      <c r="AJ138" s="49"/>
      <c r="AK138" s="49"/>
    </row>
    <row r="139" customFormat="false" ht="13.5" hidden="false" customHeight="true" outlineLevel="0" collapsed="false">
      <c r="B139" s="35"/>
      <c r="C139" s="133" t="n">
        <f aca="false">C138+0.0034</f>
        <v>0.511516666666667</v>
      </c>
      <c r="D139" s="57" t="n">
        <v>255</v>
      </c>
      <c r="E139" s="58" t="n">
        <v>39.54</v>
      </c>
      <c r="F139" s="58" t="n">
        <v>45.41</v>
      </c>
      <c r="G139" s="58" t="n">
        <v>47.62</v>
      </c>
      <c r="H139" s="58" t="n">
        <v>62.04</v>
      </c>
      <c r="I139" s="58" t="n">
        <v>61.64</v>
      </c>
      <c r="J139" s="58" t="n">
        <v>25.37</v>
      </c>
      <c r="K139" s="58" t="n">
        <v>25.51</v>
      </c>
      <c r="L139" s="58" t="n">
        <v>25.15</v>
      </c>
      <c r="N139" s="28"/>
      <c r="Q139" s="47"/>
      <c r="W139" s="48"/>
      <c r="X139" s="48"/>
      <c r="Y139" s="48"/>
      <c r="AB139" s="49"/>
      <c r="AC139" s="49"/>
      <c r="AD139" s="49"/>
      <c r="AE139" s="49"/>
      <c r="AF139" s="49"/>
      <c r="AG139" s="49"/>
      <c r="AH139" s="49"/>
      <c r="AI139" s="49"/>
      <c r="AJ139" s="49"/>
      <c r="AK139" s="49"/>
    </row>
    <row r="140" customFormat="false" ht="13.5" hidden="false" customHeight="true" outlineLevel="0" collapsed="false">
      <c r="B140" s="35"/>
      <c r="C140" s="133" t="n">
        <f aca="false">C139+0.0034</f>
        <v>0.514916666666667</v>
      </c>
      <c r="D140" s="57" t="n">
        <v>260</v>
      </c>
      <c r="E140" s="58" t="n">
        <v>39.71</v>
      </c>
      <c r="F140" s="58" t="n">
        <v>45.67</v>
      </c>
      <c r="G140" s="58" t="n">
        <v>47.69</v>
      </c>
      <c r="H140" s="58" t="n">
        <v>62.13</v>
      </c>
      <c r="I140" s="58" t="n">
        <v>61.65</v>
      </c>
      <c r="J140" s="58" t="n">
        <v>25.34</v>
      </c>
      <c r="K140" s="58" t="n">
        <v>25.33</v>
      </c>
      <c r="L140" s="58" t="n">
        <v>24.98</v>
      </c>
      <c r="N140" s="28"/>
      <c r="AD140" s="49"/>
      <c r="AE140" s="49"/>
      <c r="AF140" s="49"/>
      <c r="AG140" s="49"/>
      <c r="AH140" s="49"/>
      <c r="AI140" s="49"/>
      <c r="AJ140" s="49"/>
      <c r="AK140" s="49"/>
    </row>
    <row r="141" customFormat="false" ht="13.5" hidden="false" customHeight="true" outlineLevel="0" collapsed="false">
      <c r="B141" s="35"/>
      <c r="C141" s="133" t="n">
        <f aca="false">C140+0.0034</f>
        <v>0.518316666666667</v>
      </c>
      <c r="D141" s="57" t="n">
        <v>265</v>
      </c>
      <c r="E141" s="58" t="n">
        <v>39.61</v>
      </c>
      <c r="F141" s="58" t="n">
        <v>45.63</v>
      </c>
      <c r="G141" s="58" t="n">
        <v>47.59</v>
      </c>
      <c r="H141" s="58" t="n">
        <v>62.1</v>
      </c>
      <c r="I141" s="58" t="n">
        <v>61.72</v>
      </c>
      <c r="J141" s="58" t="n">
        <v>25.05</v>
      </c>
      <c r="K141" s="58" t="n">
        <v>25.17</v>
      </c>
      <c r="L141" s="58" t="n">
        <v>24.9</v>
      </c>
      <c r="N141" s="28"/>
      <c r="AD141" s="49"/>
      <c r="AE141" s="49"/>
      <c r="AF141" s="49"/>
      <c r="AG141" s="49"/>
      <c r="AH141" s="49"/>
      <c r="AI141" s="49"/>
      <c r="AJ141" s="49"/>
      <c r="AK141" s="49"/>
    </row>
    <row r="142" customFormat="false" ht="13.5" hidden="false" customHeight="true" outlineLevel="0" collapsed="false">
      <c r="B142" s="35"/>
      <c r="C142" s="133" t="n">
        <f aca="false">C141+0.0034</f>
        <v>0.521716666666667</v>
      </c>
      <c r="D142" s="65" t="n">
        <v>270</v>
      </c>
      <c r="E142" s="66" t="n">
        <v>39.88</v>
      </c>
      <c r="F142" s="66" t="n">
        <v>46.01</v>
      </c>
      <c r="G142" s="66" t="n">
        <v>47.74</v>
      </c>
      <c r="H142" s="66" t="n">
        <v>62.25</v>
      </c>
      <c r="I142" s="66" t="n">
        <v>61.97</v>
      </c>
      <c r="J142" s="66" t="n">
        <v>25</v>
      </c>
      <c r="K142" s="66" t="n">
        <v>24.96</v>
      </c>
      <c r="L142" s="66" t="n">
        <v>24.73</v>
      </c>
      <c r="N142" s="28"/>
      <c r="Q142" s="53" t="s">
        <v>76</v>
      </c>
      <c r="R142" s="59"/>
      <c r="S142" s="59"/>
      <c r="T142" s="59"/>
      <c r="U142" s="59"/>
      <c r="V142" s="59"/>
      <c r="W142" s="60"/>
      <c r="X142" s="60"/>
      <c r="Y142" s="61"/>
      <c r="AD142" s="49"/>
      <c r="AE142" s="49"/>
      <c r="AF142" s="49"/>
      <c r="AG142" s="49"/>
      <c r="AH142" s="49"/>
      <c r="AI142" s="49"/>
      <c r="AJ142" s="49"/>
      <c r="AK142" s="49"/>
    </row>
    <row r="143" customFormat="false" ht="13.5" hidden="false" customHeight="true" outlineLevel="0" collapsed="false">
      <c r="B143" s="35"/>
      <c r="C143" s="133" t="n">
        <f aca="false">C142+0.0034</f>
        <v>0.525116666666667</v>
      </c>
      <c r="D143" s="57" t="n">
        <v>275</v>
      </c>
      <c r="E143" s="58" t="n">
        <v>39.74</v>
      </c>
      <c r="F143" s="58" t="n">
        <v>45.96</v>
      </c>
      <c r="G143" s="58" t="n">
        <v>47.91</v>
      </c>
      <c r="H143" s="58" t="n">
        <v>62.31</v>
      </c>
      <c r="I143" s="58" t="n">
        <v>61.82</v>
      </c>
      <c r="J143" s="58" t="n">
        <v>24.82</v>
      </c>
      <c r="K143" s="58" t="n">
        <v>24.77</v>
      </c>
      <c r="L143" s="58" t="n">
        <v>24.55</v>
      </c>
      <c r="N143" s="28"/>
      <c r="Q143" s="53" t="s">
        <v>68</v>
      </c>
      <c r="R143" s="59"/>
      <c r="S143" s="59"/>
      <c r="T143" s="59"/>
      <c r="U143" s="59"/>
      <c r="V143" s="59"/>
      <c r="W143" s="62" t="s">
        <v>65</v>
      </c>
      <c r="X143" s="63"/>
      <c r="Y143" s="64"/>
      <c r="AD143" s="49"/>
      <c r="AE143" s="49"/>
      <c r="AF143" s="49"/>
      <c r="AG143" s="49"/>
      <c r="AH143" s="49"/>
      <c r="AI143" s="49"/>
      <c r="AJ143" s="49"/>
      <c r="AK143" s="49"/>
    </row>
    <row r="144" customFormat="false" ht="13.5" hidden="false" customHeight="true" outlineLevel="0" collapsed="false">
      <c r="B144" s="35"/>
      <c r="C144" s="133" t="n">
        <f aca="false">C143+0.0034</f>
        <v>0.528516666666667</v>
      </c>
      <c r="D144" s="57" t="n">
        <v>280</v>
      </c>
      <c r="E144" s="58" t="n">
        <v>39.53</v>
      </c>
      <c r="F144" s="58" t="n">
        <v>45.59</v>
      </c>
      <c r="G144" s="58" t="n">
        <v>47.97</v>
      </c>
      <c r="H144" s="58" t="n">
        <v>62.19</v>
      </c>
      <c r="I144" s="58" t="n">
        <v>61.92</v>
      </c>
      <c r="J144" s="58" t="n">
        <v>24.59</v>
      </c>
      <c r="K144" s="58" t="n">
        <v>24.64</v>
      </c>
      <c r="L144" s="58" t="n">
        <v>24.41</v>
      </c>
      <c r="N144" s="28"/>
      <c r="Q144" s="55" t="s">
        <v>66</v>
      </c>
      <c r="R144" s="45" t="s">
        <v>48</v>
      </c>
      <c r="S144" s="45" t="s">
        <v>50</v>
      </c>
      <c r="T144" s="45" t="s">
        <v>52</v>
      </c>
      <c r="U144" s="45" t="s">
        <v>54</v>
      </c>
      <c r="V144" s="45" t="s">
        <v>56</v>
      </c>
      <c r="W144" s="45" t="s">
        <v>58</v>
      </c>
      <c r="X144" s="45" t="s">
        <v>60</v>
      </c>
      <c r="Y144" s="45" t="s">
        <v>61</v>
      </c>
      <c r="AD144" s="49"/>
      <c r="AE144" s="49"/>
      <c r="AF144" s="49"/>
      <c r="AG144" s="49"/>
      <c r="AH144" s="49"/>
      <c r="AI144" s="49"/>
      <c r="AJ144" s="49"/>
      <c r="AK144" s="49"/>
    </row>
    <row r="145" customFormat="false" ht="13.5" hidden="false" customHeight="true" outlineLevel="0" collapsed="false">
      <c r="B145" s="35"/>
      <c r="C145" s="133" t="n">
        <f aca="false">C144+0.0034</f>
        <v>0.531916666666667</v>
      </c>
      <c r="D145" s="57" t="n">
        <v>285</v>
      </c>
      <c r="E145" s="58" t="n">
        <v>39.16</v>
      </c>
      <c r="F145" s="58" t="n">
        <v>45.13</v>
      </c>
      <c r="G145" s="58" t="n">
        <v>47.8</v>
      </c>
      <c r="H145" s="58" t="n">
        <v>62.19</v>
      </c>
      <c r="I145" s="58" t="n">
        <v>61.6</v>
      </c>
      <c r="J145" s="58" t="n">
        <v>24.48</v>
      </c>
      <c r="K145" s="58" t="n">
        <v>24.49</v>
      </c>
      <c r="L145" s="58" t="n">
        <v>24.23</v>
      </c>
      <c r="N145" s="28"/>
      <c r="Q145" s="57" t="s">
        <v>77</v>
      </c>
      <c r="R145" s="67" t="n">
        <f aca="false">(MEDIAN(E88:E100)-E88)-(MEDIAN($J$88:$L$100)-MEDIAN($J$88:$L$88))</f>
        <v>11</v>
      </c>
      <c r="S145" s="67" t="n">
        <f aca="false">(MEDIAN(F88:F100)-F88)-(MEDIAN($J$88:$L$100)-MEDIAN($J$88:$L$88))</f>
        <v>13.73</v>
      </c>
      <c r="T145" s="67" t="n">
        <f aca="false">(MEDIAN(G88:G100)-G88)-(MEDIAN($J$88:$L$100)-MEDIAN($J$88:$L$88))</f>
        <v>4.27</v>
      </c>
      <c r="U145" s="67" t="n">
        <f aca="false">(MEDIAN(H88:H100)-H88)-(MEDIAN($J$88:$L$100)-MEDIAN($J$88:$L$88))</f>
        <v>16.41</v>
      </c>
      <c r="V145" s="67" t="n">
        <f aca="false">(MEDIAN(I88:I100)-I88)-(MEDIAN($J$88:$L$100)-MEDIAN($J$88:$L$88))</f>
        <v>20.31</v>
      </c>
      <c r="W145" s="67" t="n">
        <f aca="false">MEDIAN(J88:J100)-J88</f>
        <v>0.399999999999999</v>
      </c>
      <c r="X145" s="67" t="n">
        <f aca="false">MEDIAN(K88:K100)-K88</f>
        <v>-0.310000000000002</v>
      </c>
      <c r="Y145" s="67" t="n">
        <f aca="false">MEDIAN(L88:L100)-L88</f>
        <v>0.32</v>
      </c>
      <c r="AD145" s="49"/>
      <c r="AE145" s="49"/>
      <c r="AF145" s="49"/>
      <c r="AG145" s="49"/>
      <c r="AH145" s="49"/>
      <c r="AI145" s="49"/>
      <c r="AJ145" s="49"/>
      <c r="AK145" s="49"/>
    </row>
    <row r="146" customFormat="false" ht="13.5" hidden="false" customHeight="true" outlineLevel="0" collapsed="false">
      <c r="B146" s="35"/>
      <c r="C146" s="133" t="n">
        <f aca="false">C145+0.0034</f>
        <v>0.535316666666667</v>
      </c>
      <c r="D146" s="57" t="n">
        <v>290</v>
      </c>
      <c r="E146" s="58" t="n">
        <v>39.13</v>
      </c>
      <c r="F146" s="58" t="n">
        <v>45.18</v>
      </c>
      <c r="G146" s="58" t="n">
        <v>47.89</v>
      </c>
      <c r="H146" s="58" t="n">
        <v>62.2</v>
      </c>
      <c r="I146" s="58" t="n">
        <v>61.52</v>
      </c>
      <c r="J146" s="58" t="n">
        <v>24.31</v>
      </c>
      <c r="K146" s="58" t="n">
        <v>24.25</v>
      </c>
      <c r="L146" s="58" t="n">
        <v>24.1</v>
      </c>
      <c r="N146" s="28"/>
      <c r="Q146" s="57" t="s">
        <v>78</v>
      </c>
      <c r="R146" s="67" t="n">
        <f aca="false">MEDIAN(E100:E112)-E100-(MEDIAN($J$100:$L$112)-MEDIAN($J$100:$L$100))</f>
        <v>0.629999999999999</v>
      </c>
      <c r="S146" s="67" t="n">
        <f aca="false">MEDIAN(F100:F112)-F100-(MEDIAN($J$100:$L$112)-MEDIAN($J$100:$L$100))</f>
        <v>0.979999999999993</v>
      </c>
      <c r="T146" s="67" t="n">
        <f aca="false">MEDIAN(G100:G112)-G100-(MEDIAN($J$100:$L$112)-MEDIAN($J$100:$L$100))</f>
        <v>4.25999999999999</v>
      </c>
      <c r="U146" s="67" t="n">
        <f aca="false">MEDIAN(H100:H112)-H100-(MEDIAN($J$100:$L$112)-MEDIAN($J$100:$L$100))</f>
        <v>4.53</v>
      </c>
      <c r="V146" s="67" t="n">
        <f aca="false">MEDIAN(I100:I112)-I100-(MEDIAN($J$100:$L$112)-MEDIAN($J$100:$L$100))</f>
        <v>3.44999999999999</v>
      </c>
      <c r="W146" s="67" t="n">
        <f aca="false">MEDIAN(J100:J112)-J100</f>
        <v>0.170000000000002</v>
      </c>
      <c r="X146" s="67" t="n">
        <f aca="false">MEDIAN(K100:K112)-K100</f>
        <v>0.23</v>
      </c>
      <c r="Y146" s="67" t="n">
        <f aca="false">MEDIAN(L100:L112)-L100</f>
        <v>0.34</v>
      </c>
      <c r="AD146" s="49"/>
      <c r="AE146" s="49"/>
      <c r="AF146" s="49"/>
      <c r="AG146" s="49"/>
      <c r="AH146" s="49"/>
      <c r="AI146" s="49"/>
      <c r="AJ146" s="49"/>
      <c r="AK146" s="49"/>
    </row>
    <row r="147" customFormat="false" ht="13.5" hidden="false" customHeight="true" outlineLevel="0" collapsed="false">
      <c r="B147" s="35"/>
      <c r="C147" s="133" t="n">
        <f aca="false">C146+0.0034</f>
        <v>0.538716666666667</v>
      </c>
      <c r="D147" s="139" t="n">
        <v>295</v>
      </c>
      <c r="E147" s="58" t="n">
        <v>38.8</v>
      </c>
      <c r="F147" s="58" t="n">
        <v>44.88</v>
      </c>
      <c r="G147" s="58" t="n">
        <v>47.65</v>
      </c>
      <c r="H147" s="58" t="n">
        <v>61.97</v>
      </c>
      <c r="I147" s="58" t="n">
        <v>61.42</v>
      </c>
      <c r="J147" s="58" t="n">
        <v>24.09</v>
      </c>
      <c r="K147" s="58" t="n">
        <v>24.1</v>
      </c>
      <c r="L147" s="58" t="n">
        <v>23.95</v>
      </c>
      <c r="N147" s="28"/>
      <c r="Q147" s="57" t="s">
        <v>79</v>
      </c>
      <c r="R147" s="58" t="n">
        <f aca="false">MEDIAN(E112:E124)-E112-(MEDIAN($J$112:$L$124)-MEDIAN($J$112:$L$112))</f>
        <v>-0.380000000000003</v>
      </c>
      <c r="S147" s="58" t="n">
        <f aca="false">MEDIAN(F112:F124)-F112-(MEDIAN($J$112:$L$124)-MEDIAN($J$112:$L$112))</f>
        <v>0.0800000000000054</v>
      </c>
      <c r="T147" s="58" t="n">
        <f aca="false">MEDIAN(G112:G124)-G112-(MEDIAN($J$112:$L$124)-MEDIAN($J$112:$L$112))</f>
        <v>2.07</v>
      </c>
      <c r="U147" s="58" t="n">
        <f aca="false">MEDIAN(H112:H124)-H112-(MEDIAN($J$112:$L$124)-MEDIAN($J$112:$L$112))</f>
        <v>2.05</v>
      </c>
      <c r="V147" s="58" t="n">
        <f aca="false">MEDIAN(I112:I124)-I112-(MEDIAN($J$112:$L$124)-MEDIAN($J$112:$L$112))</f>
        <v>1</v>
      </c>
      <c r="W147" s="58" t="n">
        <f aca="false">MEDIAN(J112:J124)-J112</f>
        <v>-0.0100000000000016</v>
      </c>
      <c r="X147" s="58" t="n">
        <f aca="false">MEDIAN(K112:K124)-K112</f>
        <v>-0.0199999999999996</v>
      </c>
      <c r="Y147" s="58" t="n">
        <f aca="false">MEDIAN(L112:L124)-L112</f>
        <v>0</v>
      </c>
      <c r="AD147" s="49"/>
      <c r="AE147" s="49"/>
      <c r="AF147" s="49"/>
      <c r="AG147" s="49"/>
      <c r="AH147" s="49"/>
      <c r="AI147" s="49"/>
      <c r="AJ147" s="49"/>
      <c r="AK147" s="49"/>
    </row>
    <row r="148" customFormat="false" ht="13.5" hidden="false" customHeight="true" outlineLevel="0" collapsed="false">
      <c r="B148" s="35"/>
      <c r="C148" s="133" t="n">
        <f aca="false">C147+0.0034</f>
        <v>0.542116666666667</v>
      </c>
      <c r="D148" s="65" t="n">
        <v>300</v>
      </c>
      <c r="E148" s="66" t="n">
        <v>37.95</v>
      </c>
      <c r="F148" s="66" t="n">
        <v>44.17</v>
      </c>
      <c r="G148" s="66" t="n">
        <v>47.34</v>
      </c>
      <c r="H148" s="66" t="n">
        <v>61.96</v>
      </c>
      <c r="I148" s="66" t="n">
        <v>60.97</v>
      </c>
      <c r="J148" s="66" t="n">
        <v>23.82</v>
      </c>
      <c r="K148" s="66" t="n">
        <v>24.04</v>
      </c>
      <c r="L148" s="66" t="n">
        <v>23.7</v>
      </c>
      <c r="N148" s="28"/>
      <c r="Q148" s="57" t="s">
        <v>130</v>
      </c>
      <c r="R148" s="58" t="n">
        <f aca="false">MEDIAN(E124:E136)-E124-(MEDIAN($J$124:$L$136)-MEDIAN($J$124:$L$124))</f>
        <v>0.399999999999999</v>
      </c>
      <c r="S148" s="58" t="n">
        <f aca="false">MEDIAN(F124:F136)-F124-(MEDIAN($J$124:$L$136)-MEDIAN($J$124:$L$124))</f>
        <v>0.509999999999998</v>
      </c>
      <c r="T148" s="58" t="n">
        <f aca="false">MEDIAN(G124:G136)-G124-(MEDIAN($J$124:$L$136)-MEDIAN($J$124:$L$124))</f>
        <v>1.53</v>
      </c>
      <c r="U148" s="58" t="n">
        <f aca="false">MEDIAN(H124:H136)-H124-(MEDIAN($J$124:$L$136)-MEDIAN($J$124:$L$124))</f>
        <v>1.27</v>
      </c>
      <c r="V148" s="58" t="n">
        <f aca="false">MEDIAN(I124:I136)-I124-(MEDIAN($J$124:$L$136)-MEDIAN($J$124:$L$124))</f>
        <v>0.899999999999999</v>
      </c>
      <c r="W148" s="58" t="n">
        <f aca="false">MEDIAN(J124:J136)-J124</f>
        <v>-0.25</v>
      </c>
      <c r="X148" s="58" t="n">
        <f aca="false">MEDIAN(K124:K136)-K124</f>
        <v>-0.289999999999999</v>
      </c>
      <c r="Y148" s="58" t="n">
        <f aca="false">MEDIAN(L124:L136)-L124</f>
        <v>-0.150000000000002</v>
      </c>
      <c r="AD148" s="49"/>
      <c r="AE148" s="49"/>
      <c r="AF148" s="49"/>
      <c r="AG148" s="49"/>
      <c r="AH148" s="49"/>
      <c r="AI148" s="49"/>
      <c r="AJ148" s="49"/>
      <c r="AK148" s="49"/>
    </row>
    <row r="149" customFormat="false" ht="13.5" hidden="false" customHeight="true" outlineLevel="0" collapsed="false">
      <c r="B149" s="35"/>
      <c r="C149" s="133" t="n">
        <f aca="false">C148+0.0034</f>
        <v>0.545516666666667</v>
      </c>
      <c r="D149" s="47"/>
      <c r="E149" s="48"/>
      <c r="F149" s="48"/>
      <c r="G149" s="48"/>
      <c r="H149" s="48"/>
      <c r="I149" s="48"/>
      <c r="J149" s="48"/>
      <c r="K149" s="48"/>
      <c r="L149" s="48"/>
      <c r="N149" s="28"/>
      <c r="Q149" s="57" t="s">
        <v>133</v>
      </c>
      <c r="R149" s="58" t="n">
        <f aca="false">MEDIAN(E136:E148)-E136-(MEDIAN($J$136:$L$148)-MEDIAN($J$136:$L$136))</f>
        <v>0.519999999999996</v>
      </c>
      <c r="S149" s="58" t="n">
        <f aca="false">MEDIAN(F136:F148)-F136-(MEDIAN($J$136:$L$148)-MEDIAN($J$136:$L$136))</f>
        <v>0.469999999999999</v>
      </c>
      <c r="T149" s="58" t="n">
        <f aca="false">MEDIAN(G136:G148)-G136-(MEDIAN($J$136:$L$148)-MEDIAN($J$136:$L$136))</f>
        <v>1.2</v>
      </c>
      <c r="U149" s="58" t="n">
        <f aca="false">MEDIAN(H136:H148)-H136-(MEDIAN($J$136:$L$148)-MEDIAN($J$136:$L$136))</f>
        <v>1.26</v>
      </c>
      <c r="V149" s="58" t="n">
        <f aca="false">MEDIAN(I136:I148)-I136-(MEDIAN($J$136:$L$148)-MEDIAN($J$136:$L$136))</f>
        <v>1.04</v>
      </c>
      <c r="W149" s="58" t="n">
        <f aca="false">MEDIAN(J136:J148)-J136</f>
        <v>-0.829999999999998</v>
      </c>
      <c r="X149" s="58" t="n">
        <f aca="false">MEDIAN(K136:K148)-K136</f>
        <v>-0.890000000000001</v>
      </c>
      <c r="Y149" s="58" t="n">
        <f aca="false">MEDIAN(L136:L148)-L136</f>
        <v>-0.649999999999999</v>
      </c>
      <c r="AD149" s="49"/>
      <c r="AE149" s="49"/>
      <c r="AF149" s="49"/>
      <c r="AG149" s="49"/>
      <c r="AH149" s="49"/>
      <c r="AI149" s="49"/>
      <c r="AJ149" s="49"/>
      <c r="AK149" s="49"/>
    </row>
    <row r="150" customFormat="false" ht="13.5" hidden="false" customHeight="true" outlineLevel="0" collapsed="false">
      <c r="B150" s="35"/>
      <c r="D150" s="47"/>
      <c r="E150" s="68" t="s">
        <v>75</v>
      </c>
      <c r="F150" s="68"/>
      <c r="G150" s="68"/>
      <c r="H150" s="68"/>
      <c r="I150" s="68"/>
      <c r="J150" s="68"/>
      <c r="K150" s="68"/>
      <c r="N150" s="28"/>
    </row>
    <row r="151" customFormat="false" ht="13.5" hidden="false" customHeight="true" outlineLevel="0" collapsed="false">
      <c r="B151" s="35"/>
      <c r="N151" s="28"/>
    </row>
    <row r="152" customFormat="false" ht="13.5" hidden="false" customHeight="true" outlineLevel="0" collapsed="false">
      <c r="B152" s="35"/>
      <c r="N152" s="28"/>
    </row>
    <row r="153" customFormat="false" ht="13.5" hidden="false" customHeight="true" outlineLevel="0" collapsed="false">
      <c r="B153" s="35"/>
      <c r="N153" s="28"/>
    </row>
    <row r="154" customFormat="false" ht="13.5" hidden="false" customHeight="true" outlineLevel="0" collapsed="false">
      <c r="B154" s="35"/>
      <c r="N154" s="28"/>
    </row>
    <row r="155" customFormat="false" ht="13.5" hidden="false" customHeight="true" outlineLevel="0" collapsed="false">
      <c r="B155" s="35"/>
      <c r="N155" s="28"/>
    </row>
    <row r="156" customFormat="false" ht="13.5" hidden="false" customHeight="true" outlineLevel="0" collapsed="false">
      <c r="B156" s="35"/>
      <c r="N156" s="28"/>
    </row>
    <row r="157" customFormat="false" ht="13.5" hidden="false" customHeight="true" outlineLevel="0" collapsed="false">
      <c r="B157" s="35"/>
      <c r="N157" s="28"/>
    </row>
    <row r="158" customFormat="false" ht="13.5" hidden="false" customHeight="true" outlineLevel="0" collapsed="false">
      <c r="B158" s="35"/>
      <c r="N158" s="28"/>
    </row>
    <row r="159" customFormat="false" ht="13.5" hidden="false" customHeight="true" outlineLevel="0" collapsed="false">
      <c r="B159" s="35"/>
      <c r="N159" s="28"/>
    </row>
    <row r="160" customFormat="false" ht="13.5" hidden="false" customHeight="true" outlineLevel="0" collapsed="false">
      <c r="B160" s="35"/>
      <c r="N160" s="28"/>
    </row>
    <row r="161" customFormat="false" ht="13.5" hidden="false" customHeight="true" outlineLevel="0" collapsed="false">
      <c r="B161" s="35"/>
      <c r="N161" s="28"/>
    </row>
    <row r="162" customFormat="false" ht="13.5" hidden="false" customHeight="true" outlineLevel="0" collapsed="false">
      <c r="B162" s="35"/>
      <c r="N162" s="28"/>
    </row>
    <row r="163" customFormat="false" ht="13.5" hidden="false" customHeight="true" outlineLevel="0" collapsed="false">
      <c r="B163" s="35"/>
      <c r="N163" s="28"/>
    </row>
    <row r="164" customFormat="false" ht="13.5" hidden="false" customHeight="true" outlineLevel="0" collapsed="false">
      <c r="B164" s="35"/>
      <c r="N164" s="28"/>
    </row>
    <row r="165" customFormat="false" ht="13.5" hidden="false" customHeight="true" outlineLevel="0" collapsed="false">
      <c r="B165" s="35"/>
      <c r="N165" s="28"/>
    </row>
    <row r="166" customFormat="false" ht="13.5" hidden="false" customHeight="true" outlineLevel="0" collapsed="false">
      <c r="B166" s="35"/>
      <c r="N166" s="28"/>
    </row>
    <row r="167" customFormat="false" ht="13.5" hidden="false" customHeight="true" outlineLevel="0" collapsed="false">
      <c r="B167" s="35"/>
      <c r="N167" s="28"/>
    </row>
    <row r="168" customFormat="false" ht="13.5" hidden="false" customHeight="true" outlineLevel="0" collapsed="false">
      <c r="B168" s="35"/>
      <c r="N168" s="28"/>
    </row>
    <row r="169" customFormat="false" ht="13.5" hidden="false" customHeight="true" outlineLevel="0" collapsed="false">
      <c r="B169" s="35"/>
      <c r="N169" s="28"/>
    </row>
    <row r="170" customFormat="false" ht="13.5" hidden="false" customHeight="true" outlineLevel="0" collapsed="false">
      <c r="B170" s="35"/>
      <c r="N170" s="28"/>
    </row>
    <row r="171" customFormat="false" ht="13.5" hidden="false" customHeight="true" outlineLevel="0" collapsed="false">
      <c r="B171" s="35"/>
      <c r="N171" s="28"/>
    </row>
    <row r="172" customFormat="false" ht="13.5" hidden="false" customHeight="true" outlineLevel="0" collapsed="false">
      <c r="B172" s="25" t="s">
        <v>80</v>
      </c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</row>
    <row r="173" customFormat="false" ht="13.5" hidden="false" customHeight="true" outlineLevel="0" collapsed="false">
      <c r="B173" s="35"/>
      <c r="N173" s="28"/>
    </row>
    <row r="174" customFormat="false" ht="13.5" hidden="false" customHeight="true" outlineLevel="0" collapsed="false">
      <c r="B174" s="35"/>
      <c r="G174" s="69" t="s">
        <v>81</v>
      </c>
      <c r="H174" s="69"/>
      <c r="I174" s="69"/>
      <c r="J174" s="69"/>
      <c r="N174" s="28"/>
    </row>
    <row r="175" customFormat="false" ht="13.5" hidden="false" customHeight="true" outlineLevel="0" collapsed="false">
      <c r="B175" s="35"/>
      <c r="G175" s="70" t="s">
        <v>82</v>
      </c>
      <c r="H175" s="71" t="s">
        <v>66</v>
      </c>
      <c r="I175" s="71"/>
      <c r="J175" s="72" t="s">
        <v>83</v>
      </c>
      <c r="N175" s="28"/>
    </row>
    <row r="176" customFormat="false" ht="13.5" hidden="false" customHeight="true" outlineLevel="0" collapsed="false">
      <c r="B176" s="35"/>
      <c r="G176" s="73" t="n">
        <v>1.21</v>
      </c>
      <c r="H176" s="74" t="n">
        <f aca="false">INT(G176)*60+(G176-INT(G176))*100</f>
        <v>81</v>
      </c>
      <c r="I176" s="74"/>
      <c r="J176" s="75" t="n">
        <v>2.991</v>
      </c>
      <c r="N176" s="28"/>
      <c r="V176" s="76" t="s">
        <v>84</v>
      </c>
      <c r="W176" s="76"/>
      <c r="X176" s="76"/>
      <c r="Y176" s="76"/>
      <c r="Z176" s="76"/>
      <c r="AA176" s="76"/>
      <c r="AB176" s="76"/>
      <c r="AC176" s="76"/>
    </row>
    <row r="177" customFormat="false" ht="13.5" hidden="false" customHeight="true" outlineLevel="0" collapsed="false">
      <c r="B177" s="35"/>
      <c r="G177" s="73" t="n">
        <v>1.24</v>
      </c>
      <c r="H177" s="74" t="n">
        <f aca="false">INT(G177)*60+(G177-INT(G177))*100</f>
        <v>84</v>
      </c>
      <c r="I177" s="74"/>
      <c r="J177" s="75" t="n">
        <v>2.99</v>
      </c>
      <c r="N177" s="28"/>
    </row>
    <row r="178" customFormat="false" ht="13.5" hidden="false" customHeight="true" outlineLevel="0" collapsed="false">
      <c r="B178" s="35"/>
      <c r="G178" s="73" t="n">
        <v>1.26</v>
      </c>
      <c r="H178" s="74" t="n">
        <f aca="false">INT(G178)*60+(G178-INT(G178))*100</f>
        <v>86</v>
      </c>
      <c r="I178" s="74"/>
      <c r="J178" s="75" t="n">
        <v>2.989</v>
      </c>
      <c r="N178" s="28"/>
    </row>
    <row r="179" customFormat="false" ht="13.5" hidden="false" customHeight="true" outlineLevel="0" collapsed="false">
      <c r="B179" s="35"/>
      <c r="G179" s="73" t="n">
        <v>1.28</v>
      </c>
      <c r="H179" s="74" t="n">
        <f aca="false">INT(G179)*60+(G179-INT(G179))*100</f>
        <v>88</v>
      </c>
      <c r="I179" s="74"/>
      <c r="J179" s="75" t="n">
        <v>2.988</v>
      </c>
      <c r="N179" s="28"/>
    </row>
    <row r="180" customFormat="false" ht="13.5" hidden="false" customHeight="true" outlineLevel="0" collapsed="false">
      <c r="B180" s="35"/>
      <c r="G180" s="73" t="n">
        <v>1.32</v>
      </c>
      <c r="H180" s="74" t="n">
        <f aca="false">INT(G180)*60+(G180-INT(G180))*100</f>
        <v>92</v>
      </c>
      <c r="I180" s="74"/>
      <c r="J180" s="75" t="n">
        <v>2.987</v>
      </c>
      <c r="N180" s="28"/>
    </row>
    <row r="181" customFormat="false" ht="13.5" hidden="false" customHeight="true" outlineLevel="0" collapsed="false">
      <c r="B181" s="35"/>
      <c r="G181" s="73" t="n">
        <v>1.35</v>
      </c>
      <c r="H181" s="74" t="n">
        <f aca="false">INT(G181)*60+(G181-INT(G181))*100</f>
        <v>95</v>
      </c>
      <c r="I181" s="74"/>
      <c r="J181" s="75" t="n">
        <v>2.986</v>
      </c>
      <c r="N181" s="28"/>
    </row>
    <row r="182" customFormat="false" ht="13.5" hidden="false" customHeight="true" outlineLevel="0" collapsed="false">
      <c r="B182" s="35"/>
      <c r="G182" s="73" t="n">
        <v>1.38</v>
      </c>
      <c r="H182" s="74" t="n">
        <f aca="false">INT(G182)*60+(G182-INT(G182))*100</f>
        <v>98</v>
      </c>
      <c r="I182" s="74"/>
      <c r="J182" s="75" t="n">
        <v>2.985</v>
      </c>
      <c r="N182" s="28"/>
    </row>
    <row r="183" customFormat="false" ht="13.5" hidden="false" customHeight="true" outlineLevel="0" collapsed="false">
      <c r="B183" s="35"/>
      <c r="G183" s="73" t="n">
        <v>1.4</v>
      </c>
      <c r="H183" s="74" t="n">
        <f aca="false">INT(G183)*60+(G183-INT(G183))*100</f>
        <v>100</v>
      </c>
      <c r="I183" s="74"/>
      <c r="J183" s="75" t="n">
        <v>2.984</v>
      </c>
      <c r="N183" s="28"/>
    </row>
    <row r="184" customFormat="false" ht="13.5" hidden="false" customHeight="true" outlineLevel="0" collapsed="false">
      <c r="B184" s="35"/>
      <c r="G184" s="73" t="n">
        <v>1.43</v>
      </c>
      <c r="H184" s="74" t="n">
        <f aca="false">INT(G184)*60+(G184-INT(G184))*100</f>
        <v>103</v>
      </c>
      <c r="I184" s="74"/>
      <c r="J184" s="75" t="n">
        <v>2.983</v>
      </c>
      <c r="N184" s="28"/>
    </row>
    <row r="185" customFormat="false" ht="13.5" hidden="false" customHeight="true" outlineLevel="0" collapsed="false">
      <c r="B185" s="35"/>
      <c r="G185" s="73" t="n">
        <v>1.47</v>
      </c>
      <c r="H185" s="74" t="n">
        <f aca="false">INT(G185)*60+(G185-INT(G185))*100</f>
        <v>107</v>
      </c>
      <c r="I185" s="74"/>
      <c r="J185" s="75" t="n">
        <v>2.982</v>
      </c>
      <c r="N185" s="28"/>
    </row>
    <row r="186" customFormat="false" ht="13.5" hidden="false" customHeight="true" outlineLevel="0" collapsed="false">
      <c r="B186" s="35"/>
      <c r="G186" s="73" t="n">
        <v>1.49</v>
      </c>
      <c r="H186" s="74" t="n">
        <f aca="false">INT(G186)*60+(G186-INT(G186))*100</f>
        <v>109</v>
      </c>
      <c r="I186" s="74"/>
      <c r="J186" s="75" t="n">
        <v>2.981</v>
      </c>
      <c r="N186" s="28"/>
    </row>
    <row r="187" customFormat="false" ht="13.5" hidden="false" customHeight="true" outlineLevel="0" collapsed="false">
      <c r="B187" s="35"/>
      <c r="G187" s="73" t="n">
        <v>1.52</v>
      </c>
      <c r="H187" s="74" t="n">
        <f aca="false">INT(G187)*60+(G187-INT(G187))*100</f>
        <v>112</v>
      </c>
      <c r="I187" s="74"/>
      <c r="J187" s="75" t="n">
        <v>2.98</v>
      </c>
      <c r="N187" s="28"/>
    </row>
    <row r="188" customFormat="false" ht="13.5" hidden="false" customHeight="true" outlineLevel="0" collapsed="false">
      <c r="B188" s="35"/>
      <c r="G188" s="73" t="n">
        <v>1.55</v>
      </c>
      <c r="H188" s="74" t="n">
        <f aca="false">INT(G188)*60+(G188-INT(G188))*100</f>
        <v>115</v>
      </c>
      <c r="I188" s="74"/>
      <c r="J188" s="75" t="n">
        <v>2.979</v>
      </c>
      <c r="N188" s="28"/>
    </row>
    <row r="189" customFormat="false" ht="13.5" hidden="false" customHeight="true" outlineLevel="0" collapsed="false">
      <c r="B189" s="35"/>
      <c r="G189" s="73" t="n">
        <v>1.59</v>
      </c>
      <c r="H189" s="74" t="n">
        <f aca="false">INT(G189)*60+(G189-INT(G189))*100</f>
        <v>119</v>
      </c>
      <c r="I189" s="74"/>
      <c r="J189" s="75" t="n">
        <v>2.978</v>
      </c>
      <c r="N189" s="28"/>
    </row>
    <row r="190" customFormat="false" ht="13.5" hidden="false" customHeight="true" outlineLevel="0" collapsed="false">
      <c r="B190" s="35"/>
      <c r="G190" s="73" t="n">
        <v>2.02</v>
      </c>
      <c r="H190" s="74" t="n">
        <f aca="false">INT(G190)*60+(G190-INT(G190))*100</f>
        <v>122</v>
      </c>
      <c r="I190" s="74"/>
      <c r="J190" s="75" t="n">
        <v>2.977</v>
      </c>
      <c r="N190" s="28"/>
    </row>
    <row r="191" customFormat="false" ht="13.5" hidden="false" customHeight="true" outlineLevel="0" collapsed="false">
      <c r="B191" s="35"/>
      <c r="N191" s="28"/>
    </row>
    <row r="192" customFormat="false" ht="13.5" hidden="false" customHeight="true" outlineLevel="0" collapsed="false">
      <c r="B192" s="35"/>
      <c r="E192" s="50" t="s">
        <v>85</v>
      </c>
      <c r="F192" s="50"/>
      <c r="G192" s="50"/>
      <c r="H192" s="50"/>
      <c r="I192" s="50"/>
      <c r="J192" s="50"/>
      <c r="K192" s="50"/>
      <c r="N192" s="28"/>
    </row>
    <row r="193" customFormat="false" ht="13.5" hidden="false" customHeight="true" outlineLevel="0" collapsed="false">
      <c r="B193" s="35"/>
      <c r="N193" s="28"/>
    </row>
    <row r="194" customFormat="false" ht="13.5" hidden="false" customHeight="true" outlineLevel="0" collapsed="false">
      <c r="B194" s="35"/>
      <c r="N194" s="28"/>
    </row>
    <row r="195" customFormat="false" ht="13.5" hidden="false" customHeight="true" outlineLevel="0" collapsed="false">
      <c r="B195" s="35"/>
      <c r="N195" s="28"/>
    </row>
    <row r="196" customFormat="false" ht="13.5" hidden="false" customHeight="true" outlineLevel="0" collapsed="false">
      <c r="B196" s="35"/>
      <c r="N196" s="28"/>
    </row>
    <row r="197" customFormat="false" ht="13.5" hidden="false" customHeight="true" outlineLevel="0" collapsed="false">
      <c r="B197" s="35"/>
      <c r="N197" s="28"/>
    </row>
    <row r="198" customFormat="false" ht="13.5" hidden="false" customHeight="true" outlineLevel="0" collapsed="false">
      <c r="B198" s="35"/>
      <c r="N198" s="28"/>
    </row>
    <row r="199" customFormat="false" ht="13.5" hidden="false" customHeight="true" outlineLevel="0" collapsed="false">
      <c r="B199" s="35"/>
      <c r="N199" s="28"/>
    </row>
    <row r="200" customFormat="false" ht="13.5" hidden="false" customHeight="true" outlineLevel="0" collapsed="false">
      <c r="B200" s="35"/>
      <c r="N200" s="28"/>
    </row>
    <row r="201" customFormat="false" ht="13.5" hidden="false" customHeight="true" outlineLevel="0" collapsed="false">
      <c r="B201" s="35"/>
      <c r="N201" s="28"/>
    </row>
    <row r="202" customFormat="false" ht="13.5" hidden="false" customHeight="true" outlineLevel="0" collapsed="false">
      <c r="B202" s="35"/>
      <c r="N202" s="28"/>
    </row>
    <row r="203" customFormat="false" ht="13.5" hidden="false" customHeight="true" outlineLevel="0" collapsed="false">
      <c r="B203" s="35"/>
      <c r="N203" s="28"/>
    </row>
    <row r="204" customFormat="false" ht="13.5" hidden="false" customHeight="true" outlineLevel="0" collapsed="false">
      <c r="B204" s="25" t="s">
        <v>86</v>
      </c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</row>
    <row r="205" customFormat="false" ht="13.5" hidden="false" customHeight="true" outlineLevel="0" collapsed="false">
      <c r="B205" s="35"/>
      <c r="N205" s="28"/>
    </row>
    <row r="206" customFormat="false" ht="13.5" hidden="false" customHeight="true" outlineLevel="0" collapsed="false">
      <c r="B206" s="35"/>
      <c r="C206" s="77" t="s">
        <v>87</v>
      </c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28"/>
    </row>
    <row r="207" customFormat="false" ht="13.5" hidden="false" customHeight="true" outlineLevel="0" collapsed="false">
      <c r="B207" s="35"/>
      <c r="C207" s="78" t="s">
        <v>88</v>
      </c>
      <c r="D207" s="78"/>
      <c r="E207" s="78"/>
      <c r="F207" s="78"/>
      <c r="G207" s="79" t="s">
        <v>89</v>
      </c>
      <c r="H207" s="79"/>
      <c r="I207" s="79"/>
      <c r="J207" s="79"/>
      <c r="K207" s="79"/>
      <c r="L207" s="79"/>
      <c r="M207" s="79"/>
      <c r="N207" s="28"/>
    </row>
    <row r="208" customFormat="false" ht="13.5" hidden="false" customHeight="true" outlineLevel="0" collapsed="false">
      <c r="B208" s="35"/>
      <c r="C208" s="80"/>
      <c r="D208" s="22"/>
      <c r="E208" s="22"/>
      <c r="F208" s="81"/>
      <c r="G208" s="82"/>
      <c r="H208" s="22"/>
      <c r="I208" s="22"/>
      <c r="J208" s="22"/>
      <c r="K208" s="22"/>
      <c r="L208" s="22"/>
      <c r="M208" s="24"/>
      <c r="N208" s="28"/>
    </row>
    <row r="209" customFormat="false" ht="13.5" hidden="false" customHeight="true" outlineLevel="0" collapsed="false">
      <c r="B209" s="35"/>
      <c r="C209" s="35"/>
      <c r="F209" s="83"/>
      <c r="G209" s="84" t="s">
        <v>90</v>
      </c>
      <c r="H209" s="84"/>
      <c r="I209" s="84"/>
      <c r="J209" s="84"/>
      <c r="K209" s="84"/>
      <c r="L209" s="85" t="n">
        <f aca="false">J34</f>
        <v>2.634</v>
      </c>
      <c r="M209" s="86" t="s">
        <v>91</v>
      </c>
      <c r="N209" s="28"/>
    </row>
    <row r="210" customFormat="false" ht="13.5" hidden="false" customHeight="true" outlineLevel="0" collapsed="false">
      <c r="B210" s="35"/>
      <c r="C210" s="35"/>
      <c r="F210" s="83"/>
      <c r="G210" s="84" t="s">
        <v>92</v>
      </c>
      <c r="H210" s="84"/>
      <c r="I210" s="84"/>
      <c r="J210" s="84"/>
      <c r="K210" s="84"/>
      <c r="L210" s="85" t="n">
        <f aca="false">J36</f>
        <v>18.5</v>
      </c>
      <c r="M210" s="86" t="s">
        <v>93</v>
      </c>
      <c r="N210" s="28"/>
    </row>
    <row r="211" customFormat="false" ht="13.5" hidden="false" customHeight="true" outlineLevel="0" collapsed="false">
      <c r="B211" s="35"/>
      <c r="C211" s="35"/>
      <c r="F211" s="83"/>
      <c r="G211" s="84" t="s">
        <v>94</v>
      </c>
      <c r="H211" s="84"/>
      <c r="I211" s="84"/>
      <c r="J211" s="84"/>
      <c r="K211" s="84"/>
      <c r="L211" s="85" t="n">
        <v>3.0186</v>
      </c>
      <c r="M211" s="86" t="str">
        <f aca="false">M209</f>
        <v>mΩ</v>
      </c>
      <c r="N211" s="28"/>
    </row>
    <row r="212" customFormat="false" ht="13.5" hidden="false" customHeight="true" outlineLevel="0" collapsed="false">
      <c r="B212" s="35"/>
      <c r="C212" s="87"/>
      <c r="D212" s="88"/>
      <c r="E212" s="88"/>
      <c r="F212" s="89"/>
      <c r="G212" s="90"/>
      <c r="H212" s="90"/>
      <c r="I212" s="90"/>
      <c r="J212" s="90"/>
      <c r="K212" s="90"/>
      <c r="L212" s="91"/>
      <c r="M212" s="92"/>
      <c r="N212" s="28"/>
    </row>
    <row r="213" customFormat="false" ht="13.5" hidden="false" customHeight="true" outlineLevel="0" collapsed="false">
      <c r="B213" s="35"/>
      <c r="N213" s="28"/>
    </row>
    <row r="214" customFormat="false" ht="13.5" hidden="false" customHeight="true" outlineLevel="0" collapsed="false">
      <c r="B214" s="35"/>
      <c r="K214" s="37" t="s">
        <v>95</v>
      </c>
      <c r="L214" s="93" t="n">
        <f aca="false">((L211/J34)*(J36+U27))-U27</f>
        <v>54.0543280182233</v>
      </c>
      <c r="M214" s="94" t="str">
        <f aca="false">M210</f>
        <v>°C</v>
      </c>
      <c r="N214" s="28"/>
    </row>
    <row r="215" customFormat="false" ht="13.5" hidden="false" customHeight="true" outlineLevel="0" collapsed="false">
      <c r="B215" s="35"/>
      <c r="N215" s="28"/>
    </row>
    <row r="216" customFormat="false" ht="13.5" hidden="false" customHeight="true" outlineLevel="0" collapsed="false">
      <c r="B216" s="35"/>
      <c r="C216" s="77" t="s">
        <v>96</v>
      </c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28"/>
    </row>
    <row r="217" customFormat="false" ht="13.5" hidden="false" customHeight="true" outlineLevel="0" collapsed="false">
      <c r="B217" s="35"/>
      <c r="C217" s="78" t="s">
        <v>88</v>
      </c>
      <c r="D217" s="78"/>
      <c r="E217" s="78"/>
      <c r="F217" s="78"/>
      <c r="G217" s="79" t="s">
        <v>89</v>
      </c>
      <c r="H217" s="79"/>
      <c r="I217" s="79"/>
      <c r="J217" s="79"/>
      <c r="K217" s="79"/>
      <c r="L217" s="79"/>
      <c r="M217" s="79"/>
      <c r="N217" s="28"/>
      <c r="S217" s="37"/>
    </row>
    <row r="218" customFormat="false" ht="13.5" hidden="false" customHeight="true" outlineLevel="0" collapsed="false">
      <c r="B218" s="35"/>
      <c r="C218" s="80"/>
      <c r="D218" s="22"/>
      <c r="E218" s="22"/>
      <c r="F218" s="81"/>
      <c r="G218" s="82"/>
      <c r="H218" s="22"/>
      <c r="I218" s="22"/>
      <c r="J218" s="22"/>
      <c r="K218" s="22"/>
      <c r="L218" s="22"/>
      <c r="M218" s="24"/>
      <c r="N218" s="28"/>
      <c r="S218" s="37"/>
    </row>
    <row r="219" customFormat="false" ht="13.5" hidden="false" customHeight="true" outlineLevel="0" collapsed="false">
      <c r="B219" s="35"/>
      <c r="C219" s="35"/>
      <c r="F219" s="83"/>
      <c r="G219" s="84" t="s">
        <v>97</v>
      </c>
      <c r="H219" s="84"/>
      <c r="I219" s="84"/>
      <c r="J219" s="84"/>
      <c r="K219" s="84"/>
      <c r="L219" s="95" t="n">
        <f aca="false">L214</f>
        <v>54.0543280182233</v>
      </c>
      <c r="M219" s="86" t="str">
        <f aca="false">M214</f>
        <v>°C</v>
      </c>
      <c r="N219" s="28"/>
      <c r="S219" s="37"/>
    </row>
    <row r="220" customFormat="false" ht="13.5" hidden="false" customHeight="true" outlineLevel="0" collapsed="false">
      <c r="B220" s="35"/>
      <c r="C220" s="35"/>
      <c r="F220" s="83"/>
      <c r="G220" s="84" t="s">
        <v>98</v>
      </c>
      <c r="H220" s="84"/>
      <c r="I220" s="84"/>
      <c r="J220" s="84"/>
      <c r="K220" s="84"/>
      <c r="L220" s="95" t="n">
        <f aca="false">MEDIAN(J148:L148)</f>
        <v>23.82</v>
      </c>
      <c r="M220" s="86" t="s">
        <v>93</v>
      </c>
      <c r="N220" s="28"/>
    </row>
    <row r="221" customFormat="false" ht="13.5" hidden="false" customHeight="true" outlineLevel="0" collapsed="false">
      <c r="B221" s="35"/>
      <c r="C221" s="87"/>
      <c r="D221" s="88"/>
      <c r="E221" s="88"/>
      <c r="F221" s="89"/>
      <c r="G221" s="96"/>
      <c r="H221" s="96"/>
      <c r="I221" s="96"/>
      <c r="J221" s="96"/>
      <c r="K221" s="96"/>
      <c r="L221" s="97"/>
      <c r="M221" s="92"/>
      <c r="N221" s="28"/>
    </row>
    <row r="222" customFormat="false" ht="13.5" hidden="false" customHeight="true" outlineLevel="0" collapsed="false">
      <c r="B222" s="35"/>
      <c r="N222" s="28"/>
    </row>
    <row r="223" customFormat="false" ht="13.5" hidden="false" customHeight="true" outlineLevel="0" collapsed="false">
      <c r="B223" s="35"/>
      <c r="I223" s="37" t="s">
        <v>99</v>
      </c>
      <c r="J223" s="93" t="n">
        <f aca="false">L214-L220</f>
        <v>30.2343280182233</v>
      </c>
      <c r="K223" s="94" t="str">
        <f aca="false">M220</f>
        <v>°C</v>
      </c>
      <c r="N223" s="28"/>
    </row>
    <row r="224" customFormat="false" ht="13.5" hidden="false" customHeight="true" outlineLevel="0" collapsed="false">
      <c r="B224" s="35"/>
      <c r="N224" s="28"/>
      <c r="S224" s="37"/>
    </row>
    <row r="225" customFormat="false" ht="13.5" hidden="false" customHeight="true" outlineLevel="0" collapsed="false">
      <c r="B225" s="35"/>
      <c r="C225" s="98" t="s">
        <v>100</v>
      </c>
      <c r="D225" s="98"/>
      <c r="E225" s="98"/>
      <c r="F225" s="98"/>
      <c r="G225" s="98"/>
      <c r="H225" s="98"/>
      <c r="I225" s="98"/>
      <c r="J225" s="98"/>
      <c r="K225" s="98"/>
      <c r="L225" s="98"/>
      <c r="M225" s="98"/>
      <c r="N225" s="28"/>
    </row>
    <row r="226" customFormat="false" ht="13.5" hidden="false" customHeight="true" outlineLevel="0" collapsed="false">
      <c r="B226" s="35"/>
      <c r="C226" s="78" t="str">
        <f aca="false">C217</f>
        <v>Formula</v>
      </c>
      <c r="D226" s="78"/>
      <c r="E226" s="78"/>
      <c r="F226" s="78"/>
      <c r="G226" s="79" t="str">
        <f aca="false">G217</f>
        <v>Variáveis</v>
      </c>
      <c r="H226" s="79"/>
      <c r="I226" s="79"/>
      <c r="J226" s="79"/>
      <c r="K226" s="79"/>
      <c r="L226" s="79"/>
      <c r="M226" s="79"/>
      <c r="N226" s="28"/>
    </row>
    <row r="227" customFormat="false" ht="13.5" hidden="false" customHeight="true" outlineLevel="0" collapsed="false">
      <c r="B227" s="35"/>
      <c r="C227" s="80"/>
      <c r="D227" s="22"/>
      <c r="E227" s="22"/>
      <c r="F227" s="81"/>
      <c r="G227" s="82"/>
      <c r="H227" s="22"/>
      <c r="I227" s="22"/>
      <c r="J227" s="22"/>
      <c r="K227" s="22"/>
      <c r="L227" s="22"/>
      <c r="M227" s="24"/>
      <c r="N227" s="28"/>
    </row>
    <row r="228" customFormat="false" ht="13.5" hidden="false" customHeight="true" outlineLevel="0" collapsed="false">
      <c r="B228" s="35"/>
      <c r="C228" s="35"/>
      <c r="F228" s="83"/>
      <c r="G228" s="84" t="s">
        <v>101</v>
      </c>
      <c r="H228" s="84"/>
      <c r="I228" s="84"/>
      <c r="J228" s="84"/>
      <c r="K228" s="84"/>
      <c r="L228" s="95" t="n">
        <v>40</v>
      </c>
      <c r="M228" s="86" t="str">
        <f aca="false">M220</f>
        <v>°C</v>
      </c>
      <c r="N228" s="28"/>
    </row>
    <row r="229" customFormat="false" ht="13.5" hidden="false" customHeight="true" outlineLevel="0" collapsed="false">
      <c r="B229" s="35"/>
      <c r="C229" s="35"/>
      <c r="F229" s="83"/>
      <c r="G229" s="84" t="str">
        <f aca="false">G220</f>
        <v>Temp. Amb.  no desligamento - T2</v>
      </c>
      <c r="H229" s="84"/>
      <c r="I229" s="84"/>
      <c r="J229" s="84"/>
      <c r="K229" s="84"/>
      <c r="L229" s="95" t="n">
        <f aca="false">L220</f>
        <v>23.82</v>
      </c>
      <c r="M229" s="86" t="str">
        <f aca="false">M220</f>
        <v>°C</v>
      </c>
      <c r="N229" s="28"/>
    </row>
    <row r="230" customFormat="false" ht="13.5" hidden="false" customHeight="true" outlineLevel="0" collapsed="false">
      <c r="B230" s="35"/>
      <c r="C230" s="35"/>
      <c r="F230" s="83"/>
      <c r="G230" s="84" t="s">
        <v>102</v>
      </c>
      <c r="H230" s="84"/>
      <c r="I230" s="84"/>
      <c r="J230" s="84"/>
      <c r="K230" s="84"/>
      <c r="L230" s="95" t="n">
        <f aca="false">J223</f>
        <v>30.2343280182233</v>
      </c>
      <c r="M230" s="86" t="str">
        <f aca="false">K223</f>
        <v>°C</v>
      </c>
      <c r="N230" s="28"/>
    </row>
    <row r="231" customFormat="false" ht="13.5" hidden="false" customHeight="true" outlineLevel="0" collapsed="false">
      <c r="B231" s="35"/>
      <c r="C231" s="87"/>
      <c r="D231" s="88"/>
      <c r="E231" s="88"/>
      <c r="F231" s="89"/>
      <c r="G231" s="90"/>
      <c r="H231" s="90"/>
      <c r="I231" s="90"/>
      <c r="J231" s="90"/>
      <c r="K231" s="90"/>
      <c r="L231" s="91"/>
      <c r="M231" s="92"/>
      <c r="N231" s="28"/>
    </row>
    <row r="232" customFormat="false" ht="14.25" hidden="false" customHeight="false" outlineLevel="0" collapsed="false">
      <c r="B232" s="35"/>
      <c r="N232" s="28"/>
    </row>
    <row r="233" customFormat="false" ht="14.25" hidden="false" customHeight="false" outlineLevel="0" collapsed="false">
      <c r="B233" s="35"/>
      <c r="K233" s="37" t="s">
        <v>103</v>
      </c>
      <c r="L233" s="93" t="n">
        <f aca="false">(L230*(U27+L228)/(U27+L229))+L228</f>
        <v>72.2003734620576</v>
      </c>
      <c r="M233" s="94" t="str">
        <f aca="false">K223</f>
        <v>°C</v>
      </c>
      <c r="N233" s="28"/>
    </row>
    <row r="234" customFormat="false" ht="15" hidden="false" customHeight="false" outlineLevel="0" collapsed="false">
      <c r="B234" s="35"/>
      <c r="N234" s="28"/>
    </row>
    <row r="235" customFormat="false" ht="15" hidden="false" customHeight="true" outlineLevel="0" collapsed="false">
      <c r="B235" s="35"/>
      <c r="C235" s="98" t="s">
        <v>104</v>
      </c>
      <c r="D235" s="98"/>
      <c r="E235" s="98"/>
      <c r="F235" s="98"/>
      <c r="G235" s="98"/>
      <c r="H235" s="98"/>
      <c r="I235" s="98"/>
      <c r="J235" s="98"/>
      <c r="K235" s="98"/>
      <c r="L235" s="98"/>
      <c r="M235" s="98"/>
      <c r="N235" s="28"/>
    </row>
    <row r="236" customFormat="false" ht="15" hidden="false" customHeight="false" outlineLevel="0" collapsed="false">
      <c r="B236" s="35"/>
      <c r="C236" s="78" t="str">
        <f aca="false">C226</f>
        <v>Formula</v>
      </c>
      <c r="D236" s="78"/>
      <c r="E236" s="78"/>
      <c r="F236" s="78"/>
      <c r="G236" s="79" t="str">
        <f aca="false">G226</f>
        <v>Variáveis</v>
      </c>
      <c r="H236" s="79"/>
      <c r="I236" s="79"/>
      <c r="J236" s="79"/>
      <c r="K236" s="79"/>
      <c r="L236" s="79"/>
      <c r="M236" s="79"/>
      <c r="N236" s="28"/>
    </row>
    <row r="237" customFormat="false" ht="14.25" hidden="false" customHeight="false" outlineLevel="0" collapsed="false">
      <c r="B237" s="35"/>
      <c r="C237" s="80"/>
      <c r="D237" s="22"/>
      <c r="E237" s="22"/>
      <c r="F237" s="81"/>
      <c r="G237" s="82"/>
      <c r="H237" s="22"/>
      <c r="I237" s="22"/>
      <c r="J237" s="22"/>
      <c r="K237" s="22"/>
      <c r="L237" s="22"/>
      <c r="M237" s="24"/>
      <c r="N237" s="28"/>
    </row>
    <row r="238" customFormat="false" ht="15" hidden="false" customHeight="false" outlineLevel="0" collapsed="false">
      <c r="B238" s="35"/>
      <c r="C238" s="35"/>
      <c r="F238" s="83"/>
      <c r="G238" s="84" t="s">
        <v>105</v>
      </c>
      <c r="H238" s="84"/>
      <c r="I238" s="84"/>
      <c r="J238" s="84"/>
      <c r="K238" s="84"/>
      <c r="L238" s="95" t="n">
        <f aca="false">L233</f>
        <v>72.2003734620576</v>
      </c>
      <c r="M238" s="86" t="str">
        <f aca="false">M230</f>
        <v>°C</v>
      </c>
      <c r="N238" s="28"/>
    </row>
    <row r="239" customFormat="false" ht="15" hidden="false" customHeight="false" outlineLevel="0" collapsed="false">
      <c r="B239" s="35"/>
      <c r="C239" s="35"/>
      <c r="F239" s="83"/>
      <c r="G239" s="84" t="s">
        <v>101</v>
      </c>
      <c r="H239" s="84"/>
      <c r="I239" s="84"/>
      <c r="J239" s="84"/>
      <c r="K239" s="84"/>
      <c r="L239" s="95" t="n">
        <f aca="false">L228</f>
        <v>40</v>
      </c>
      <c r="M239" s="86" t="str">
        <f aca="false">M238</f>
        <v>°C</v>
      </c>
      <c r="N239" s="28"/>
    </row>
    <row r="240" customFormat="false" ht="15.75" hidden="false" customHeight="false" outlineLevel="0" collapsed="false">
      <c r="B240" s="35"/>
      <c r="C240" s="87"/>
      <c r="D240" s="88"/>
      <c r="E240" s="88"/>
      <c r="F240" s="89"/>
      <c r="G240" s="90"/>
      <c r="H240" s="90"/>
      <c r="I240" s="90"/>
      <c r="J240" s="90"/>
      <c r="K240" s="90"/>
      <c r="L240" s="91"/>
      <c r="M240" s="92"/>
      <c r="N240" s="28"/>
    </row>
    <row r="241" customFormat="false" ht="14.25" hidden="false" customHeight="false" outlineLevel="0" collapsed="false">
      <c r="B241" s="35"/>
      <c r="N241" s="28"/>
    </row>
    <row r="242" customFormat="false" ht="14.25" hidden="false" customHeight="false" outlineLevel="0" collapsed="false">
      <c r="B242" s="35"/>
      <c r="K242" s="37" t="s">
        <v>106</v>
      </c>
      <c r="L242" s="93" t="n">
        <f aca="false">L238-L239</f>
        <v>32.2003734620576</v>
      </c>
      <c r="M242" s="94" t="str">
        <f aca="false">M233</f>
        <v>°C</v>
      </c>
      <c r="N242" s="28"/>
    </row>
    <row r="243" customFormat="false" ht="15" hidden="false" customHeight="false" outlineLevel="0" collapsed="false">
      <c r="B243" s="35"/>
      <c r="K243" s="37"/>
      <c r="L243" s="93"/>
      <c r="M243" s="94"/>
      <c r="N243" s="28"/>
    </row>
    <row r="244" customFormat="false" ht="15" hidden="false" customHeight="true" outlineLevel="0" collapsed="false">
      <c r="B244" s="35"/>
      <c r="C244" s="98" t="s">
        <v>107</v>
      </c>
      <c r="D244" s="98"/>
      <c r="E244" s="98"/>
      <c r="F244" s="98"/>
      <c r="G244" s="98"/>
      <c r="H244" s="98"/>
      <c r="I244" s="98"/>
      <c r="J244" s="98"/>
      <c r="K244" s="98"/>
      <c r="L244" s="98"/>
      <c r="M244" s="98"/>
      <c r="N244" s="28"/>
    </row>
    <row r="245" customFormat="false" ht="15" hidden="false" customHeight="false" outlineLevel="0" collapsed="false">
      <c r="B245" s="35"/>
      <c r="C245" s="78" t="str">
        <f aca="false">C236</f>
        <v>Formula</v>
      </c>
      <c r="D245" s="78"/>
      <c r="E245" s="78"/>
      <c r="F245" s="78"/>
      <c r="G245" s="79" t="str">
        <f aca="false">G236</f>
        <v>Variáveis</v>
      </c>
      <c r="H245" s="79"/>
      <c r="I245" s="79"/>
      <c r="J245" s="79"/>
      <c r="K245" s="79"/>
      <c r="L245" s="79"/>
      <c r="M245" s="79"/>
      <c r="N245" s="28"/>
    </row>
    <row r="246" customFormat="false" ht="14.25" hidden="false" customHeight="false" outlineLevel="0" collapsed="false">
      <c r="B246" s="35"/>
      <c r="C246" s="80"/>
      <c r="D246" s="22"/>
      <c r="E246" s="22"/>
      <c r="F246" s="81"/>
      <c r="G246" s="82"/>
      <c r="H246" s="22"/>
      <c r="I246" s="22"/>
      <c r="J246" s="22"/>
      <c r="K246" s="22"/>
      <c r="L246" s="22"/>
      <c r="M246" s="24"/>
      <c r="N246" s="28"/>
    </row>
    <row r="247" customFormat="false" ht="15" hidden="false" customHeight="false" outlineLevel="0" collapsed="false">
      <c r="B247" s="35"/>
      <c r="C247" s="35"/>
      <c r="F247" s="83"/>
      <c r="G247" s="84" t="s">
        <v>105</v>
      </c>
      <c r="H247" s="84"/>
      <c r="I247" s="84"/>
      <c r="J247" s="84"/>
      <c r="K247" s="84"/>
      <c r="L247" s="95" t="n">
        <f aca="false">L238</f>
        <v>72.2003734620576</v>
      </c>
      <c r="M247" s="86" t="str">
        <f aca="false">M239</f>
        <v>°C</v>
      </c>
      <c r="N247" s="28"/>
    </row>
    <row r="248" customFormat="false" ht="15" hidden="false" customHeight="false" outlineLevel="0" collapsed="false">
      <c r="B248" s="35"/>
      <c r="C248" s="35"/>
      <c r="F248" s="83"/>
      <c r="G248" s="84" t="s">
        <v>108</v>
      </c>
      <c r="H248" s="84"/>
      <c r="I248" s="84"/>
      <c r="J248" s="84"/>
      <c r="K248" s="84"/>
      <c r="L248" s="95" t="n">
        <v>10</v>
      </c>
      <c r="M248" s="86" t="s">
        <v>109</v>
      </c>
      <c r="N248" s="28"/>
    </row>
    <row r="249" customFormat="false" ht="15" hidden="false" customHeight="false" outlineLevel="0" collapsed="false">
      <c r="B249" s="35"/>
      <c r="C249" s="35"/>
      <c r="F249" s="83"/>
      <c r="G249" s="84" t="s">
        <v>110</v>
      </c>
      <c r="H249" s="84"/>
      <c r="I249" s="84"/>
      <c r="J249" s="84"/>
      <c r="K249" s="84"/>
      <c r="L249" s="95" t="n">
        <f aca="false">9.5*23</f>
        <v>218.5</v>
      </c>
      <c r="M249" s="86" t="s">
        <v>111</v>
      </c>
      <c r="N249" s="28"/>
    </row>
    <row r="250" customFormat="false" ht="15" hidden="false" customHeight="false" outlineLevel="0" collapsed="false">
      <c r="B250" s="35"/>
      <c r="C250" s="35"/>
      <c r="F250" s="83"/>
      <c r="G250" s="84" t="s">
        <v>112</v>
      </c>
      <c r="H250" s="84"/>
      <c r="I250" s="84"/>
      <c r="J250" s="84"/>
      <c r="K250" s="84"/>
      <c r="L250" s="95" t="n">
        <v>1</v>
      </c>
      <c r="M250" s="86" t="s">
        <v>113</v>
      </c>
      <c r="N250" s="28"/>
    </row>
    <row r="251" customFormat="false" ht="15.75" hidden="false" customHeight="false" outlineLevel="0" collapsed="false">
      <c r="B251" s="35"/>
      <c r="C251" s="87"/>
      <c r="D251" s="88"/>
      <c r="E251" s="88"/>
      <c r="F251" s="89"/>
      <c r="G251" s="90"/>
      <c r="H251" s="90"/>
      <c r="I251" s="90"/>
      <c r="J251" s="90"/>
      <c r="K251" s="90"/>
      <c r="L251" s="91"/>
      <c r="M251" s="92"/>
      <c r="N251" s="28"/>
    </row>
    <row r="252" customFormat="false" ht="14.25" hidden="false" customHeight="false" outlineLevel="0" collapsed="false">
      <c r="B252" s="35"/>
      <c r="N252" s="28"/>
    </row>
    <row r="253" customFormat="false" ht="15" hidden="false" customHeight="false" outlineLevel="0" collapsed="false">
      <c r="B253" s="35"/>
      <c r="K253" s="37" t="s">
        <v>114</v>
      </c>
      <c r="L253" s="93" t="n">
        <f aca="false">L247+((2*(L247+U27))/((45700/((L248*1000)/L249)^2*L250)-1))</f>
        <v>100.75233815499</v>
      </c>
      <c r="M253" s="94" t="str">
        <f aca="false">M242</f>
        <v>°C</v>
      </c>
      <c r="N253" s="28"/>
    </row>
    <row r="254" customFormat="false" ht="14.25" hidden="false" customHeight="false" outlineLevel="0" collapsed="false">
      <c r="B254" s="35"/>
      <c r="K254" s="37"/>
      <c r="L254" s="93"/>
      <c r="M254" s="94"/>
      <c r="N254" s="28"/>
    </row>
    <row r="255" customFormat="false" ht="15.75" hidden="false" customHeight="false" outlineLevel="0" collapsed="false">
      <c r="B255" s="25" t="s">
        <v>115</v>
      </c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</row>
    <row r="256" customFormat="false" ht="14.25" hidden="false" customHeight="false" outlineLevel="0" collapsed="false">
      <c r="B256" s="35"/>
      <c r="N256" s="28"/>
    </row>
    <row r="257" customFormat="false" ht="14.25" hidden="false" customHeight="false" outlineLevel="0" collapsed="false">
      <c r="B257" s="35"/>
      <c r="N257" s="28"/>
    </row>
    <row r="258" customFormat="false" ht="14.25" hidden="false" customHeight="false" outlineLevel="0" collapsed="false">
      <c r="B258" s="35"/>
      <c r="N258" s="28"/>
    </row>
    <row r="259" customFormat="false" ht="14.25" hidden="false" customHeight="false" outlineLevel="0" collapsed="false">
      <c r="B259" s="35"/>
      <c r="N259" s="28"/>
    </row>
    <row r="260" customFormat="false" ht="15" hidden="false" customHeight="false" outlineLevel="0" collapsed="false">
      <c r="B260" s="35"/>
      <c r="N260" s="28"/>
    </row>
    <row r="261" customFormat="false" ht="15" hidden="false" customHeight="false" outlineLevel="0" collapsed="false">
      <c r="B261" s="35"/>
      <c r="E261" s="99" t="s">
        <v>116</v>
      </c>
      <c r="F261" s="99"/>
      <c r="G261" s="99"/>
      <c r="H261" s="99"/>
      <c r="I261" s="99"/>
      <c r="J261" s="99"/>
      <c r="N261" s="28"/>
    </row>
    <row r="262" customFormat="false" ht="15" hidden="false" customHeight="false" outlineLevel="0" collapsed="false">
      <c r="B262" s="35"/>
      <c r="E262" s="100" t="s">
        <v>117</v>
      </c>
      <c r="F262" s="100"/>
      <c r="G262" s="100"/>
      <c r="H262" s="100"/>
      <c r="I262" s="28" t="s">
        <v>118</v>
      </c>
      <c r="J262" s="28"/>
      <c r="N262" s="28"/>
    </row>
    <row r="263" customFormat="false" ht="15.75" hidden="false" customHeight="false" outlineLevel="0" collapsed="false">
      <c r="B263" s="35"/>
      <c r="E263" s="101" t="s">
        <v>119</v>
      </c>
      <c r="F263" s="101"/>
      <c r="G263" s="101"/>
      <c r="H263" s="101"/>
      <c r="I263" s="102" t="n">
        <f aca="false">L233</f>
        <v>72.2003734620576</v>
      </c>
      <c r="J263" s="103" t="str">
        <f aca="false">M233</f>
        <v>°C</v>
      </c>
      <c r="N263" s="28"/>
    </row>
    <row r="264" customFormat="false" ht="14.25" hidden="false" customHeight="false" outlineLevel="0" collapsed="false">
      <c r="B264" s="35"/>
      <c r="N264" s="28"/>
    </row>
    <row r="265" customFormat="false" ht="15" hidden="false" customHeight="false" outlineLevel="0" collapsed="false">
      <c r="B265" s="104" t="s">
        <v>120</v>
      </c>
      <c r="C265" s="104"/>
      <c r="D265" s="105" t="n">
        <v>43734</v>
      </c>
      <c r="E265" s="105"/>
      <c r="N265" s="28"/>
    </row>
    <row r="266" customFormat="false" ht="15" hidden="false" customHeight="false" outlineLevel="0" collapsed="false">
      <c r="B266" s="104"/>
      <c r="C266" s="106"/>
      <c r="D266" s="107"/>
      <c r="E266" s="108"/>
      <c r="N266" s="28"/>
    </row>
    <row r="267" customFormat="false" ht="15" hidden="false" customHeight="false" outlineLevel="0" collapsed="false">
      <c r="B267" s="109" t="s">
        <v>121</v>
      </c>
      <c r="C267" s="110"/>
      <c r="D267" s="110"/>
      <c r="E267" s="110"/>
      <c r="I267" s="111" t="s">
        <v>122</v>
      </c>
      <c r="L267" s="110"/>
      <c r="M267" s="110"/>
      <c r="N267" s="112"/>
    </row>
    <row r="268" customFormat="false" ht="14.25" hidden="false" customHeight="false" outlineLevel="0" collapsed="false">
      <c r="B268" s="113"/>
      <c r="C268" s="110"/>
      <c r="D268" s="110"/>
      <c r="E268" s="110"/>
      <c r="K268" s="110"/>
      <c r="L268" s="110"/>
      <c r="M268" s="110"/>
      <c r="N268" s="112"/>
    </row>
    <row r="269" customFormat="false" ht="14.25" hidden="false" customHeight="false" outlineLevel="0" collapsed="false">
      <c r="B269" s="113"/>
      <c r="C269" s="110"/>
      <c r="D269" s="110"/>
      <c r="E269" s="110"/>
      <c r="K269" s="110"/>
      <c r="L269" s="110"/>
      <c r="M269" s="110"/>
      <c r="N269" s="112"/>
    </row>
    <row r="270" customFormat="false" ht="15" hidden="false" customHeight="false" outlineLevel="0" collapsed="false">
      <c r="B270" s="109"/>
      <c r="C270" s="110"/>
      <c r="D270" s="110"/>
      <c r="E270" s="110"/>
      <c r="K270" s="111"/>
      <c r="L270" s="110"/>
      <c r="M270" s="110"/>
      <c r="N270" s="112"/>
    </row>
    <row r="271" customFormat="false" ht="15" hidden="false" customHeight="false" outlineLevel="0" collapsed="false">
      <c r="B271" s="109"/>
      <c r="C271" s="110"/>
      <c r="D271" s="110"/>
      <c r="E271" s="110"/>
      <c r="K271" s="111"/>
      <c r="L271" s="110"/>
      <c r="M271" s="110"/>
      <c r="N271" s="112"/>
    </row>
    <row r="272" customFormat="false" ht="15" hidden="false" customHeight="false" outlineLevel="0" collapsed="false">
      <c r="B272" s="114" t="s">
        <v>123</v>
      </c>
      <c r="C272" s="114"/>
      <c r="D272" s="114"/>
      <c r="E272" s="114"/>
      <c r="F272" s="114"/>
      <c r="I272" s="115" t="s">
        <v>124</v>
      </c>
      <c r="J272" s="115"/>
      <c r="K272" s="115"/>
      <c r="L272" s="115"/>
      <c r="M272" s="115"/>
      <c r="N272" s="112"/>
    </row>
    <row r="273" customFormat="false" ht="14.25" hidden="false" customHeight="false" outlineLevel="0" collapsed="false">
      <c r="B273" s="113"/>
      <c r="C273" s="110"/>
      <c r="D273" s="110"/>
      <c r="E273" s="110"/>
      <c r="K273" s="110"/>
      <c r="L273" s="110"/>
      <c r="M273" s="110"/>
      <c r="N273" s="112"/>
    </row>
    <row r="274" customFormat="false" ht="14.25" hidden="false" customHeight="true" outlineLevel="0" collapsed="false">
      <c r="B274" s="116" t="s">
        <v>125</v>
      </c>
      <c r="C274" s="116"/>
      <c r="D274" s="116"/>
      <c r="E274" s="116"/>
      <c r="F274" s="116"/>
      <c r="G274" s="116"/>
      <c r="H274" s="116"/>
      <c r="I274" s="116"/>
      <c r="J274" s="116"/>
      <c r="K274" s="116"/>
      <c r="L274" s="116"/>
      <c r="M274" s="116"/>
      <c r="N274" s="116"/>
    </row>
    <row r="275" customFormat="false" ht="14.25" hidden="false" customHeight="false" outlineLevel="0" collapsed="false">
      <c r="B275" s="116"/>
      <c r="C275" s="116"/>
      <c r="D275" s="116"/>
      <c r="E275" s="116"/>
      <c r="F275" s="116"/>
      <c r="G275" s="116"/>
      <c r="H275" s="116"/>
      <c r="I275" s="116"/>
      <c r="J275" s="116"/>
      <c r="K275" s="116"/>
      <c r="L275" s="116"/>
      <c r="M275" s="116"/>
      <c r="N275" s="116"/>
    </row>
    <row r="276" customFormat="false" ht="15" hidden="false" customHeight="false" outlineLevel="0" collapsed="false">
      <c r="B276" s="117"/>
      <c r="C276" s="118"/>
      <c r="D276" s="118"/>
      <c r="E276" s="118"/>
      <c r="F276" s="118"/>
      <c r="G276" s="118"/>
      <c r="H276" s="118"/>
      <c r="I276" s="118"/>
      <c r="J276" s="88"/>
      <c r="K276" s="88"/>
      <c r="L276" s="88"/>
      <c r="M276" s="88"/>
      <c r="N276" s="119"/>
    </row>
  </sheetData>
  <mergeCells count="106">
    <mergeCell ref="D2:N4"/>
    <mergeCell ref="B5:C5"/>
    <mergeCell ref="B6:C6"/>
    <mergeCell ref="B7:C7"/>
    <mergeCell ref="B9:N9"/>
    <mergeCell ref="M16:N16"/>
    <mergeCell ref="M17:N17"/>
    <mergeCell ref="B18:N18"/>
    <mergeCell ref="C20:M28"/>
    <mergeCell ref="B32:N32"/>
    <mergeCell ref="E34:I35"/>
    <mergeCell ref="J34:J35"/>
    <mergeCell ref="K34:K35"/>
    <mergeCell ref="E36:I37"/>
    <mergeCell ref="J36:J37"/>
    <mergeCell ref="K36:K37"/>
    <mergeCell ref="B39:N39"/>
    <mergeCell ref="D41:E42"/>
    <mergeCell ref="F41:L42"/>
    <mergeCell ref="D43:E44"/>
    <mergeCell ref="F43:L44"/>
    <mergeCell ref="D45:E46"/>
    <mergeCell ref="F45:L46"/>
    <mergeCell ref="D47:E48"/>
    <mergeCell ref="F47:L48"/>
    <mergeCell ref="D49:E50"/>
    <mergeCell ref="F49:L50"/>
    <mergeCell ref="D51:E52"/>
    <mergeCell ref="F51:L52"/>
    <mergeCell ref="D53:E54"/>
    <mergeCell ref="F53:L54"/>
    <mergeCell ref="D55:E56"/>
    <mergeCell ref="F55:L56"/>
    <mergeCell ref="D57:E58"/>
    <mergeCell ref="F57:L58"/>
    <mergeCell ref="E61:K61"/>
    <mergeCell ref="B84:N84"/>
    <mergeCell ref="Q100:Y100"/>
    <mergeCell ref="Q101:V101"/>
    <mergeCell ref="W101:Y101"/>
    <mergeCell ref="E150:K150"/>
    <mergeCell ref="B172:N172"/>
    <mergeCell ref="G174:J174"/>
    <mergeCell ref="H175:I175"/>
    <mergeCell ref="H176:I176"/>
    <mergeCell ref="V176:AC176"/>
    <mergeCell ref="H177:I177"/>
    <mergeCell ref="H178:I178"/>
    <mergeCell ref="H179:I179"/>
    <mergeCell ref="H180:I180"/>
    <mergeCell ref="H181:I181"/>
    <mergeCell ref="H182:I182"/>
    <mergeCell ref="H183:I183"/>
    <mergeCell ref="H184:I184"/>
    <mergeCell ref="H185:I185"/>
    <mergeCell ref="H186:I186"/>
    <mergeCell ref="H187:I187"/>
    <mergeCell ref="H188:I188"/>
    <mergeCell ref="H189:I189"/>
    <mergeCell ref="H190:I190"/>
    <mergeCell ref="E192:K192"/>
    <mergeCell ref="B204:N204"/>
    <mergeCell ref="C206:M206"/>
    <mergeCell ref="C207:F207"/>
    <mergeCell ref="G207:M207"/>
    <mergeCell ref="G209:K209"/>
    <mergeCell ref="G210:K210"/>
    <mergeCell ref="G211:K211"/>
    <mergeCell ref="G212:K212"/>
    <mergeCell ref="C216:M216"/>
    <mergeCell ref="C217:F217"/>
    <mergeCell ref="G217:M217"/>
    <mergeCell ref="G219:K219"/>
    <mergeCell ref="G220:K220"/>
    <mergeCell ref="G221:K221"/>
    <mergeCell ref="C225:M225"/>
    <mergeCell ref="C226:F226"/>
    <mergeCell ref="G226:M226"/>
    <mergeCell ref="G228:K228"/>
    <mergeCell ref="G229:K229"/>
    <mergeCell ref="G230:K230"/>
    <mergeCell ref="G231:K231"/>
    <mergeCell ref="C235:M235"/>
    <mergeCell ref="C236:F236"/>
    <mergeCell ref="G236:M236"/>
    <mergeCell ref="G238:K238"/>
    <mergeCell ref="G239:K239"/>
    <mergeCell ref="G240:K240"/>
    <mergeCell ref="C244:M244"/>
    <mergeCell ref="C245:F245"/>
    <mergeCell ref="G245:M245"/>
    <mergeCell ref="G247:K247"/>
    <mergeCell ref="G248:K248"/>
    <mergeCell ref="G249:K249"/>
    <mergeCell ref="G250:K250"/>
    <mergeCell ref="G251:K251"/>
    <mergeCell ref="B255:N255"/>
    <mergeCell ref="E261:J261"/>
    <mergeCell ref="E262:H262"/>
    <mergeCell ref="I262:J262"/>
    <mergeCell ref="E263:H263"/>
    <mergeCell ref="B265:C265"/>
    <mergeCell ref="D265:E265"/>
    <mergeCell ref="B272:F272"/>
    <mergeCell ref="I272:M272"/>
    <mergeCell ref="B274:N275"/>
  </mergeCells>
  <conditionalFormatting sqref="R145:Y145">
    <cfRule type="expression" priority="2" aboveAverage="0" equalAverage="0" bottom="0" percent="0" rank="0" text="" dxfId="6">
      <formula>$E$92&lt;1</formula>
    </cfRule>
  </conditionalFormatting>
  <conditionalFormatting sqref="R146:V146 W146:Y149">
    <cfRule type="expression" priority="3" aboveAverage="0" equalAverage="0" bottom="0" percent="0" rank="0" text="" dxfId="7">
      <formula>$E$96&lt;1</formula>
    </cfRule>
  </conditionalFormatting>
  <conditionalFormatting sqref="R147:V149">
    <cfRule type="expression" priority="4" aboveAverage="0" equalAverage="0" bottom="0" percent="0" rank="0" text="" dxfId="8">
      <formula>$E$100&lt;1</formula>
    </cfRule>
  </conditionalFormatting>
  <printOptions headings="false" gridLines="false" gridLinesSet="true" horizontalCentered="false" verticalCentered="false"/>
  <pageMargins left="0.511805555555556" right="0.511805555555556" top="0.7875" bottom="0.7875" header="0.511811023622047" footer="0.315277777777778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>&amp;CPágina &amp;P de &amp;N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B1:AK291"/>
  <sheetViews>
    <sheetView showFormulas="false" showGridLines="true" showRowColHeaders="true" showZeros="true" rightToLeft="false" tabSelected="false" showOutlineSymbols="true" defaultGridColor="true" view="normal" topLeftCell="A166" colorId="64" zoomScale="150" zoomScaleNormal="150" zoomScalePageLayoutView="100" workbookViewId="0">
      <selection pane="topLeft" activeCell="O157" activeCellId="0" sqref="O157"/>
    </sheetView>
  </sheetViews>
  <sheetFormatPr defaultColWidth="9.1484375" defaultRowHeight="14.25" zeroHeight="false" outlineLevelRow="0" outlineLevelCol="0"/>
  <cols>
    <col collapsed="false" customWidth="true" hidden="false" outlineLevel="0" max="1" min="1" style="1" width="9.71"/>
    <col collapsed="false" customWidth="true" hidden="false" outlineLevel="0" max="2" min="2" style="1" width="12.71"/>
    <col collapsed="false" customWidth="true" hidden="false" outlineLevel="0" max="12" min="3" style="1" width="9.71"/>
    <col collapsed="false" customWidth="true" hidden="false" outlineLevel="0" max="13" min="13" style="1" width="10.99"/>
    <col collapsed="false" customWidth="true" hidden="false" outlineLevel="0" max="14" min="14" style="1" width="10.13"/>
    <col collapsed="false" customWidth="true" hidden="false" outlineLevel="0" max="15" min="15" style="1" width="9.71"/>
    <col collapsed="false" customWidth="true" hidden="false" outlineLevel="0" max="25" min="16" style="1" width="8.29"/>
    <col collapsed="false" customWidth="true" hidden="false" outlineLevel="0" max="26" min="26" style="1" width="13.86"/>
    <col collapsed="false" customWidth="true" hidden="false" outlineLevel="0" max="27" min="27" style="1" width="8.29"/>
    <col collapsed="false" customWidth="true" hidden="false" outlineLevel="0" max="28" min="28" style="1" width="9.85"/>
    <col collapsed="false" customWidth="true" hidden="false" outlineLevel="0" max="29" min="29" style="1" width="8.29"/>
    <col collapsed="false" customWidth="false" hidden="false" outlineLevel="0" max="1024" min="30" style="1" width="9.13"/>
  </cols>
  <sheetData>
    <row r="1" customFormat="false" ht="13.5" hidden="false" customHeight="true" outlineLevel="0" collapsed="false"/>
    <row r="2" customFormat="false" ht="13.5" hidden="false" customHeight="true" outlineLevel="0" collapsed="false">
      <c r="B2" s="2" t="s">
        <v>0</v>
      </c>
      <c r="C2" s="3"/>
      <c r="D2" s="4" t="s">
        <v>1</v>
      </c>
      <c r="E2" s="4"/>
      <c r="F2" s="4"/>
      <c r="G2" s="4"/>
      <c r="H2" s="4"/>
      <c r="I2" s="4"/>
      <c r="J2" s="4"/>
      <c r="K2" s="4"/>
      <c r="L2" s="4"/>
      <c r="M2" s="4"/>
      <c r="N2" s="4"/>
    </row>
    <row r="3" customFormat="false" ht="13.5" hidden="false" customHeight="true" outlineLevel="0" collapsed="false">
      <c r="B3" s="5"/>
      <c r="C3" s="6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customFormat="false" ht="13.5" hidden="false" customHeight="true" outlineLevel="0" collapsed="false">
      <c r="B4" s="5"/>
      <c r="C4" s="6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Q4" s="1" t="n">
        <v>33.5</v>
      </c>
    </row>
    <row r="5" customFormat="false" ht="13.5" hidden="false" customHeight="true" outlineLevel="0" collapsed="false">
      <c r="B5" s="7" t="s">
        <v>2</v>
      </c>
      <c r="C5" s="7"/>
      <c r="D5" s="8" t="s">
        <v>126</v>
      </c>
      <c r="E5" s="9"/>
      <c r="F5" s="8"/>
      <c r="G5" s="10"/>
      <c r="H5" s="11" t="s">
        <v>4</v>
      </c>
      <c r="I5" s="8" t="n">
        <v>52454</v>
      </c>
      <c r="J5" s="10"/>
      <c r="K5" s="10"/>
      <c r="L5" s="11"/>
      <c r="M5" s="11" t="s">
        <v>5</v>
      </c>
      <c r="N5" s="12" t="s">
        <v>134</v>
      </c>
      <c r="Q5" s="1" t="n">
        <f aca="false">Q4*1.1</f>
        <v>36.85</v>
      </c>
    </row>
    <row r="6" customFormat="false" ht="13.5" hidden="false" customHeight="true" outlineLevel="0" collapsed="false">
      <c r="B6" s="13" t="s">
        <v>7</v>
      </c>
      <c r="C6" s="13"/>
      <c r="D6" s="14" t="s">
        <v>8</v>
      </c>
      <c r="E6" s="15"/>
      <c r="F6" s="14"/>
      <c r="G6" s="16"/>
      <c r="H6" s="17" t="s">
        <v>9</v>
      </c>
      <c r="I6" s="14" t="s">
        <v>10</v>
      </c>
      <c r="J6" s="16"/>
      <c r="K6" s="16"/>
      <c r="L6" s="18"/>
      <c r="M6" s="17" t="s">
        <v>11</v>
      </c>
      <c r="N6" s="12" t="n">
        <v>3</v>
      </c>
    </row>
    <row r="7" customFormat="false" ht="13.5" hidden="false" customHeight="true" outlineLevel="0" collapsed="false">
      <c r="B7" s="13" t="s">
        <v>12</v>
      </c>
      <c r="C7" s="13"/>
      <c r="D7" s="14" t="s">
        <v>127</v>
      </c>
      <c r="E7" s="15"/>
      <c r="F7" s="18"/>
      <c r="G7" s="16"/>
      <c r="H7" s="19" t="s">
        <v>14</v>
      </c>
      <c r="I7" s="14" t="s">
        <v>15</v>
      </c>
      <c r="J7" s="16"/>
      <c r="K7" s="16"/>
      <c r="L7" s="18"/>
      <c r="M7" s="17" t="s">
        <v>16</v>
      </c>
      <c r="N7" s="20" t="s">
        <v>135</v>
      </c>
    </row>
    <row r="8" customFormat="false" ht="13.5" hidden="false" customHeight="true" outlineLevel="0" collapsed="false">
      <c r="B8" s="21"/>
      <c r="C8" s="22"/>
      <c r="D8" s="23"/>
      <c r="E8" s="23"/>
      <c r="F8" s="23"/>
      <c r="G8" s="23"/>
      <c r="H8" s="23"/>
      <c r="I8" s="23"/>
      <c r="J8" s="23"/>
      <c r="K8" s="22"/>
      <c r="L8" s="22"/>
      <c r="M8" s="22"/>
      <c r="N8" s="24"/>
    </row>
    <row r="9" customFormat="false" ht="13.5" hidden="false" customHeight="true" outlineLevel="0" collapsed="false">
      <c r="B9" s="25" t="s">
        <v>17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</row>
    <row r="10" customFormat="false" ht="13.5" hidden="false" customHeight="true" outlineLevel="0" collapsed="false">
      <c r="B10" s="26"/>
      <c r="E10" s="27"/>
      <c r="F10" s="27"/>
      <c r="G10" s="27"/>
      <c r="H10" s="27"/>
      <c r="I10" s="27"/>
      <c r="J10" s="27"/>
      <c r="K10" s="27"/>
      <c r="N10" s="28"/>
    </row>
    <row r="11" customFormat="false" ht="13.5" hidden="false" customHeight="true" outlineLevel="0" collapsed="false">
      <c r="B11" s="26"/>
      <c r="E11" s="29" t="s">
        <v>18</v>
      </c>
      <c r="F11" s="124" t="n">
        <v>0.075</v>
      </c>
      <c r="G11" s="27" t="s">
        <v>19</v>
      </c>
      <c r="H11" s="27"/>
      <c r="L11" s="29" t="s">
        <v>20</v>
      </c>
      <c r="M11" s="124" t="n">
        <v>0.028</v>
      </c>
      <c r="N11" s="31" t="s">
        <v>21</v>
      </c>
    </row>
    <row r="12" customFormat="false" ht="13.5" hidden="false" customHeight="true" outlineLevel="0" collapsed="false">
      <c r="B12" s="26"/>
      <c r="E12" s="29" t="s">
        <v>22</v>
      </c>
      <c r="F12" s="30" t="n">
        <v>360</v>
      </c>
      <c r="G12" s="27" t="s">
        <v>23</v>
      </c>
      <c r="H12" s="27"/>
      <c r="L12" s="29" t="s">
        <v>24</v>
      </c>
      <c r="M12" s="30" t="n">
        <v>0.7</v>
      </c>
      <c r="N12" s="32" t="s">
        <v>26</v>
      </c>
    </row>
    <row r="13" customFormat="false" ht="13.5" hidden="false" customHeight="true" outlineLevel="0" collapsed="false">
      <c r="B13" s="26"/>
      <c r="E13" s="29" t="s">
        <v>27</v>
      </c>
      <c r="F13" s="30" t="n">
        <v>15</v>
      </c>
      <c r="G13" s="27" t="s">
        <v>28</v>
      </c>
      <c r="H13" s="27"/>
      <c r="L13" s="29" t="s">
        <v>29</v>
      </c>
      <c r="M13" s="30" t="n">
        <v>110</v>
      </c>
      <c r="N13" s="32" t="s">
        <v>30</v>
      </c>
    </row>
    <row r="14" customFormat="false" ht="13.5" hidden="false" customHeight="true" outlineLevel="0" collapsed="false">
      <c r="B14" s="26"/>
      <c r="E14" s="29" t="s">
        <v>31</v>
      </c>
      <c r="F14" s="30" t="n">
        <v>60</v>
      </c>
      <c r="G14" s="27" t="s">
        <v>32</v>
      </c>
      <c r="H14" s="27"/>
      <c r="L14" s="29" t="s">
        <v>33</v>
      </c>
      <c r="M14" s="30" t="n">
        <v>25.5</v>
      </c>
      <c r="N14" s="32" t="s">
        <v>34</v>
      </c>
    </row>
    <row r="15" customFormat="false" ht="13.5" hidden="false" customHeight="true" outlineLevel="0" collapsed="false">
      <c r="B15" s="26"/>
      <c r="E15" s="29" t="s">
        <v>35</v>
      </c>
      <c r="F15" s="30" t="n">
        <v>10</v>
      </c>
      <c r="G15" s="27" t="s">
        <v>36</v>
      </c>
      <c r="H15" s="27"/>
      <c r="N15" s="28"/>
    </row>
    <row r="16" customFormat="false" ht="13.5" hidden="false" customHeight="true" outlineLevel="0" collapsed="false">
      <c r="B16" s="26"/>
      <c r="E16" s="29" t="s">
        <v>37</v>
      </c>
      <c r="F16" s="27" t="n">
        <v>2022</v>
      </c>
      <c r="H16" s="27"/>
      <c r="L16" s="29" t="s">
        <v>38</v>
      </c>
      <c r="M16" s="33" t="s">
        <v>134</v>
      </c>
      <c r="N16" s="33"/>
    </row>
    <row r="17" customFormat="false" ht="13.5" hidden="false" customHeight="true" outlineLevel="0" collapsed="false">
      <c r="B17" s="26"/>
      <c r="G17" s="27"/>
      <c r="H17" s="27"/>
      <c r="M17" s="34"/>
      <c r="N17" s="34"/>
    </row>
    <row r="18" customFormat="false" ht="13.5" hidden="false" customHeight="true" outlineLevel="0" collapsed="false">
      <c r="B18" s="25" t="s">
        <v>40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</row>
    <row r="19" customFormat="false" ht="13.5" hidden="false" customHeight="true" outlineLevel="0" collapsed="false">
      <c r="B19" s="35"/>
      <c r="N19" s="28"/>
    </row>
    <row r="20" customFormat="false" ht="13.5" hidden="false" customHeight="true" outlineLevel="0" collapsed="false">
      <c r="B20" s="35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28"/>
    </row>
    <row r="21" customFormat="false" ht="13.5" hidden="false" customHeight="true" outlineLevel="0" collapsed="false">
      <c r="B21" s="35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28"/>
    </row>
    <row r="22" customFormat="false" ht="13.5" hidden="false" customHeight="true" outlineLevel="0" collapsed="false">
      <c r="B22" s="35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28"/>
    </row>
    <row r="23" customFormat="false" ht="13.5" hidden="false" customHeight="true" outlineLevel="0" collapsed="false">
      <c r="B23" s="35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28"/>
    </row>
    <row r="24" customFormat="false" ht="13.5" hidden="false" customHeight="true" outlineLevel="0" collapsed="false">
      <c r="B24" s="35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28"/>
    </row>
    <row r="25" customFormat="false" ht="13.5" hidden="false" customHeight="true" outlineLevel="0" collapsed="false">
      <c r="B25" s="35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28"/>
    </row>
    <row r="26" customFormat="false" ht="13.5" hidden="false" customHeight="true" outlineLevel="0" collapsed="false">
      <c r="B26" s="35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28"/>
    </row>
    <row r="27" customFormat="false" ht="13.5" hidden="false" customHeight="true" outlineLevel="0" collapsed="false">
      <c r="B27" s="35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28"/>
      <c r="T27" s="37" t="s">
        <v>41</v>
      </c>
      <c r="U27" s="1" t="n">
        <v>225</v>
      </c>
    </row>
    <row r="28" customFormat="false" ht="13.5" hidden="false" customHeight="true" outlineLevel="0" collapsed="false">
      <c r="B28" s="35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28"/>
    </row>
    <row r="29" customFormat="false" ht="13.5" hidden="false" customHeight="true" outlineLevel="0" collapsed="false">
      <c r="B29" s="35"/>
      <c r="N29" s="28"/>
    </row>
    <row r="30" customFormat="false" ht="13.5" hidden="false" customHeight="true" outlineLevel="0" collapsed="false">
      <c r="B30" s="35"/>
      <c r="N30" s="28"/>
    </row>
    <row r="31" customFormat="false" ht="13.5" hidden="false" customHeight="true" outlineLevel="0" collapsed="false">
      <c r="B31" s="35"/>
      <c r="N31" s="28"/>
    </row>
    <row r="32" customFormat="false" ht="13.5" hidden="false" customHeight="true" outlineLevel="0" collapsed="false">
      <c r="B32" s="25" t="s">
        <v>42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</row>
    <row r="33" customFormat="false" ht="13.5" hidden="false" customHeight="true" outlineLevel="0" collapsed="false">
      <c r="B33" s="35"/>
      <c r="N33" s="28"/>
    </row>
    <row r="34" customFormat="false" ht="10.5" hidden="false" customHeight="true" outlineLevel="0" collapsed="false">
      <c r="B34" s="35"/>
      <c r="E34" s="38" t="s">
        <v>43</v>
      </c>
      <c r="F34" s="38"/>
      <c r="G34" s="38"/>
      <c r="H34" s="38"/>
      <c r="I34" s="38"/>
      <c r="J34" s="39" t="n">
        <v>2.67</v>
      </c>
      <c r="K34" s="40" t="str">
        <f aca="false">M220</f>
        <v>mΩ</v>
      </c>
      <c r="N34" s="28"/>
    </row>
    <row r="35" customFormat="false" ht="10.5" hidden="false" customHeight="true" outlineLevel="0" collapsed="false">
      <c r="B35" s="35"/>
      <c r="E35" s="38"/>
      <c r="F35" s="38"/>
      <c r="G35" s="38"/>
      <c r="H35" s="38"/>
      <c r="I35" s="38"/>
      <c r="J35" s="39"/>
      <c r="K35" s="40"/>
      <c r="N35" s="28"/>
    </row>
    <row r="36" customFormat="false" ht="10.5" hidden="false" customHeight="true" outlineLevel="0" collapsed="false">
      <c r="B36" s="35"/>
      <c r="E36" s="41" t="s">
        <v>44</v>
      </c>
      <c r="F36" s="41"/>
      <c r="G36" s="41"/>
      <c r="H36" s="41"/>
      <c r="I36" s="41"/>
      <c r="J36" s="42" t="n">
        <v>9.1</v>
      </c>
      <c r="K36" s="43" t="str">
        <f aca="false">M221</f>
        <v>°C</v>
      </c>
      <c r="N36" s="28"/>
    </row>
    <row r="37" customFormat="false" ht="10.5" hidden="false" customHeight="true" outlineLevel="0" collapsed="false">
      <c r="B37" s="35"/>
      <c r="E37" s="41"/>
      <c r="F37" s="41"/>
      <c r="G37" s="41"/>
      <c r="H37" s="41"/>
      <c r="I37" s="41"/>
      <c r="J37" s="42"/>
      <c r="K37" s="43"/>
      <c r="N37" s="28"/>
    </row>
    <row r="38" customFormat="false" ht="13.5" hidden="false" customHeight="true" outlineLevel="0" collapsed="false">
      <c r="B38" s="35"/>
      <c r="N38" s="28"/>
    </row>
    <row r="39" customFormat="false" ht="13.5" hidden="false" customHeight="true" outlineLevel="0" collapsed="false">
      <c r="B39" s="25" t="s">
        <v>45</v>
      </c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</row>
    <row r="40" customFormat="false" ht="13.5" hidden="false" customHeight="true" outlineLevel="0" collapsed="false">
      <c r="B40" s="35"/>
      <c r="N40" s="28"/>
    </row>
    <row r="41" customFormat="false" ht="10.5" hidden="false" customHeight="true" outlineLevel="0" collapsed="false">
      <c r="B41" s="35"/>
      <c r="D41" s="44" t="s">
        <v>46</v>
      </c>
      <c r="E41" s="44"/>
      <c r="F41" s="44" t="s">
        <v>47</v>
      </c>
      <c r="G41" s="44"/>
      <c r="H41" s="44"/>
      <c r="I41" s="44"/>
      <c r="J41" s="44"/>
      <c r="K41" s="44"/>
      <c r="L41" s="44"/>
      <c r="N41" s="28"/>
    </row>
    <row r="42" customFormat="false" ht="10.5" hidden="false" customHeight="true" outlineLevel="0" collapsed="false">
      <c r="B42" s="35"/>
      <c r="D42" s="44"/>
      <c r="E42" s="44"/>
      <c r="F42" s="44"/>
      <c r="G42" s="44"/>
      <c r="H42" s="44"/>
      <c r="I42" s="44"/>
      <c r="J42" s="44"/>
      <c r="K42" s="44"/>
      <c r="L42" s="44"/>
      <c r="N42" s="28"/>
    </row>
    <row r="43" customFormat="false" ht="10.5" hidden="false" customHeight="true" outlineLevel="0" collapsed="false">
      <c r="B43" s="35"/>
      <c r="D43" s="45" t="s">
        <v>48</v>
      </c>
      <c r="E43" s="45"/>
      <c r="F43" s="46" t="s">
        <v>136</v>
      </c>
      <c r="G43" s="46"/>
      <c r="H43" s="46"/>
      <c r="I43" s="46"/>
      <c r="J43" s="46"/>
      <c r="K43" s="46"/>
      <c r="L43" s="46"/>
      <c r="N43" s="28"/>
    </row>
    <row r="44" customFormat="false" ht="10.5" hidden="false" customHeight="true" outlineLevel="0" collapsed="false">
      <c r="B44" s="35"/>
      <c r="D44" s="45"/>
      <c r="E44" s="45"/>
      <c r="F44" s="46"/>
      <c r="G44" s="46"/>
      <c r="H44" s="46"/>
      <c r="I44" s="46"/>
      <c r="J44" s="46"/>
      <c r="K44" s="46"/>
      <c r="L44" s="46"/>
      <c r="N44" s="28"/>
    </row>
    <row r="45" customFormat="false" ht="10.5" hidden="false" customHeight="true" outlineLevel="0" collapsed="false">
      <c r="B45" s="35"/>
      <c r="D45" s="45" t="s">
        <v>50</v>
      </c>
      <c r="E45" s="45"/>
      <c r="F45" s="46" t="s">
        <v>51</v>
      </c>
      <c r="G45" s="46"/>
      <c r="H45" s="46"/>
      <c r="I45" s="46"/>
      <c r="J45" s="46"/>
      <c r="K45" s="46"/>
      <c r="L45" s="46"/>
      <c r="N45" s="28"/>
    </row>
    <row r="46" customFormat="false" ht="10.5" hidden="false" customHeight="true" outlineLevel="0" collapsed="false">
      <c r="B46" s="35"/>
      <c r="D46" s="45"/>
      <c r="E46" s="45"/>
      <c r="F46" s="46"/>
      <c r="G46" s="46"/>
      <c r="H46" s="46"/>
      <c r="I46" s="46"/>
      <c r="J46" s="46"/>
      <c r="K46" s="46"/>
      <c r="L46" s="46"/>
      <c r="N46" s="28"/>
    </row>
    <row r="47" customFormat="false" ht="10.5" hidden="false" customHeight="true" outlineLevel="0" collapsed="false">
      <c r="B47" s="35"/>
      <c r="D47" s="45" t="s">
        <v>52</v>
      </c>
      <c r="E47" s="45"/>
      <c r="F47" s="46" t="s">
        <v>137</v>
      </c>
      <c r="G47" s="46"/>
      <c r="H47" s="46"/>
      <c r="I47" s="46"/>
      <c r="J47" s="46"/>
      <c r="K47" s="46"/>
      <c r="L47" s="46"/>
      <c r="N47" s="28"/>
    </row>
    <row r="48" customFormat="false" ht="10.5" hidden="false" customHeight="true" outlineLevel="0" collapsed="false">
      <c r="B48" s="35"/>
      <c r="D48" s="45"/>
      <c r="E48" s="45"/>
      <c r="F48" s="46"/>
      <c r="G48" s="46"/>
      <c r="H48" s="46"/>
      <c r="I48" s="46"/>
      <c r="J48" s="46"/>
      <c r="K48" s="46"/>
      <c r="L48" s="46"/>
      <c r="N48" s="28"/>
    </row>
    <row r="49" customFormat="false" ht="10.5" hidden="false" customHeight="true" outlineLevel="0" collapsed="false">
      <c r="B49" s="35"/>
      <c r="D49" s="45" t="s">
        <v>54</v>
      </c>
      <c r="E49" s="45"/>
      <c r="F49" s="46" t="s">
        <v>55</v>
      </c>
      <c r="G49" s="46"/>
      <c r="H49" s="46"/>
      <c r="I49" s="46"/>
      <c r="J49" s="46"/>
      <c r="K49" s="46"/>
      <c r="L49" s="46"/>
      <c r="N49" s="28"/>
    </row>
    <row r="50" customFormat="false" ht="10.5" hidden="false" customHeight="true" outlineLevel="0" collapsed="false">
      <c r="B50" s="35"/>
      <c r="D50" s="45"/>
      <c r="E50" s="45"/>
      <c r="F50" s="46"/>
      <c r="G50" s="46"/>
      <c r="H50" s="46"/>
      <c r="I50" s="46"/>
      <c r="J50" s="46"/>
      <c r="K50" s="46"/>
      <c r="L50" s="46"/>
      <c r="N50" s="28"/>
    </row>
    <row r="51" customFormat="false" ht="10.5" hidden="false" customHeight="true" outlineLevel="0" collapsed="false">
      <c r="B51" s="35"/>
      <c r="D51" s="45" t="s">
        <v>56</v>
      </c>
      <c r="E51" s="45"/>
      <c r="F51" s="46" t="s">
        <v>138</v>
      </c>
      <c r="G51" s="46"/>
      <c r="H51" s="46"/>
      <c r="I51" s="46"/>
      <c r="J51" s="46"/>
      <c r="K51" s="46"/>
      <c r="L51" s="46"/>
      <c r="N51" s="28"/>
    </row>
    <row r="52" customFormat="false" ht="10.5" hidden="false" customHeight="true" outlineLevel="0" collapsed="false">
      <c r="B52" s="35"/>
      <c r="D52" s="45"/>
      <c r="E52" s="45"/>
      <c r="F52" s="46"/>
      <c r="G52" s="46"/>
      <c r="H52" s="46"/>
      <c r="I52" s="46"/>
      <c r="J52" s="46"/>
      <c r="K52" s="46"/>
      <c r="L52" s="46"/>
      <c r="N52" s="28"/>
    </row>
    <row r="53" customFormat="false" ht="10.5" hidden="false" customHeight="true" outlineLevel="0" collapsed="false">
      <c r="B53" s="35"/>
      <c r="D53" s="45" t="s">
        <v>58</v>
      </c>
      <c r="E53" s="45"/>
      <c r="F53" s="46" t="s">
        <v>59</v>
      </c>
      <c r="G53" s="46"/>
      <c r="H53" s="46"/>
      <c r="I53" s="46"/>
      <c r="J53" s="46"/>
      <c r="K53" s="46"/>
      <c r="L53" s="46"/>
      <c r="N53" s="28"/>
    </row>
    <row r="54" customFormat="false" ht="10.5" hidden="false" customHeight="true" outlineLevel="0" collapsed="false">
      <c r="B54" s="35"/>
      <c r="D54" s="45"/>
      <c r="E54" s="45"/>
      <c r="F54" s="46"/>
      <c r="G54" s="46"/>
      <c r="H54" s="46"/>
      <c r="I54" s="46"/>
      <c r="J54" s="46"/>
      <c r="K54" s="46"/>
      <c r="L54" s="46"/>
      <c r="N54" s="28"/>
    </row>
    <row r="55" customFormat="false" ht="10.5" hidden="false" customHeight="true" outlineLevel="0" collapsed="false">
      <c r="B55" s="35"/>
      <c r="D55" s="45" t="s">
        <v>60</v>
      </c>
      <c r="E55" s="45"/>
      <c r="F55" s="46" t="str">
        <f aca="false">F53</f>
        <v>Temperatura Ambiente</v>
      </c>
      <c r="G55" s="46"/>
      <c r="H55" s="46"/>
      <c r="I55" s="46"/>
      <c r="J55" s="46"/>
      <c r="K55" s="46"/>
      <c r="L55" s="46"/>
      <c r="N55" s="28"/>
    </row>
    <row r="56" customFormat="false" ht="10.5" hidden="false" customHeight="true" outlineLevel="0" collapsed="false">
      <c r="B56" s="35"/>
      <c r="D56" s="45"/>
      <c r="E56" s="45"/>
      <c r="F56" s="46"/>
      <c r="G56" s="46"/>
      <c r="H56" s="46"/>
      <c r="I56" s="46"/>
      <c r="J56" s="46"/>
      <c r="K56" s="46"/>
      <c r="L56" s="46"/>
      <c r="N56" s="28"/>
    </row>
    <row r="57" customFormat="false" ht="10.5" hidden="false" customHeight="true" outlineLevel="0" collapsed="false">
      <c r="B57" s="35"/>
      <c r="D57" s="45" t="s">
        <v>61</v>
      </c>
      <c r="E57" s="45"/>
      <c r="F57" s="46" t="str">
        <f aca="false">F55</f>
        <v>Temperatura Ambiente</v>
      </c>
      <c r="G57" s="46"/>
      <c r="H57" s="46"/>
      <c r="I57" s="46"/>
      <c r="J57" s="46"/>
      <c r="K57" s="46"/>
      <c r="L57" s="46"/>
      <c r="N57" s="28"/>
    </row>
    <row r="58" customFormat="false" ht="10.5" hidden="false" customHeight="true" outlineLevel="0" collapsed="false">
      <c r="B58" s="35"/>
      <c r="D58" s="45"/>
      <c r="E58" s="45"/>
      <c r="F58" s="46"/>
      <c r="G58" s="46"/>
      <c r="H58" s="46"/>
      <c r="I58" s="46"/>
      <c r="J58" s="46"/>
      <c r="K58" s="46"/>
      <c r="L58" s="46"/>
      <c r="N58" s="28"/>
    </row>
    <row r="59" customFormat="false" ht="13.5" hidden="false" customHeight="true" outlineLevel="0" collapsed="false">
      <c r="B59" s="35"/>
      <c r="N59" s="28"/>
    </row>
    <row r="60" customFormat="false" ht="13.5" hidden="false" customHeight="true" outlineLevel="0" collapsed="false">
      <c r="B60" s="35"/>
      <c r="N60" s="28"/>
    </row>
    <row r="61" customFormat="false" ht="13.5" hidden="false" customHeight="true" outlineLevel="0" collapsed="false">
      <c r="B61" s="35"/>
      <c r="E61" s="50" t="s">
        <v>62</v>
      </c>
      <c r="F61" s="50"/>
      <c r="G61" s="50"/>
      <c r="H61" s="50"/>
      <c r="I61" s="50"/>
      <c r="J61" s="50"/>
      <c r="K61" s="50"/>
      <c r="N61" s="28"/>
    </row>
    <row r="62" customFormat="false" ht="13.5" hidden="false" customHeight="true" outlineLevel="0" collapsed="false">
      <c r="B62" s="35"/>
      <c r="N62" s="28"/>
    </row>
    <row r="63" customFormat="false" ht="13.5" hidden="false" customHeight="true" outlineLevel="0" collapsed="false">
      <c r="B63" s="35"/>
      <c r="N63" s="28"/>
    </row>
    <row r="64" customFormat="false" ht="13.5" hidden="false" customHeight="true" outlineLevel="0" collapsed="false">
      <c r="B64" s="35"/>
      <c r="N64" s="28"/>
    </row>
    <row r="65" customFormat="false" ht="13.5" hidden="false" customHeight="true" outlineLevel="0" collapsed="false">
      <c r="B65" s="35"/>
      <c r="N65" s="28"/>
    </row>
    <row r="66" customFormat="false" ht="13.5" hidden="false" customHeight="true" outlineLevel="0" collapsed="false">
      <c r="B66" s="35"/>
      <c r="N66" s="28"/>
    </row>
    <row r="67" customFormat="false" ht="13.5" hidden="false" customHeight="true" outlineLevel="0" collapsed="false">
      <c r="B67" s="35"/>
      <c r="N67" s="28"/>
    </row>
    <row r="68" customFormat="false" ht="13.5" hidden="false" customHeight="true" outlineLevel="0" collapsed="false">
      <c r="B68" s="35"/>
      <c r="N68" s="28"/>
    </row>
    <row r="69" customFormat="false" ht="13.5" hidden="false" customHeight="true" outlineLevel="0" collapsed="false">
      <c r="B69" s="35"/>
      <c r="N69" s="28"/>
    </row>
    <row r="70" customFormat="false" ht="13.5" hidden="false" customHeight="true" outlineLevel="0" collapsed="false">
      <c r="B70" s="35"/>
      <c r="N70" s="28"/>
    </row>
    <row r="71" customFormat="false" ht="13.5" hidden="false" customHeight="true" outlineLevel="0" collapsed="false">
      <c r="B71" s="35"/>
      <c r="N71" s="28"/>
    </row>
    <row r="72" customFormat="false" ht="13.5" hidden="false" customHeight="true" outlineLevel="0" collapsed="false">
      <c r="B72" s="35"/>
      <c r="N72" s="28"/>
    </row>
    <row r="73" customFormat="false" ht="13.5" hidden="false" customHeight="true" outlineLevel="0" collapsed="false">
      <c r="B73" s="35"/>
      <c r="N73" s="28"/>
    </row>
    <row r="74" customFormat="false" ht="13.5" hidden="false" customHeight="true" outlineLevel="0" collapsed="false">
      <c r="B74" s="35"/>
      <c r="N74" s="28"/>
    </row>
    <row r="75" customFormat="false" ht="13.5" hidden="false" customHeight="true" outlineLevel="0" collapsed="false">
      <c r="B75" s="35"/>
      <c r="N75" s="28"/>
    </row>
    <row r="76" customFormat="false" ht="13.5" hidden="false" customHeight="true" outlineLevel="0" collapsed="false">
      <c r="B76" s="35"/>
      <c r="N76" s="28"/>
    </row>
    <row r="77" customFormat="false" ht="13.5" hidden="false" customHeight="true" outlineLevel="0" collapsed="false">
      <c r="B77" s="35"/>
      <c r="N77" s="28"/>
    </row>
    <row r="78" customFormat="false" ht="13.5" hidden="false" customHeight="true" outlineLevel="0" collapsed="false">
      <c r="B78" s="35"/>
      <c r="N78" s="28"/>
    </row>
    <row r="79" customFormat="false" ht="13.5" hidden="false" customHeight="true" outlineLevel="0" collapsed="false">
      <c r="B79" s="35"/>
      <c r="N79" s="28"/>
    </row>
    <row r="80" customFormat="false" ht="13.5" hidden="false" customHeight="true" outlineLevel="0" collapsed="false">
      <c r="B80" s="35"/>
      <c r="E80" s="51"/>
      <c r="H80" s="51"/>
      <c r="N80" s="28"/>
    </row>
    <row r="81" customFormat="false" ht="13.5" hidden="false" customHeight="true" outlineLevel="0" collapsed="false">
      <c r="B81" s="35"/>
      <c r="E81" s="51"/>
      <c r="G81" s="51"/>
      <c r="H81" s="51"/>
      <c r="N81" s="28"/>
    </row>
    <row r="82" customFormat="false" ht="13.5" hidden="false" customHeight="true" outlineLevel="0" collapsed="false">
      <c r="B82" s="35"/>
      <c r="H82" s="51"/>
      <c r="N82" s="28"/>
    </row>
    <row r="83" customFormat="false" ht="13.5" hidden="false" customHeight="true" outlineLevel="0" collapsed="false">
      <c r="B83" s="35"/>
      <c r="N83" s="28"/>
    </row>
    <row r="84" customFormat="false" ht="13.5" hidden="false" customHeight="true" outlineLevel="0" collapsed="false">
      <c r="B84" s="25" t="s">
        <v>63</v>
      </c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</row>
    <row r="85" customFormat="false" ht="13.5" hidden="false" customHeight="true" outlineLevel="0" collapsed="false">
      <c r="B85" s="35"/>
      <c r="N85" s="28"/>
    </row>
    <row r="86" customFormat="false" ht="13.5" hidden="false" customHeight="true" outlineLevel="0" collapsed="false">
      <c r="B86" s="35"/>
      <c r="C86" s="52"/>
      <c r="D86" s="53" t="s">
        <v>64</v>
      </c>
      <c r="E86" s="53"/>
      <c r="F86" s="53"/>
      <c r="G86" s="53"/>
      <c r="H86" s="53"/>
      <c r="I86" s="53"/>
      <c r="J86" s="54" t="s">
        <v>65</v>
      </c>
      <c r="K86" s="54"/>
      <c r="L86" s="54"/>
      <c r="N86" s="28"/>
    </row>
    <row r="87" customFormat="false" ht="13.5" hidden="false" customHeight="true" outlineLevel="0" collapsed="false">
      <c r="B87" s="35"/>
      <c r="C87" s="52"/>
      <c r="D87" s="55" t="s">
        <v>66</v>
      </c>
      <c r="E87" s="45" t="s">
        <v>48</v>
      </c>
      <c r="F87" s="45" t="s">
        <v>50</v>
      </c>
      <c r="G87" s="45" t="s">
        <v>52</v>
      </c>
      <c r="H87" s="45" t="s">
        <v>54</v>
      </c>
      <c r="I87" s="45" t="s">
        <v>56</v>
      </c>
      <c r="J87" s="45" t="s">
        <v>58</v>
      </c>
      <c r="K87" s="45" t="s">
        <v>60</v>
      </c>
      <c r="L87" s="45" t="s">
        <v>61</v>
      </c>
      <c r="N87" s="28"/>
    </row>
    <row r="88" customFormat="false" ht="13.5" hidden="false" customHeight="true" outlineLevel="0" collapsed="false">
      <c r="B88" s="35"/>
      <c r="C88" s="133" t="n">
        <v>0.356944444444444</v>
      </c>
      <c r="D88" s="57" t="n">
        <v>0</v>
      </c>
      <c r="E88" s="58" t="n">
        <v>10.98</v>
      </c>
      <c r="F88" s="58" t="n">
        <v>11.34</v>
      </c>
      <c r="G88" s="58" t="n">
        <v>11.19</v>
      </c>
      <c r="H88" s="58" t="n">
        <v>11.62</v>
      </c>
      <c r="I88" s="58" t="n">
        <v>11.9</v>
      </c>
      <c r="J88" s="58" t="n">
        <v>11.85</v>
      </c>
      <c r="K88" s="58" t="n">
        <v>11.82</v>
      </c>
      <c r="L88" s="58" t="n">
        <v>12.84</v>
      </c>
      <c r="N88" s="28"/>
      <c r="O88" s="51" t="n">
        <v>36.2</v>
      </c>
    </row>
    <row r="89" customFormat="false" ht="13.5" hidden="false" customHeight="true" outlineLevel="0" collapsed="false">
      <c r="B89" s="35"/>
      <c r="C89" s="133" t="n">
        <f aca="false">C88+0.0035</f>
        <v>0.360444444444444</v>
      </c>
      <c r="D89" s="57" t="n">
        <v>5</v>
      </c>
      <c r="E89" s="58" t="n">
        <v>10.31</v>
      </c>
      <c r="F89" s="58" t="n">
        <v>10.68</v>
      </c>
      <c r="G89" s="58" t="n">
        <v>10.66</v>
      </c>
      <c r="H89" s="58" t="n">
        <v>11.04</v>
      </c>
      <c r="I89" s="58" t="n">
        <v>11.52</v>
      </c>
      <c r="J89" s="58" t="n">
        <v>11.7</v>
      </c>
      <c r="K89" s="58" t="n">
        <v>11.45</v>
      </c>
      <c r="L89" s="58" t="n">
        <v>11.98</v>
      </c>
      <c r="N89" s="28"/>
    </row>
    <row r="90" customFormat="false" ht="13.5" hidden="false" customHeight="true" outlineLevel="0" collapsed="false">
      <c r="B90" s="35"/>
      <c r="C90" s="133" t="n">
        <f aca="false">C89+0.0035</f>
        <v>0.363944444444444</v>
      </c>
      <c r="D90" s="57" t="n">
        <v>10</v>
      </c>
      <c r="E90" s="58" t="n">
        <v>19.72</v>
      </c>
      <c r="F90" s="58" t="n">
        <v>19.1</v>
      </c>
      <c r="G90" s="58" t="n">
        <v>20.1</v>
      </c>
      <c r="H90" s="58" t="n">
        <v>19.85</v>
      </c>
      <c r="I90" s="58" t="n">
        <v>17.14</v>
      </c>
      <c r="J90" s="58" t="n">
        <v>11.68</v>
      </c>
      <c r="K90" s="58" t="n">
        <v>11.29</v>
      </c>
      <c r="L90" s="58" t="n">
        <v>11.68</v>
      </c>
      <c r="N90" s="28"/>
    </row>
    <row r="91" customFormat="false" ht="13.5" hidden="false" customHeight="true" outlineLevel="0" collapsed="false">
      <c r="B91" s="35"/>
      <c r="C91" s="133" t="n">
        <f aca="false">C90+0.0035</f>
        <v>0.367444444444444</v>
      </c>
      <c r="D91" s="57" t="n">
        <v>15</v>
      </c>
      <c r="E91" s="58" t="n">
        <v>29.29</v>
      </c>
      <c r="F91" s="58" t="n">
        <v>28.77</v>
      </c>
      <c r="G91" s="58" t="n">
        <v>29.87</v>
      </c>
      <c r="H91" s="58" t="n">
        <v>29.63</v>
      </c>
      <c r="I91" s="58" t="n">
        <v>23.08</v>
      </c>
      <c r="J91" s="58" t="n">
        <v>11.55</v>
      </c>
      <c r="K91" s="58" t="n">
        <v>11.4</v>
      </c>
      <c r="L91" s="58" t="n">
        <v>11.62</v>
      </c>
      <c r="N91" s="28"/>
    </row>
    <row r="92" customFormat="false" ht="13.5" hidden="false" customHeight="true" outlineLevel="0" collapsed="false">
      <c r="B92" s="35"/>
      <c r="C92" s="133" t="n">
        <f aca="false">C91+0.0035</f>
        <v>0.370944444444444</v>
      </c>
      <c r="D92" s="57" t="n">
        <v>20</v>
      </c>
      <c r="E92" s="58" t="n">
        <v>36.1</v>
      </c>
      <c r="F92" s="58" t="n">
        <v>36.07</v>
      </c>
      <c r="G92" s="58" t="n">
        <v>37.35</v>
      </c>
      <c r="H92" s="58" t="n">
        <v>37.42</v>
      </c>
      <c r="I92" s="58" t="n">
        <v>27.52</v>
      </c>
      <c r="J92" s="58" t="n">
        <v>11.19</v>
      </c>
      <c r="K92" s="58" t="n">
        <v>11.21</v>
      </c>
      <c r="L92" s="58" t="n">
        <v>11.66</v>
      </c>
      <c r="N92" s="28"/>
    </row>
    <row r="93" customFormat="false" ht="13.5" hidden="false" customHeight="true" outlineLevel="0" collapsed="false">
      <c r="B93" s="35"/>
      <c r="C93" s="133" t="n">
        <f aca="false">C92+0.0035</f>
        <v>0.374444444444444</v>
      </c>
      <c r="D93" s="57" t="n">
        <v>25</v>
      </c>
      <c r="E93" s="58" t="n">
        <v>41.06</v>
      </c>
      <c r="F93" s="58" t="n">
        <v>40.01</v>
      </c>
      <c r="G93" s="58" t="n">
        <v>41.78</v>
      </c>
      <c r="H93" s="58" t="n">
        <v>42.61</v>
      </c>
      <c r="I93" s="58" t="n">
        <v>31.15</v>
      </c>
      <c r="J93" s="58" t="n">
        <v>11.46</v>
      </c>
      <c r="K93" s="58" t="n">
        <v>11.51</v>
      </c>
      <c r="L93" s="58" t="n">
        <v>11.87</v>
      </c>
      <c r="N93" s="28"/>
      <c r="O93" s="1" t="n">
        <v>4.6796</v>
      </c>
    </row>
    <row r="94" customFormat="false" ht="13.5" hidden="false" customHeight="true" outlineLevel="0" collapsed="false">
      <c r="B94" s="35"/>
      <c r="C94" s="133" t="n">
        <f aca="false">C93+0.0035</f>
        <v>0.377944444444444</v>
      </c>
      <c r="D94" s="65" t="n">
        <v>30</v>
      </c>
      <c r="E94" s="66" t="n">
        <v>45.29</v>
      </c>
      <c r="F94" s="66" t="n">
        <v>45.5</v>
      </c>
      <c r="G94" s="66" t="n">
        <v>46.88</v>
      </c>
      <c r="H94" s="66" t="n">
        <v>47.16</v>
      </c>
      <c r="I94" s="66" t="n">
        <v>34.03</v>
      </c>
      <c r="J94" s="66" t="n">
        <v>12.2</v>
      </c>
      <c r="K94" s="66" t="n">
        <v>11.84</v>
      </c>
      <c r="L94" s="66" t="n">
        <v>11.98</v>
      </c>
      <c r="N94" s="28"/>
    </row>
    <row r="95" customFormat="false" ht="13.5" hidden="false" customHeight="true" outlineLevel="0" collapsed="false">
      <c r="B95" s="35"/>
      <c r="C95" s="133" t="n">
        <f aca="false">C94+0.0035</f>
        <v>0.381444444444444</v>
      </c>
      <c r="D95" s="57" t="n">
        <v>35</v>
      </c>
      <c r="E95" s="58" t="n">
        <v>48.26</v>
      </c>
      <c r="F95" s="58" t="n">
        <v>48.11</v>
      </c>
      <c r="G95" s="58" t="n">
        <v>49.54</v>
      </c>
      <c r="H95" s="58" t="n">
        <v>50.05</v>
      </c>
      <c r="I95" s="58" t="n">
        <v>35.74</v>
      </c>
      <c r="J95" s="58" t="n">
        <v>12.41</v>
      </c>
      <c r="K95" s="58" t="n">
        <v>12.23</v>
      </c>
      <c r="L95" s="58" t="n">
        <v>12.49</v>
      </c>
      <c r="N95" s="28"/>
    </row>
    <row r="96" customFormat="false" ht="13.5" hidden="false" customHeight="true" outlineLevel="0" collapsed="false">
      <c r="B96" s="35"/>
      <c r="C96" s="133" t="n">
        <f aca="false">C95+0.0035</f>
        <v>0.384944444444444</v>
      </c>
      <c r="D96" s="57" t="n">
        <v>40</v>
      </c>
      <c r="E96" s="58" t="n">
        <v>48.85</v>
      </c>
      <c r="F96" s="58" t="n">
        <v>49.48</v>
      </c>
      <c r="G96" s="58" t="n">
        <v>51.25</v>
      </c>
      <c r="H96" s="58" t="n">
        <v>52.04</v>
      </c>
      <c r="I96" s="58" t="n">
        <v>37.22</v>
      </c>
      <c r="J96" s="58" t="n">
        <v>12.59</v>
      </c>
      <c r="K96" s="58" t="n">
        <v>12.27</v>
      </c>
      <c r="L96" s="58" t="n">
        <v>12.61</v>
      </c>
      <c r="N96" s="28"/>
    </row>
    <row r="97" customFormat="false" ht="13.5" hidden="false" customHeight="true" outlineLevel="0" collapsed="false">
      <c r="B97" s="35"/>
      <c r="C97" s="133" t="n">
        <f aca="false">C96+0.0035</f>
        <v>0.388444444444444</v>
      </c>
      <c r="D97" s="57" t="n">
        <v>45</v>
      </c>
      <c r="E97" s="58" t="n">
        <v>50.53</v>
      </c>
      <c r="F97" s="58" t="n">
        <v>51.36</v>
      </c>
      <c r="G97" s="58" t="n">
        <v>52.49</v>
      </c>
      <c r="H97" s="58" t="n">
        <v>53.36</v>
      </c>
      <c r="I97" s="58" t="n">
        <v>38.14</v>
      </c>
      <c r="J97" s="58" t="n">
        <v>13.03</v>
      </c>
      <c r="K97" s="58" t="n">
        <v>12.87</v>
      </c>
      <c r="L97" s="58" t="n">
        <v>13.04</v>
      </c>
      <c r="N97" s="28"/>
    </row>
    <row r="98" customFormat="false" ht="13.5" hidden="false" customHeight="true" outlineLevel="0" collapsed="false">
      <c r="B98" s="35"/>
      <c r="C98" s="133" t="n">
        <f aca="false">C97+0.0035</f>
        <v>0.391944444444444</v>
      </c>
      <c r="D98" s="57" t="n">
        <v>50</v>
      </c>
      <c r="E98" s="58" t="n">
        <v>50.57</v>
      </c>
      <c r="F98" s="58" t="n">
        <v>51.37</v>
      </c>
      <c r="G98" s="58" t="n">
        <v>53.21</v>
      </c>
      <c r="H98" s="58" t="n">
        <v>54.29</v>
      </c>
      <c r="I98" s="58" t="n">
        <v>39.01</v>
      </c>
      <c r="J98" s="58" t="n">
        <v>13.22</v>
      </c>
      <c r="K98" s="58" t="n">
        <v>12.93</v>
      </c>
      <c r="L98" s="58" t="n">
        <v>13.1</v>
      </c>
      <c r="N98" s="28"/>
    </row>
    <row r="99" customFormat="false" ht="13.5" hidden="false" customHeight="true" outlineLevel="0" collapsed="false">
      <c r="B99" s="35"/>
      <c r="C99" s="133" t="n">
        <f aca="false">C98+0.0035</f>
        <v>0.395444444444444</v>
      </c>
      <c r="D99" s="57" t="n">
        <v>55</v>
      </c>
      <c r="E99" s="58" t="n">
        <v>51.79</v>
      </c>
      <c r="F99" s="58" t="n">
        <v>51.97</v>
      </c>
      <c r="G99" s="58" t="n">
        <v>54.15</v>
      </c>
      <c r="H99" s="58" t="n">
        <v>55.26</v>
      </c>
      <c r="I99" s="58" t="n">
        <v>39.67</v>
      </c>
      <c r="J99" s="58" t="n">
        <v>13.24</v>
      </c>
      <c r="K99" s="58" t="n">
        <v>13.17</v>
      </c>
      <c r="L99" s="58" t="n">
        <v>13.31</v>
      </c>
      <c r="N99" s="28"/>
    </row>
    <row r="100" customFormat="false" ht="13.5" hidden="false" customHeight="true" outlineLevel="0" collapsed="false">
      <c r="B100" s="35"/>
      <c r="C100" s="133" t="n">
        <f aca="false">C99+0.0035</f>
        <v>0.398944444444444</v>
      </c>
      <c r="D100" s="65" t="n">
        <v>60</v>
      </c>
      <c r="E100" s="66" t="n">
        <v>52.48</v>
      </c>
      <c r="F100" s="66" t="n">
        <v>53.99</v>
      </c>
      <c r="G100" s="66" t="n">
        <v>56.75</v>
      </c>
      <c r="H100" s="66" t="n">
        <v>57.5</v>
      </c>
      <c r="I100" s="66" t="n">
        <v>40.12</v>
      </c>
      <c r="J100" s="66" t="n">
        <v>13.91</v>
      </c>
      <c r="K100" s="66" t="n">
        <v>13.63</v>
      </c>
      <c r="L100" s="66" t="n">
        <v>13.64</v>
      </c>
      <c r="N100" s="28"/>
      <c r="Q100" s="134" t="s">
        <v>67</v>
      </c>
      <c r="R100" s="134"/>
      <c r="S100" s="134"/>
      <c r="T100" s="134"/>
      <c r="U100" s="134"/>
      <c r="V100" s="134"/>
      <c r="W100" s="134"/>
      <c r="X100" s="134"/>
      <c r="Y100" s="134"/>
    </row>
    <row r="101" customFormat="false" ht="13.5" hidden="false" customHeight="true" outlineLevel="0" collapsed="false">
      <c r="B101" s="35"/>
      <c r="C101" s="133" t="n">
        <f aca="false">C100+0.0035</f>
        <v>0.402444444444445</v>
      </c>
      <c r="D101" s="57" t="n">
        <v>65</v>
      </c>
      <c r="E101" s="58" t="n">
        <v>52.42</v>
      </c>
      <c r="F101" s="58" t="n">
        <v>53.59</v>
      </c>
      <c r="G101" s="58" t="n">
        <v>56.87</v>
      </c>
      <c r="H101" s="58" t="n">
        <v>57.58</v>
      </c>
      <c r="I101" s="58" t="n">
        <v>40.56</v>
      </c>
      <c r="J101" s="58" t="n">
        <v>13.98</v>
      </c>
      <c r="K101" s="58" t="n">
        <v>13.72</v>
      </c>
      <c r="L101" s="58" t="n">
        <v>13.77</v>
      </c>
      <c r="N101" s="28"/>
      <c r="Q101" s="53" t="s">
        <v>68</v>
      </c>
      <c r="R101" s="53"/>
      <c r="S101" s="53"/>
      <c r="T101" s="53"/>
      <c r="U101" s="53"/>
      <c r="V101" s="53"/>
      <c r="W101" s="54" t="s">
        <v>65</v>
      </c>
      <c r="X101" s="54"/>
      <c r="Y101" s="54"/>
    </row>
    <row r="102" customFormat="false" ht="13.5" hidden="false" customHeight="true" outlineLevel="0" collapsed="false">
      <c r="B102" s="35"/>
      <c r="C102" s="133" t="n">
        <f aca="false">C101+0.0035</f>
        <v>0.405944444444445</v>
      </c>
      <c r="D102" s="57" t="n">
        <v>70</v>
      </c>
      <c r="E102" s="58" t="n">
        <v>52.63</v>
      </c>
      <c r="F102" s="58" t="n">
        <v>54.38</v>
      </c>
      <c r="G102" s="58" t="n">
        <v>57.89</v>
      </c>
      <c r="H102" s="58" t="n">
        <v>58.85</v>
      </c>
      <c r="I102" s="58" t="n">
        <v>41.07</v>
      </c>
      <c r="J102" s="58" t="n">
        <v>14.38</v>
      </c>
      <c r="K102" s="58" t="n">
        <v>14</v>
      </c>
      <c r="L102" s="58" t="n">
        <v>13.94</v>
      </c>
      <c r="N102" s="28"/>
      <c r="Q102" s="55" t="s">
        <v>66</v>
      </c>
      <c r="R102" s="45" t="s">
        <v>48</v>
      </c>
      <c r="S102" s="45" t="s">
        <v>50</v>
      </c>
      <c r="T102" s="45" t="s">
        <v>52</v>
      </c>
      <c r="U102" s="45" t="s">
        <v>54</v>
      </c>
      <c r="V102" s="45" t="s">
        <v>56</v>
      </c>
      <c r="W102" s="45" t="s">
        <v>58</v>
      </c>
      <c r="X102" s="45" t="s">
        <v>60</v>
      </c>
      <c r="Y102" s="45" t="s">
        <v>61</v>
      </c>
    </row>
    <row r="103" customFormat="false" ht="13.5" hidden="false" customHeight="true" outlineLevel="0" collapsed="false">
      <c r="B103" s="35"/>
      <c r="C103" s="133" t="n">
        <f aca="false">C102+0.0035</f>
        <v>0.409444444444445</v>
      </c>
      <c r="D103" s="57" t="n">
        <v>75</v>
      </c>
      <c r="E103" s="58" t="n">
        <v>52.8</v>
      </c>
      <c r="F103" s="58" t="n">
        <v>54.49</v>
      </c>
      <c r="G103" s="58" t="n">
        <v>57.22</v>
      </c>
      <c r="H103" s="58" t="n">
        <v>58.63</v>
      </c>
      <c r="I103" s="58" t="n">
        <v>41.06</v>
      </c>
      <c r="J103" s="58" t="n">
        <v>14.55</v>
      </c>
      <c r="K103" s="58" t="n">
        <v>14.28</v>
      </c>
      <c r="L103" s="58" t="n">
        <v>14.28</v>
      </c>
      <c r="N103" s="28"/>
      <c r="Q103" s="57" t="s">
        <v>69</v>
      </c>
      <c r="R103" s="67" t="n">
        <f aca="false">MEDIAN(E88:E94)-E88-(MEDIAN($J$88:$L$94)-MEDIAN($J$88:$L$88))</f>
        <v>18.48</v>
      </c>
      <c r="S103" s="67" t="n">
        <f aca="false">MEDIAN(F88:F94)-F88-(MEDIAN($J$88:$L$94)-MEDIAN($J$88:$L$88))</f>
        <v>17.6</v>
      </c>
      <c r="T103" s="67" t="n">
        <f aca="false">MEDIAN(G88:G94)-G88-(MEDIAN($J$88:$L$94)-MEDIAN($J$88:$L$88))</f>
        <v>18.85</v>
      </c>
      <c r="U103" s="67" t="n">
        <f aca="false">MEDIAN(H88:H94)-H88-(MEDIAN($J$88:$L$94)-MEDIAN($J$88:$L$88))</f>
        <v>18.18</v>
      </c>
      <c r="V103" s="67" t="n">
        <f aca="false">MEDIAN(I88:I94)-I88-(MEDIAN($J$88:$L$94)-MEDIAN($J$88:$L$88))</f>
        <v>11.35</v>
      </c>
      <c r="W103" s="67" t="n">
        <f aca="false">MEDIAN(J88:J94)-J88</f>
        <v>-0.17</v>
      </c>
      <c r="X103" s="67" t="n">
        <f aca="false">MEDIAN(K88:K94)-K88</f>
        <v>-0.370000000000001</v>
      </c>
      <c r="Y103" s="67" t="n">
        <f aca="false">MEDIAN(L88:L94)-L88</f>
        <v>-0.970000000000001</v>
      </c>
    </row>
    <row r="104" customFormat="false" ht="13.5" hidden="false" customHeight="true" outlineLevel="0" collapsed="false">
      <c r="B104" s="35"/>
      <c r="C104" s="133" t="n">
        <f aca="false">C103+0.0035</f>
        <v>0.412944444444445</v>
      </c>
      <c r="D104" s="57" t="n">
        <v>80</v>
      </c>
      <c r="E104" s="58" t="n">
        <v>52.4</v>
      </c>
      <c r="F104" s="58" t="n">
        <v>53.72</v>
      </c>
      <c r="G104" s="58" t="n">
        <v>57.4</v>
      </c>
      <c r="H104" s="58" t="n">
        <v>57.83</v>
      </c>
      <c r="I104" s="58" t="n">
        <v>41.16</v>
      </c>
      <c r="J104" s="58" t="n">
        <v>14.26</v>
      </c>
      <c r="K104" s="58" t="n">
        <v>14.2</v>
      </c>
      <c r="L104" s="58" t="n">
        <v>14.15</v>
      </c>
      <c r="N104" s="28"/>
      <c r="Q104" s="57" t="s">
        <v>70</v>
      </c>
      <c r="R104" s="67" t="n">
        <f aca="false">MEDIAN(E94:E100)-E94-(MEDIAN($J$94:$L$100)-MEDIAN($J$94:$L$94))</f>
        <v>4.29</v>
      </c>
      <c r="S104" s="67" t="n">
        <f aca="false">MEDIAN(F94:F100)-F94-(MEDIAN($J$94:$L$100)-MEDIAN($J$94:$L$94))</f>
        <v>4.91</v>
      </c>
      <c r="T104" s="67" t="n">
        <f aca="false">MEDIAN(G94:G100)-G94-(MEDIAN($J$94:$L$100)-MEDIAN($J$94:$L$94))</f>
        <v>4.66</v>
      </c>
      <c r="U104" s="67" t="n">
        <f aca="false">MEDIAN(H94:H100)-H94-(MEDIAN($J$94:$L$100)-MEDIAN($J$94:$L$94))</f>
        <v>5.25</v>
      </c>
      <c r="V104" s="67" t="n">
        <f aca="false">MEDIAN(I94:I100)-I94-(MEDIAN($J$94:$L$100)-MEDIAN($J$94:$L$94))</f>
        <v>3.16</v>
      </c>
      <c r="W104" s="67" t="n">
        <f aca="false">MEDIAN(J94:J100)-J94</f>
        <v>0.83</v>
      </c>
      <c r="X104" s="67" t="n">
        <f aca="false">MEDIAN(K94:K100)-K94</f>
        <v>1.03</v>
      </c>
      <c r="Y104" s="67" t="n">
        <f aca="false">MEDIAN(L94:L100)-L94</f>
        <v>1.06</v>
      </c>
    </row>
    <row r="105" customFormat="false" ht="13.5" hidden="false" customHeight="true" outlineLevel="0" collapsed="false">
      <c r="B105" s="35"/>
      <c r="C105" s="133" t="n">
        <f aca="false">C104+0.0035</f>
        <v>0.416444444444444</v>
      </c>
      <c r="D105" s="57" t="n">
        <v>85</v>
      </c>
      <c r="E105" s="58" t="n">
        <v>52.75</v>
      </c>
      <c r="F105" s="58" t="n">
        <v>54.42</v>
      </c>
      <c r="G105" s="58" t="n">
        <v>57.48</v>
      </c>
      <c r="H105" s="58" t="n">
        <v>57.49</v>
      </c>
      <c r="I105" s="58" t="n">
        <v>40.94</v>
      </c>
      <c r="J105" s="58" t="n">
        <v>14.66</v>
      </c>
      <c r="K105" s="58" t="n">
        <v>14.43</v>
      </c>
      <c r="L105" s="58" t="n">
        <v>14.48</v>
      </c>
      <c r="N105" s="28"/>
      <c r="Q105" s="57" t="s">
        <v>71</v>
      </c>
      <c r="R105" s="67" t="n">
        <f aca="false">MEDIAN(E100:E106)-E100-(MEDIAN($J$100:$L$106)-MEDIAN($J$100:$L$100))</f>
        <v>-0.469999999999994</v>
      </c>
      <c r="S105" s="67" t="n">
        <f aca="false">MEDIAN(F100:F106)-F100-(MEDIAN($J$100:$L$106)-MEDIAN($J$100:$L$100))</f>
        <v>-0.229999999999999</v>
      </c>
      <c r="T105" s="67" t="n">
        <f aca="false">MEDIAN(G100:G106)-G100-(MEDIAN($J$100:$L$106)-MEDIAN($J$100:$L$100))</f>
        <v>0.0299999999999994</v>
      </c>
      <c r="U105" s="67" t="n">
        <f aca="false">MEDIAN(H100:H106)-H100-(MEDIAN($J$100:$L$106)-MEDIAN($J$100:$L$100))</f>
        <v>-0.290000000000001</v>
      </c>
      <c r="V105" s="67" t="n">
        <f aca="false">MEDIAN(I100:I106)-I100-(MEDIAN($J$100:$L$106)-MEDIAN($J$100:$L$100))</f>
        <v>0.320000000000006</v>
      </c>
      <c r="W105" s="67" t="n">
        <f aca="false">MEDIAN(J100:J106)-J100</f>
        <v>0.470000000000001</v>
      </c>
      <c r="X105" s="67" t="n">
        <f aca="false">MEDIAN(K100:K106)-K100</f>
        <v>0.569999999999999</v>
      </c>
      <c r="Y105" s="67" t="n">
        <f aca="false">MEDIAN(L100:L106)-L100</f>
        <v>0.51</v>
      </c>
    </row>
    <row r="106" customFormat="false" ht="13.5" hidden="false" customHeight="true" outlineLevel="0" collapsed="false">
      <c r="B106" s="35"/>
      <c r="C106" s="133" t="n">
        <f aca="false">C105+0.0035</f>
        <v>0.419944444444444</v>
      </c>
      <c r="D106" s="65" t="n">
        <v>90</v>
      </c>
      <c r="E106" s="66" t="n">
        <v>53.18</v>
      </c>
      <c r="F106" s="66" t="n">
        <v>55.45</v>
      </c>
      <c r="G106" s="66" t="n">
        <v>57.56</v>
      </c>
      <c r="H106" s="66" t="n">
        <v>58.47</v>
      </c>
      <c r="I106" s="66" t="n">
        <v>41.25</v>
      </c>
      <c r="J106" s="66" t="n">
        <v>15.1</v>
      </c>
      <c r="K106" s="66" t="n">
        <v>14.83</v>
      </c>
      <c r="L106" s="66" t="n">
        <v>15.13</v>
      </c>
      <c r="N106" s="28"/>
      <c r="Q106" s="57" t="s">
        <v>72</v>
      </c>
      <c r="R106" s="67" t="n">
        <f aca="false">MEDIAN(E106:E112)-E106-(MEDIAN($J$106:$L$112)-MEDIAN($J$106:$L$106))</f>
        <v>-0.390000000000001</v>
      </c>
      <c r="S106" s="67" t="n">
        <f aca="false">MEDIAN(F106:F112)-F106-(MEDIAN($J$106:$L$112)-MEDIAN($J$106:$L$106))</f>
        <v>-0.550000000000004</v>
      </c>
      <c r="T106" s="67" t="n">
        <f aca="false">MEDIAN(G106:G112)-G106-(MEDIAN($J$106:$L$112)-MEDIAN($J$106:$L$106))</f>
        <v>0.109999999999999</v>
      </c>
      <c r="U106" s="67" t="n">
        <f aca="false">MEDIAN(H106:H112)-H106-(MEDIAN($J$106:$L$112)-MEDIAN($J$106:$L$106))</f>
        <v>0.259999999999998</v>
      </c>
      <c r="V106" s="67" t="n">
        <f aca="false">MEDIAN(I106:I112)-I106-(MEDIAN($J$106:$L$112)-MEDIAN($J$106:$L$106))</f>
        <v>0.619999999999997</v>
      </c>
      <c r="W106" s="67" t="n">
        <f aca="false">MEDIAN(J106:J112)-J106</f>
        <v>0.32</v>
      </c>
      <c r="X106" s="67" t="n">
        <f aca="false">MEDIAN(K106:K112)-K106</f>
        <v>0.52</v>
      </c>
      <c r="Y106" s="67" t="n">
        <f aca="false">MEDIAN(L106:L112)-L106</f>
        <v>0.299999999999999</v>
      </c>
    </row>
    <row r="107" customFormat="false" ht="13.5" hidden="false" customHeight="true" outlineLevel="0" collapsed="false">
      <c r="B107" s="35"/>
      <c r="C107" s="133" t="n">
        <f aca="false">C106+0.0035</f>
        <v>0.423444444444445</v>
      </c>
      <c r="D107" s="57" t="n">
        <v>95</v>
      </c>
      <c r="E107" s="58" t="n">
        <v>53.07</v>
      </c>
      <c r="F107" s="58" t="n">
        <v>55.22</v>
      </c>
      <c r="G107" s="58" t="n">
        <v>57.94</v>
      </c>
      <c r="H107" s="58" t="n">
        <v>58.76</v>
      </c>
      <c r="I107" s="58" t="n">
        <v>41.5</v>
      </c>
      <c r="J107" s="58" t="n">
        <v>15.32</v>
      </c>
      <c r="K107" s="58" t="n">
        <v>15.12</v>
      </c>
      <c r="L107" s="58" t="n">
        <v>15.23</v>
      </c>
      <c r="N107" s="28"/>
      <c r="Q107" s="57" t="s">
        <v>73</v>
      </c>
      <c r="R107" s="67" t="n">
        <f aca="false">MEDIAN(E112:E118)-E112-(MEDIAN($J$112:$L$118)-MEDIAN($J$112:$L$112))</f>
        <v>0.82</v>
      </c>
      <c r="S107" s="67" t="n">
        <f aca="false">MEDIAN(F112:F118)-F112-(MEDIAN($J$112:$L$118)-MEDIAN($J$112:$L$112))</f>
        <v>0.359999999999999</v>
      </c>
      <c r="T107" s="67" t="n">
        <f aca="false">MEDIAN(G112:G118)-G112-(MEDIAN($J$112:$L$118)-MEDIAN($J$112:$L$112))</f>
        <v>0.840000000000003</v>
      </c>
      <c r="U107" s="67" t="n">
        <f aca="false">MEDIAN(H112:H118)-H112-(MEDIAN($J$112:$L$118)-MEDIAN($J$112:$L$112))</f>
        <v>1.07</v>
      </c>
      <c r="V107" s="67" t="n">
        <f aca="false">MEDIAN(I112:I118)-I112-(MEDIAN($J$112:$L$118)-MEDIAN($J$112:$L$112))</f>
        <v>0.829999999999998</v>
      </c>
      <c r="W107" s="67" t="n">
        <f aca="false">MEDIAN(J112:J118)-J112</f>
        <v>0.710000000000001</v>
      </c>
      <c r="X107" s="67" t="n">
        <f aca="false">MEDIAN(K112:K118)-K112</f>
        <v>0.719999999999999</v>
      </c>
      <c r="Y107" s="67" t="n">
        <f aca="false">MEDIAN(L112:L118)-L112</f>
        <v>0.68</v>
      </c>
    </row>
    <row r="108" customFormat="false" ht="13.5" hidden="false" customHeight="true" outlineLevel="0" collapsed="false">
      <c r="B108" s="35"/>
      <c r="C108" s="133" t="n">
        <f aca="false">C107+0.0035</f>
        <v>0.426944444444445</v>
      </c>
      <c r="D108" s="57" t="n">
        <v>100</v>
      </c>
      <c r="E108" s="58" t="n">
        <v>52.79</v>
      </c>
      <c r="F108" s="58" t="n">
        <v>53.99</v>
      </c>
      <c r="G108" s="58" t="n">
        <v>56.06</v>
      </c>
      <c r="H108" s="58" t="n">
        <v>57.53</v>
      </c>
      <c r="I108" s="58" t="n">
        <v>41.79</v>
      </c>
      <c r="J108" s="58" t="n">
        <v>15.26</v>
      </c>
      <c r="K108" s="58" t="n">
        <v>15.12</v>
      </c>
      <c r="L108" s="58" t="n">
        <v>15.27</v>
      </c>
      <c r="N108" s="28"/>
      <c r="Q108" s="57" t="s">
        <v>74</v>
      </c>
      <c r="R108" s="67" t="n">
        <f aca="false">MEDIAN(E118:E124)-E118-(MEDIAN($J$118:$L$124)-MEDIAN($J$118:$L$118))</f>
        <v>0.440000000000001</v>
      </c>
      <c r="S108" s="67" t="n">
        <f aca="false">MEDIAN(F118:F124)-F118-(MEDIAN($J$118:$L$124)-MEDIAN($J$118:$L$118))</f>
        <v>0.0599999999999987</v>
      </c>
      <c r="T108" s="67" t="n">
        <f aca="false">MEDIAN(G118:G124)-G118-(MEDIAN($J$118:$L$124)-MEDIAN($J$118:$L$118))</f>
        <v>-0.629999999999999</v>
      </c>
      <c r="U108" s="67" t="n">
        <f aca="false">MEDIAN(H118:H124)-H118-(MEDIAN($J$118:$L$124)-MEDIAN($J$118:$L$118))</f>
        <v>-0.41</v>
      </c>
      <c r="V108" s="67" t="n">
        <f aca="false">MEDIAN(I118:I124)-I118-(MEDIAN($J$118:$L$124)-MEDIAN($J$118:$L$118))</f>
        <v>0.250000000000004</v>
      </c>
      <c r="W108" s="67" t="n">
        <f aca="false">MEDIAN(J118:J124)-J118</f>
        <v>0.5</v>
      </c>
      <c r="X108" s="67" t="n">
        <f aca="false">MEDIAN(K118:K124)-K118</f>
        <v>0.709999999999997</v>
      </c>
      <c r="Y108" s="67" t="n">
        <f aca="false">MEDIAN(L118:L124)-L118</f>
        <v>0.5</v>
      </c>
    </row>
    <row r="109" customFormat="false" ht="13.5" hidden="false" customHeight="true" outlineLevel="0" collapsed="false">
      <c r="B109" s="35"/>
      <c r="C109" s="133" t="n">
        <f aca="false">C108+0.0035</f>
        <v>0.430444444444445</v>
      </c>
      <c r="D109" s="57" t="n">
        <v>105</v>
      </c>
      <c r="E109" s="58" t="n">
        <v>52.95</v>
      </c>
      <c r="F109" s="58" t="n">
        <v>54.76</v>
      </c>
      <c r="G109" s="58" t="n">
        <v>57.99</v>
      </c>
      <c r="H109" s="58" t="n">
        <v>59.05</v>
      </c>
      <c r="I109" s="58" t="n">
        <v>42.19</v>
      </c>
      <c r="J109" s="58" t="n">
        <v>15.42</v>
      </c>
      <c r="K109" s="58" t="n">
        <v>15.35</v>
      </c>
      <c r="L109" s="58" t="n">
        <v>15.43</v>
      </c>
      <c r="N109" s="28"/>
      <c r="Q109" s="57" t="s">
        <v>128</v>
      </c>
      <c r="R109" s="67" t="n">
        <f aca="false">MEDIAN(E124:E130)-E124-(MEDIAN($J$124:$L$130)-MEDIAN($J$124:$L$124))</f>
        <v>2.08</v>
      </c>
      <c r="S109" s="67" t="n">
        <f aca="false">MEDIAN(F124:F130)-F124-(MEDIAN($J$124:$L$130)-MEDIAN($J$124:$L$124))</f>
        <v>3.11</v>
      </c>
      <c r="T109" s="67" t="n">
        <f aca="false">MEDIAN(G124:G130)-G124-(MEDIAN($J$124:$L$130)-MEDIAN($J$124:$L$124))</f>
        <v>4.17</v>
      </c>
      <c r="U109" s="67" t="n">
        <f aca="false">MEDIAN(H124:H130)-H124-(MEDIAN($J$124:$L$130)-MEDIAN($J$124:$L$124))</f>
        <v>3.87</v>
      </c>
      <c r="V109" s="67" t="n">
        <f aca="false">MEDIAN(I124:I130)-I124-(MEDIAN($J$124:$L$130)-MEDIAN($J$124:$L$124))</f>
        <v>1.02</v>
      </c>
      <c r="W109" s="67" t="n">
        <f aca="false">MEDIAN(J124:J130)-J124</f>
        <v>0.370000000000001</v>
      </c>
      <c r="X109" s="67" t="n">
        <f aca="false">MEDIAN(K124:K130)-K124</f>
        <v>0.720000000000002</v>
      </c>
      <c r="Y109" s="67" t="n">
        <f aca="false">MEDIAN(L124:L130)-L124</f>
        <v>0.620000000000001</v>
      </c>
    </row>
    <row r="110" customFormat="false" ht="13.5" hidden="false" customHeight="true" outlineLevel="0" collapsed="false">
      <c r="B110" s="35"/>
      <c r="C110" s="133" t="n">
        <f aca="false">C109+0.0035</f>
        <v>0.433944444444445</v>
      </c>
      <c r="D110" s="57" t="n">
        <v>110</v>
      </c>
      <c r="E110" s="58" t="n">
        <v>53.11</v>
      </c>
      <c r="F110" s="58" t="n">
        <v>55.18</v>
      </c>
      <c r="G110" s="58" t="n">
        <v>59.07</v>
      </c>
      <c r="H110" s="58" t="n">
        <v>60.09</v>
      </c>
      <c r="I110" s="58" t="n">
        <v>42.88</v>
      </c>
      <c r="J110" s="58" t="n">
        <v>15.62</v>
      </c>
      <c r="K110" s="58" t="n">
        <v>15.57</v>
      </c>
      <c r="L110" s="58" t="n">
        <v>15.72</v>
      </c>
      <c r="N110" s="28"/>
      <c r="Q110" s="57" t="s">
        <v>129</v>
      </c>
      <c r="R110" s="67" t="n">
        <f aca="false">MEDIAN(E130:E136)-E130-(MEDIAN($J$130:$L$136)-MEDIAN($J$130:$L$130))</f>
        <v>0.820000000000007</v>
      </c>
      <c r="S110" s="67" t="n">
        <f aca="false">MEDIAN(F130:F136)-F130-(MEDIAN($J$130:$L$136)-MEDIAN($J$130:$L$130))</f>
        <v>1.08000000000001</v>
      </c>
      <c r="T110" s="67" t="n">
        <f aca="false">MEDIAN(G130:G136)-G130-(MEDIAN($J$130:$L$136)-MEDIAN($J$130:$L$130))</f>
        <v>1.27</v>
      </c>
      <c r="U110" s="67" t="n">
        <f aca="false">MEDIAN(H130:H136)-H130-(MEDIAN($J$130:$L$136)-MEDIAN($J$130:$L$130))</f>
        <v>0.550000000000004</v>
      </c>
      <c r="V110" s="67" t="n">
        <f aca="false">MEDIAN(I130:I136)-I130-(MEDIAN($J$130:$L$136)-MEDIAN($J$130:$L$130))</f>
        <v>0.600000000000001</v>
      </c>
      <c r="W110" s="67" t="n">
        <f aca="false">MEDIAN(J130:J136)-J130</f>
        <v>0.650000000000002</v>
      </c>
      <c r="X110" s="67" t="n">
        <f aca="false">MEDIAN(K130:K136)-K130</f>
        <v>0.479999999999997</v>
      </c>
      <c r="Y110" s="67" t="n">
        <f aca="false">MEDIAN(L130:L136)-L130</f>
        <v>0.359999999999999</v>
      </c>
    </row>
    <row r="111" customFormat="false" ht="13.5" hidden="false" customHeight="true" outlineLevel="0" collapsed="false">
      <c r="B111" s="35"/>
      <c r="C111" s="133" t="n">
        <f aca="false">C110+0.0035</f>
        <v>0.437444444444445</v>
      </c>
      <c r="D111" s="57" t="n">
        <v>115</v>
      </c>
      <c r="E111" s="58" t="n">
        <v>53.5</v>
      </c>
      <c r="F111" s="58" t="n">
        <v>55.96</v>
      </c>
      <c r="G111" s="58" t="n">
        <v>60.78</v>
      </c>
      <c r="H111" s="58" t="n">
        <v>62.17</v>
      </c>
      <c r="I111" s="58" t="n">
        <v>43.65</v>
      </c>
      <c r="J111" s="58" t="n">
        <v>16</v>
      </c>
      <c r="K111" s="58" t="n">
        <v>15.95</v>
      </c>
      <c r="L111" s="58" t="n">
        <v>15.93</v>
      </c>
      <c r="N111" s="28"/>
      <c r="Q111" s="57" t="s">
        <v>131</v>
      </c>
      <c r="R111" s="67" t="n">
        <f aca="false">MEDIAN(E136:E142)-E136-(MEDIAN($J$136:$L$142)-MEDIAN($J$136:$L$136))</f>
        <v>-0.260000000000002</v>
      </c>
      <c r="S111" s="67" t="n">
        <f aca="false">MEDIAN(F136:F142)-F136-(MEDIAN($J$136:$L$142)-MEDIAN($J$136:$L$136))</f>
        <v>-0.260000000000002</v>
      </c>
      <c r="T111" s="67" t="n">
        <f aca="false">MEDIAN(G136:G142)-G136-(MEDIAN($J$136:$L$142)-MEDIAN($J$136:$L$136))</f>
        <v>-1.12</v>
      </c>
      <c r="U111" s="67" t="n">
        <f aca="false">MEDIAN(H136:H142)-H136-(MEDIAN($J$136:$L$142)-MEDIAN($J$136:$L$136))</f>
        <v>-1.11</v>
      </c>
      <c r="V111" s="67" t="n">
        <f aca="false">MEDIAN(I136:I142)-I136-(MEDIAN($J$136:$L$142)-MEDIAN($J$136:$L$136))</f>
        <v>-0.270000000000007</v>
      </c>
      <c r="W111" s="67" t="n">
        <f aca="false">MEDIAN(J136:J142)-J136</f>
        <v>0.66</v>
      </c>
      <c r="X111" s="67" t="n">
        <f aca="false">MEDIAN(K136:K142)-K136</f>
        <v>0.310000000000002</v>
      </c>
      <c r="Y111" s="67" t="n">
        <f aca="false">MEDIAN(L136:L142)-L136</f>
        <v>0.200000000000003</v>
      </c>
    </row>
    <row r="112" customFormat="false" ht="13.5" hidden="false" customHeight="true" outlineLevel="0" collapsed="false">
      <c r="B112" s="35"/>
      <c r="C112" s="133" t="n">
        <f aca="false">C111+0.0035</f>
        <v>0.440944444444445</v>
      </c>
      <c r="D112" s="65" t="n">
        <v>120</v>
      </c>
      <c r="E112" s="66" t="n">
        <v>53.51</v>
      </c>
      <c r="F112" s="66" t="n">
        <v>56.78</v>
      </c>
      <c r="G112" s="66" t="n">
        <v>61.62</v>
      </c>
      <c r="H112" s="66" t="n">
        <v>63</v>
      </c>
      <c r="I112" s="66" t="n">
        <v>44.06</v>
      </c>
      <c r="J112" s="66" t="n">
        <v>16.06</v>
      </c>
      <c r="K112" s="66" t="n">
        <v>16.05</v>
      </c>
      <c r="L112" s="66" t="n">
        <v>16.17</v>
      </c>
      <c r="N112" s="28"/>
      <c r="Q112" s="57" t="s">
        <v>132</v>
      </c>
      <c r="R112" s="67" t="n">
        <f aca="false">MEDIAN(E142:E148)-E142-(MEDIAN($J$142:$L$148)-MEDIAN($J$142:$L$142))</f>
        <v>-0.0899999999999999</v>
      </c>
      <c r="S112" s="67" t="n">
        <f aca="false">MEDIAN(F142:F148)-F142-(MEDIAN($J$142:$L$148)-MEDIAN($J$142:$L$142))</f>
        <v>0.38999999999999</v>
      </c>
      <c r="T112" s="67" t="n">
        <f aca="false">MEDIAN(G142:G148)-G142-(MEDIAN($J$142:$L$148)-MEDIAN($J$142:$L$142))</f>
        <v>-0.120000000000001</v>
      </c>
      <c r="U112" s="67" t="n">
        <f aca="false">MEDIAN(H142:H148)-H142-(MEDIAN($J$142:$L$148)-MEDIAN($J$142:$L$142))</f>
        <v>-0.0399999999999885</v>
      </c>
      <c r="V112" s="67" t="n">
        <f aca="false">MEDIAN(I142:I148)-I142-(MEDIAN($J$142:$L$148)-MEDIAN($J$142:$L$142))</f>
        <v>-0.449999999999999</v>
      </c>
      <c r="W112" s="67" t="n">
        <f aca="false">MEDIAN(J142:J148)-J142</f>
        <v>0.280000000000001</v>
      </c>
      <c r="X112" s="67" t="n">
        <f aca="false">MEDIAN(K142:K148)-K142</f>
        <v>0.0400000000000027</v>
      </c>
      <c r="Y112" s="67" t="n">
        <f aca="false">MEDIAN(L142:L148)-L142</f>
        <v>0.16</v>
      </c>
    </row>
    <row r="113" customFormat="false" ht="13.5" hidden="false" customHeight="true" outlineLevel="0" collapsed="false">
      <c r="B113" s="35"/>
      <c r="C113" s="133" t="n">
        <f aca="false">C112+0.0034</f>
        <v>0.444344444444445</v>
      </c>
      <c r="D113" s="57" t="n">
        <v>125</v>
      </c>
      <c r="E113" s="58" t="n">
        <v>54.42</v>
      </c>
      <c r="F113" s="58" t="n">
        <v>56.96</v>
      </c>
      <c r="G113" s="58" t="n">
        <v>61.73</v>
      </c>
      <c r="H113" s="58" t="n">
        <v>62.87</v>
      </c>
      <c r="I113" s="58" t="n">
        <v>44.52</v>
      </c>
      <c r="J113" s="58" t="n">
        <v>16.14</v>
      </c>
      <c r="K113" s="58" t="n">
        <v>16.08</v>
      </c>
      <c r="L113" s="58" t="n">
        <v>16.23</v>
      </c>
      <c r="N113" s="28"/>
      <c r="Q113" s="57" t="s">
        <v>139</v>
      </c>
      <c r="R113" s="67" t="n">
        <f aca="false">MEDIAN(E148:E154)-E148-(MEDIAN($J$148:$L$154)-MEDIAN($J$148:$L$148))</f>
        <v>0.360000000000003</v>
      </c>
      <c r="S113" s="67" t="n">
        <f aca="false">MEDIAN(F148:F154)-F148-(MEDIAN($J$148:$L$154)-MEDIAN($J$148:$L$148))</f>
        <v>0.359999999999996</v>
      </c>
      <c r="T113" s="67" t="n">
        <f aca="false">MEDIAN(G148:G154)-G148-(MEDIAN($J$148:$L$154)-MEDIAN($J$148:$L$148))</f>
        <v>-0.129999999999999</v>
      </c>
      <c r="U113" s="67" t="n">
        <f aca="false">MEDIAN(H148:H154)-H148-(MEDIAN($J$148:$L$154)-MEDIAN($J$148:$L$148))</f>
        <v>0.870000000000001</v>
      </c>
      <c r="V113" s="67" t="n">
        <f aca="false">MEDIAN(I148:I154)-I148-(MEDIAN($J$148:$L$154)-MEDIAN($J$148:$L$148))</f>
        <v>-0.129999999999999</v>
      </c>
      <c r="W113" s="67" t="n">
        <f aca="false">MEDIAN(J148:J154)-J148</f>
        <v>0.350000000000001</v>
      </c>
      <c r="X113" s="67" t="n">
        <f aca="false">MEDIAN(K148:K154)-K148</f>
        <v>0.0999999999999979</v>
      </c>
      <c r="Y113" s="67" t="n">
        <f aca="false">MEDIAN(L148:L154)-L148</f>
        <v>0.23</v>
      </c>
    </row>
    <row r="114" customFormat="false" ht="13.5" hidden="false" customHeight="true" outlineLevel="0" collapsed="false">
      <c r="B114" s="35"/>
      <c r="C114" s="133" t="n">
        <f aca="false">C113+0.0035</f>
        <v>0.447844444444445</v>
      </c>
      <c r="D114" s="57" t="n">
        <v>130</v>
      </c>
      <c r="E114" s="58" t="n">
        <v>54.63</v>
      </c>
      <c r="F114" s="58" t="n">
        <v>57.49</v>
      </c>
      <c r="G114" s="58" t="n">
        <v>62.47</v>
      </c>
      <c r="H114" s="58" t="n">
        <v>63.5</v>
      </c>
      <c r="I114" s="58" t="n">
        <v>44.8</v>
      </c>
      <c r="J114" s="58" t="n">
        <v>16.48</v>
      </c>
      <c r="K114" s="58" t="n">
        <v>16.51</v>
      </c>
      <c r="L114" s="58" t="n">
        <v>16.56</v>
      </c>
      <c r="N114" s="28"/>
      <c r="Q114" s="57" t="s">
        <v>140</v>
      </c>
      <c r="R114" s="67" t="n">
        <f aca="false">MEDIAN(E154:E160)-E154-(MEDIAN($J$154:$L$160)-MEDIAN($J$154:$L$154))</f>
        <v>-0.0199999999999996</v>
      </c>
      <c r="S114" s="67" t="n">
        <f aca="false">MEDIAN(F154:F160)-F154-(MEDIAN($J$154:$L$160)-MEDIAN($J$154:$L$154))</f>
        <v>0.23</v>
      </c>
      <c r="T114" s="67" t="n">
        <f aca="false">MEDIAN(G154:G160)-G154-(MEDIAN($J$154:$L$160)-MEDIAN($J$154:$L$154))</f>
        <v>0.0400000000000027</v>
      </c>
      <c r="U114" s="67" t="n">
        <f aca="false">MEDIAN(H154:H160)-H154-(MEDIAN($J$154:$L$160)-MEDIAN($J$154:$L$154))</f>
        <v>0.259999999999987</v>
      </c>
      <c r="V114" s="67" t="n">
        <f aca="false">MEDIAN(I154:I160)-I154-(MEDIAN($J$154:$L$160)-MEDIAN($J$154:$L$154))</f>
        <v>-0.879999999999999</v>
      </c>
      <c r="W114" s="67" t="n">
        <f aca="false">MEDIAN(J154:J160)-J154</f>
        <v>0.0300000000000011</v>
      </c>
      <c r="X114" s="67" t="n">
        <f aca="false">MEDIAN(K154:K160)-K154</f>
        <v>0</v>
      </c>
      <c r="Y114" s="67" t="n">
        <f aca="false">MEDIAN(L154:L160)-L154</f>
        <v>0.140000000000001</v>
      </c>
    </row>
    <row r="115" customFormat="false" ht="13.5" hidden="false" customHeight="true" outlineLevel="0" collapsed="false">
      <c r="B115" s="35"/>
      <c r="C115" s="133" t="n">
        <f aca="false">C114+0.0035</f>
        <v>0.451344444444445</v>
      </c>
      <c r="D115" s="57" t="n">
        <v>135</v>
      </c>
      <c r="E115" s="58" t="n">
        <v>55.04</v>
      </c>
      <c r="F115" s="58" t="n">
        <v>57.85</v>
      </c>
      <c r="G115" s="58" t="n">
        <v>63.17</v>
      </c>
      <c r="H115" s="58" t="n">
        <v>64.78</v>
      </c>
      <c r="I115" s="58" t="n">
        <v>45.6</v>
      </c>
      <c r="J115" s="58" t="n">
        <v>16.8</v>
      </c>
      <c r="K115" s="58" t="n">
        <v>16.77</v>
      </c>
      <c r="L115" s="58" t="n">
        <v>16.85</v>
      </c>
      <c r="N115" s="28"/>
      <c r="Q115" s="57" t="s">
        <v>141</v>
      </c>
      <c r="R115" s="67" t="n">
        <f aca="false">MEDIAN(E160:E160)-E160-(MEDIAN($J$160:$L$160)-MEDIAN($J$160:$L$160))</f>
        <v>0</v>
      </c>
      <c r="S115" s="67" t="n">
        <f aca="false">MEDIAN(F160:F160)-F160-(MEDIAN($J$160:$L$160)-MEDIAN($J$160:$L$160))</f>
        <v>0</v>
      </c>
      <c r="T115" s="67" t="n">
        <f aca="false">MEDIAN(G160:G160)-G160-(MEDIAN($J$160:$L$160)-MEDIAN($J$160:$L$160))</f>
        <v>0</v>
      </c>
      <c r="U115" s="67" t="n">
        <f aca="false">MEDIAN(H160:H160)-H160-(MEDIAN($J$160:$L$160)-MEDIAN($J$160:$L$160))</f>
        <v>0</v>
      </c>
      <c r="V115" s="67" t="n">
        <f aca="false">MEDIAN(I160:I160)-I160-(MEDIAN($J$160:$L$160)-MEDIAN($J$160:$L$160))</f>
        <v>0</v>
      </c>
      <c r="W115" s="67" t="n">
        <f aca="false">MEDIAN(J160:J160)-J160</f>
        <v>0</v>
      </c>
      <c r="X115" s="67" t="n">
        <f aca="false">MEDIAN(K160:K160)-K160</f>
        <v>0</v>
      </c>
      <c r="Y115" s="67" t="n">
        <f aca="false">MEDIAN(L160:L160)-L160</f>
        <v>0</v>
      </c>
    </row>
    <row r="116" customFormat="false" ht="13.5" hidden="false" customHeight="true" outlineLevel="0" collapsed="false">
      <c r="B116" s="35"/>
      <c r="C116" s="133" t="n">
        <f aca="false">C115+0.0035</f>
        <v>0.454844444444445</v>
      </c>
      <c r="D116" s="57" t="n">
        <v>140</v>
      </c>
      <c r="E116" s="58" t="n">
        <v>55.68</v>
      </c>
      <c r="F116" s="58" t="n">
        <v>59.12</v>
      </c>
      <c r="G116" s="58" t="n">
        <v>65.18</v>
      </c>
      <c r="H116" s="58" t="n">
        <v>66.89</v>
      </c>
      <c r="I116" s="58" t="n">
        <v>46.24</v>
      </c>
      <c r="J116" s="58" t="n">
        <v>16.77</v>
      </c>
      <c r="K116" s="58" t="n">
        <v>16.98</v>
      </c>
      <c r="L116" s="58" t="n">
        <v>17.02</v>
      </c>
      <c r="N116" s="28"/>
      <c r="Q116" s="57" t="s">
        <v>142</v>
      </c>
      <c r="R116" s="67" t="e">
        <f aca="false">MEDIAN(#REF!)-#REF!-(MEDIAN(#REF!)-MEDIAN(#REF!))</f>
        <v>#REF!</v>
      </c>
      <c r="S116" s="67" t="e">
        <f aca="false">MEDIAN(#REF!)-#REF!-(MEDIAN(#REF!)-MEDIAN(#REF!))</f>
        <v>#REF!</v>
      </c>
      <c r="T116" s="67" t="e">
        <f aca="false">MEDIAN(#REF!)-#REF!-(MEDIAN(#REF!)-MEDIAN(#REF!))</f>
        <v>#REF!</v>
      </c>
      <c r="U116" s="67" t="e">
        <f aca="false">MEDIAN(#REF!)-#REF!-(MEDIAN(#REF!)-MEDIAN(#REF!))</f>
        <v>#REF!</v>
      </c>
      <c r="V116" s="67" t="e">
        <f aca="false">MEDIAN(#REF!)-#REF!-(MEDIAN(#REF!)-MEDIAN(#REF!))</f>
        <v>#REF!</v>
      </c>
      <c r="W116" s="67" t="e">
        <f aca="false">MEDIAN(#REF!)-#REF!</f>
        <v>#REF!</v>
      </c>
      <c r="X116" s="67" t="e">
        <f aca="false">MEDIAN(#REF!)-#REF!</f>
        <v>#REF!</v>
      </c>
      <c r="Y116" s="67" t="e">
        <f aca="false">MEDIAN(#REF!)-#REF!</f>
        <v>#REF!</v>
      </c>
    </row>
    <row r="117" customFormat="false" ht="13.5" hidden="false" customHeight="true" outlineLevel="0" collapsed="false">
      <c r="B117" s="35"/>
      <c r="C117" s="133" t="n">
        <f aca="false">C116+0.0034</f>
        <v>0.458244444444445</v>
      </c>
      <c r="D117" s="57" t="n">
        <v>145</v>
      </c>
      <c r="E117" s="58" t="n">
        <v>56.83</v>
      </c>
      <c r="F117" s="58" t="n">
        <v>59.99</v>
      </c>
      <c r="G117" s="58" t="n">
        <v>65.33</v>
      </c>
      <c r="H117" s="58" t="n">
        <v>67.5</v>
      </c>
      <c r="I117" s="58" t="n">
        <v>46.33</v>
      </c>
      <c r="J117" s="58" t="n">
        <v>17.02</v>
      </c>
      <c r="K117" s="58" t="n">
        <v>16.98</v>
      </c>
      <c r="L117" s="58" t="n">
        <v>17.28</v>
      </c>
      <c r="N117" s="28"/>
      <c r="Q117" s="57" t="s">
        <v>143</v>
      </c>
      <c r="R117" s="67" t="e">
        <f aca="false">MEDIAN(#REF!)-#REF!-(MEDIAN(#REF!)-MEDIAN(#REF!))</f>
        <v>#REF!</v>
      </c>
      <c r="S117" s="67" t="e">
        <f aca="false">MEDIAN(#REF!)-#REF!-(MEDIAN(#REF!)-MEDIAN(#REF!))</f>
        <v>#REF!</v>
      </c>
      <c r="T117" s="67" t="e">
        <f aca="false">MEDIAN(#REF!)-#REF!-(MEDIAN(#REF!)-MEDIAN(#REF!))</f>
        <v>#REF!</v>
      </c>
      <c r="U117" s="67" t="e">
        <f aca="false">MEDIAN(#REF!)-#REF!-(MEDIAN(#REF!)-MEDIAN(#REF!))</f>
        <v>#REF!</v>
      </c>
      <c r="V117" s="67" t="e">
        <f aca="false">MEDIAN(#REF!)-#REF!-(MEDIAN(#REF!)-MEDIAN(#REF!))</f>
        <v>#REF!</v>
      </c>
      <c r="W117" s="67" t="e">
        <f aca="false">MEDIAN(#REF!)-#REF!</f>
        <v>#REF!</v>
      </c>
      <c r="X117" s="67" t="e">
        <f aca="false">MEDIAN(#REF!)-#REF!</f>
        <v>#REF!</v>
      </c>
      <c r="Y117" s="67" t="e">
        <f aca="false">MEDIAN(#REF!)-#REF!</f>
        <v>#REF!</v>
      </c>
      <c r="AB117" s="49"/>
      <c r="AC117" s="49"/>
      <c r="AD117" s="49"/>
      <c r="AE117" s="49"/>
      <c r="AF117" s="49"/>
      <c r="AG117" s="49"/>
      <c r="AH117" s="49"/>
      <c r="AI117" s="49"/>
      <c r="AJ117" s="49"/>
      <c r="AK117" s="49"/>
    </row>
    <row r="118" customFormat="false" ht="13.5" hidden="false" customHeight="true" outlineLevel="0" collapsed="false">
      <c r="B118" s="35"/>
      <c r="C118" s="133" t="n">
        <f aca="false">C117+0.0034</f>
        <v>0.461644444444445</v>
      </c>
      <c r="D118" s="65" t="n">
        <v>150</v>
      </c>
      <c r="E118" s="66" t="n">
        <v>55.87</v>
      </c>
      <c r="F118" s="66" t="n">
        <v>59.96</v>
      </c>
      <c r="G118" s="66" t="n">
        <v>66.2</v>
      </c>
      <c r="H118" s="66" t="n">
        <v>68.68</v>
      </c>
      <c r="I118" s="66" t="n">
        <v>46.82</v>
      </c>
      <c r="J118" s="66" t="n">
        <v>17.26</v>
      </c>
      <c r="K118" s="66" t="n">
        <v>17.28</v>
      </c>
      <c r="L118" s="66" t="n">
        <v>17.5</v>
      </c>
      <c r="N118" s="28"/>
      <c r="Q118" s="57" t="s">
        <v>144</v>
      </c>
      <c r="R118" s="67" t="e">
        <f aca="false">MEDIAN(#REF!)-#REF!-(MEDIAN(#REF!)-MEDIAN(#REF!))</f>
        <v>#REF!</v>
      </c>
      <c r="S118" s="67" t="e">
        <f aca="false">MEDIAN(#REF!)-#REF!-(MEDIAN(#REF!)-MEDIAN(#REF!))</f>
        <v>#REF!</v>
      </c>
      <c r="T118" s="67" t="e">
        <f aca="false">MEDIAN(#REF!)-#REF!-(MEDIAN(#REF!)-MEDIAN(#REF!))</f>
        <v>#REF!</v>
      </c>
      <c r="U118" s="67" t="e">
        <f aca="false">MEDIAN(#REF!)-#REF!-(MEDIAN(#REF!)-MEDIAN(#REF!))</f>
        <v>#REF!</v>
      </c>
      <c r="V118" s="67" t="e">
        <f aca="false">MEDIAN(#REF!)-#REF!-(MEDIAN(#REF!)-MEDIAN(#REF!))</f>
        <v>#REF!</v>
      </c>
      <c r="W118" s="67" t="e">
        <f aca="false">MEDIAN(#REF!)-#REF!</f>
        <v>#REF!</v>
      </c>
      <c r="X118" s="67" t="e">
        <f aca="false">MEDIAN(#REF!)-#REF!</f>
        <v>#REF!</v>
      </c>
      <c r="Y118" s="67" t="e">
        <f aca="false">MEDIAN(#REF!)-#REF!</f>
        <v>#REF!</v>
      </c>
      <c r="AB118" s="49"/>
      <c r="AC118" s="49"/>
      <c r="AD118" s="49"/>
      <c r="AE118" s="49"/>
      <c r="AF118" s="49"/>
      <c r="AG118" s="49"/>
      <c r="AH118" s="49"/>
      <c r="AI118" s="49"/>
      <c r="AJ118" s="49"/>
      <c r="AK118" s="49"/>
    </row>
    <row r="119" customFormat="false" ht="13.5" hidden="false" customHeight="true" outlineLevel="0" collapsed="false">
      <c r="B119" s="35"/>
      <c r="C119" s="133" t="n">
        <f aca="false">C118+0.0034</f>
        <v>0.465044444444445</v>
      </c>
      <c r="D119" s="57" t="n">
        <v>155</v>
      </c>
      <c r="E119" s="58" t="n">
        <v>56.42</v>
      </c>
      <c r="F119" s="58" t="n">
        <v>60.14</v>
      </c>
      <c r="G119" s="58" t="n">
        <v>66.44</v>
      </c>
      <c r="H119" s="58" t="n">
        <v>68.32</v>
      </c>
      <c r="I119" s="58" t="n">
        <v>47.34</v>
      </c>
      <c r="J119" s="58" t="n">
        <v>17.32</v>
      </c>
      <c r="K119" s="58" t="n">
        <v>17.45</v>
      </c>
      <c r="L119" s="58" t="n">
        <v>17.54</v>
      </c>
      <c r="N119" s="28"/>
      <c r="Q119" s="57" t="s">
        <v>145</v>
      </c>
      <c r="R119" s="67" t="e">
        <f aca="false">MEDIAN(#REF!)-#REF!-(MEDIAN(#REF!)-MEDIAN(#REF!))</f>
        <v>#REF!</v>
      </c>
      <c r="S119" s="67" t="e">
        <f aca="false">MEDIAN(#REF!)-#REF!-(MEDIAN(#REF!)-MEDIAN(#REF!))</f>
        <v>#REF!</v>
      </c>
      <c r="T119" s="67" t="e">
        <f aca="false">MEDIAN(#REF!)-#REF!-(MEDIAN(#REF!)-MEDIAN(#REF!))</f>
        <v>#REF!</v>
      </c>
      <c r="U119" s="67" t="e">
        <f aca="false">MEDIAN(#REF!)-#REF!-(MEDIAN(#REF!)-MEDIAN(#REF!))</f>
        <v>#REF!</v>
      </c>
      <c r="V119" s="67" t="e">
        <f aca="false">MEDIAN(#REF!)-#REF!-(MEDIAN(#REF!)-MEDIAN(#REF!))</f>
        <v>#REF!</v>
      </c>
      <c r="W119" s="67" t="e">
        <f aca="false">MEDIAN(#REF!)-#REF!</f>
        <v>#REF!</v>
      </c>
      <c r="X119" s="67" t="e">
        <f aca="false">MEDIAN(#REF!)-#REF!</f>
        <v>#REF!</v>
      </c>
      <c r="Y119" s="67" t="e">
        <f aca="false">MEDIAN(#REF!)-#REF!</f>
        <v>#REF!</v>
      </c>
      <c r="AB119" s="49"/>
      <c r="AC119" s="49"/>
      <c r="AD119" s="49"/>
      <c r="AE119" s="49"/>
      <c r="AF119" s="49"/>
      <c r="AG119" s="49"/>
      <c r="AH119" s="49"/>
      <c r="AI119" s="49"/>
      <c r="AJ119" s="49"/>
      <c r="AK119" s="49"/>
    </row>
    <row r="120" customFormat="false" ht="13.5" hidden="false" customHeight="true" outlineLevel="0" collapsed="false">
      <c r="B120" s="35"/>
      <c r="C120" s="133" t="n">
        <f aca="false">C119+0.0034</f>
        <v>0.468444444444445</v>
      </c>
      <c r="D120" s="57" t="n">
        <v>160</v>
      </c>
      <c r="E120" s="58" t="n">
        <v>56.94</v>
      </c>
      <c r="F120" s="58" t="n">
        <v>61.47</v>
      </c>
      <c r="G120" s="58" t="n">
        <v>66.33</v>
      </c>
      <c r="H120" s="58" t="n">
        <v>69.3</v>
      </c>
      <c r="I120" s="58" t="n">
        <v>47.42</v>
      </c>
      <c r="J120" s="58" t="n">
        <v>17.59</v>
      </c>
      <c r="K120" s="58" t="n">
        <v>17.63</v>
      </c>
      <c r="L120" s="58" t="n">
        <v>17.7</v>
      </c>
      <c r="N120" s="28"/>
      <c r="Q120" s="57" t="s">
        <v>146</v>
      </c>
      <c r="R120" s="67" t="e">
        <f aca="false">MEDIAN(#REF!)-#REF!-(MEDIAN(#REF!)-MEDIAN(#REF!))</f>
        <v>#REF!</v>
      </c>
      <c r="S120" s="67" t="e">
        <f aca="false">MEDIAN(#REF!)-#REF!-(MEDIAN(#REF!)-MEDIAN(#REF!))</f>
        <v>#REF!</v>
      </c>
      <c r="T120" s="67" t="e">
        <f aca="false">MEDIAN(#REF!)-#REF!-(MEDIAN(#REF!)-MEDIAN(#REF!))</f>
        <v>#REF!</v>
      </c>
      <c r="U120" s="67" t="e">
        <f aca="false">MEDIAN(#REF!)-#REF!-(MEDIAN(#REF!)-MEDIAN(#REF!))</f>
        <v>#REF!</v>
      </c>
      <c r="V120" s="67" t="e">
        <f aca="false">MEDIAN(#REF!)-#REF!-(MEDIAN(#REF!)-MEDIAN(#REF!))</f>
        <v>#REF!</v>
      </c>
      <c r="W120" s="67" t="e">
        <f aca="false">MEDIAN(#REF!)-#REF!</f>
        <v>#REF!</v>
      </c>
      <c r="X120" s="67" t="e">
        <f aca="false">MEDIAN(#REF!)-#REF!</f>
        <v>#REF!</v>
      </c>
      <c r="Y120" s="67" t="e">
        <f aca="false">MEDIAN(#REF!)-#REF!</f>
        <v>#REF!</v>
      </c>
      <c r="AB120" s="49"/>
      <c r="AC120" s="49"/>
      <c r="AD120" s="49"/>
      <c r="AE120" s="49"/>
      <c r="AF120" s="49"/>
      <c r="AG120" s="49"/>
      <c r="AH120" s="49"/>
      <c r="AI120" s="49"/>
      <c r="AJ120" s="49"/>
      <c r="AK120" s="49"/>
    </row>
    <row r="121" customFormat="false" ht="13.5" hidden="false" customHeight="true" outlineLevel="0" collapsed="false">
      <c r="B121" s="35"/>
      <c r="C121" s="133" t="n">
        <f aca="false">C120+0.0034</f>
        <v>0.471844444444445</v>
      </c>
      <c r="D121" s="57" t="n">
        <v>165</v>
      </c>
      <c r="E121" s="58" t="n">
        <v>57.65</v>
      </c>
      <c r="F121" s="58" t="n">
        <v>61.54</v>
      </c>
      <c r="G121" s="58" t="n">
        <v>65.99</v>
      </c>
      <c r="H121" s="58" t="n">
        <v>68.9</v>
      </c>
      <c r="I121" s="58" t="n">
        <v>47.99</v>
      </c>
      <c r="J121" s="58" t="n">
        <v>17.91</v>
      </c>
      <c r="K121" s="58" t="n">
        <v>18.03</v>
      </c>
      <c r="L121" s="58" t="n">
        <v>18</v>
      </c>
      <c r="N121" s="28"/>
      <c r="Q121" s="57" t="s">
        <v>147</v>
      </c>
      <c r="R121" s="67" t="e">
        <f aca="false">MEDIAN(#REF!)-#REF!-(MEDIAN(#REF!)-MEDIAN(#REF!))</f>
        <v>#REF!</v>
      </c>
      <c r="S121" s="67" t="e">
        <f aca="false">MEDIAN(#REF!)-#REF!-(MEDIAN(#REF!)-MEDIAN(#REF!))</f>
        <v>#REF!</v>
      </c>
      <c r="T121" s="67" t="e">
        <f aca="false">MEDIAN(#REF!)-#REF!-(MEDIAN(#REF!)-MEDIAN(#REF!))</f>
        <v>#REF!</v>
      </c>
      <c r="U121" s="67" t="e">
        <f aca="false">MEDIAN(#REF!)-#REF!-(MEDIAN(#REF!)-MEDIAN(#REF!))</f>
        <v>#REF!</v>
      </c>
      <c r="V121" s="67" t="e">
        <f aca="false">MEDIAN(#REF!)-#REF!-(MEDIAN(#REF!)-MEDIAN(#REF!))</f>
        <v>#REF!</v>
      </c>
      <c r="W121" s="67" t="e">
        <f aca="false">MEDIAN(#REF!)-#REF!</f>
        <v>#REF!</v>
      </c>
      <c r="X121" s="67" t="e">
        <f aca="false">MEDIAN(#REF!)-#REF!</f>
        <v>#REF!</v>
      </c>
      <c r="Y121" s="67" t="e">
        <f aca="false">MEDIAN(#REF!)-#REF!</f>
        <v>#REF!</v>
      </c>
      <c r="AB121" s="49"/>
      <c r="AC121" s="49"/>
      <c r="AD121" s="49"/>
      <c r="AE121" s="49"/>
      <c r="AF121" s="49"/>
      <c r="AG121" s="49"/>
      <c r="AH121" s="49"/>
      <c r="AI121" s="49"/>
      <c r="AJ121" s="49"/>
      <c r="AK121" s="49"/>
    </row>
    <row r="122" customFormat="false" ht="13.5" hidden="false" customHeight="true" outlineLevel="0" collapsed="false">
      <c r="B122" s="35"/>
      <c r="C122" s="133" t="n">
        <f aca="false">C121+0.0034</f>
        <v>0.475244444444445</v>
      </c>
      <c r="D122" s="57" t="n">
        <v>170</v>
      </c>
      <c r="E122" s="58" t="n">
        <v>57.81</v>
      </c>
      <c r="F122" s="58" t="n">
        <v>61.77</v>
      </c>
      <c r="G122" s="58" t="n">
        <v>66.02</v>
      </c>
      <c r="H122" s="58" t="n">
        <v>69.9</v>
      </c>
      <c r="I122" s="58" t="n">
        <v>47.88</v>
      </c>
      <c r="J122" s="58" t="n">
        <v>18.02</v>
      </c>
      <c r="K122" s="58" t="n">
        <v>18.16</v>
      </c>
      <c r="L122" s="58" t="n">
        <v>18.41</v>
      </c>
      <c r="N122" s="28"/>
      <c r="Q122" s="57" t="s">
        <v>148</v>
      </c>
      <c r="R122" s="67" t="e">
        <f aca="false">MEDIAN(#REF!)-#REF!-(MEDIAN(#REF!)-MEDIAN(#REF!))</f>
        <v>#REF!</v>
      </c>
      <c r="S122" s="67" t="e">
        <f aca="false">MEDIAN(#REF!)-#REF!-(MEDIAN(#REF!)-MEDIAN(#REF!))</f>
        <v>#REF!</v>
      </c>
      <c r="T122" s="67" t="e">
        <f aca="false">MEDIAN(#REF!)-#REF!-(MEDIAN(#REF!)-MEDIAN(#REF!))</f>
        <v>#REF!</v>
      </c>
      <c r="U122" s="67" t="e">
        <f aca="false">MEDIAN(#REF!)-#REF!-(MEDIAN(#REF!)-MEDIAN(#REF!))</f>
        <v>#REF!</v>
      </c>
      <c r="V122" s="67" t="e">
        <f aca="false">MEDIAN(#REF!)-#REF!-(MEDIAN(#REF!)-MEDIAN(#REF!))</f>
        <v>#REF!</v>
      </c>
      <c r="W122" s="67" t="e">
        <f aca="false">MEDIAN(#REF!)-#REF!</f>
        <v>#REF!</v>
      </c>
      <c r="X122" s="67" t="e">
        <f aca="false">MEDIAN(#REF!)-#REF!</f>
        <v>#REF!</v>
      </c>
      <c r="Y122" s="67" t="e">
        <f aca="false">MEDIAN(#REF!)-#REF!</f>
        <v>#REF!</v>
      </c>
      <c r="AB122" s="49"/>
      <c r="AC122" s="49"/>
      <c r="AD122" s="49"/>
      <c r="AE122" s="49"/>
      <c r="AF122" s="49"/>
      <c r="AG122" s="49"/>
      <c r="AH122" s="49"/>
      <c r="AI122" s="49"/>
      <c r="AJ122" s="49"/>
      <c r="AK122" s="49"/>
    </row>
    <row r="123" customFormat="false" ht="13.5" hidden="false" customHeight="true" outlineLevel="0" collapsed="false">
      <c r="B123" s="35"/>
      <c r="C123" s="133" t="n">
        <f aca="false">C122+0.0034</f>
        <v>0.478644444444445</v>
      </c>
      <c r="D123" s="57" t="n">
        <v>175</v>
      </c>
      <c r="E123" s="58" t="n">
        <v>57.02</v>
      </c>
      <c r="F123" s="58" t="n">
        <v>60.65</v>
      </c>
      <c r="G123" s="58" t="n">
        <v>66.92</v>
      </c>
      <c r="H123" s="58" t="n">
        <v>69.47</v>
      </c>
      <c r="I123" s="58" t="n">
        <v>47.7</v>
      </c>
      <c r="J123" s="58" t="n">
        <v>17.76</v>
      </c>
      <c r="K123" s="58" t="n">
        <v>17.99</v>
      </c>
      <c r="L123" s="58" t="n">
        <v>18.12</v>
      </c>
      <c r="N123" s="28"/>
      <c r="Q123" s="47"/>
      <c r="R123" s="48"/>
      <c r="S123" s="48"/>
      <c r="T123" s="48"/>
      <c r="U123" s="48"/>
      <c r="V123" s="48"/>
      <c r="W123" s="48"/>
      <c r="X123" s="48"/>
      <c r="Y123" s="48"/>
      <c r="AB123" s="49"/>
      <c r="AC123" s="49"/>
      <c r="AD123" s="49"/>
      <c r="AE123" s="49"/>
      <c r="AF123" s="49"/>
      <c r="AG123" s="49"/>
      <c r="AH123" s="49"/>
      <c r="AI123" s="49"/>
      <c r="AJ123" s="49"/>
      <c r="AK123" s="49"/>
    </row>
    <row r="124" customFormat="false" ht="13.5" hidden="false" customHeight="true" outlineLevel="0" collapsed="false">
      <c r="B124" s="35"/>
      <c r="C124" s="133" t="n">
        <f aca="false">C123+0.0034</f>
        <v>0.482044444444445</v>
      </c>
      <c r="D124" s="65" t="n">
        <v>180</v>
      </c>
      <c r="E124" s="66" t="n">
        <v>56.56</v>
      </c>
      <c r="F124" s="66" t="n">
        <v>59.58</v>
      </c>
      <c r="G124" s="66" t="n">
        <v>65.52</v>
      </c>
      <c r="H124" s="66" t="n">
        <v>68.1</v>
      </c>
      <c r="I124" s="66" t="n">
        <v>48.06</v>
      </c>
      <c r="J124" s="66" t="n">
        <v>18.2</v>
      </c>
      <c r="K124" s="66" t="n">
        <v>18.33</v>
      </c>
      <c r="L124" s="66" t="n">
        <v>18.43</v>
      </c>
      <c r="N124" s="28"/>
      <c r="P124" s="51"/>
      <c r="Q124" s="47"/>
      <c r="W124" s="48"/>
      <c r="X124" s="48"/>
      <c r="Y124" s="48"/>
      <c r="AB124" s="49"/>
      <c r="AC124" s="49"/>
      <c r="AD124" s="49"/>
      <c r="AE124" s="49"/>
      <c r="AF124" s="49"/>
      <c r="AG124" s="49"/>
      <c r="AH124" s="49"/>
      <c r="AI124" s="49"/>
      <c r="AJ124" s="49"/>
      <c r="AK124" s="49"/>
    </row>
    <row r="125" customFormat="false" ht="13.5" hidden="false" customHeight="true" outlineLevel="0" collapsed="false">
      <c r="B125" s="35"/>
      <c r="C125" s="133" t="n">
        <f aca="false">C124+0.0034</f>
        <v>0.485444444444445</v>
      </c>
      <c r="D125" s="57" t="n">
        <v>185</v>
      </c>
      <c r="E125" s="58" t="n">
        <v>57.78</v>
      </c>
      <c r="F125" s="58" t="n">
        <v>60.71</v>
      </c>
      <c r="G125" s="58" t="n">
        <v>66.64</v>
      </c>
      <c r="H125" s="58" t="n">
        <v>68.84</v>
      </c>
      <c r="I125" s="58" t="n">
        <v>48.46</v>
      </c>
      <c r="J125" s="58" t="n">
        <v>18.32</v>
      </c>
      <c r="K125" s="58" t="n">
        <v>18.64</v>
      </c>
      <c r="L125" s="58" t="n">
        <v>18.6</v>
      </c>
      <c r="N125" s="28"/>
      <c r="Q125" s="47"/>
      <c r="W125" s="48"/>
      <c r="X125" s="48"/>
      <c r="Y125" s="48"/>
      <c r="AB125" s="49"/>
      <c r="AC125" s="49"/>
      <c r="AD125" s="49"/>
      <c r="AE125" s="49"/>
      <c r="AF125" s="49"/>
      <c r="AG125" s="49"/>
      <c r="AH125" s="49"/>
      <c r="AI125" s="49"/>
      <c r="AJ125" s="49"/>
      <c r="AK125" s="49"/>
    </row>
    <row r="126" customFormat="false" ht="13.5" hidden="false" customHeight="true" outlineLevel="0" collapsed="false">
      <c r="B126" s="35"/>
      <c r="C126" s="133" t="n">
        <f aca="false">C125+0.0034</f>
        <v>0.488844444444445</v>
      </c>
      <c r="D126" s="57" t="n">
        <v>190</v>
      </c>
      <c r="E126" s="58" t="n">
        <v>58.94</v>
      </c>
      <c r="F126" s="58" t="n">
        <v>62.58</v>
      </c>
      <c r="G126" s="58" t="n">
        <v>68.99</v>
      </c>
      <c r="H126" s="58" t="n">
        <v>71.22</v>
      </c>
      <c r="I126" s="58" t="n">
        <v>49.12</v>
      </c>
      <c r="J126" s="58" t="n">
        <v>18.49</v>
      </c>
      <c r="K126" s="58" t="n">
        <v>18.99</v>
      </c>
      <c r="L126" s="58" t="n">
        <v>19.05</v>
      </c>
      <c r="N126" s="28"/>
      <c r="Q126" s="47"/>
      <c r="W126" s="48"/>
      <c r="X126" s="48"/>
      <c r="Y126" s="48"/>
      <c r="AB126" s="49"/>
      <c r="AC126" s="49"/>
      <c r="AD126" s="49"/>
      <c r="AE126" s="49"/>
      <c r="AF126" s="49"/>
      <c r="AG126" s="49"/>
      <c r="AH126" s="49"/>
      <c r="AI126" s="49"/>
      <c r="AJ126" s="49"/>
      <c r="AK126" s="49"/>
    </row>
    <row r="127" customFormat="false" ht="13.5" hidden="false" customHeight="true" outlineLevel="0" collapsed="false">
      <c r="B127" s="35"/>
      <c r="C127" s="133" t="n">
        <f aca="false">C126+0.0034</f>
        <v>0.492244444444445</v>
      </c>
      <c r="D127" s="57" t="n">
        <v>195</v>
      </c>
      <c r="E127" s="58" t="n">
        <v>59.28</v>
      </c>
      <c r="F127" s="58" t="n">
        <v>63.33</v>
      </c>
      <c r="G127" s="58" t="n">
        <v>70.33</v>
      </c>
      <c r="H127" s="58" t="n">
        <v>72.61</v>
      </c>
      <c r="I127" s="58" t="n">
        <v>49.72</v>
      </c>
      <c r="J127" s="58" t="n">
        <v>18.57</v>
      </c>
      <c r="K127" s="58" t="n">
        <v>19.05</v>
      </c>
      <c r="L127" s="58" t="n">
        <v>19</v>
      </c>
      <c r="N127" s="28"/>
      <c r="Q127" s="47"/>
      <c r="W127" s="48"/>
      <c r="X127" s="48"/>
      <c r="Y127" s="48"/>
      <c r="AB127" s="49"/>
      <c r="AC127" s="49"/>
      <c r="AD127" s="49"/>
      <c r="AE127" s="49"/>
      <c r="AF127" s="49"/>
      <c r="AG127" s="49"/>
      <c r="AH127" s="49"/>
      <c r="AI127" s="49"/>
      <c r="AJ127" s="49"/>
      <c r="AK127" s="49"/>
    </row>
    <row r="128" customFormat="false" ht="13.5" hidden="false" customHeight="true" outlineLevel="0" collapsed="false">
      <c r="B128" s="35"/>
      <c r="C128" s="133" t="n">
        <f aca="false">C127+0.0034</f>
        <v>0.495644444444445</v>
      </c>
      <c r="D128" s="57" t="n">
        <v>200</v>
      </c>
      <c r="E128" s="58" t="n">
        <v>60.36</v>
      </c>
      <c r="F128" s="58" t="n">
        <v>64.67</v>
      </c>
      <c r="G128" s="58" t="n">
        <v>71.86</v>
      </c>
      <c r="H128" s="58" t="n">
        <v>73.99</v>
      </c>
      <c r="I128" s="58" t="n">
        <v>50.01</v>
      </c>
      <c r="J128" s="58" t="n">
        <v>18.78</v>
      </c>
      <c r="K128" s="58" t="n">
        <v>19.22</v>
      </c>
      <c r="L128" s="58" t="n">
        <v>19.25</v>
      </c>
      <c r="N128" s="28"/>
      <c r="Q128" s="47"/>
      <c r="W128" s="48"/>
      <c r="X128" s="48"/>
      <c r="Y128" s="48"/>
      <c r="AB128" s="49"/>
      <c r="AC128" s="49"/>
      <c r="AD128" s="49"/>
      <c r="AE128" s="49"/>
      <c r="AF128" s="49"/>
      <c r="AG128" s="49"/>
      <c r="AH128" s="49"/>
      <c r="AI128" s="49"/>
      <c r="AJ128" s="49"/>
      <c r="AK128" s="49"/>
    </row>
    <row r="129" customFormat="false" ht="13.5" hidden="false" customHeight="true" outlineLevel="0" collapsed="false">
      <c r="B129" s="35"/>
      <c r="C129" s="133" t="n">
        <f aca="false">C128+0.0034</f>
        <v>0.499044444444445</v>
      </c>
      <c r="D129" s="57" t="n">
        <v>205</v>
      </c>
      <c r="E129" s="58" t="n">
        <v>60.62</v>
      </c>
      <c r="F129" s="58" t="n">
        <v>65.36</v>
      </c>
      <c r="G129" s="58" t="n">
        <v>73.1</v>
      </c>
      <c r="H129" s="58" t="n">
        <v>75.29</v>
      </c>
      <c r="I129" s="58" t="n">
        <v>50.35</v>
      </c>
      <c r="J129" s="58" t="n">
        <v>18.97</v>
      </c>
      <c r="K129" s="58" t="n">
        <v>19.41</v>
      </c>
      <c r="L129" s="58" t="n">
        <v>19.39</v>
      </c>
      <c r="N129" s="28"/>
      <c r="Q129" s="47"/>
      <c r="W129" s="48"/>
      <c r="X129" s="48"/>
      <c r="Y129" s="48"/>
      <c r="AB129" s="49"/>
      <c r="AC129" s="49"/>
      <c r="AD129" s="49"/>
      <c r="AE129" s="49"/>
      <c r="AF129" s="49"/>
      <c r="AG129" s="49"/>
      <c r="AH129" s="49"/>
      <c r="AI129" s="49"/>
      <c r="AJ129" s="49"/>
      <c r="AK129" s="49"/>
    </row>
    <row r="130" customFormat="false" ht="13.5" hidden="false" customHeight="true" outlineLevel="0" collapsed="false">
      <c r="B130" s="35"/>
      <c r="C130" s="133" t="n">
        <f aca="false">C129+0.0034</f>
        <v>0.502444444444445</v>
      </c>
      <c r="D130" s="65" t="n">
        <v>210</v>
      </c>
      <c r="E130" s="66" t="n">
        <v>60.66</v>
      </c>
      <c r="F130" s="66" t="n">
        <v>65.84</v>
      </c>
      <c r="G130" s="66" t="n">
        <v>73.53</v>
      </c>
      <c r="H130" s="66" t="n">
        <v>75.69</v>
      </c>
      <c r="I130" s="66" t="n">
        <v>50.62</v>
      </c>
      <c r="J130" s="66" t="n">
        <v>18.86</v>
      </c>
      <c r="K130" s="66" t="n">
        <v>19.51</v>
      </c>
      <c r="L130" s="66" t="n">
        <v>19.72</v>
      </c>
      <c r="N130" s="28"/>
      <c r="Q130" s="47"/>
      <c r="W130" s="48"/>
      <c r="X130" s="48"/>
      <c r="Y130" s="48"/>
      <c r="AB130" s="49"/>
      <c r="AC130" s="49"/>
      <c r="AD130" s="49"/>
      <c r="AE130" s="49"/>
      <c r="AF130" s="49"/>
      <c r="AG130" s="49"/>
      <c r="AH130" s="49"/>
      <c r="AI130" s="49"/>
      <c r="AJ130" s="49"/>
      <c r="AK130" s="49"/>
    </row>
    <row r="131" customFormat="false" ht="13.5" hidden="false" customHeight="true" outlineLevel="0" collapsed="false">
      <c r="B131" s="35"/>
      <c r="C131" s="133" t="n">
        <f aca="false">C130+0.0034</f>
        <v>0.505844444444445</v>
      </c>
      <c r="D131" s="57" t="n">
        <v>215</v>
      </c>
      <c r="E131" s="58" t="n">
        <v>60.88</v>
      </c>
      <c r="F131" s="58" t="n">
        <v>66.2</v>
      </c>
      <c r="G131" s="58" t="n">
        <v>74.3</v>
      </c>
      <c r="H131" s="58" t="n">
        <v>76.45</v>
      </c>
      <c r="I131" s="58" t="n">
        <v>50.76</v>
      </c>
      <c r="J131" s="58" t="n">
        <v>19.14</v>
      </c>
      <c r="K131" s="58" t="n">
        <v>19.77</v>
      </c>
      <c r="L131" s="58" t="n">
        <v>19.72</v>
      </c>
      <c r="N131" s="28"/>
      <c r="Q131" s="47"/>
      <c r="W131" s="48"/>
      <c r="X131" s="48"/>
      <c r="Y131" s="48"/>
      <c r="AB131" s="49"/>
      <c r="AC131" s="49"/>
      <c r="AD131" s="49"/>
      <c r="AE131" s="49"/>
      <c r="AF131" s="49"/>
      <c r="AG131" s="49"/>
      <c r="AH131" s="49"/>
      <c r="AI131" s="49"/>
      <c r="AJ131" s="49"/>
      <c r="AK131" s="49"/>
    </row>
    <row r="132" customFormat="false" ht="13.5" hidden="false" customHeight="true" outlineLevel="0" collapsed="false">
      <c r="B132" s="35"/>
      <c r="C132" s="133" t="n">
        <f aca="false">C131+0.0034</f>
        <v>0.509244444444445</v>
      </c>
      <c r="D132" s="57" t="n">
        <v>220</v>
      </c>
      <c r="E132" s="58" t="n">
        <v>61.36</v>
      </c>
      <c r="F132" s="58" t="n">
        <v>66.83</v>
      </c>
      <c r="G132" s="58" t="n">
        <v>74.87</v>
      </c>
      <c r="H132" s="58" t="n">
        <v>76.8</v>
      </c>
      <c r="I132" s="58" t="n">
        <v>51.17</v>
      </c>
      <c r="J132" s="58" t="n">
        <v>19.33</v>
      </c>
      <c r="K132" s="58" t="n">
        <v>19.95</v>
      </c>
      <c r="L132" s="58" t="n">
        <v>19.95</v>
      </c>
      <c r="N132" s="28"/>
      <c r="Q132" s="47"/>
      <c r="W132" s="48"/>
      <c r="X132" s="48"/>
      <c r="Y132" s="48"/>
      <c r="AB132" s="49"/>
      <c r="AC132" s="49"/>
      <c r="AD132" s="49"/>
      <c r="AE132" s="49"/>
      <c r="AF132" s="49"/>
      <c r="AG132" s="49"/>
      <c r="AH132" s="49"/>
      <c r="AI132" s="49"/>
      <c r="AJ132" s="49"/>
      <c r="AK132" s="49"/>
    </row>
    <row r="133" customFormat="false" ht="13.5" hidden="false" customHeight="true" outlineLevel="0" collapsed="false">
      <c r="B133" s="35"/>
      <c r="C133" s="133" t="n">
        <f aca="false">C132+0.0034</f>
        <v>0.512644444444445</v>
      </c>
      <c r="D133" s="57" t="n">
        <v>225</v>
      </c>
      <c r="E133" s="58" t="n">
        <v>61.78</v>
      </c>
      <c r="F133" s="58" t="n">
        <v>67.18</v>
      </c>
      <c r="G133" s="58" t="n">
        <v>75.06</v>
      </c>
      <c r="H133" s="58" t="n">
        <v>76.9</v>
      </c>
      <c r="I133" s="58" t="n">
        <v>51.48</v>
      </c>
      <c r="J133" s="58" t="n">
        <v>19.51</v>
      </c>
      <c r="K133" s="58" t="n">
        <v>20.18</v>
      </c>
      <c r="L133" s="58" t="n">
        <v>20.17</v>
      </c>
      <c r="N133" s="28"/>
      <c r="Q133" s="47"/>
      <c r="W133" s="48"/>
      <c r="X133" s="48"/>
      <c r="Y133" s="48"/>
      <c r="AB133" s="49"/>
      <c r="AC133" s="49"/>
      <c r="AD133" s="49"/>
      <c r="AE133" s="49"/>
      <c r="AF133" s="49"/>
      <c r="AG133" s="49"/>
      <c r="AH133" s="49"/>
      <c r="AI133" s="49"/>
      <c r="AJ133" s="49"/>
      <c r="AK133" s="49"/>
    </row>
    <row r="134" customFormat="false" ht="13.5" hidden="false" customHeight="true" outlineLevel="0" collapsed="false">
      <c r="B134" s="35"/>
      <c r="C134" s="133" t="n">
        <f aca="false">C133+0.0034</f>
        <v>0.516044444444445</v>
      </c>
      <c r="D134" s="57" t="n">
        <v>230</v>
      </c>
      <c r="E134" s="58" t="n">
        <v>62.12</v>
      </c>
      <c r="F134" s="58" t="n">
        <v>67.79</v>
      </c>
      <c r="G134" s="58" t="n">
        <v>75.84</v>
      </c>
      <c r="H134" s="58" t="n">
        <v>76.5</v>
      </c>
      <c r="I134" s="58" t="n">
        <v>52.03</v>
      </c>
      <c r="J134" s="58" t="n">
        <v>19.7</v>
      </c>
      <c r="K134" s="58" t="n">
        <v>20.29</v>
      </c>
      <c r="L134" s="58" t="n">
        <v>20.39</v>
      </c>
      <c r="N134" s="28"/>
      <c r="Q134" s="47"/>
      <c r="W134" s="48"/>
      <c r="X134" s="48"/>
      <c r="Y134" s="48"/>
      <c r="AB134" s="49"/>
      <c r="AC134" s="49"/>
      <c r="AD134" s="49"/>
      <c r="AE134" s="49"/>
      <c r="AF134" s="49"/>
      <c r="AG134" s="49"/>
      <c r="AH134" s="49"/>
      <c r="AI134" s="49"/>
      <c r="AJ134" s="49"/>
      <c r="AK134" s="49"/>
    </row>
    <row r="135" customFormat="false" ht="13.5" hidden="false" customHeight="true" outlineLevel="0" collapsed="false">
      <c r="B135" s="35"/>
      <c r="C135" s="133" t="n">
        <f aca="false">C134+0.0034</f>
        <v>0.519444444444444</v>
      </c>
      <c r="D135" s="57" t="n">
        <v>235</v>
      </c>
      <c r="E135" s="58" t="n">
        <v>61.74</v>
      </c>
      <c r="F135" s="58" t="n">
        <v>67.72</v>
      </c>
      <c r="G135" s="58" t="n">
        <v>75.33</v>
      </c>
      <c r="H135" s="58" t="n">
        <v>76.61</v>
      </c>
      <c r="I135" s="58" t="n">
        <v>51.89</v>
      </c>
      <c r="J135" s="58" t="n">
        <v>19.76</v>
      </c>
      <c r="K135" s="58" t="n">
        <v>19.99</v>
      </c>
      <c r="L135" s="58" t="n">
        <v>20.08</v>
      </c>
      <c r="N135" s="28"/>
      <c r="Q135" s="47"/>
      <c r="W135" s="48"/>
      <c r="X135" s="48"/>
      <c r="Y135" s="48"/>
      <c r="AB135" s="49"/>
      <c r="AC135" s="49"/>
      <c r="AD135" s="49"/>
      <c r="AE135" s="49"/>
      <c r="AF135" s="49"/>
      <c r="AG135" s="49"/>
      <c r="AH135" s="49"/>
      <c r="AI135" s="49"/>
      <c r="AJ135" s="49"/>
      <c r="AK135" s="49"/>
    </row>
    <row r="136" customFormat="false" ht="13.5" hidden="false" customHeight="true" outlineLevel="0" collapsed="false">
      <c r="B136" s="35"/>
      <c r="C136" s="133" t="n">
        <f aca="false">C135+0.0034</f>
        <v>0.522844444444444</v>
      </c>
      <c r="D136" s="65" t="n">
        <v>240</v>
      </c>
      <c r="E136" s="66" t="n">
        <v>62.12</v>
      </c>
      <c r="F136" s="66" t="n">
        <v>67.38</v>
      </c>
      <c r="G136" s="66" t="n">
        <v>75.06</v>
      </c>
      <c r="H136" s="66" t="n">
        <v>76.25</v>
      </c>
      <c r="I136" s="66" t="n">
        <v>52.06</v>
      </c>
      <c r="J136" s="66" t="n">
        <v>19.7</v>
      </c>
      <c r="K136" s="66" t="n">
        <v>20.4</v>
      </c>
      <c r="L136" s="66" t="n">
        <v>20.65</v>
      </c>
      <c r="N136" s="28"/>
      <c r="Q136" s="47"/>
      <c r="W136" s="48"/>
      <c r="X136" s="48"/>
      <c r="Y136" s="48"/>
      <c r="AB136" s="49"/>
      <c r="AC136" s="49"/>
      <c r="AD136" s="49"/>
      <c r="AE136" s="49"/>
      <c r="AF136" s="49"/>
      <c r="AG136" s="49"/>
      <c r="AH136" s="49"/>
      <c r="AI136" s="49"/>
      <c r="AJ136" s="49"/>
      <c r="AK136" s="49"/>
    </row>
    <row r="137" customFormat="false" ht="13.5" hidden="false" customHeight="true" outlineLevel="0" collapsed="false">
      <c r="B137" s="35"/>
      <c r="C137" s="133" t="n">
        <f aca="false">C136+0.0034</f>
        <v>0.526244444444444</v>
      </c>
      <c r="D137" s="57" t="n">
        <v>245</v>
      </c>
      <c r="E137" s="58" t="n">
        <v>62.22</v>
      </c>
      <c r="F137" s="58" t="n">
        <v>68</v>
      </c>
      <c r="G137" s="58" t="n">
        <v>74.56</v>
      </c>
      <c r="H137" s="58" t="n">
        <v>76.18</v>
      </c>
      <c r="I137" s="58" t="n">
        <v>52.05</v>
      </c>
      <c r="J137" s="58" t="n">
        <v>19.92</v>
      </c>
      <c r="K137" s="58" t="n">
        <v>20.66</v>
      </c>
      <c r="L137" s="58" t="n">
        <v>20.79</v>
      </c>
      <c r="N137" s="28"/>
      <c r="Q137" s="47"/>
      <c r="W137" s="48"/>
      <c r="X137" s="48"/>
      <c r="Y137" s="48"/>
      <c r="AB137" s="49"/>
      <c r="AC137" s="49"/>
      <c r="AD137" s="49"/>
      <c r="AE137" s="49"/>
      <c r="AF137" s="49"/>
      <c r="AG137" s="49"/>
      <c r="AH137" s="49"/>
      <c r="AI137" s="49"/>
      <c r="AJ137" s="49"/>
      <c r="AK137" s="49"/>
    </row>
    <row r="138" customFormat="false" ht="13.5" hidden="false" customHeight="true" outlineLevel="0" collapsed="false">
      <c r="B138" s="35"/>
      <c r="C138" s="133" t="n">
        <f aca="false">C137+0.0034</f>
        <v>0.529644444444444</v>
      </c>
      <c r="D138" s="57" t="n">
        <v>250</v>
      </c>
      <c r="E138" s="58" t="n">
        <v>62.59</v>
      </c>
      <c r="F138" s="58" t="n">
        <v>68.34</v>
      </c>
      <c r="G138" s="58" t="n">
        <v>74.53</v>
      </c>
      <c r="H138" s="58" t="n">
        <v>75.4</v>
      </c>
      <c r="I138" s="58" t="n">
        <v>52.1</v>
      </c>
      <c r="J138" s="58" t="n">
        <v>20.07</v>
      </c>
      <c r="K138" s="58" t="n">
        <v>20.58</v>
      </c>
      <c r="L138" s="58" t="n">
        <v>20.85</v>
      </c>
      <c r="N138" s="28"/>
      <c r="Q138" s="47"/>
      <c r="W138" s="48"/>
      <c r="X138" s="48"/>
      <c r="Y138" s="48"/>
      <c r="AB138" s="49"/>
      <c r="AC138" s="49"/>
      <c r="AD138" s="49"/>
      <c r="AE138" s="49"/>
      <c r="AF138" s="49"/>
      <c r="AG138" s="49"/>
      <c r="AH138" s="49"/>
      <c r="AI138" s="49"/>
      <c r="AJ138" s="49"/>
      <c r="AK138" s="49"/>
    </row>
    <row r="139" customFormat="false" ht="13.5" hidden="false" customHeight="true" outlineLevel="0" collapsed="false">
      <c r="B139" s="35"/>
      <c r="C139" s="133" t="n">
        <f aca="false">C138+0.0034</f>
        <v>0.533044444444444</v>
      </c>
      <c r="D139" s="57" t="n">
        <v>255</v>
      </c>
      <c r="E139" s="58" t="n">
        <v>62.85</v>
      </c>
      <c r="F139" s="58" t="n">
        <v>68.96</v>
      </c>
      <c r="G139" s="58" t="n">
        <v>74.2</v>
      </c>
      <c r="H139" s="58" t="n">
        <v>75.64</v>
      </c>
      <c r="I139" s="58" t="n">
        <v>52.23</v>
      </c>
      <c r="J139" s="58" t="n">
        <v>20.36</v>
      </c>
      <c r="K139" s="58" t="n">
        <v>20.97</v>
      </c>
      <c r="L139" s="58" t="n">
        <v>20.84</v>
      </c>
      <c r="N139" s="28"/>
      <c r="Q139" s="47"/>
      <c r="W139" s="48"/>
      <c r="X139" s="48"/>
      <c r="Y139" s="48"/>
      <c r="AB139" s="49"/>
      <c r="AC139" s="49"/>
      <c r="AD139" s="49"/>
      <c r="AE139" s="49"/>
      <c r="AF139" s="49"/>
      <c r="AG139" s="49"/>
      <c r="AH139" s="49"/>
      <c r="AI139" s="49"/>
      <c r="AJ139" s="49"/>
      <c r="AK139" s="49"/>
    </row>
    <row r="140" customFormat="false" ht="13.5" hidden="false" customHeight="true" outlineLevel="0" collapsed="false">
      <c r="B140" s="35"/>
      <c r="C140" s="133" t="n">
        <f aca="false">C139+0.0034</f>
        <v>0.536444444444444</v>
      </c>
      <c r="D140" s="57" t="n">
        <v>260</v>
      </c>
      <c r="E140" s="58" t="n">
        <v>61.68</v>
      </c>
      <c r="F140" s="58" t="n">
        <v>67.36</v>
      </c>
      <c r="G140" s="58" t="n">
        <v>74.08</v>
      </c>
      <c r="H140" s="58" t="n">
        <v>74.93</v>
      </c>
      <c r="I140" s="58" t="n">
        <v>51.49</v>
      </c>
      <c r="J140" s="58" t="n">
        <v>20.62</v>
      </c>
      <c r="K140" s="58" t="n">
        <v>20.71</v>
      </c>
      <c r="L140" s="58" t="n">
        <v>21.12</v>
      </c>
      <c r="N140" s="28"/>
      <c r="AD140" s="49"/>
      <c r="AE140" s="49"/>
      <c r="AF140" s="49"/>
      <c r="AG140" s="49"/>
      <c r="AH140" s="49"/>
      <c r="AI140" s="49"/>
      <c r="AJ140" s="49"/>
      <c r="AK140" s="49"/>
    </row>
    <row r="141" customFormat="false" ht="13.5" hidden="false" customHeight="true" outlineLevel="0" collapsed="false">
      <c r="B141" s="35"/>
      <c r="C141" s="133" t="n">
        <f aca="false">C140+0.0034</f>
        <v>0.539844444444444</v>
      </c>
      <c r="D141" s="57" t="n">
        <v>265</v>
      </c>
      <c r="E141" s="58" t="n">
        <v>61.25</v>
      </c>
      <c r="F141" s="58" t="n">
        <v>66.92</v>
      </c>
      <c r="G141" s="58" t="n">
        <v>73.6</v>
      </c>
      <c r="H141" s="58" t="n">
        <v>74.13</v>
      </c>
      <c r="I141" s="58" t="n">
        <v>51.34</v>
      </c>
      <c r="J141" s="58" t="n">
        <v>20.57</v>
      </c>
      <c r="K141" s="58" t="n">
        <v>21.16</v>
      </c>
      <c r="L141" s="58" t="n">
        <v>21.11</v>
      </c>
      <c r="N141" s="28"/>
      <c r="AD141" s="49"/>
      <c r="AE141" s="49"/>
      <c r="AF141" s="49"/>
      <c r="AG141" s="49"/>
      <c r="AH141" s="49"/>
      <c r="AI141" s="49"/>
      <c r="AJ141" s="49"/>
      <c r="AK141" s="49"/>
    </row>
    <row r="142" customFormat="false" ht="13.5" hidden="false" customHeight="true" outlineLevel="0" collapsed="false">
      <c r="B142" s="35"/>
      <c r="C142" s="133" t="n">
        <f aca="false">C141+0.0034</f>
        <v>0.543244444444444</v>
      </c>
      <c r="D142" s="65" t="n">
        <v>270</v>
      </c>
      <c r="E142" s="66" t="n">
        <v>60.95</v>
      </c>
      <c r="F142" s="66" t="n">
        <v>67.12</v>
      </c>
      <c r="G142" s="66" t="n">
        <v>74.01</v>
      </c>
      <c r="H142" s="66" t="n">
        <v>74.1</v>
      </c>
      <c r="I142" s="66" t="n">
        <v>51.07</v>
      </c>
      <c r="J142" s="66" t="n">
        <v>20.48</v>
      </c>
      <c r="K142" s="66" t="n">
        <v>21.33</v>
      </c>
      <c r="L142" s="66" t="n">
        <v>21.07</v>
      </c>
      <c r="N142" s="28"/>
      <c r="AD142" s="49"/>
      <c r="AE142" s="49"/>
      <c r="AF142" s="49"/>
      <c r="AG142" s="49"/>
      <c r="AH142" s="49"/>
      <c r="AI142" s="49"/>
      <c r="AJ142" s="49"/>
      <c r="AK142" s="49"/>
    </row>
    <row r="143" customFormat="false" ht="13.5" hidden="false" customHeight="true" outlineLevel="0" collapsed="false">
      <c r="B143" s="35"/>
      <c r="C143" s="133" t="n">
        <f aca="false">C142+0.0034</f>
        <v>0.546644444444444</v>
      </c>
      <c r="D143" s="57" t="n">
        <v>275</v>
      </c>
      <c r="E143" s="58" t="n">
        <v>60.81</v>
      </c>
      <c r="F143" s="58" t="n">
        <v>67.2</v>
      </c>
      <c r="G143" s="58" t="n">
        <v>73.98</v>
      </c>
      <c r="H143" s="58" t="n">
        <v>73.97</v>
      </c>
      <c r="I143" s="58" t="n">
        <v>50.71</v>
      </c>
      <c r="J143" s="58" t="n">
        <v>20.76</v>
      </c>
      <c r="K143" s="58" t="n">
        <v>21.1</v>
      </c>
      <c r="L143" s="58" t="n">
        <v>21.16</v>
      </c>
      <c r="N143" s="28"/>
      <c r="AD143" s="49"/>
      <c r="AE143" s="49"/>
      <c r="AF143" s="49"/>
      <c r="AG143" s="49"/>
      <c r="AH143" s="49"/>
      <c r="AI143" s="49"/>
      <c r="AJ143" s="49"/>
      <c r="AK143" s="49"/>
    </row>
    <row r="144" customFormat="false" ht="13.5" hidden="false" customHeight="true" outlineLevel="0" collapsed="false">
      <c r="B144" s="35"/>
      <c r="C144" s="133" t="n">
        <f aca="false">C143+0.0034</f>
        <v>0.550044444444444</v>
      </c>
      <c r="D144" s="57" t="n">
        <v>280</v>
      </c>
      <c r="E144" s="58" t="n">
        <v>60.62</v>
      </c>
      <c r="F144" s="58" t="n">
        <v>67.48</v>
      </c>
      <c r="G144" s="58" t="n">
        <v>73.65</v>
      </c>
      <c r="H144" s="58" t="n">
        <v>74.11</v>
      </c>
      <c r="I144" s="58" t="n">
        <v>50.29</v>
      </c>
      <c r="J144" s="58" t="n">
        <v>20.67</v>
      </c>
      <c r="K144" s="58" t="n">
        <v>21.04</v>
      </c>
      <c r="L144" s="58" t="n">
        <v>21.14</v>
      </c>
      <c r="N144" s="28"/>
      <c r="AD144" s="49"/>
      <c r="AE144" s="49"/>
      <c r="AF144" s="49"/>
      <c r="AG144" s="49"/>
      <c r="AH144" s="49"/>
      <c r="AI144" s="49"/>
      <c r="AJ144" s="49"/>
      <c r="AK144" s="49"/>
    </row>
    <row r="145" customFormat="false" ht="13.5" hidden="false" customHeight="true" outlineLevel="0" collapsed="false">
      <c r="B145" s="35"/>
      <c r="C145" s="133" t="n">
        <f aca="false">C144+0.0034</f>
        <v>0.553444444444444</v>
      </c>
      <c r="D145" s="57" t="n">
        <v>285</v>
      </c>
      <c r="E145" s="58" t="n">
        <v>60.78</v>
      </c>
      <c r="F145" s="58" t="n">
        <v>67.6</v>
      </c>
      <c r="G145" s="58" t="n">
        <v>73.88</v>
      </c>
      <c r="H145" s="58" t="n">
        <v>74.33</v>
      </c>
      <c r="I145" s="58" t="n">
        <v>50.26</v>
      </c>
      <c r="J145" s="58" t="n">
        <v>20.84</v>
      </c>
      <c r="K145" s="58" t="n">
        <v>21.37</v>
      </c>
      <c r="L145" s="58" t="n">
        <v>21.23</v>
      </c>
      <c r="N145" s="28"/>
      <c r="AD145" s="49"/>
      <c r="AE145" s="49"/>
      <c r="AF145" s="49"/>
      <c r="AG145" s="49"/>
      <c r="AH145" s="49"/>
      <c r="AI145" s="49"/>
      <c r="AJ145" s="49"/>
      <c r="AK145" s="49"/>
    </row>
    <row r="146" customFormat="false" ht="13.5" hidden="false" customHeight="true" outlineLevel="0" collapsed="false">
      <c r="B146" s="35"/>
      <c r="C146" s="133" t="n">
        <f aca="false">C145+0.0034</f>
        <v>0.556844444444444</v>
      </c>
      <c r="D146" s="57" t="n">
        <v>290</v>
      </c>
      <c r="E146" s="58" t="n">
        <v>61.16</v>
      </c>
      <c r="F146" s="58" t="n">
        <v>67.83</v>
      </c>
      <c r="G146" s="58" t="n">
        <v>73.76</v>
      </c>
      <c r="H146" s="58" t="n">
        <v>74.15</v>
      </c>
      <c r="I146" s="58" t="n">
        <v>50.52</v>
      </c>
      <c r="J146" s="58" t="n">
        <v>20.72</v>
      </c>
      <c r="K146" s="58" t="n">
        <v>21.54</v>
      </c>
      <c r="L146" s="58" t="n">
        <v>21.36</v>
      </c>
      <c r="N146" s="28"/>
      <c r="AD146" s="49"/>
      <c r="AE146" s="49"/>
      <c r="AF146" s="49"/>
      <c r="AG146" s="49"/>
      <c r="AH146" s="49"/>
      <c r="AI146" s="49"/>
      <c r="AJ146" s="49"/>
      <c r="AK146" s="49"/>
    </row>
    <row r="147" customFormat="false" ht="13.5" hidden="false" customHeight="true" outlineLevel="0" collapsed="false">
      <c r="B147" s="35"/>
      <c r="C147" s="133" t="n">
        <f aca="false">C146+0.0034</f>
        <v>0.560244444444444</v>
      </c>
      <c r="D147" s="57" t="n">
        <v>295</v>
      </c>
      <c r="E147" s="58" t="n">
        <v>62.14</v>
      </c>
      <c r="F147" s="58" t="n">
        <v>67.72</v>
      </c>
      <c r="G147" s="58" t="n">
        <v>73.99</v>
      </c>
      <c r="H147" s="58" t="n">
        <v>74.17</v>
      </c>
      <c r="I147" s="58" t="n">
        <v>51.26</v>
      </c>
      <c r="J147" s="58" t="n">
        <v>21.08</v>
      </c>
      <c r="K147" s="58" t="n">
        <v>21.62</v>
      </c>
      <c r="L147" s="58" t="n">
        <v>21.65</v>
      </c>
      <c r="N147" s="28"/>
      <c r="AD147" s="49"/>
      <c r="AE147" s="49"/>
      <c r="AF147" s="49"/>
      <c r="AG147" s="49"/>
      <c r="AH147" s="49"/>
      <c r="AI147" s="49"/>
      <c r="AJ147" s="49"/>
      <c r="AK147" s="49"/>
    </row>
    <row r="148" customFormat="false" ht="13.5" hidden="false" customHeight="true" outlineLevel="0" collapsed="false">
      <c r="B148" s="35"/>
      <c r="C148" s="133" t="n">
        <f aca="false">C147+0.0034</f>
        <v>0.563644444444444</v>
      </c>
      <c r="D148" s="65" t="n">
        <v>300</v>
      </c>
      <c r="E148" s="66" t="n">
        <v>62.46</v>
      </c>
      <c r="F148" s="66" t="n">
        <v>67.61</v>
      </c>
      <c r="G148" s="66" t="n">
        <v>74.01</v>
      </c>
      <c r="H148" s="66" t="n">
        <v>74.25</v>
      </c>
      <c r="I148" s="66" t="n">
        <v>51.4</v>
      </c>
      <c r="J148" s="66" t="n">
        <v>21.18</v>
      </c>
      <c r="K148" s="66" t="n">
        <v>21.8</v>
      </c>
      <c r="L148" s="66" t="n">
        <v>21.64</v>
      </c>
      <c r="N148" s="28"/>
      <c r="AD148" s="49"/>
      <c r="AE148" s="49"/>
      <c r="AF148" s="49"/>
      <c r="AG148" s="49"/>
      <c r="AH148" s="49"/>
      <c r="AI148" s="49"/>
      <c r="AJ148" s="49"/>
      <c r="AK148" s="49"/>
    </row>
    <row r="149" customFormat="false" ht="13.5" hidden="false" customHeight="true" outlineLevel="0" collapsed="false">
      <c r="B149" s="35"/>
      <c r="C149" s="133" t="n">
        <f aca="false">C148+0.0034</f>
        <v>0.567044444444444</v>
      </c>
      <c r="D149" s="57" t="n">
        <v>305</v>
      </c>
      <c r="E149" s="58" t="n">
        <v>63.54</v>
      </c>
      <c r="F149" s="58" t="n">
        <v>67.56</v>
      </c>
      <c r="G149" s="58" t="n">
        <v>74.09</v>
      </c>
      <c r="H149" s="58" t="n">
        <v>75.09</v>
      </c>
      <c r="I149" s="58" t="n">
        <v>52.02</v>
      </c>
      <c r="J149" s="58" t="n">
        <v>21</v>
      </c>
      <c r="K149" s="58" t="n">
        <v>21.9</v>
      </c>
      <c r="L149" s="58" t="n">
        <v>21.98</v>
      </c>
      <c r="N149" s="28"/>
      <c r="AD149" s="49"/>
      <c r="AE149" s="49"/>
      <c r="AF149" s="49"/>
      <c r="AG149" s="49"/>
      <c r="AH149" s="49"/>
      <c r="AI149" s="49"/>
      <c r="AJ149" s="49"/>
      <c r="AK149" s="49"/>
    </row>
    <row r="150" customFormat="false" ht="13.5" hidden="false" customHeight="true" outlineLevel="0" collapsed="false">
      <c r="B150" s="35"/>
      <c r="C150" s="133" t="n">
        <f aca="false">C149+0.0034</f>
        <v>0.570444444444444</v>
      </c>
      <c r="D150" s="57" t="n">
        <v>310</v>
      </c>
      <c r="E150" s="58" t="n">
        <v>63.91</v>
      </c>
      <c r="F150" s="58" t="n">
        <v>68.1</v>
      </c>
      <c r="G150" s="58" t="n">
        <v>73.86</v>
      </c>
      <c r="H150" s="58" t="n">
        <v>75.39</v>
      </c>
      <c r="I150" s="58" t="n">
        <v>52.11</v>
      </c>
      <c r="J150" s="58" t="n">
        <v>21.53</v>
      </c>
      <c r="K150" s="58" t="n">
        <v>21.93</v>
      </c>
      <c r="L150" s="58" t="n">
        <v>21.77</v>
      </c>
      <c r="N150" s="28"/>
      <c r="AD150" s="49"/>
      <c r="AE150" s="49"/>
      <c r="AF150" s="49"/>
      <c r="AG150" s="49"/>
      <c r="AH150" s="49"/>
      <c r="AI150" s="49"/>
      <c r="AJ150" s="49"/>
      <c r="AK150" s="49"/>
    </row>
    <row r="151" customFormat="false" ht="13.5" hidden="false" customHeight="true" outlineLevel="0" collapsed="false">
      <c r="B151" s="35"/>
      <c r="C151" s="133" t="n">
        <f aca="false">C150+0.0034</f>
        <v>0.573844444444444</v>
      </c>
      <c r="D151" s="57" t="n">
        <v>315</v>
      </c>
      <c r="E151" s="58" t="n">
        <v>63.44</v>
      </c>
      <c r="F151" s="58" t="n">
        <v>68.38</v>
      </c>
      <c r="G151" s="58" t="n">
        <v>74.18</v>
      </c>
      <c r="H151" s="58" t="n">
        <v>75.33</v>
      </c>
      <c r="I151" s="58" t="n">
        <v>51.72</v>
      </c>
      <c r="J151" s="58" t="n">
        <v>21.54</v>
      </c>
      <c r="K151" s="58" t="n">
        <v>21.7</v>
      </c>
      <c r="L151" s="58" t="n">
        <v>21.92</v>
      </c>
      <c r="N151" s="28"/>
      <c r="AD151" s="49"/>
      <c r="AE151" s="49"/>
      <c r="AF151" s="49"/>
      <c r="AG151" s="49"/>
      <c r="AH151" s="49"/>
      <c r="AI151" s="49"/>
      <c r="AJ151" s="49"/>
      <c r="AK151" s="49"/>
    </row>
    <row r="152" customFormat="false" ht="13.5" hidden="false" customHeight="true" outlineLevel="0" collapsed="false">
      <c r="B152" s="35"/>
      <c r="C152" s="133" t="n">
        <f aca="false">C151+0.0034</f>
        <v>0.577244444444444</v>
      </c>
      <c r="D152" s="57" t="n">
        <v>320</v>
      </c>
      <c r="E152" s="58" t="n">
        <v>62.95</v>
      </c>
      <c r="F152" s="58" t="n">
        <v>68.12</v>
      </c>
      <c r="G152" s="58" t="n">
        <v>73.8</v>
      </c>
      <c r="H152" s="58" t="n">
        <v>75.37</v>
      </c>
      <c r="I152" s="58" t="n">
        <v>51.36</v>
      </c>
      <c r="J152" s="58" t="n">
        <v>21.6</v>
      </c>
      <c r="K152" s="58" t="n">
        <v>21.77</v>
      </c>
      <c r="L152" s="58" t="n">
        <v>21.77</v>
      </c>
      <c r="N152" s="28"/>
      <c r="Q152" s="53" t="s">
        <v>76</v>
      </c>
      <c r="R152" s="59"/>
      <c r="S152" s="59"/>
      <c r="T152" s="59"/>
      <c r="U152" s="59"/>
      <c r="V152" s="59"/>
      <c r="W152" s="60"/>
      <c r="X152" s="60"/>
      <c r="Y152" s="61"/>
      <c r="AD152" s="49"/>
      <c r="AE152" s="49"/>
      <c r="AF152" s="49"/>
      <c r="AG152" s="49"/>
      <c r="AH152" s="49"/>
      <c r="AI152" s="49"/>
      <c r="AJ152" s="49"/>
      <c r="AK152" s="49"/>
    </row>
    <row r="153" customFormat="false" ht="13.5" hidden="false" customHeight="true" outlineLevel="0" collapsed="false">
      <c r="B153" s="35"/>
      <c r="C153" s="133" t="n">
        <f aca="false">C152+0.0034</f>
        <v>0.580644444444444</v>
      </c>
      <c r="D153" s="57" t="n">
        <v>325</v>
      </c>
      <c r="E153" s="58" t="n">
        <v>62.85</v>
      </c>
      <c r="F153" s="58" t="n">
        <v>68.2</v>
      </c>
      <c r="G153" s="58" t="n">
        <f aca="false">H143</f>
        <v>73.97</v>
      </c>
      <c r="H153" s="58" t="n">
        <v>75.25</v>
      </c>
      <c r="I153" s="58" t="n">
        <v>51.29</v>
      </c>
      <c r="J153" s="58" t="n">
        <v>21.73</v>
      </c>
      <c r="K153" s="58" t="n">
        <v>22.02</v>
      </c>
      <c r="L153" s="58" t="n">
        <v>22.09</v>
      </c>
      <c r="N153" s="28"/>
      <c r="Q153" s="53" t="s">
        <v>68</v>
      </c>
      <c r="R153" s="59"/>
      <c r="S153" s="59"/>
      <c r="T153" s="59"/>
      <c r="U153" s="59"/>
      <c r="V153" s="59"/>
      <c r="W153" s="62" t="s">
        <v>65</v>
      </c>
      <c r="X153" s="63"/>
      <c r="Y153" s="64"/>
      <c r="AD153" s="49"/>
      <c r="AE153" s="49"/>
      <c r="AF153" s="49"/>
      <c r="AG153" s="49"/>
      <c r="AH153" s="49"/>
      <c r="AI153" s="49"/>
      <c r="AJ153" s="49"/>
      <c r="AK153" s="49"/>
    </row>
    <row r="154" customFormat="false" ht="13.5" hidden="false" customHeight="true" outlineLevel="0" collapsed="false">
      <c r="B154" s="35"/>
      <c r="C154" s="133" t="n">
        <f aca="false">C153+0.0034</f>
        <v>0.584044444444444</v>
      </c>
      <c r="D154" s="65" t="n">
        <v>330</v>
      </c>
      <c r="E154" s="66" t="n">
        <v>62.47</v>
      </c>
      <c r="F154" s="66" t="n">
        <v>67.98</v>
      </c>
      <c r="G154" s="66" t="n">
        <f aca="false">H144</f>
        <v>74.11</v>
      </c>
      <c r="H154" s="66" t="n">
        <v>75.18</v>
      </c>
      <c r="I154" s="66" t="n">
        <v>50.72</v>
      </c>
      <c r="J154" s="66" t="n">
        <v>21.48</v>
      </c>
      <c r="K154" s="66" t="n">
        <v>21.92</v>
      </c>
      <c r="L154" s="66" t="n">
        <v>21.87</v>
      </c>
      <c r="N154" s="28"/>
      <c r="Q154" s="55" t="s">
        <v>66</v>
      </c>
      <c r="R154" s="45" t="s">
        <v>48</v>
      </c>
      <c r="S154" s="45" t="s">
        <v>50</v>
      </c>
      <c r="T154" s="45" t="s">
        <v>52</v>
      </c>
      <c r="U154" s="45" t="s">
        <v>54</v>
      </c>
      <c r="V154" s="45" t="s">
        <v>56</v>
      </c>
      <c r="W154" s="45" t="s">
        <v>58</v>
      </c>
      <c r="X154" s="45" t="s">
        <v>60</v>
      </c>
      <c r="Y154" s="45" t="s">
        <v>61</v>
      </c>
      <c r="AD154" s="49"/>
      <c r="AE154" s="49"/>
      <c r="AF154" s="49"/>
      <c r="AG154" s="49"/>
      <c r="AH154" s="49"/>
      <c r="AI154" s="49"/>
      <c r="AJ154" s="49"/>
      <c r="AK154" s="49"/>
    </row>
    <row r="155" customFormat="false" ht="13.5" hidden="false" customHeight="true" outlineLevel="0" collapsed="false">
      <c r="B155" s="35"/>
      <c r="C155" s="133" t="n">
        <f aca="false">C154+0.0034</f>
        <v>0.587444444444444</v>
      </c>
      <c r="D155" s="57" t="n">
        <v>335</v>
      </c>
      <c r="E155" s="58" t="n">
        <v>62.47</v>
      </c>
      <c r="F155" s="58" t="n">
        <f aca="false">F137</f>
        <v>68</v>
      </c>
      <c r="G155" s="58" t="n">
        <f aca="false">H145</f>
        <v>74.33</v>
      </c>
      <c r="H155" s="58" t="n">
        <f aca="false">H129</f>
        <v>75.29</v>
      </c>
      <c r="I155" s="58" t="n">
        <v>50.72</v>
      </c>
      <c r="J155" s="58" t="n">
        <v>21.48</v>
      </c>
      <c r="K155" s="58" t="n">
        <v>21.92</v>
      </c>
      <c r="L155" s="58" t="n">
        <v>21.87</v>
      </c>
      <c r="N155" s="28"/>
      <c r="Q155" s="57" t="s">
        <v>77</v>
      </c>
      <c r="R155" s="67" t="n">
        <f aca="false">(MEDIAN(E88:E100)-E88)-(MEDIAN($J$88:$L$100)-MEDIAN($J$88:$L$88))</f>
        <v>33.96</v>
      </c>
      <c r="S155" s="67" t="n">
        <f aca="false">(MEDIAN(F88:F100)-F88)-(MEDIAN($J$88:$L$100)-MEDIAN($J$88:$L$88))</f>
        <v>33.81</v>
      </c>
      <c r="T155" s="67" t="n">
        <f aca="false">(MEDIAN(G88:G100)-G88)-(MEDIAN($J$88:$L$100)-MEDIAN($J$88:$L$88))</f>
        <v>35.34</v>
      </c>
      <c r="U155" s="67" t="n">
        <f aca="false">(MEDIAN(H88:H100)-H88)-(MEDIAN($J$88:$L$100)-MEDIAN($J$88:$L$88))</f>
        <v>35.19</v>
      </c>
      <c r="V155" s="67" t="n">
        <f aca="false">(MEDIAN(I88:I100)-I88)-(MEDIAN($J$88:$L$100)-MEDIAN($J$88:$L$88))</f>
        <v>21.78</v>
      </c>
      <c r="W155" s="67" t="n">
        <f aca="false">MEDIAN(J88:J100)-J88</f>
        <v>0.35</v>
      </c>
      <c r="X155" s="67" t="n">
        <f aca="false">MEDIAN(K88:K100)-K88</f>
        <v>0.0199999999999996</v>
      </c>
      <c r="Y155" s="67" t="n">
        <f aca="false">MEDIAN(L88:L100)-L88</f>
        <v>-0.35</v>
      </c>
      <c r="AB155" s="49"/>
      <c r="AC155" s="49"/>
      <c r="AD155" s="49"/>
      <c r="AE155" s="49"/>
      <c r="AF155" s="49"/>
      <c r="AG155" s="49"/>
      <c r="AH155" s="49"/>
      <c r="AI155" s="49"/>
      <c r="AJ155" s="49"/>
      <c r="AK155" s="49"/>
    </row>
    <row r="156" customFormat="false" ht="13.5" hidden="false" customHeight="true" outlineLevel="0" collapsed="false">
      <c r="B156" s="35"/>
      <c r="C156" s="133" t="n">
        <f aca="false">C155+0.0034</f>
        <v>0.590844444444444</v>
      </c>
      <c r="D156" s="57" t="n">
        <v>340</v>
      </c>
      <c r="E156" s="58" t="n">
        <v>62.17</v>
      </c>
      <c r="F156" s="58" t="n">
        <f aca="false">F138</f>
        <v>68.34</v>
      </c>
      <c r="G156" s="58" t="n">
        <f aca="false">H146</f>
        <v>74.15</v>
      </c>
      <c r="H156" s="58" t="n">
        <v>75.59</v>
      </c>
      <c r="I156" s="58" t="n">
        <v>50.36</v>
      </c>
      <c r="J156" s="58" t="n">
        <v>21.66</v>
      </c>
      <c r="K156" s="58" t="n">
        <v>21.92</v>
      </c>
      <c r="L156" s="58" t="n">
        <v>22.01</v>
      </c>
      <c r="N156" s="28"/>
      <c r="Q156" s="57" t="s">
        <v>78</v>
      </c>
      <c r="R156" s="67" t="n">
        <f aca="false">MEDIAN(E100:E112)-E100-(MEDIAN($J$100:$L$112)-MEDIAN($J$100:$L$100))</f>
        <v>-1.14</v>
      </c>
      <c r="S156" s="67" t="n">
        <f aca="false">MEDIAN(F100:F112)-F100-(MEDIAN($J$100:$L$112)-MEDIAN($J$100:$L$100))</f>
        <v>-0.959999999999999</v>
      </c>
      <c r="T156" s="67" t="n">
        <f aca="false">MEDIAN(G100:G112)-G100-(MEDIAN($J$100:$L$112)-MEDIAN($J$100:$L$100))</f>
        <v>-0.649999999999997</v>
      </c>
      <c r="U156" s="67" t="n">
        <f aca="false">MEDIAN(H100:H112)-H100-(MEDIAN($J$100:$L$112)-MEDIAN($J$100:$L$100))</f>
        <v>-0.329999999999997</v>
      </c>
      <c r="V156" s="67" t="n">
        <f aca="false">MEDIAN(I100:I112)-I100-(MEDIAN($J$100:$L$112)-MEDIAN($J$100:$L$100))</f>
        <v>-0.329999999999997</v>
      </c>
      <c r="W156" s="67" t="n">
        <f aca="false">MEDIAN(J100:J112)-J100</f>
        <v>1.19</v>
      </c>
      <c r="X156" s="67" t="n">
        <f aca="false">MEDIAN(K100:K112)-K100</f>
        <v>1.2</v>
      </c>
      <c r="Y156" s="67" t="n">
        <f aca="false">MEDIAN(L100:L112)-L100</f>
        <v>1.49</v>
      </c>
      <c r="AB156" s="49"/>
      <c r="AC156" s="49"/>
      <c r="AD156" s="49"/>
      <c r="AE156" s="49"/>
      <c r="AF156" s="49"/>
      <c r="AG156" s="49"/>
      <c r="AH156" s="49"/>
      <c r="AI156" s="49"/>
      <c r="AJ156" s="49"/>
      <c r="AK156" s="49"/>
    </row>
    <row r="157" customFormat="false" ht="13.5" hidden="false" customHeight="true" outlineLevel="0" collapsed="false">
      <c r="B157" s="35"/>
      <c r="C157" s="133" t="n">
        <f aca="false">C156+0.0034</f>
        <v>0.594244444444444</v>
      </c>
      <c r="D157" s="57" t="n">
        <v>345</v>
      </c>
      <c r="E157" s="58" t="n">
        <v>61.55</v>
      </c>
      <c r="F157" s="58" t="n">
        <f aca="false">F139</f>
        <v>68.96</v>
      </c>
      <c r="G157" s="58" t="n">
        <f aca="false">H147</f>
        <v>74.17</v>
      </c>
      <c r="H157" s="58" t="n">
        <v>75.45</v>
      </c>
      <c r="I157" s="58" t="n">
        <v>49.81</v>
      </c>
      <c r="J157" s="58" t="n">
        <v>21.7</v>
      </c>
      <c r="K157" s="58" t="n">
        <v>21.89</v>
      </c>
      <c r="L157" s="58" t="n">
        <v>22.02</v>
      </c>
      <c r="N157" s="28"/>
      <c r="Q157" s="57" t="s">
        <v>79</v>
      </c>
      <c r="R157" s="58" t="n">
        <f aca="false">MEDIAN(E112:E124)-E112-(MEDIAN($J$112:$L$124)-MEDIAN($J$112:$L$112))</f>
        <v>1.69</v>
      </c>
      <c r="S157" s="58" t="n">
        <f aca="false">MEDIAN(F112:F124)-F112-(MEDIAN($J$112:$L$124)-MEDIAN($J$112:$L$112))</f>
        <v>1.96</v>
      </c>
      <c r="T157" s="58" t="n">
        <f aca="false">MEDIAN(G112:G124)-G112-(MEDIAN($J$112:$L$124)-MEDIAN($J$112:$L$112))</f>
        <v>2.68</v>
      </c>
      <c r="U157" s="58" t="n">
        <f aca="false">MEDIAN(H112:H124)-H112-(MEDIAN($J$112:$L$124)-MEDIAN($J$112:$L$112))</f>
        <v>3.87999999999999</v>
      </c>
      <c r="V157" s="58" t="n">
        <f aca="false">MEDIAN(I112:I124)-I112-(MEDIAN($J$112:$L$124)-MEDIAN($J$112:$L$112))</f>
        <v>1.54</v>
      </c>
      <c r="W157" s="58" t="n">
        <f aca="false">MEDIAN(J112:J124)-J112</f>
        <v>1.2</v>
      </c>
      <c r="X157" s="58" t="n">
        <f aca="false">MEDIAN(K112:K124)-K112</f>
        <v>1.23</v>
      </c>
      <c r="Y157" s="58" t="n">
        <f aca="false">MEDIAN(L112:L124)-L112</f>
        <v>1.33</v>
      </c>
      <c r="AB157" s="49"/>
      <c r="AC157" s="49"/>
      <c r="AD157" s="49"/>
      <c r="AE157" s="49"/>
      <c r="AF157" s="49"/>
      <c r="AG157" s="49"/>
      <c r="AH157" s="49"/>
      <c r="AI157" s="49"/>
      <c r="AJ157" s="49"/>
      <c r="AK157" s="49"/>
    </row>
    <row r="158" customFormat="false" ht="13.5" hidden="false" customHeight="true" outlineLevel="0" collapsed="false">
      <c r="B158" s="35"/>
      <c r="C158" s="133" t="n">
        <f aca="false">C157+0.0034</f>
        <v>0.597644444444444</v>
      </c>
      <c r="D158" s="57" t="n">
        <v>350</v>
      </c>
      <c r="E158" s="58" t="n">
        <v>61.92</v>
      </c>
      <c r="F158" s="58" t="n">
        <v>68.61</v>
      </c>
      <c r="G158" s="58" t="n">
        <f aca="false">G138</f>
        <v>74.53</v>
      </c>
      <c r="H158" s="58" t="n">
        <v>75.61</v>
      </c>
      <c r="I158" s="58" t="n">
        <v>49.7</v>
      </c>
      <c r="J158" s="58" t="n">
        <v>21.32</v>
      </c>
      <c r="K158" s="58" t="n">
        <v>21.83</v>
      </c>
      <c r="L158" s="58" t="n">
        <v>21.76</v>
      </c>
      <c r="N158" s="28"/>
      <c r="Q158" s="57" t="s">
        <v>130</v>
      </c>
      <c r="R158" s="58" t="n">
        <f aca="false">MEDIAN(E124:E136)-E124-(MEDIAN($J$124:$L$136)-MEDIAN($J$124:$L$124))</f>
        <v>3.03999999999999</v>
      </c>
      <c r="S158" s="58" t="n">
        <f aca="false">MEDIAN(F124:F136)-F124-(MEDIAN($J$124:$L$136)-MEDIAN($J$124:$L$124))</f>
        <v>5.2</v>
      </c>
      <c r="T158" s="58" t="n">
        <f aca="false">MEDIAN(G124:G136)-G124-(MEDIAN($J$124:$L$136)-MEDIAN($J$124:$L$124))</f>
        <v>6.95</v>
      </c>
      <c r="U158" s="58" t="n">
        <f aca="false">MEDIAN(H124:H136)-H124-(MEDIAN($J$124:$L$136)-MEDIAN($J$124:$L$124))</f>
        <v>6.53</v>
      </c>
      <c r="V158" s="58" t="n">
        <f aca="false">MEDIAN(I124:I136)-I124-(MEDIAN($J$124:$L$136)-MEDIAN($J$124:$L$124))</f>
        <v>1.49999999999999</v>
      </c>
      <c r="W158" s="58" t="n">
        <f aca="false">MEDIAN(J124:J136)-J124</f>
        <v>0.77</v>
      </c>
      <c r="X158" s="58" t="n">
        <f aca="false">MEDIAN(K124:K136)-K124</f>
        <v>1.18</v>
      </c>
      <c r="Y158" s="58" t="n">
        <f aca="false">MEDIAN(L124:L136)-L124</f>
        <v>1.29</v>
      </c>
      <c r="AB158" s="49"/>
      <c r="AC158" s="49"/>
      <c r="AD158" s="49"/>
      <c r="AE158" s="49"/>
      <c r="AF158" s="49"/>
      <c r="AG158" s="49"/>
      <c r="AH158" s="49"/>
      <c r="AI158" s="49"/>
      <c r="AJ158" s="49"/>
      <c r="AK158" s="49"/>
    </row>
    <row r="159" customFormat="false" ht="13.5" hidden="false" customHeight="true" outlineLevel="0" collapsed="false">
      <c r="B159" s="35"/>
      <c r="C159" s="133" t="n">
        <f aca="false">C158+0.0034</f>
        <v>0.601044444444444</v>
      </c>
      <c r="D159" s="57" t="n">
        <v>355</v>
      </c>
      <c r="E159" s="58" t="n">
        <v>62.57</v>
      </c>
      <c r="F159" s="58" t="n">
        <v>68.23</v>
      </c>
      <c r="G159" s="58" t="n">
        <f aca="false">G139</f>
        <v>74.2</v>
      </c>
      <c r="H159" s="58" t="n">
        <v>75.73</v>
      </c>
      <c r="I159" s="58" t="n">
        <v>49.73</v>
      </c>
      <c r="J159" s="58" t="n">
        <v>21.51</v>
      </c>
      <c r="K159" s="58" t="n">
        <v>22.02</v>
      </c>
      <c r="L159" s="58" t="n">
        <v>22.07</v>
      </c>
      <c r="N159" s="28"/>
      <c r="Q159" s="57" t="s">
        <v>133</v>
      </c>
      <c r="R159" s="58" t="n">
        <f aca="false">MEDIAN(E136:E148)-E136-(MEDIAN($J$136:$L$148)-MEDIAN($J$136:$L$136))</f>
        <v>-1.01</v>
      </c>
      <c r="S159" s="58" t="n">
        <f aca="false">MEDIAN(F136:F148)-F136-(MEDIAN($J$136:$L$148)-MEDIAN($J$136:$L$136))</f>
        <v>-0.350000000000001</v>
      </c>
      <c r="T159" s="58" t="n">
        <f aca="false">MEDIAN(G136:G148)-G136-(MEDIAN($J$136:$L$148)-MEDIAN($J$136:$L$136))</f>
        <v>-1.62</v>
      </c>
      <c r="U159" s="58" t="n">
        <f aca="false">MEDIAN(H136:H148)-H136-(MEDIAN($J$136:$L$148)-MEDIAN($J$136:$L$136))</f>
        <v>-2.57</v>
      </c>
      <c r="V159" s="58" t="n">
        <f aca="false">MEDIAN(I136:I148)-I136-(MEDIAN($J$136:$L$148)-MEDIAN($J$136:$L$136))</f>
        <v>-1.29</v>
      </c>
      <c r="W159" s="58" t="n">
        <f aca="false">MEDIAN(J136:J148)-J136</f>
        <v>0.920000000000002</v>
      </c>
      <c r="X159" s="58" t="n">
        <f aca="false">MEDIAN(K136:K148)-K136</f>
        <v>0.700000000000003</v>
      </c>
      <c r="Y159" s="58" t="n">
        <f aca="false">MEDIAN(L136:L148)-L136</f>
        <v>0.470000000000002</v>
      </c>
      <c r="AB159" s="49"/>
      <c r="AC159" s="49"/>
      <c r="AD159" s="49"/>
      <c r="AE159" s="49"/>
      <c r="AF159" s="49"/>
      <c r="AG159" s="49"/>
      <c r="AH159" s="49"/>
      <c r="AI159" s="49"/>
      <c r="AJ159" s="49"/>
      <c r="AK159" s="49"/>
    </row>
    <row r="160" customFormat="false" ht="13.5" hidden="false" customHeight="true" outlineLevel="0" collapsed="false">
      <c r="B160" s="35"/>
      <c r="C160" s="133" t="n">
        <f aca="false">C159+0.0034</f>
        <v>0.604444444444443</v>
      </c>
      <c r="D160" s="65" t="n">
        <v>360</v>
      </c>
      <c r="E160" s="66" t="n">
        <v>62.8</v>
      </c>
      <c r="F160" s="66" t="n">
        <v>68.11</v>
      </c>
      <c r="G160" s="66" t="n">
        <f aca="false">G140</f>
        <v>74.08</v>
      </c>
      <c r="H160" s="66" t="n">
        <v>75.46</v>
      </c>
      <c r="I160" s="66" t="n">
        <v>49.86</v>
      </c>
      <c r="J160" s="66" t="n">
        <v>21.98</v>
      </c>
      <c r="K160" s="66" t="n">
        <v>22.18</v>
      </c>
      <c r="L160" s="66" t="n">
        <v>22.24</v>
      </c>
      <c r="N160" s="28"/>
      <c r="Q160" s="57" t="s">
        <v>149</v>
      </c>
      <c r="R160" s="58" t="n">
        <f aca="false">MEDIAN(E148:E160)-E148-(MEDIAN($J$148:$L$160)-MEDIAN($J$148:$L$148))</f>
        <v>-0.0799999999999983</v>
      </c>
      <c r="S160" s="58" t="n">
        <f aca="false">MEDIAN(F148:F160)-F148-(MEDIAN($J$148:$L$160)-MEDIAN($J$148:$L$148))</f>
        <v>0.320000000000007</v>
      </c>
      <c r="T160" s="58" t="n">
        <f aca="false">MEDIAN(G148:G160)-G148-(MEDIAN($J$148:$L$160)-MEDIAN($J$148:$L$148))</f>
        <v>-0.0900000000000034</v>
      </c>
      <c r="U160" s="58" t="n">
        <f aca="false">MEDIAN(H148:H160)-H148-(MEDIAN($J$148:$L$160)-MEDIAN($J$148:$L$148))</f>
        <v>0.930000000000007</v>
      </c>
      <c r="V160" s="58" t="n">
        <f aca="false">MEDIAN(I148:I160)-I148-(MEDIAN($J$148:$L$160)-MEDIAN($J$148:$L$148))</f>
        <v>-0.869999999999997</v>
      </c>
      <c r="W160" s="58" t="n">
        <f aca="false">MEDIAN(J148:J160)-J148</f>
        <v>0.350000000000001</v>
      </c>
      <c r="X160" s="58" t="n">
        <f aca="false">MEDIAN(K148:K160)-K148</f>
        <v>0.120000000000001</v>
      </c>
      <c r="Y160" s="58" t="n">
        <f aca="false">MEDIAN(L148:L160)-L148</f>
        <v>0.280000000000001</v>
      </c>
      <c r="AB160" s="49"/>
      <c r="AC160" s="49"/>
      <c r="AD160" s="49"/>
      <c r="AE160" s="49"/>
      <c r="AF160" s="49"/>
      <c r="AG160" s="49"/>
      <c r="AH160" s="49"/>
      <c r="AI160" s="49"/>
      <c r="AJ160" s="49"/>
      <c r="AK160" s="49"/>
    </row>
    <row r="161" customFormat="false" ht="13.5" hidden="false" customHeight="true" outlineLevel="0" collapsed="false">
      <c r="B161" s="35"/>
      <c r="C161" s="56"/>
      <c r="D161" s="47"/>
      <c r="E161" s="48"/>
      <c r="F161" s="48"/>
      <c r="G161" s="48"/>
      <c r="H161" s="48"/>
      <c r="I161" s="48"/>
      <c r="J161" s="48"/>
      <c r="K161" s="48"/>
      <c r="L161" s="48"/>
      <c r="N161" s="28"/>
      <c r="Q161" s="57" t="s">
        <v>150</v>
      </c>
      <c r="R161" s="58" t="n">
        <f aca="false">MEDIAN(E160:E160)-E160-(MEDIAN($J$160:$L$160)-MEDIAN($J$160:$L$160))</f>
        <v>0</v>
      </c>
      <c r="S161" s="58" t="n">
        <f aca="false">MEDIAN(F160:F160)-F160-(MEDIAN($J$160:$L$160)-MEDIAN($J$160:$L$160))</f>
        <v>0</v>
      </c>
      <c r="T161" s="58" t="n">
        <f aca="false">MEDIAN(G160:G160)-G160-(MEDIAN($J$160:$L$160)-MEDIAN($J$160:$L$160))</f>
        <v>0</v>
      </c>
      <c r="U161" s="58" t="n">
        <f aca="false">MEDIAN(H160:H160)-H160-(MEDIAN($J$160:$L$160)-MEDIAN($J$160:$L$160))</f>
        <v>0</v>
      </c>
      <c r="V161" s="58" t="n">
        <f aca="false">MEDIAN(I160:I160)-I160-(MEDIAN($J$160:$L$160)-MEDIAN($J$160:$L$160))</f>
        <v>0</v>
      </c>
      <c r="W161" s="58" t="n">
        <f aca="false">MEDIAN(J160:J160)-J160</f>
        <v>0</v>
      </c>
      <c r="X161" s="58" t="n">
        <f aca="false">MEDIAN(K160:K160)-K160</f>
        <v>0</v>
      </c>
      <c r="Y161" s="58" t="n">
        <f aca="false">MEDIAN(L160:L160)-L160</f>
        <v>0</v>
      </c>
      <c r="AB161" s="49"/>
      <c r="AC161" s="49"/>
      <c r="AD161" s="49"/>
      <c r="AE161" s="49"/>
      <c r="AF161" s="49"/>
      <c r="AG161" s="49"/>
      <c r="AH161" s="49"/>
      <c r="AI161" s="49"/>
      <c r="AJ161" s="49"/>
      <c r="AK161" s="49"/>
    </row>
    <row r="162" customFormat="false" ht="13.5" hidden="false" customHeight="true" outlineLevel="0" collapsed="false">
      <c r="B162" s="35"/>
      <c r="D162" s="47"/>
      <c r="E162" s="68" t="s">
        <v>75</v>
      </c>
      <c r="F162" s="68"/>
      <c r="G162" s="68"/>
      <c r="H162" s="68"/>
      <c r="I162" s="68"/>
      <c r="J162" s="68"/>
      <c r="K162" s="68"/>
      <c r="N162" s="28"/>
      <c r="Q162" s="57" t="s">
        <v>151</v>
      </c>
      <c r="R162" s="58" t="e">
        <f aca="false">MEDIAN(#REF!)-#REF!-(MEDIAN(#REF!)-MEDIAN(#REF!))</f>
        <v>#REF!</v>
      </c>
      <c r="S162" s="58" t="e">
        <f aca="false">MEDIAN(#REF!)-#REF!-(MEDIAN(#REF!)-MEDIAN(#REF!))</f>
        <v>#REF!</v>
      </c>
      <c r="T162" s="58" t="e">
        <f aca="false">MEDIAN(#REF!)-#REF!-(MEDIAN(#REF!)-MEDIAN(#REF!))</f>
        <v>#REF!</v>
      </c>
      <c r="U162" s="58" t="e">
        <f aca="false">MEDIAN(#REF!)-#REF!-(MEDIAN(#REF!)-MEDIAN(#REF!))</f>
        <v>#REF!</v>
      </c>
      <c r="V162" s="58" t="e">
        <f aca="false">MEDIAN(#REF!)-#REF!-(MEDIAN(#REF!)-MEDIAN(#REF!))</f>
        <v>#REF!</v>
      </c>
      <c r="W162" s="58" t="e">
        <f aca="false">MEDIAN(#REF!)-#REF!</f>
        <v>#REF!</v>
      </c>
      <c r="X162" s="58" t="e">
        <f aca="false">MEDIAN(#REF!)-#REF!</f>
        <v>#REF!</v>
      </c>
      <c r="Y162" s="58" t="e">
        <f aca="false">MEDIAN(#REF!)-#REF!</f>
        <v>#REF!</v>
      </c>
      <c r="AB162" s="49"/>
      <c r="AC162" s="49"/>
      <c r="AD162" s="49"/>
      <c r="AE162" s="49"/>
      <c r="AF162" s="49"/>
      <c r="AG162" s="49"/>
      <c r="AH162" s="49"/>
      <c r="AI162" s="49"/>
      <c r="AJ162" s="49"/>
      <c r="AK162" s="49"/>
    </row>
    <row r="163" customFormat="false" ht="13.5" hidden="false" customHeight="true" outlineLevel="0" collapsed="false">
      <c r="B163" s="35"/>
      <c r="N163" s="28"/>
      <c r="Q163" s="57" t="s">
        <v>152</v>
      </c>
      <c r="R163" s="58" t="e">
        <f aca="false">MEDIAN(#REF!)-#REF!-(MEDIAN(#REF!)-MEDIAN(#REF!))</f>
        <v>#REF!</v>
      </c>
      <c r="S163" s="58" t="e">
        <f aca="false">MEDIAN(#REF!)-#REF!-(MEDIAN(#REF!)-MEDIAN(#REF!))</f>
        <v>#REF!</v>
      </c>
      <c r="T163" s="58" t="e">
        <f aca="false">MEDIAN(#REF!)-#REF!-(MEDIAN(#REF!)-MEDIAN(#REF!))</f>
        <v>#REF!</v>
      </c>
      <c r="U163" s="58" t="e">
        <f aca="false">MEDIAN(#REF!)-#REF!-(MEDIAN(#REF!)-MEDIAN(#REF!))</f>
        <v>#REF!</v>
      </c>
      <c r="V163" s="58" t="e">
        <f aca="false">MEDIAN(#REF!)-#REF!-(MEDIAN(#REF!)-MEDIAN(#REF!))</f>
        <v>#REF!</v>
      </c>
      <c r="W163" s="58" t="e">
        <f aca="false">MEDIAN(#REF!)-#REF!</f>
        <v>#REF!</v>
      </c>
      <c r="X163" s="58" t="e">
        <f aca="false">MEDIAN(#REF!)-#REF!</f>
        <v>#REF!</v>
      </c>
      <c r="Y163" s="58" t="e">
        <f aca="false">MEDIAN(#REF!)-#REF!</f>
        <v>#REF!</v>
      </c>
      <c r="AB163" s="49"/>
      <c r="AC163" s="49"/>
      <c r="AD163" s="49"/>
      <c r="AE163" s="49"/>
      <c r="AF163" s="49"/>
      <c r="AG163" s="49"/>
      <c r="AH163" s="49"/>
      <c r="AI163" s="49"/>
      <c r="AJ163" s="49"/>
      <c r="AK163" s="49"/>
    </row>
    <row r="164" customFormat="false" ht="13.5" hidden="false" customHeight="true" outlineLevel="0" collapsed="false">
      <c r="B164" s="35"/>
      <c r="N164" s="28"/>
      <c r="Q164" s="57" t="s">
        <v>153</v>
      </c>
      <c r="R164" s="58" t="e">
        <f aca="false">MEDIAN(#REF!)-#REF!-(MEDIAN(#REF!)-MEDIAN(#REF!))</f>
        <v>#REF!</v>
      </c>
      <c r="S164" s="58" t="e">
        <f aca="false">MEDIAN(#REF!)-#REF!-(MEDIAN(#REF!)-MEDIAN(#REF!))</f>
        <v>#REF!</v>
      </c>
      <c r="T164" s="58" t="e">
        <f aca="false">MEDIAN(#REF!)-#REF!-(MEDIAN(#REF!)-MEDIAN(#REF!))</f>
        <v>#REF!</v>
      </c>
      <c r="U164" s="58" t="e">
        <f aca="false">MEDIAN(#REF!)-#REF!-(MEDIAN(#REF!)-MEDIAN(#REF!))</f>
        <v>#REF!</v>
      </c>
      <c r="V164" s="58" t="e">
        <f aca="false">MEDIAN(#REF!)-#REF!-(MEDIAN(#REF!)-MEDIAN(#REF!))</f>
        <v>#REF!</v>
      </c>
      <c r="W164" s="58" t="e">
        <f aca="false">MEDIAN(#REF!)-#REF!</f>
        <v>#REF!</v>
      </c>
      <c r="X164" s="58" t="e">
        <f aca="false">MEDIAN(#REF!)-#REF!</f>
        <v>#REF!</v>
      </c>
      <c r="Y164" s="58" t="e">
        <f aca="false">MEDIAN(#REF!)-#REF!</f>
        <v>#REF!</v>
      </c>
      <c r="AB164" s="49"/>
      <c r="AC164" s="49"/>
      <c r="AD164" s="49"/>
      <c r="AE164" s="49"/>
      <c r="AF164" s="49"/>
      <c r="AG164" s="49"/>
      <c r="AH164" s="49"/>
      <c r="AI164" s="49"/>
      <c r="AJ164" s="49"/>
      <c r="AK164" s="49"/>
    </row>
    <row r="165" customFormat="false" ht="13.5" hidden="false" customHeight="true" outlineLevel="0" collapsed="false">
      <c r="B165" s="35"/>
      <c r="N165" s="28"/>
      <c r="AB165" s="49"/>
      <c r="AC165" s="49"/>
      <c r="AD165" s="49"/>
      <c r="AE165" s="49"/>
      <c r="AF165" s="49"/>
      <c r="AG165" s="49"/>
      <c r="AH165" s="49"/>
      <c r="AI165" s="49"/>
      <c r="AJ165" s="49"/>
      <c r="AK165" s="49"/>
    </row>
    <row r="166" customFormat="false" ht="13.5" hidden="false" customHeight="true" outlineLevel="0" collapsed="false">
      <c r="B166" s="35"/>
      <c r="N166" s="28"/>
      <c r="AB166" s="49"/>
      <c r="AC166" s="49"/>
      <c r="AD166" s="49"/>
      <c r="AE166" s="49"/>
      <c r="AF166" s="49"/>
      <c r="AG166" s="49"/>
      <c r="AH166" s="49"/>
      <c r="AI166" s="49"/>
      <c r="AJ166" s="49"/>
      <c r="AK166" s="49"/>
    </row>
    <row r="167" customFormat="false" ht="13.5" hidden="false" customHeight="true" outlineLevel="0" collapsed="false">
      <c r="B167" s="35"/>
      <c r="N167" s="28"/>
      <c r="AB167" s="49"/>
      <c r="AC167" s="49"/>
      <c r="AD167" s="49"/>
      <c r="AE167" s="49"/>
      <c r="AF167" s="49"/>
      <c r="AG167" s="49"/>
      <c r="AH167" s="49"/>
      <c r="AI167" s="49"/>
      <c r="AJ167" s="49"/>
      <c r="AK167" s="49"/>
    </row>
    <row r="168" customFormat="false" ht="13.5" hidden="false" customHeight="true" outlineLevel="0" collapsed="false">
      <c r="B168" s="35"/>
      <c r="N168" s="28"/>
      <c r="Q168" s="47"/>
      <c r="W168" s="48"/>
      <c r="X168" s="48"/>
      <c r="Y168" s="48"/>
      <c r="AB168" s="49"/>
      <c r="AC168" s="49"/>
      <c r="AD168" s="49"/>
      <c r="AE168" s="49"/>
      <c r="AF168" s="49"/>
      <c r="AG168" s="49"/>
      <c r="AH168" s="49"/>
      <c r="AI168" s="49"/>
      <c r="AJ168" s="49"/>
      <c r="AK168" s="49"/>
    </row>
    <row r="169" customFormat="false" ht="13.5" hidden="false" customHeight="true" outlineLevel="0" collapsed="false">
      <c r="B169" s="35"/>
      <c r="N169" s="28"/>
      <c r="Q169" s="47"/>
      <c r="W169" s="48"/>
      <c r="X169" s="48"/>
      <c r="Y169" s="48"/>
      <c r="AB169" s="49"/>
      <c r="AC169" s="49"/>
      <c r="AD169" s="49"/>
      <c r="AE169" s="49"/>
      <c r="AF169" s="49"/>
      <c r="AG169" s="49"/>
      <c r="AH169" s="49"/>
      <c r="AI169" s="49"/>
      <c r="AJ169" s="49"/>
      <c r="AK169" s="49"/>
    </row>
    <row r="170" customFormat="false" ht="13.5" hidden="false" customHeight="true" outlineLevel="0" collapsed="false">
      <c r="B170" s="35"/>
      <c r="N170" s="28"/>
      <c r="Q170" s="47"/>
      <c r="W170" s="48"/>
      <c r="X170" s="48"/>
      <c r="Y170" s="48"/>
      <c r="AB170" s="49"/>
      <c r="AC170" s="49"/>
      <c r="AD170" s="49"/>
      <c r="AE170" s="49"/>
      <c r="AF170" s="49"/>
      <c r="AG170" s="49"/>
      <c r="AH170" s="49"/>
      <c r="AI170" s="49"/>
      <c r="AJ170" s="49"/>
      <c r="AK170" s="49"/>
    </row>
    <row r="171" customFormat="false" ht="13.5" hidden="false" customHeight="true" outlineLevel="0" collapsed="false">
      <c r="B171" s="35"/>
      <c r="N171" s="28"/>
      <c r="Q171" s="47"/>
      <c r="W171" s="48"/>
      <c r="X171" s="48"/>
      <c r="Y171" s="48"/>
      <c r="AB171" s="49"/>
      <c r="AC171" s="49"/>
      <c r="AD171" s="49"/>
      <c r="AE171" s="49"/>
      <c r="AF171" s="49"/>
      <c r="AG171" s="49"/>
      <c r="AH171" s="49"/>
      <c r="AI171" s="49"/>
      <c r="AJ171" s="49"/>
      <c r="AK171" s="49"/>
    </row>
    <row r="172" customFormat="false" ht="13.5" hidden="false" customHeight="true" outlineLevel="0" collapsed="false">
      <c r="B172" s="35"/>
      <c r="N172" s="28"/>
      <c r="Q172" s="47"/>
      <c r="W172" s="48"/>
      <c r="X172" s="48"/>
      <c r="Y172" s="48"/>
      <c r="AB172" s="49"/>
      <c r="AC172" s="49"/>
      <c r="AD172" s="49"/>
      <c r="AE172" s="49"/>
      <c r="AF172" s="49"/>
      <c r="AG172" s="49"/>
      <c r="AH172" s="49"/>
      <c r="AI172" s="49"/>
      <c r="AJ172" s="49"/>
      <c r="AK172" s="49"/>
    </row>
    <row r="173" customFormat="false" ht="13.5" hidden="false" customHeight="true" outlineLevel="0" collapsed="false">
      <c r="B173" s="35"/>
      <c r="N173" s="28"/>
      <c r="Q173" s="47"/>
      <c r="W173" s="48"/>
      <c r="X173" s="48"/>
      <c r="Y173" s="48"/>
      <c r="AB173" s="49"/>
      <c r="AC173" s="49"/>
      <c r="AD173" s="49"/>
      <c r="AE173" s="49"/>
      <c r="AF173" s="49"/>
      <c r="AG173" s="49"/>
      <c r="AH173" s="49"/>
      <c r="AI173" s="49"/>
      <c r="AJ173" s="49"/>
      <c r="AK173" s="49"/>
    </row>
    <row r="174" customFormat="false" ht="13.5" hidden="false" customHeight="true" outlineLevel="0" collapsed="false">
      <c r="B174" s="35"/>
      <c r="N174" s="28"/>
      <c r="Q174" s="47"/>
      <c r="W174" s="48"/>
      <c r="X174" s="48"/>
      <c r="Y174" s="48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</row>
    <row r="175" customFormat="false" ht="13.5" hidden="false" customHeight="true" outlineLevel="0" collapsed="false">
      <c r="B175" s="35"/>
      <c r="N175" s="28"/>
      <c r="Q175" s="47"/>
      <c r="W175" s="48"/>
      <c r="X175" s="48"/>
      <c r="Y175" s="48"/>
      <c r="AB175" s="49"/>
      <c r="AC175" s="49"/>
      <c r="AD175" s="49"/>
      <c r="AE175" s="49"/>
      <c r="AF175" s="49"/>
      <c r="AG175" s="49"/>
      <c r="AH175" s="49"/>
      <c r="AI175" s="49"/>
      <c r="AJ175" s="49"/>
      <c r="AK175" s="49"/>
    </row>
    <row r="176" customFormat="false" ht="13.5" hidden="false" customHeight="true" outlineLevel="0" collapsed="false">
      <c r="B176" s="35"/>
      <c r="N176" s="28"/>
      <c r="Q176" s="47"/>
      <c r="W176" s="48"/>
      <c r="X176" s="48"/>
      <c r="Y176" s="48"/>
      <c r="AB176" s="49"/>
      <c r="AC176" s="49"/>
      <c r="AD176" s="49"/>
      <c r="AE176" s="49"/>
      <c r="AF176" s="49"/>
      <c r="AG176" s="49"/>
      <c r="AH176" s="49"/>
      <c r="AI176" s="49"/>
      <c r="AJ176" s="49"/>
      <c r="AK176" s="49"/>
    </row>
    <row r="177" customFormat="false" ht="13.5" hidden="false" customHeight="true" outlineLevel="0" collapsed="false">
      <c r="B177" s="35"/>
      <c r="N177" s="28"/>
      <c r="Q177" s="47"/>
      <c r="W177" s="48"/>
      <c r="X177" s="48"/>
      <c r="Y177" s="48"/>
      <c r="AB177" s="49"/>
      <c r="AC177" s="49"/>
      <c r="AD177" s="49"/>
      <c r="AE177" s="49"/>
      <c r="AF177" s="49"/>
      <c r="AG177" s="49"/>
      <c r="AH177" s="49"/>
      <c r="AI177" s="49"/>
      <c r="AJ177" s="49"/>
      <c r="AK177" s="49"/>
    </row>
    <row r="178" customFormat="false" ht="13.5" hidden="false" customHeight="true" outlineLevel="0" collapsed="false">
      <c r="B178" s="35"/>
      <c r="N178" s="28"/>
      <c r="Q178" s="47"/>
      <c r="W178" s="48"/>
      <c r="X178" s="48"/>
      <c r="Y178" s="48"/>
      <c r="AB178" s="49"/>
      <c r="AC178" s="49"/>
      <c r="AD178" s="49"/>
      <c r="AE178" s="49"/>
      <c r="AF178" s="49"/>
      <c r="AG178" s="49"/>
      <c r="AH178" s="49"/>
      <c r="AI178" s="49"/>
      <c r="AJ178" s="49"/>
      <c r="AK178" s="49"/>
    </row>
    <row r="179" customFormat="false" ht="13.5" hidden="false" customHeight="true" outlineLevel="0" collapsed="false">
      <c r="B179" s="35"/>
      <c r="N179" s="28"/>
      <c r="Q179" s="47"/>
      <c r="W179" s="48"/>
      <c r="X179" s="48"/>
      <c r="Y179" s="48"/>
      <c r="AB179" s="49"/>
      <c r="AC179" s="49"/>
      <c r="AD179" s="49"/>
      <c r="AE179" s="49"/>
      <c r="AF179" s="49"/>
      <c r="AG179" s="49"/>
      <c r="AH179" s="49"/>
      <c r="AI179" s="49"/>
      <c r="AJ179" s="49"/>
      <c r="AK179" s="49"/>
    </row>
    <row r="180" customFormat="false" ht="13.5" hidden="false" customHeight="true" outlineLevel="0" collapsed="false">
      <c r="B180" s="35"/>
      <c r="N180" s="28"/>
      <c r="Q180" s="47"/>
      <c r="W180" s="48"/>
      <c r="X180" s="48"/>
      <c r="Y180" s="48"/>
      <c r="AB180" s="49"/>
      <c r="AC180" s="49"/>
      <c r="AD180" s="49"/>
      <c r="AE180" s="49"/>
      <c r="AF180" s="49"/>
      <c r="AG180" s="49"/>
      <c r="AH180" s="49"/>
      <c r="AI180" s="49"/>
      <c r="AJ180" s="49"/>
      <c r="AK180" s="49"/>
    </row>
    <row r="181" customFormat="false" ht="13.5" hidden="false" customHeight="true" outlineLevel="0" collapsed="false">
      <c r="B181" s="35"/>
      <c r="N181" s="28"/>
      <c r="Q181" s="47"/>
      <c r="W181" s="48"/>
      <c r="X181" s="48"/>
      <c r="Y181" s="48"/>
      <c r="AB181" s="49"/>
      <c r="AC181" s="49"/>
      <c r="AD181" s="49"/>
      <c r="AE181" s="49"/>
      <c r="AF181" s="49"/>
      <c r="AG181" s="49"/>
      <c r="AH181" s="49"/>
      <c r="AI181" s="49"/>
      <c r="AJ181" s="49"/>
      <c r="AK181" s="49"/>
    </row>
    <row r="182" customFormat="false" ht="13.5" hidden="false" customHeight="true" outlineLevel="0" collapsed="false">
      <c r="B182" s="35"/>
      <c r="N182" s="28"/>
      <c r="Q182" s="47"/>
      <c r="W182" s="48"/>
      <c r="X182" s="48"/>
      <c r="Y182" s="48"/>
      <c r="AB182" s="49"/>
      <c r="AC182" s="49"/>
      <c r="AD182" s="49"/>
      <c r="AE182" s="49"/>
      <c r="AF182" s="49"/>
      <c r="AG182" s="49"/>
      <c r="AH182" s="49"/>
      <c r="AI182" s="49"/>
      <c r="AJ182" s="49"/>
      <c r="AK182" s="49"/>
    </row>
    <row r="183" customFormat="false" ht="13.5" hidden="false" customHeight="true" outlineLevel="0" collapsed="false">
      <c r="B183" s="35"/>
      <c r="N183" s="28"/>
      <c r="Q183" s="47"/>
      <c r="W183" s="48"/>
      <c r="X183" s="48"/>
      <c r="Y183" s="48"/>
      <c r="AB183" s="49"/>
      <c r="AC183" s="49"/>
      <c r="AD183" s="49"/>
      <c r="AE183" s="49"/>
      <c r="AF183" s="49"/>
      <c r="AG183" s="49"/>
      <c r="AH183" s="49"/>
      <c r="AI183" s="49"/>
      <c r="AJ183" s="49"/>
      <c r="AK183" s="49"/>
    </row>
    <row r="184" customFormat="false" ht="13.5" hidden="false" customHeight="true" outlineLevel="0" collapsed="false">
      <c r="B184" s="25" t="s">
        <v>80</v>
      </c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Q184" s="47"/>
      <c r="W184" s="48"/>
      <c r="X184" s="48"/>
      <c r="Y184" s="48"/>
      <c r="AB184" s="49"/>
      <c r="AC184" s="49"/>
      <c r="AD184" s="49"/>
      <c r="AE184" s="49"/>
      <c r="AF184" s="49"/>
      <c r="AG184" s="49"/>
      <c r="AH184" s="49"/>
      <c r="AI184" s="49"/>
      <c r="AJ184" s="49"/>
      <c r="AK184" s="49"/>
    </row>
    <row r="185" customFormat="false" ht="13.5" hidden="false" customHeight="true" outlineLevel="0" collapsed="false">
      <c r="B185" s="35"/>
      <c r="N185" s="28"/>
      <c r="Q185" s="47"/>
      <c r="W185" s="48"/>
      <c r="X185" s="48"/>
      <c r="Y185" s="48"/>
      <c r="AB185" s="49"/>
      <c r="AC185" s="49"/>
      <c r="AD185" s="49"/>
      <c r="AE185" s="49"/>
      <c r="AF185" s="49"/>
      <c r="AG185" s="49"/>
      <c r="AH185" s="49"/>
      <c r="AI185" s="49"/>
      <c r="AJ185" s="49"/>
      <c r="AK185" s="49"/>
    </row>
    <row r="186" customFormat="false" ht="13.5" hidden="false" customHeight="true" outlineLevel="0" collapsed="false">
      <c r="B186" s="35"/>
      <c r="G186" s="69" t="s">
        <v>81</v>
      </c>
      <c r="H186" s="69"/>
      <c r="I186" s="69"/>
      <c r="J186" s="69"/>
      <c r="N186" s="28"/>
      <c r="Q186" s="47"/>
      <c r="W186" s="48"/>
      <c r="X186" s="48"/>
      <c r="Y186" s="48"/>
      <c r="AB186" s="49"/>
      <c r="AC186" s="49"/>
      <c r="AD186" s="49"/>
      <c r="AE186" s="49"/>
      <c r="AF186" s="49"/>
      <c r="AG186" s="49"/>
      <c r="AH186" s="49"/>
      <c r="AI186" s="49"/>
      <c r="AJ186" s="49"/>
      <c r="AK186" s="49"/>
    </row>
    <row r="187" customFormat="false" ht="13.5" hidden="false" customHeight="true" outlineLevel="0" collapsed="false">
      <c r="B187" s="35"/>
      <c r="G187" s="70" t="s">
        <v>82</v>
      </c>
      <c r="H187" s="71" t="s">
        <v>66</v>
      </c>
      <c r="I187" s="71"/>
      <c r="J187" s="72" t="s">
        <v>83</v>
      </c>
      <c r="N187" s="28"/>
      <c r="Q187" s="47"/>
      <c r="W187" s="48"/>
      <c r="X187" s="48"/>
      <c r="Y187" s="48"/>
      <c r="AB187" s="49"/>
      <c r="AC187" s="49"/>
      <c r="AD187" s="49"/>
      <c r="AE187" s="49"/>
      <c r="AF187" s="49"/>
      <c r="AG187" s="49"/>
      <c r="AH187" s="49"/>
      <c r="AI187" s="49"/>
      <c r="AJ187" s="49"/>
      <c r="AK187" s="49"/>
    </row>
    <row r="188" customFormat="false" ht="13.5" hidden="false" customHeight="true" outlineLevel="0" collapsed="false">
      <c r="B188" s="35"/>
      <c r="G188" s="73" t="n">
        <v>0.5</v>
      </c>
      <c r="H188" s="74" t="n">
        <f aca="false">INT(G188)*60+(G188-INT(G188))*100</f>
        <v>50</v>
      </c>
      <c r="I188" s="74"/>
      <c r="J188" s="75" t="n">
        <v>3.193</v>
      </c>
      <c r="N188" s="28"/>
      <c r="Q188" s="47"/>
      <c r="W188" s="48"/>
      <c r="X188" s="48"/>
      <c r="Y188" s="48"/>
      <c r="AB188" s="49"/>
      <c r="AC188" s="49"/>
      <c r="AD188" s="49"/>
      <c r="AE188" s="49"/>
      <c r="AF188" s="49"/>
      <c r="AG188" s="49"/>
      <c r="AH188" s="49"/>
      <c r="AI188" s="49"/>
      <c r="AJ188" s="49"/>
      <c r="AK188" s="49"/>
    </row>
    <row r="189" customFormat="false" ht="13.5" hidden="false" customHeight="true" outlineLevel="0" collapsed="false">
      <c r="B189" s="35"/>
      <c r="G189" s="73" t="n">
        <v>0.58</v>
      </c>
      <c r="H189" s="74" t="n">
        <f aca="false">INT(G189)*60+(G189-INT(G189))*100</f>
        <v>58</v>
      </c>
      <c r="I189" s="74"/>
      <c r="J189" s="75" t="n">
        <v>3.19</v>
      </c>
      <c r="N189" s="28"/>
      <c r="Q189" s="47"/>
      <c r="W189" s="48"/>
      <c r="X189" s="48"/>
      <c r="Y189" s="48"/>
      <c r="AB189" s="49"/>
      <c r="AC189" s="49"/>
      <c r="AD189" s="49"/>
      <c r="AE189" s="49"/>
      <c r="AF189" s="49"/>
      <c r="AG189" s="49"/>
      <c r="AH189" s="49"/>
      <c r="AI189" s="49"/>
      <c r="AJ189" s="49"/>
      <c r="AK189" s="49"/>
    </row>
    <row r="190" customFormat="false" ht="13.5" hidden="false" customHeight="true" outlineLevel="0" collapsed="false">
      <c r="B190" s="35"/>
      <c r="G190" s="73" t="n">
        <v>1.2</v>
      </c>
      <c r="H190" s="74" t="n">
        <f aca="false">INT(G190)*60+(G190-INT(G190))*100</f>
        <v>80</v>
      </c>
      <c r="I190" s="74"/>
      <c r="J190" s="75" t="n">
        <v>3.187</v>
      </c>
      <c r="N190" s="28"/>
      <c r="Q190" s="47"/>
      <c r="W190" s="48"/>
      <c r="X190" s="48"/>
      <c r="Y190" s="48"/>
      <c r="AB190" s="49"/>
      <c r="AC190" s="49"/>
      <c r="AD190" s="49"/>
      <c r="AE190" s="49"/>
      <c r="AF190" s="49"/>
      <c r="AG190" s="49"/>
      <c r="AH190" s="49"/>
      <c r="AI190" s="49"/>
      <c r="AJ190" s="49"/>
      <c r="AK190" s="49"/>
    </row>
    <row r="191" customFormat="false" ht="13.5" hidden="false" customHeight="true" outlineLevel="0" collapsed="false">
      <c r="B191" s="35"/>
      <c r="G191" s="73" t="n">
        <v>1.35</v>
      </c>
      <c r="H191" s="74" t="n">
        <f aca="false">INT(G191)*60+(G191-INT(G191))*100</f>
        <v>95</v>
      </c>
      <c r="I191" s="74"/>
      <c r="J191" s="75" t="n">
        <v>3.184</v>
      </c>
      <c r="N191" s="28"/>
      <c r="Q191" s="47"/>
      <c r="W191" s="48"/>
      <c r="X191" s="48"/>
      <c r="Y191" s="48"/>
      <c r="AB191" s="49"/>
      <c r="AC191" s="49"/>
      <c r="AD191" s="49"/>
      <c r="AE191" s="49"/>
      <c r="AF191" s="49"/>
      <c r="AG191" s="49"/>
      <c r="AH191" s="49"/>
      <c r="AI191" s="49"/>
      <c r="AJ191" s="49"/>
      <c r="AK191" s="49"/>
    </row>
    <row r="192" customFormat="false" ht="13.5" hidden="false" customHeight="true" outlineLevel="0" collapsed="false">
      <c r="B192" s="35"/>
      <c r="G192" s="73" t="n">
        <v>2.05</v>
      </c>
      <c r="H192" s="74" t="n">
        <f aca="false">INT(G192)*60+(G192-INT(G192))*100</f>
        <v>125</v>
      </c>
      <c r="I192" s="74"/>
      <c r="J192" s="75" t="n">
        <v>3.181</v>
      </c>
      <c r="N192" s="28"/>
      <c r="Q192" s="47"/>
      <c r="W192" s="48"/>
      <c r="X192" s="48"/>
      <c r="Y192" s="48"/>
      <c r="AB192" s="49"/>
      <c r="AC192" s="49"/>
      <c r="AD192" s="49"/>
      <c r="AE192" s="49"/>
      <c r="AF192" s="49"/>
      <c r="AG192" s="49"/>
      <c r="AH192" s="49"/>
      <c r="AI192" s="49"/>
      <c r="AJ192" s="49"/>
      <c r="AK192" s="49"/>
    </row>
    <row r="193" customFormat="false" ht="13.5" hidden="false" customHeight="true" outlineLevel="0" collapsed="false">
      <c r="B193" s="35"/>
      <c r="G193" s="73" t="n">
        <v>2.2</v>
      </c>
      <c r="H193" s="74" t="n">
        <f aca="false">INT(G193)*60+(G193-INT(G193))*100</f>
        <v>140</v>
      </c>
      <c r="I193" s="74"/>
      <c r="J193" s="75" t="n">
        <v>3.178</v>
      </c>
      <c r="N193" s="28"/>
      <c r="Q193" s="47"/>
      <c r="W193" s="48"/>
      <c r="X193" s="48"/>
      <c r="Y193" s="48"/>
      <c r="AB193" s="49"/>
      <c r="AC193" s="49"/>
      <c r="AD193" s="49"/>
      <c r="AE193" s="49"/>
      <c r="AF193" s="49"/>
      <c r="AG193" s="49"/>
      <c r="AH193" s="49"/>
      <c r="AI193" s="49"/>
      <c r="AJ193" s="49"/>
      <c r="AK193" s="49"/>
    </row>
    <row r="194" customFormat="false" ht="13.5" hidden="false" customHeight="true" outlineLevel="0" collapsed="false">
      <c r="B194" s="35"/>
      <c r="G194" s="73" t="n">
        <v>2.36</v>
      </c>
      <c r="H194" s="74" t="n">
        <f aca="false">INT(G194)*60+(G194-INT(G194))*100</f>
        <v>156</v>
      </c>
      <c r="I194" s="74"/>
      <c r="J194" s="75" t="n">
        <v>3.175</v>
      </c>
      <c r="N194" s="28"/>
      <c r="Q194" s="47"/>
      <c r="W194" s="48"/>
      <c r="X194" s="48"/>
      <c r="Y194" s="48"/>
      <c r="AB194" s="49"/>
      <c r="AC194" s="49"/>
      <c r="AD194" s="49"/>
      <c r="AE194" s="49"/>
      <c r="AF194" s="49"/>
      <c r="AG194" s="49"/>
      <c r="AH194" s="49"/>
      <c r="AI194" s="49"/>
      <c r="AJ194" s="49"/>
      <c r="AK194" s="49"/>
    </row>
    <row r="195" customFormat="false" ht="13.5" hidden="false" customHeight="true" outlineLevel="0" collapsed="false">
      <c r="B195" s="35"/>
      <c r="G195" s="73" t="n">
        <v>2.53</v>
      </c>
      <c r="H195" s="74" t="n">
        <f aca="false">INT(G195)*60+(G195-INT(G195))*100</f>
        <v>173</v>
      </c>
      <c r="I195" s="74"/>
      <c r="J195" s="75" t="n">
        <v>3.172</v>
      </c>
      <c r="N195" s="28"/>
      <c r="Q195" s="47"/>
      <c r="W195" s="48"/>
      <c r="X195" s="48"/>
      <c r="Y195" s="48"/>
      <c r="AB195" s="49"/>
      <c r="AC195" s="49"/>
      <c r="AD195" s="49"/>
      <c r="AE195" s="49"/>
      <c r="AF195" s="49"/>
      <c r="AG195" s="49"/>
      <c r="AH195" s="49"/>
      <c r="AI195" s="49"/>
      <c r="AJ195" s="49"/>
      <c r="AK195" s="49"/>
    </row>
    <row r="196" customFormat="false" ht="13.5" hidden="false" customHeight="true" outlineLevel="0" collapsed="false">
      <c r="B196" s="35"/>
      <c r="G196" s="73" t="n">
        <v>3.1</v>
      </c>
      <c r="H196" s="74" t="n">
        <f aca="false">INT(G196)*60+(G196-INT(G196))*100</f>
        <v>190</v>
      </c>
      <c r="I196" s="74"/>
      <c r="J196" s="75" t="n">
        <v>3.169</v>
      </c>
      <c r="N196" s="28"/>
      <c r="Q196" s="47"/>
      <c r="W196" s="48"/>
      <c r="X196" s="48"/>
      <c r="Y196" s="48"/>
      <c r="AB196" s="49"/>
      <c r="AC196" s="49"/>
      <c r="AD196" s="49"/>
      <c r="AE196" s="49"/>
      <c r="AF196" s="49"/>
      <c r="AG196" s="49"/>
      <c r="AH196" s="49"/>
      <c r="AI196" s="49"/>
      <c r="AJ196" s="49"/>
      <c r="AK196" s="49"/>
    </row>
    <row r="197" customFormat="false" ht="13.5" hidden="false" customHeight="true" outlineLevel="0" collapsed="false">
      <c r="B197" s="35"/>
      <c r="G197" s="73" t="n">
        <v>3.28</v>
      </c>
      <c r="H197" s="74" t="n">
        <f aca="false">INT(G197)*60+(G197-INT(G197))*100</f>
        <v>208</v>
      </c>
      <c r="I197" s="74"/>
      <c r="J197" s="75" t="n">
        <v>3.166</v>
      </c>
      <c r="N197" s="28"/>
      <c r="Q197" s="47"/>
      <c r="W197" s="48"/>
      <c r="X197" s="48"/>
      <c r="Y197" s="48"/>
      <c r="AB197" s="49"/>
      <c r="AC197" s="49"/>
      <c r="AD197" s="49"/>
      <c r="AE197" s="49"/>
      <c r="AF197" s="49"/>
      <c r="AG197" s="49"/>
      <c r="AH197" s="49"/>
      <c r="AI197" s="49"/>
      <c r="AJ197" s="49"/>
      <c r="AK197" s="49"/>
    </row>
    <row r="198" customFormat="false" ht="13.5" hidden="false" customHeight="true" outlineLevel="0" collapsed="false">
      <c r="B198" s="35"/>
      <c r="G198" s="73" t="n">
        <v>3.46</v>
      </c>
      <c r="H198" s="74" t="n">
        <f aca="false">INT(G198)*60+(G198-INT(G198))*100</f>
        <v>226</v>
      </c>
      <c r="I198" s="74"/>
      <c r="J198" s="75" t="n">
        <v>3.163</v>
      </c>
      <c r="N198" s="28"/>
      <c r="Q198" s="47"/>
      <c r="W198" s="48"/>
      <c r="X198" s="48"/>
      <c r="Y198" s="48"/>
      <c r="AB198" s="49"/>
      <c r="AC198" s="49"/>
      <c r="AD198" s="49"/>
      <c r="AE198" s="49"/>
      <c r="AF198" s="49"/>
      <c r="AG198" s="49"/>
      <c r="AH198" s="49"/>
      <c r="AI198" s="49"/>
      <c r="AJ198" s="49"/>
      <c r="AK198" s="49"/>
    </row>
    <row r="199" customFormat="false" ht="13.5" hidden="false" customHeight="true" outlineLevel="0" collapsed="false">
      <c r="B199" s="35"/>
      <c r="G199" s="73" t="n">
        <v>4.01</v>
      </c>
      <c r="H199" s="74" t="n">
        <f aca="false">INT(G199)*60+(G199-INT(G199))*100</f>
        <v>241</v>
      </c>
      <c r="I199" s="74"/>
      <c r="J199" s="75" t="n">
        <v>3.16</v>
      </c>
      <c r="N199" s="28"/>
      <c r="Q199" s="47"/>
      <c r="W199" s="48"/>
      <c r="X199" s="48"/>
      <c r="Y199" s="48"/>
      <c r="AB199" s="49"/>
      <c r="AC199" s="49"/>
      <c r="AD199" s="49"/>
      <c r="AE199" s="49"/>
      <c r="AF199" s="49"/>
      <c r="AG199" s="49"/>
      <c r="AH199" s="49"/>
      <c r="AI199" s="49"/>
      <c r="AJ199" s="49"/>
      <c r="AK199" s="49"/>
    </row>
    <row r="200" customFormat="false" ht="13.5" hidden="false" customHeight="true" outlineLevel="0" collapsed="false">
      <c r="B200" s="35"/>
      <c r="G200" s="73" t="n">
        <v>4.19</v>
      </c>
      <c r="H200" s="74" t="n">
        <f aca="false">INT(G200)*60+(G200-INT(G200))*100</f>
        <v>259</v>
      </c>
      <c r="I200" s="74"/>
      <c r="J200" s="75" t="n">
        <v>3.157</v>
      </c>
      <c r="N200" s="28"/>
      <c r="Q200" s="47"/>
      <c r="W200" s="48"/>
      <c r="X200" s="48"/>
      <c r="Y200" s="48"/>
      <c r="AB200" s="49"/>
      <c r="AC200" s="49"/>
      <c r="AD200" s="49"/>
      <c r="AE200" s="49"/>
      <c r="AF200" s="49"/>
      <c r="AG200" s="49"/>
      <c r="AH200" s="49"/>
      <c r="AI200" s="49"/>
      <c r="AJ200" s="49"/>
      <c r="AK200" s="49"/>
    </row>
    <row r="201" customFormat="false" ht="13.5" hidden="false" customHeight="true" outlineLevel="0" collapsed="false">
      <c r="B201" s="35"/>
      <c r="G201" s="73" t="n">
        <v>4.37</v>
      </c>
      <c r="H201" s="74" t="n">
        <f aca="false">INT(G201)*60+(G201-INT(G201))*100</f>
        <v>277</v>
      </c>
      <c r="I201" s="74"/>
      <c r="J201" s="75" t="n">
        <v>3.154</v>
      </c>
      <c r="N201" s="28"/>
      <c r="Q201" s="47"/>
      <c r="W201" s="48"/>
      <c r="X201" s="48"/>
      <c r="Y201" s="48"/>
      <c r="AB201" s="49"/>
      <c r="AC201" s="49"/>
      <c r="AD201" s="49"/>
      <c r="AE201" s="49"/>
      <c r="AF201" s="49"/>
      <c r="AG201" s="49"/>
      <c r="AH201" s="49"/>
      <c r="AI201" s="49"/>
      <c r="AJ201" s="49"/>
      <c r="AK201" s="49"/>
    </row>
    <row r="202" customFormat="false" ht="13.5" hidden="false" customHeight="true" outlineLevel="0" collapsed="false">
      <c r="B202" s="35"/>
      <c r="N202" s="28"/>
      <c r="Q202" s="47"/>
      <c r="W202" s="48"/>
      <c r="X202" s="48"/>
      <c r="Y202" s="48"/>
      <c r="AB202" s="49"/>
      <c r="AC202" s="49"/>
      <c r="AD202" s="49"/>
      <c r="AE202" s="49"/>
      <c r="AF202" s="49"/>
      <c r="AG202" s="49"/>
      <c r="AH202" s="49"/>
      <c r="AI202" s="49"/>
      <c r="AJ202" s="49"/>
      <c r="AK202" s="49"/>
    </row>
    <row r="203" customFormat="false" ht="13.5" hidden="false" customHeight="true" outlineLevel="0" collapsed="false">
      <c r="B203" s="35"/>
      <c r="E203" s="50" t="s">
        <v>85</v>
      </c>
      <c r="F203" s="50"/>
      <c r="G203" s="50"/>
      <c r="H203" s="50"/>
      <c r="I203" s="50"/>
      <c r="J203" s="50"/>
      <c r="K203" s="50"/>
      <c r="N203" s="28"/>
      <c r="Q203" s="47"/>
      <c r="W203" s="48"/>
      <c r="X203" s="48"/>
      <c r="Y203" s="48"/>
      <c r="AB203" s="49"/>
      <c r="AC203" s="49"/>
      <c r="AD203" s="49"/>
      <c r="AE203" s="49"/>
      <c r="AF203" s="49"/>
      <c r="AG203" s="49"/>
      <c r="AH203" s="49"/>
      <c r="AI203" s="49"/>
      <c r="AJ203" s="49"/>
      <c r="AK203" s="49"/>
    </row>
    <row r="204" customFormat="false" ht="13.5" hidden="false" customHeight="true" outlineLevel="0" collapsed="false">
      <c r="B204" s="35"/>
      <c r="N204" s="28"/>
      <c r="Q204" s="47"/>
      <c r="W204" s="48"/>
      <c r="X204" s="48"/>
      <c r="Y204" s="48"/>
      <c r="AB204" s="49"/>
      <c r="AC204" s="49"/>
      <c r="AD204" s="49"/>
      <c r="AE204" s="49"/>
      <c r="AF204" s="49"/>
      <c r="AG204" s="49"/>
      <c r="AH204" s="49"/>
      <c r="AI204" s="49"/>
      <c r="AJ204" s="49"/>
      <c r="AK204" s="49"/>
    </row>
    <row r="205" customFormat="false" ht="13.5" hidden="false" customHeight="true" outlineLevel="0" collapsed="false">
      <c r="B205" s="35"/>
      <c r="N205" s="28"/>
      <c r="Q205" s="47"/>
      <c r="W205" s="48"/>
      <c r="X205" s="48"/>
      <c r="Y205" s="48"/>
      <c r="AB205" s="49"/>
      <c r="AC205" s="49"/>
      <c r="AD205" s="49"/>
      <c r="AE205" s="49"/>
      <c r="AF205" s="49"/>
      <c r="AG205" s="49"/>
      <c r="AH205" s="49"/>
      <c r="AI205" s="49"/>
      <c r="AJ205" s="49"/>
      <c r="AK205" s="49"/>
    </row>
    <row r="206" customFormat="false" ht="13.5" hidden="false" customHeight="true" outlineLevel="0" collapsed="false">
      <c r="B206" s="35"/>
      <c r="N206" s="28"/>
      <c r="Q206" s="47"/>
      <c r="W206" s="48"/>
      <c r="X206" s="48"/>
      <c r="Y206" s="48"/>
      <c r="AB206" s="49"/>
      <c r="AC206" s="49"/>
      <c r="AD206" s="49"/>
      <c r="AE206" s="49"/>
      <c r="AF206" s="49"/>
      <c r="AG206" s="49"/>
      <c r="AH206" s="49"/>
      <c r="AI206" s="49"/>
      <c r="AJ206" s="49"/>
      <c r="AK206" s="49"/>
    </row>
    <row r="207" customFormat="false" ht="13.5" hidden="false" customHeight="true" outlineLevel="0" collapsed="false">
      <c r="B207" s="35"/>
      <c r="N207" s="28"/>
      <c r="Q207" s="47"/>
      <c r="W207" s="48"/>
      <c r="X207" s="48"/>
      <c r="Y207" s="48"/>
      <c r="AB207" s="49"/>
      <c r="AC207" s="49"/>
      <c r="AD207" s="49"/>
      <c r="AE207" s="49"/>
      <c r="AF207" s="49"/>
      <c r="AG207" s="49"/>
      <c r="AH207" s="49"/>
      <c r="AI207" s="49"/>
      <c r="AJ207" s="49"/>
      <c r="AK207" s="49"/>
    </row>
    <row r="208" customFormat="false" ht="13.5" hidden="false" customHeight="true" outlineLevel="0" collapsed="false">
      <c r="B208" s="35"/>
      <c r="N208" s="28"/>
      <c r="Q208" s="47"/>
      <c r="W208" s="48"/>
      <c r="X208" s="48"/>
      <c r="Y208" s="48"/>
      <c r="AB208" s="49"/>
      <c r="AC208" s="49"/>
      <c r="AD208" s="49"/>
      <c r="AE208" s="49"/>
      <c r="AF208" s="49"/>
      <c r="AG208" s="49"/>
      <c r="AH208" s="49"/>
      <c r="AI208" s="49"/>
      <c r="AJ208" s="49"/>
      <c r="AK208" s="49"/>
    </row>
    <row r="209" customFormat="false" ht="13.5" hidden="false" customHeight="true" outlineLevel="0" collapsed="false">
      <c r="B209" s="35"/>
      <c r="N209" s="28"/>
      <c r="Q209" s="47"/>
      <c r="W209" s="48"/>
      <c r="X209" s="48"/>
      <c r="Y209" s="48"/>
      <c r="AB209" s="49"/>
      <c r="AC209" s="49"/>
      <c r="AD209" s="49"/>
      <c r="AE209" s="49"/>
      <c r="AF209" s="49"/>
      <c r="AG209" s="49"/>
      <c r="AH209" s="49"/>
      <c r="AI209" s="49"/>
      <c r="AJ209" s="49"/>
      <c r="AK209" s="49"/>
    </row>
    <row r="210" customFormat="false" ht="13.5" hidden="false" customHeight="true" outlineLevel="0" collapsed="false">
      <c r="B210" s="35"/>
      <c r="N210" s="28"/>
    </row>
    <row r="211" customFormat="false" ht="13.5" hidden="false" customHeight="true" outlineLevel="0" collapsed="false">
      <c r="B211" s="35"/>
      <c r="N211" s="28"/>
    </row>
    <row r="212" customFormat="false" ht="13.5" hidden="false" customHeight="true" outlineLevel="0" collapsed="false">
      <c r="B212" s="35"/>
      <c r="N212" s="28"/>
    </row>
    <row r="213" customFormat="false" ht="13.5" hidden="false" customHeight="true" outlineLevel="0" collapsed="false">
      <c r="B213" s="35"/>
      <c r="N213" s="28"/>
    </row>
    <row r="214" customFormat="false" ht="13.5" hidden="false" customHeight="true" outlineLevel="0" collapsed="false">
      <c r="B214" s="35"/>
      <c r="N214" s="28"/>
    </row>
    <row r="215" customFormat="false" ht="13.5" hidden="false" customHeight="true" outlineLevel="0" collapsed="false">
      <c r="B215" s="25" t="s">
        <v>86</v>
      </c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</row>
    <row r="216" customFormat="false" ht="13.5" hidden="false" customHeight="true" outlineLevel="0" collapsed="false">
      <c r="B216" s="35"/>
      <c r="N216" s="28"/>
    </row>
    <row r="217" customFormat="false" ht="13.5" hidden="false" customHeight="true" outlineLevel="0" collapsed="false">
      <c r="B217" s="35"/>
      <c r="C217" s="77" t="s">
        <v>87</v>
      </c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28"/>
    </row>
    <row r="218" customFormat="false" ht="13.5" hidden="false" customHeight="true" outlineLevel="0" collapsed="false">
      <c r="B218" s="35"/>
      <c r="C218" s="78" t="s">
        <v>88</v>
      </c>
      <c r="D218" s="78"/>
      <c r="E218" s="78"/>
      <c r="F218" s="78"/>
      <c r="G218" s="79" t="s">
        <v>89</v>
      </c>
      <c r="H218" s="79"/>
      <c r="I218" s="79"/>
      <c r="J218" s="79"/>
      <c r="K218" s="79"/>
      <c r="L218" s="79"/>
      <c r="M218" s="79"/>
      <c r="N218" s="28"/>
    </row>
    <row r="219" customFormat="false" ht="13.5" hidden="false" customHeight="true" outlineLevel="0" collapsed="false">
      <c r="B219" s="35"/>
      <c r="C219" s="80"/>
      <c r="D219" s="22"/>
      <c r="E219" s="22"/>
      <c r="F219" s="81"/>
      <c r="G219" s="82"/>
      <c r="H219" s="22"/>
      <c r="I219" s="22"/>
      <c r="J219" s="22"/>
      <c r="K219" s="22"/>
      <c r="L219" s="22"/>
      <c r="M219" s="24"/>
      <c r="N219" s="28"/>
    </row>
    <row r="220" customFormat="false" ht="13.5" hidden="false" customHeight="true" outlineLevel="0" collapsed="false">
      <c r="B220" s="35"/>
      <c r="C220" s="35"/>
      <c r="F220" s="83"/>
      <c r="G220" s="84" t="s">
        <v>90</v>
      </c>
      <c r="H220" s="84"/>
      <c r="I220" s="84"/>
      <c r="J220" s="84"/>
      <c r="K220" s="84"/>
      <c r="L220" s="85" t="n">
        <f aca="false">J34</f>
        <v>2.67</v>
      </c>
      <c r="M220" s="86" t="s">
        <v>91</v>
      </c>
      <c r="N220" s="28"/>
    </row>
    <row r="221" customFormat="false" ht="13.5" hidden="false" customHeight="true" outlineLevel="0" collapsed="false">
      <c r="B221" s="35"/>
      <c r="C221" s="35"/>
      <c r="F221" s="83"/>
      <c r="G221" s="84" t="s">
        <v>92</v>
      </c>
      <c r="H221" s="84"/>
      <c r="I221" s="84"/>
      <c r="J221" s="84"/>
      <c r="K221" s="84"/>
      <c r="L221" s="85" t="n">
        <f aca="false">J36</f>
        <v>9.1</v>
      </c>
      <c r="M221" s="86" t="s">
        <v>93</v>
      </c>
      <c r="N221" s="28"/>
    </row>
    <row r="222" customFormat="false" ht="13.5" hidden="false" customHeight="true" outlineLevel="0" collapsed="false">
      <c r="B222" s="35"/>
      <c r="C222" s="35"/>
      <c r="F222" s="83"/>
      <c r="G222" s="84" t="s">
        <v>94</v>
      </c>
      <c r="H222" s="84"/>
      <c r="I222" s="84"/>
      <c r="J222" s="84"/>
      <c r="K222" s="84"/>
      <c r="L222" s="85" t="n">
        <v>3.229</v>
      </c>
      <c r="M222" s="86" t="str">
        <f aca="false">M220</f>
        <v>mΩ</v>
      </c>
      <c r="N222" s="28"/>
    </row>
    <row r="223" customFormat="false" ht="13.5" hidden="false" customHeight="true" outlineLevel="0" collapsed="false">
      <c r="B223" s="35"/>
      <c r="C223" s="87"/>
      <c r="D223" s="88"/>
      <c r="E223" s="88"/>
      <c r="F223" s="89"/>
      <c r="G223" s="90"/>
      <c r="H223" s="90"/>
      <c r="I223" s="90"/>
      <c r="J223" s="90"/>
      <c r="K223" s="90"/>
      <c r="L223" s="91"/>
      <c r="M223" s="92"/>
      <c r="N223" s="28"/>
    </row>
    <row r="224" customFormat="false" ht="13.5" hidden="false" customHeight="true" outlineLevel="0" collapsed="false">
      <c r="B224" s="35"/>
      <c r="N224" s="28"/>
    </row>
    <row r="225" customFormat="false" ht="13.5" hidden="false" customHeight="true" outlineLevel="0" collapsed="false">
      <c r="B225" s="35"/>
      <c r="K225" s="37" t="s">
        <v>95</v>
      </c>
      <c r="L225" s="93" t="n">
        <f aca="false">((L222/J34)*(J36+U27))-U27</f>
        <v>58.1119475655431</v>
      </c>
      <c r="M225" s="94" t="str">
        <f aca="false">M221</f>
        <v>°C</v>
      </c>
      <c r="N225" s="28"/>
    </row>
    <row r="226" customFormat="false" ht="13.5" hidden="false" customHeight="true" outlineLevel="0" collapsed="false">
      <c r="B226" s="35"/>
      <c r="N226" s="28"/>
    </row>
    <row r="227" customFormat="false" ht="13.5" hidden="false" customHeight="true" outlineLevel="0" collapsed="false">
      <c r="B227" s="35"/>
      <c r="C227" s="77" t="s">
        <v>96</v>
      </c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28"/>
    </row>
    <row r="228" customFormat="false" ht="13.5" hidden="false" customHeight="true" outlineLevel="0" collapsed="false">
      <c r="B228" s="35"/>
      <c r="C228" s="78" t="s">
        <v>88</v>
      </c>
      <c r="D228" s="78"/>
      <c r="E228" s="78"/>
      <c r="F228" s="78"/>
      <c r="G228" s="79" t="s">
        <v>89</v>
      </c>
      <c r="H228" s="79"/>
      <c r="I228" s="79"/>
      <c r="J228" s="79"/>
      <c r="K228" s="79"/>
      <c r="L228" s="79"/>
      <c r="M228" s="79"/>
      <c r="N228" s="28"/>
    </row>
    <row r="229" customFormat="false" ht="13.5" hidden="false" customHeight="true" outlineLevel="0" collapsed="false">
      <c r="B229" s="35"/>
      <c r="C229" s="80"/>
      <c r="D229" s="22"/>
      <c r="E229" s="22"/>
      <c r="F229" s="81"/>
      <c r="G229" s="82"/>
      <c r="H229" s="22"/>
      <c r="I229" s="22"/>
      <c r="J229" s="22"/>
      <c r="K229" s="22"/>
      <c r="L229" s="22"/>
      <c r="M229" s="24"/>
      <c r="N229" s="28"/>
    </row>
    <row r="230" customFormat="false" ht="13.5" hidden="false" customHeight="true" outlineLevel="0" collapsed="false">
      <c r="B230" s="35"/>
      <c r="C230" s="35"/>
      <c r="F230" s="83"/>
      <c r="G230" s="84" t="s">
        <v>97</v>
      </c>
      <c r="H230" s="84"/>
      <c r="I230" s="84"/>
      <c r="J230" s="84"/>
      <c r="K230" s="84"/>
      <c r="L230" s="95" t="n">
        <f aca="false">L225</f>
        <v>58.1119475655431</v>
      </c>
      <c r="M230" s="86" t="str">
        <f aca="false">M225</f>
        <v>°C</v>
      </c>
      <c r="N230" s="28"/>
    </row>
    <row r="231" customFormat="false" ht="13.5" hidden="false" customHeight="true" outlineLevel="0" collapsed="false">
      <c r="B231" s="35"/>
      <c r="C231" s="35"/>
      <c r="F231" s="83"/>
      <c r="G231" s="84" t="s">
        <v>98</v>
      </c>
      <c r="H231" s="84"/>
      <c r="I231" s="84"/>
      <c r="J231" s="84"/>
      <c r="K231" s="84"/>
      <c r="L231" s="95" t="n">
        <f aca="false">MEDIAN(J160:L160)</f>
        <v>22.18</v>
      </c>
      <c r="M231" s="86" t="s">
        <v>93</v>
      </c>
      <c r="N231" s="28"/>
    </row>
    <row r="232" customFormat="false" ht="13.5" hidden="false" customHeight="true" outlineLevel="0" collapsed="false">
      <c r="B232" s="35"/>
      <c r="C232" s="87"/>
      <c r="D232" s="88"/>
      <c r="E232" s="88"/>
      <c r="F232" s="89"/>
      <c r="G232" s="96"/>
      <c r="H232" s="96"/>
      <c r="I232" s="96"/>
      <c r="J232" s="96"/>
      <c r="K232" s="96"/>
      <c r="L232" s="97"/>
      <c r="M232" s="92"/>
      <c r="N232" s="28"/>
    </row>
    <row r="233" customFormat="false" ht="13.5" hidden="false" customHeight="true" outlineLevel="0" collapsed="false">
      <c r="B233" s="35"/>
      <c r="N233" s="28"/>
    </row>
    <row r="234" customFormat="false" ht="13.5" hidden="false" customHeight="true" outlineLevel="0" collapsed="false">
      <c r="B234" s="35"/>
      <c r="I234" s="37" t="s">
        <v>99</v>
      </c>
      <c r="J234" s="93" t="n">
        <f aca="false">L225-L231</f>
        <v>35.9319475655431</v>
      </c>
      <c r="K234" s="94" t="str">
        <f aca="false">M231</f>
        <v>°C</v>
      </c>
      <c r="N234" s="28"/>
    </row>
    <row r="235" customFormat="false" ht="13.5" hidden="false" customHeight="true" outlineLevel="0" collapsed="false">
      <c r="B235" s="35"/>
      <c r="N235" s="28"/>
    </row>
    <row r="236" customFormat="false" ht="13.5" hidden="false" customHeight="true" outlineLevel="0" collapsed="false">
      <c r="B236" s="35"/>
      <c r="C236" s="98" t="s">
        <v>100</v>
      </c>
      <c r="D236" s="98"/>
      <c r="E236" s="98"/>
      <c r="F236" s="98"/>
      <c r="G236" s="98"/>
      <c r="H236" s="98"/>
      <c r="I236" s="98"/>
      <c r="J236" s="98"/>
      <c r="K236" s="98"/>
      <c r="L236" s="98"/>
      <c r="M236" s="98"/>
      <c r="N236" s="28"/>
      <c r="V236" s="76" t="s">
        <v>84</v>
      </c>
      <c r="W236" s="76"/>
      <c r="X236" s="76"/>
      <c r="Y236" s="76"/>
      <c r="Z236" s="76"/>
      <c r="AA236" s="76"/>
      <c r="AB236" s="76"/>
      <c r="AC236" s="76"/>
    </row>
    <row r="237" customFormat="false" ht="13.5" hidden="false" customHeight="true" outlineLevel="0" collapsed="false">
      <c r="B237" s="35"/>
      <c r="C237" s="78" t="str">
        <f aca="false">C228</f>
        <v>Formula</v>
      </c>
      <c r="D237" s="78"/>
      <c r="E237" s="78"/>
      <c r="F237" s="78"/>
      <c r="G237" s="79" t="str">
        <f aca="false">G228</f>
        <v>Variáveis</v>
      </c>
      <c r="H237" s="79"/>
      <c r="I237" s="79"/>
      <c r="J237" s="79"/>
      <c r="K237" s="79"/>
      <c r="L237" s="79"/>
      <c r="M237" s="79"/>
      <c r="N237" s="28"/>
    </row>
    <row r="238" customFormat="false" ht="13.5" hidden="false" customHeight="true" outlineLevel="0" collapsed="false">
      <c r="B238" s="35"/>
      <c r="C238" s="80"/>
      <c r="D238" s="22"/>
      <c r="E238" s="22"/>
      <c r="F238" s="81"/>
      <c r="G238" s="82"/>
      <c r="H238" s="22"/>
      <c r="I238" s="22"/>
      <c r="J238" s="22"/>
      <c r="K238" s="22"/>
      <c r="L238" s="22"/>
      <c r="M238" s="24"/>
      <c r="N238" s="28"/>
    </row>
    <row r="239" customFormat="false" ht="13.5" hidden="false" customHeight="true" outlineLevel="0" collapsed="false">
      <c r="B239" s="35"/>
      <c r="C239" s="35"/>
      <c r="F239" s="83"/>
      <c r="G239" s="84" t="s">
        <v>101</v>
      </c>
      <c r="H239" s="84"/>
      <c r="I239" s="84"/>
      <c r="J239" s="84"/>
      <c r="K239" s="84"/>
      <c r="L239" s="95" t="n">
        <v>40</v>
      </c>
      <c r="M239" s="86" t="str">
        <f aca="false">M231</f>
        <v>°C</v>
      </c>
      <c r="N239" s="28"/>
    </row>
    <row r="240" customFormat="false" ht="13.5" hidden="false" customHeight="true" outlineLevel="0" collapsed="false">
      <c r="B240" s="35"/>
      <c r="C240" s="35"/>
      <c r="F240" s="83"/>
      <c r="G240" s="84" t="str">
        <f aca="false">G231</f>
        <v>Temp. Amb.  no desligamento - T2</v>
      </c>
      <c r="H240" s="84"/>
      <c r="I240" s="84"/>
      <c r="J240" s="84"/>
      <c r="K240" s="84"/>
      <c r="L240" s="95" t="n">
        <f aca="false">L231</f>
        <v>22.18</v>
      </c>
      <c r="M240" s="86" t="str">
        <f aca="false">M231</f>
        <v>°C</v>
      </c>
      <c r="N240" s="28"/>
    </row>
    <row r="241" customFormat="false" ht="13.5" hidden="false" customHeight="true" outlineLevel="0" collapsed="false">
      <c r="B241" s="35"/>
      <c r="C241" s="35"/>
      <c r="F241" s="83"/>
      <c r="G241" s="84" t="s">
        <v>102</v>
      </c>
      <c r="H241" s="84"/>
      <c r="I241" s="84"/>
      <c r="J241" s="84"/>
      <c r="K241" s="84"/>
      <c r="L241" s="95" t="n">
        <f aca="false">J234</f>
        <v>35.9319475655431</v>
      </c>
      <c r="M241" s="86" t="str">
        <f aca="false">K234</f>
        <v>°C</v>
      </c>
      <c r="N241" s="28"/>
    </row>
    <row r="242" customFormat="false" ht="13.5" hidden="false" customHeight="true" outlineLevel="0" collapsed="false">
      <c r="B242" s="35"/>
      <c r="C242" s="87"/>
      <c r="D242" s="88"/>
      <c r="E242" s="88"/>
      <c r="F242" s="89"/>
      <c r="G242" s="90"/>
      <c r="H242" s="90"/>
      <c r="I242" s="90"/>
      <c r="J242" s="90"/>
      <c r="K242" s="90"/>
      <c r="L242" s="91"/>
      <c r="M242" s="92"/>
      <c r="N242" s="28"/>
    </row>
    <row r="243" customFormat="false" ht="13.5" hidden="false" customHeight="true" outlineLevel="0" collapsed="false">
      <c r="B243" s="35"/>
      <c r="N243" s="28"/>
    </row>
    <row r="244" customFormat="false" ht="13.5" hidden="false" customHeight="true" outlineLevel="0" collapsed="false">
      <c r="B244" s="35"/>
      <c r="K244" s="37" t="s">
        <v>103</v>
      </c>
      <c r="L244" s="93" t="n">
        <f aca="false">(L241*(U27+L239)/(U27+L240))+L239</f>
        <v>78.5223970582932</v>
      </c>
      <c r="M244" s="94" t="str">
        <f aca="false">K234</f>
        <v>°C</v>
      </c>
      <c r="N244" s="28"/>
    </row>
    <row r="245" customFormat="false" ht="13.5" hidden="false" customHeight="true" outlineLevel="0" collapsed="false">
      <c r="B245" s="35"/>
      <c r="N245" s="28"/>
    </row>
    <row r="246" customFormat="false" ht="13.5" hidden="false" customHeight="true" outlineLevel="0" collapsed="false">
      <c r="B246" s="35"/>
      <c r="C246" s="98" t="s">
        <v>104</v>
      </c>
      <c r="D246" s="98"/>
      <c r="E246" s="98"/>
      <c r="F246" s="98"/>
      <c r="G246" s="98"/>
      <c r="H246" s="98"/>
      <c r="I246" s="98"/>
      <c r="J246" s="98"/>
      <c r="K246" s="98"/>
      <c r="L246" s="98"/>
      <c r="M246" s="98"/>
      <c r="N246" s="28"/>
    </row>
    <row r="247" customFormat="false" ht="13.5" hidden="false" customHeight="true" outlineLevel="0" collapsed="false">
      <c r="B247" s="35"/>
      <c r="C247" s="78" t="str">
        <f aca="false">C237</f>
        <v>Formula</v>
      </c>
      <c r="D247" s="78"/>
      <c r="E247" s="78"/>
      <c r="F247" s="78"/>
      <c r="G247" s="79" t="str">
        <f aca="false">G237</f>
        <v>Variáveis</v>
      </c>
      <c r="H247" s="79"/>
      <c r="I247" s="79"/>
      <c r="J247" s="79"/>
      <c r="K247" s="79"/>
      <c r="L247" s="79"/>
      <c r="M247" s="79"/>
      <c r="N247" s="28"/>
    </row>
    <row r="248" customFormat="false" ht="13.5" hidden="false" customHeight="true" outlineLevel="0" collapsed="false">
      <c r="B248" s="35"/>
      <c r="C248" s="80"/>
      <c r="D248" s="22"/>
      <c r="E248" s="22"/>
      <c r="F248" s="81"/>
      <c r="G248" s="82"/>
      <c r="H248" s="22"/>
      <c r="I248" s="22"/>
      <c r="J248" s="22"/>
      <c r="K248" s="22"/>
      <c r="L248" s="22"/>
      <c r="M248" s="24"/>
      <c r="N248" s="28"/>
    </row>
    <row r="249" customFormat="false" ht="13.5" hidden="false" customHeight="true" outlineLevel="0" collapsed="false">
      <c r="B249" s="35"/>
      <c r="C249" s="35"/>
      <c r="F249" s="83"/>
      <c r="G249" s="84" t="s">
        <v>105</v>
      </c>
      <c r="H249" s="84"/>
      <c r="I249" s="84"/>
      <c r="J249" s="84"/>
      <c r="K249" s="84"/>
      <c r="L249" s="95" t="n">
        <f aca="false">L244</f>
        <v>78.5223970582932</v>
      </c>
      <c r="M249" s="86" t="str">
        <f aca="false">M241</f>
        <v>°C</v>
      </c>
      <c r="N249" s="28"/>
    </row>
    <row r="250" customFormat="false" ht="13.5" hidden="false" customHeight="true" outlineLevel="0" collapsed="false">
      <c r="B250" s="35"/>
      <c r="C250" s="35"/>
      <c r="F250" s="83"/>
      <c r="G250" s="84" t="s">
        <v>101</v>
      </c>
      <c r="H250" s="84"/>
      <c r="I250" s="84"/>
      <c r="J250" s="84"/>
      <c r="K250" s="84"/>
      <c r="L250" s="95" t="n">
        <f aca="false">L239</f>
        <v>40</v>
      </c>
      <c r="M250" s="86" t="str">
        <f aca="false">M249</f>
        <v>°C</v>
      </c>
      <c r="N250" s="28"/>
    </row>
    <row r="251" customFormat="false" ht="13.5" hidden="false" customHeight="true" outlineLevel="0" collapsed="false">
      <c r="B251" s="35"/>
      <c r="C251" s="87"/>
      <c r="D251" s="88"/>
      <c r="E251" s="88"/>
      <c r="F251" s="89"/>
      <c r="G251" s="90"/>
      <c r="H251" s="90"/>
      <c r="I251" s="90"/>
      <c r="J251" s="90"/>
      <c r="K251" s="90"/>
      <c r="L251" s="91"/>
      <c r="M251" s="92"/>
      <c r="N251" s="28"/>
    </row>
    <row r="252" customFormat="false" ht="13.5" hidden="false" customHeight="true" outlineLevel="0" collapsed="false">
      <c r="B252" s="35"/>
      <c r="N252" s="28"/>
    </row>
    <row r="253" customFormat="false" ht="13.5" hidden="false" customHeight="true" outlineLevel="0" collapsed="false">
      <c r="B253" s="35"/>
      <c r="K253" s="37" t="s">
        <v>106</v>
      </c>
      <c r="L253" s="93" t="n">
        <f aca="false">L249-L250</f>
        <v>38.5223970582932</v>
      </c>
      <c r="M253" s="94" t="str">
        <f aca="false">M244</f>
        <v>°C</v>
      </c>
      <c r="N253" s="28"/>
    </row>
    <row r="254" customFormat="false" ht="13.5" hidden="false" customHeight="true" outlineLevel="0" collapsed="false">
      <c r="B254" s="35"/>
      <c r="K254" s="37"/>
      <c r="L254" s="93"/>
      <c r="M254" s="94"/>
      <c r="N254" s="28"/>
    </row>
    <row r="255" customFormat="false" ht="13.5" hidden="false" customHeight="true" outlineLevel="0" collapsed="false">
      <c r="B255" s="35"/>
      <c r="C255" s="98" t="s">
        <v>107</v>
      </c>
      <c r="D255" s="98"/>
      <c r="E255" s="98"/>
      <c r="F255" s="98"/>
      <c r="G255" s="98"/>
      <c r="H255" s="98"/>
      <c r="I255" s="98"/>
      <c r="J255" s="98"/>
      <c r="K255" s="98"/>
      <c r="L255" s="98"/>
      <c r="M255" s="98"/>
      <c r="N255" s="28"/>
    </row>
    <row r="256" customFormat="false" ht="13.5" hidden="false" customHeight="true" outlineLevel="0" collapsed="false">
      <c r="B256" s="35"/>
      <c r="C256" s="78" t="str">
        <f aca="false">C247</f>
        <v>Formula</v>
      </c>
      <c r="D256" s="78"/>
      <c r="E256" s="78"/>
      <c r="F256" s="78"/>
      <c r="G256" s="79" t="str">
        <f aca="false">G247</f>
        <v>Variáveis</v>
      </c>
      <c r="H256" s="79"/>
      <c r="I256" s="79"/>
      <c r="J256" s="79"/>
      <c r="K256" s="79"/>
      <c r="L256" s="79"/>
      <c r="M256" s="79"/>
      <c r="N256" s="28"/>
    </row>
    <row r="257" customFormat="false" ht="13.5" hidden="false" customHeight="true" outlineLevel="0" collapsed="false">
      <c r="B257" s="35"/>
      <c r="C257" s="80"/>
      <c r="D257" s="22"/>
      <c r="E257" s="22"/>
      <c r="F257" s="81"/>
      <c r="G257" s="82"/>
      <c r="H257" s="22"/>
      <c r="I257" s="22"/>
      <c r="J257" s="22"/>
      <c r="K257" s="22"/>
      <c r="L257" s="22"/>
      <c r="M257" s="24"/>
      <c r="N257" s="28"/>
    </row>
    <row r="258" customFormat="false" ht="13.5" hidden="false" customHeight="true" outlineLevel="0" collapsed="false">
      <c r="B258" s="35"/>
      <c r="C258" s="35"/>
      <c r="F258" s="83"/>
      <c r="G258" s="84" t="s">
        <v>105</v>
      </c>
      <c r="H258" s="84"/>
      <c r="I258" s="84"/>
      <c r="J258" s="84"/>
      <c r="K258" s="84"/>
      <c r="L258" s="95" t="n">
        <f aca="false">L249</f>
        <v>78.5223970582932</v>
      </c>
      <c r="M258" s="86" t="str">
        <f aca="false">M250</f>
        <v>°C</v>
      </c>
      <c r="N258" s="28"/>
    </row>
    <row r="259" customFormat="false" ht="13.5" hidden="false" customHeight="true" outlineLevel="0" collapsed="false">
      <c r="B259" s="35"/>
      <c r="C259" s="35"/>
      <c r="F259" s="83"/>
      <c r="G259" s="84" t="s">
        <v>108</v>
      </c>
      <c r="H259" s="84"/>
      <c r="I259" s="84"/>
      <c r="J259" s="84"/>
      <c r="K259" s="84"/>
      <c r="L259" s="95" t="n">
        <v>10</v>
      </c>
      <c r="M259" s="86" t="s">
        <v>109</v>
      </c>
      <c r="N259" s="28"/>
    </row>
    <row r="260" customFormat="false" ht="13.5" hidden="false" customHeight="true" outlineLevel="0" collapsed="false">
      <c r="B260" s="35"/>
      <c r="C260" s="35"/>
      <c r="F260" s="83"/>
      <c r="G260" s="84" t="s">
        <v>110</v>
      </c>
      <c r="H260" s="84"/>
      <c r="I260" s="84"/>
      <c r="J260" s="84"/>
      <c r="K260" s="84"/>
      <c r="L260" s="95" t="n">
        <f aca="false">9.5*23</f>
        <v>218.5</v>
      </c>
      <c r="M260" s="86" t="s">
        <v>111</v>
      </c>
      <c r="N260" s="28"/>
    </row>
    <row r="261" customFormat="false" ht="13.5" hidden="false" customHeight="true" outlineLevel="0" collapsed="false">
      <c r="B261" s="35"/>
      <c r="C261" s="35"/>
      <c r="F261" s="83"/>
      <c r="G261" s="84" t="s">
        <v>112</v>
      </c>
      <c r="H261" s="84"/>
      <c r="I261" s="84"/>
      <c r="J261" s="84"/>
      <c r="K261" s="84"/>
      <c r="L261" s="95" t="n">
        <v>1</v>
      </c>
      <c r="M261" s="86" t="s">
        <v>113</v>
      </c>
      <c r="N261" s="28"/>
    </row>
    <row r="262" customFormat="false" ht="13.5" hidden="false" customHeight="true" outlineLevel="0" collapsed="false">
      <c r="B262" s="35"/>
      <c r="C262" s="87"/>
      <c r="D262" s="88"/>
      <c r="E262" s="88"/>
      <c r="F262" s="89"/>
      <c r="G262" s="90"/>
      <c r="H262" s="90"/>
      <c r="I262" s="90"/>
      <c r="J262" s="90"/>
      <c r="K262" s="90"/>
      <c r="L262" s="91"/>
      <c r="M262" s="92"/>
      <c r="N262" s="28"/>
    </row>
    <row r="263" customFormat="false" ht="13.5" hidden="false" customHeight="true" outlineLevel="0" collapsed="false">
      <c r="B263" s="35"/>
      <c r="N263" s="28"/>
    </row>
    <row r="264" customFormat="false" ht="13.5" hidden="false" customHeight="true" outlineLevel="0" collapsed="false">
      <c r="B264" s="35"/>
      <c r="K264" s="37" t="s">
        <v>114</v>
      </c>
      <c r="L264" s="93" t="n">
        <f aca="false">L258+((2*(L258+U27))/((45700/((L259*1000)/L260)^2*L261)-1))</f>
        <v>107.681716958774</v>
      </c>
      <c r="M264" s="94" t="str">
        <f aca="false">M253</f>
        <v>°C</v>
      </c>
      <c r="N264" s="28"/>
    </row>
    <row r="265" customFormat="false" ht="13.5" hidden="false" customHeight="true" outlineLevel="0" collapsed="false">
      <c r="B265" s="35"/>
      <c r="K265" s="37"/>
      <c r="L265" s="93"/>
      <c r="M265" s="94"/>
      <c r="N265" s="28"/>
    </row>
    <row r="266" customFormat="false" ht="13.5" hidden="false" customHeight="true" outlineLevel="0" collapsed="false">
      <c r="B266" s="25" t="s">
        <v>115</v>
      </c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N266" s="25"/>
    </row>
    <row r="267" customFormat="false" ht="13.5" hidden="false" customHeight="true" outlineLevel="0" collapsed="false">
      <c r="B267" s="35"/>
      <c r="N267" s="28"/>
    </row>
    <row r="268" customFormat="false" ht="13.5" hidden="false" customHeight="true" outlineLevel="0" collapsed="false">
      <c r="B268" s="35"/>
      <c r="N268" s="28"/>
    </row>
    <row r="269" customFormat="false" ht="13.5" hidden="false" customHeight="true" outlineLevel="0" collapsed="false">
      <c r="B269" s="35"/>
      <c r="N269" s="28"/>
    </row>
    <row r="270" customFormat="false" ht="13.5" hidden="false" customHeight="true" outlineLevel="0" collapsed="false">
      <c r="B270" s="35"/>
      <c r="N270" s="28"/>
    </row>
    <row r="271" customFormat="false" ht="13.5" hidden="false" customHeight="true" outlineLevel="0" collapsed="false">
      <c r="B271" s="35"/>
      <c r="N271" s="28"/>
    </row>
    <row r="272" customFormat="false" ht="13.5" hidden="false" customHeight="true" outlineLevel="0" collapsed="false">
      <c r="B272" s="35"/>
      <c r="E272" s="99" t="s">
        <v>116</v>
      </c>
      <c r="F272" s="99"/>
      <c r="G272" s="99"/>
      <c r="H272" s="99"/>
      <c r="I272" s="99"/>
      <c r="J272" s="99"/>
      <c r="N272" s="28"/>
    </row>
    <row r="273" customFormat="false" ht="13.5" hidden="false" customHeight="true" outlineLevel="0" collapsed="false">
      <c r="B273" s="35"/>
      <c r="E273" s="100" t="s">
        <v>117</v>
      </c>
      <c r="F273" s="100"/>
      <c r="G273" s="100"/>
      <c r="H273" s="100"/>
      <c r="I273" s="28" t="s">
        <v>118</v>
      </c>
      <c r="J273" s="28"/>
      <c r="N273" s="28"/>
    </row>
    <row r="274" customFormat="false" ht="13.5" hidden="false" customHeight="true" outlineLevel="0" collapsed="false">
      <c r="B274" s="35"/>
      <c r="E274" s="101" t="s">
        <v>119</v>
      </c>
      <c r="F274" s="101"/>
      <c r="G274" s="101"/>
      <c r="H274" s="101"/>
      <c r="I274" s="102" t="n">
        <f aca="false">L244</f>
        <v>78.5223970582932</v>
      </c>
      <c r="J274" s="103" t="str">
        <f aca="false">M244</f>
        <v>°C</v>
      </c>
      <c r="N274" s="28"/>
    </row>
    <row r="275" customFormat="false" ht="13.5" hidden="false" customHeight="true" outlineLevel="0" collapsed="false">
      <c r="B275" s="35"/>
      <c r="N275" s="28"/>
    </row>
    <row r="276" customFormat="false" ht="13.5" hidden="false" customHeight="true" outlineLevel="0" collapsed="false">
      <c r="B276" s="104" t="s">
        <v>120</v>
      </c>
      <c r="C276" s="104"/>
      <c r="D276" s="105" t="n">
        <v>43734</v>
      </c>
      <c r="E276" s="105"/>
      <c r="N276" s="28"/>
    </row>
    <row r="277" customFormat="false" ht="13.5" hidden="false" customHeight="true" outlineLevel="0" collapsed="false">
      <c r="B277" s="104"/>
      <c r="C277" s="106"/>
      <c r="D277" s="107"/>
      <c r="E277" s="108"/>
      <c r="N277" s="28"/>
      <c r="S277" s="37"/>
    </row>
    <row r="278" customFormat="false" ht="13.5" hidden="false" customHeight="true" outlineLevel="0" collapsed="false">
      <c r="B278" s="109" t="s">
        <v>121</v>
      </c>
      <c r="C278" s="110"/>
      <c r="D278" s="110"/>
      <c r="E278" s="110"/>
      <c r="I278" s="111" t="s">
        <v>122</v>
      </c>
      <c r="L278" s="110"/>
      <c r="M278" s="110"/>
      <c r="N278" s="112"/>
      <c r="S278" s="37"/>
    </row>
    <row r="279" customFormat="false" ht="13.5" hidden="false" customHeight="true" outlineLevel="0" collapsed="false">
      <c r="B279" s="113"/>
      <c r="C279" s="110"/>
      <c r="D279" s="110"/>
      <c r="E279" s="110"/>
      <c r="K279" s="110"/>
      <c r="L279" s="110"/>
      <c r="M279" s="110"/>
      <c r="N279" s="112"/>
      <c r="S279" s="37"/>
    </row>
    <row r="280" customFormat="false" ht="13.5" hidden="false" customHeight="true" outlineLevel="0" collapsed="false">
      <c r="B280" s="113"/>
      <c r="C280" s="110"/>
      <c r="D280" s="110"/>
      <c r="E280" s="110"/>
      <c r="K280" s="110"/>
      <c r="L280" s="110"/>
      <c r="M280" s="110"/>
      <c r="N280" s="112"/>
    </row>
    <row r="281" customFormat="false" ht="13.5" hidden="false" customHeight="true" outlineLevel="0" collapsed="false">
      <c r="B281" s="109"/>
      <c r="C281" s="110"/>
      <c r="D281" s="110"/>
      <c r="E281" s="110"/>
      <c r="K281" s="111"/>
      <c r="L281" s="110"/>
      <c r="M281" s="110"/>
      <c r="N281" s="112"/>
    </row>
    <row r="282" customFormat="false" ht="13.5" hidden="false" customHeight="true" outlineLevel="0" collapsed="false">
      <c r="B282" s="109"/>
      <c r="C282" s="110"/>
      <c r="D282" s="110"/>
      <c r="E282" s="110"/>
      <c r="K282" s="111"/>
      <c r="L282" s="110"/>
      <c r="M282" s="110"/>
      <c r="N282" s="112"/>
    </row>
    <row r="283" customFormat="false" ht="13.5" hidden="false" customHeight="true" outlineLevel="0" collapsed="false">
      <c r="B283" s="114" t="s">
        <v>123</v>
      </c>
      <c r="C283" s="114"/>
      <c r="D283" s="114"/>
      <c r="E283" s="114"/>
      <c r="F283" s="114"/>
      <c r="I283" s="115" t="s">
        <v>124</v>
      </c>
      <c r="J283" s="115"/>
      <c r="K283" s="115"/>
      <c r="L283" s="115"/>
      <c r="M283" s="115"/>
      <c r="N283" s="112"/>
    </row>
    <row r="284" customFormat="false" ht="13.5" hidden="false" customHeight="true" outlineLevel="0" collapsed="false">
      <c r="B284" s="113"/>
      <c r="C284" s="110"/>
      <c r="D284" s="110"/>
      <c r="E284" s="110"/>
      <c r="K284" s="110"/>
      <c r="L284" s="110"/>
      <c r="M284" s="110"/>
      <c r="N284" s="112"/>
      <c r="S284" s="37"/>
    </row>
    <row r="285" customFormat="false" ht="13.5" hidden="false" customHeight="true" outlineLevel="0" collapsed="false">
      <c r="B285" s="116" t="s">
        <v>125</v>
      </c>
      <c r="C285" s="116"/>
      <c r="D285" s="116"/>
      <c r="E285" s="116"/>
      <c r="F285" s="116"/>
      <c r="G285" s="116"/>
      <c r="H285" s="116"/>
      <c r="I285" s="116"/>
      <c r="J285" s="116"/>
      <c r="K285" s="116"/>
      <c r="L285" s="116"/>
      <c r="M285" s="116"/>
      <c r="N285" s="116"/>
    </row>
    <row r="286" customFormat="false" ht="13.5" hidden="false" customHeight="true" outlineLevel="0" collapsed="false">
      <c r="B286" s="116"/>
      <c r="C286" s="116"/>
      <c r="D286" s="116"/>
      <c r="E286" s="116"/>
      <c r="F286" s="116"/>
      <c r="G286" s="116"/>
      <c r="H286" s="116"/>
      <c r="I286" s="116"/>
      <c r="J286" s="116"/>
      <c r="K286" s="116"/>
      <c r="L286" s="116"/>
      <c r="M286" s="116"/>
      <c r="N286" s="116"/>
    </row>
    <row r="287" customFormat="false" ht="13.5" hidden="false" customHeight="true" outlineLevel="0" collapsed="false">
      <c r="B287" s="117"/>
      <c r="C287" s="118"/>
      <c r="D287" s="118"/>
      <c r="E287" s="118"/>
      <c r="F287" s="118"/>
      <c r="G287" s="118"/>
      <c r="H287" s="118"/>
      <c r="I287" s="118"/>
      <c r="J287" s="88"/>
      <c r="K287" s="88"/>
      <c r="L287" s="88"/>
      <c r="M287" s="88"/>
      <c r="N287" s="119"/>
    </row>
    <row r="288" customFormat="false" ht="13.5" hidden="false" customHeight="true" outlineLevel="0" collapsed="false"/>
    <row r="289" customFormat="false" ht="13.5" hidden="false" customHeight="true" outlineLevel="0" collapsed="false"/>
    <row r="290" customFormat="false" ht="13.5" hidden="false" customHeight="true" outlineLevel="0" collapsed="false"/>
    <row r="291" customFormat="false" ht="13.5" hidden="false" customHeight="true" outlineLevel="0" collapsed="false"/>
  </sheetData>
  <mergeCells count="107">
    <mergeCell ref="D2:N4"/>
    <mergeCell ref="B5:C5"/>
    <mergeCell ref="B6:C6"/>
    <mergeCell ref="B7:C7"/>
    <mergeCell ref="B9:N9"/>
    <mergeCell ref="M16:N16"/>
    <mergeCell ref="M17:N17"/>
    <mergeCell ref="B18:N18"/>
    <mergeCell ref="C20:M28"/>
    <mergeCell ref="B32:N32"/>
    <mergeCell ref="E34:I35"/>
    <mergeCell ref="J34:J35"/>
    <mergeCell ref="K34:K35"/>
    <mergeCell ref="E36:I37"/>
    <mergeCell ref="J36:J37"/>
    <mergeCell ref="K36:K37"/>
    <mergeCell ref="B39:N39"/>
    <mergeCell ref="D41:E42"/>
    <mergeCell ref="F41:L42"/>
    <mergeCell ref="D43:E44"/>
    <mergeCell ref="F43:L44"/>
    <mergeCell ref="D45:E46"/>
    <mergeCell ref="F45:L46"/>
    <mergeCell ref="D47:E48"/>
    <mergeCell ref="F47:L48"/>
    <mergeCell ref="D49:E50"/>
    <mergeCell ref="F49:L50"/>
    <mergeCell ref="D51:E52"/>
    <mergeCell ref="F51:L52"/>
    <mergeCell ref="D53:E54"/>
    <mergeCell ref="F53:L54"/>
    <mergeCell ref="D55:E56"/>
    <mergeCell ref="F55:L56"/>
    <mergeCell ref="D57:E58"/>
    <mergeCell ref="F57:L58"/>
    <mergeCell ref="E61:K61"/>
    <mergeCell ref="B84:N84"/>
    <mergeCell ref="D86:I86"/>
    <mergeCell ref="J86:L86"/>
    <mergeCell ref="Q100:Y100"/>
    <mergeCell ref="Q101:V101"/>
    <mergeCell ref="W101:Y101"/>
    <mergeCell ref="E162:K162"/>
    <mergeCell ref="B184:N184"/>
    <mergeCell ref="G186:J186"/>
    <mergeCell ref="H187:I187"/>
    <mergeCell ref="H188:I188"/>
    <mergeCell ref="H189:I189"/>
    <mergeCell ref="H190:I190"/>
    <mergeCell ref="H191:I191"/>
    <mergeCell ref="H192:I192"/>
    <mergeCell ref="H193:I193"/>
    <mergeCell ref="H194:I194"/>
    <mergeCell ref="H195:I195"/>
    <mergeCell ref="H196:I196"/>
    <mergeCell ref="H197:I197"/>
    <mergeCell ref="H198:I198"/>
    <mergeCell ref="H199:I199"/>
    <mergeCell ref="H200:I200"/>
    <mergeCell ref="H201:I201"/>
    <mergeCell ref="E203:K203"/>
    <mergeCell ref="B215:N215"/>
    <mergeCell ref="C217:M217"/>
    <mergeCell ref="C218:F218"/>
    <mergeCell ref="G218:M218"/>
    <mergeCell ref="G220:K220"/>
    <mergeCell ref="G221:K221"/>
    <mergeCell ref="G222:K222"/>
    <mergeCell ref="G223:K223"/>
    <mergeCell ref="C227:M227"/>
    <mergeCell ref="C228:F228"/>
    <mergeCell ref="G228:M228"/>
    <mergeCell ref="G230:K230"/>
    <mergeCell ref="G231:K231"/>
    <mergeCell ref="G232:K232"/>
    <mergeCell ref="C236:M236"/>
    <mergeCell ref="V236:AC236"/>
    <mergeCell ref="C237:F237"/>
    <mergeCell ref="G237:M237"/>
    <mergeCell ref="G239:K239"/>
    <mergeCell ref="G240:K240"/>
    <mergeCell ref="G241:K241"/>
    <mergeCell ref="G242:K242"/>
    <mergeCell ref="C246:M246"/>
    <mergeCell ref="C247:F247"/>
    <mergeCell ref="G247:M247"/>
    <mergeCell ref="G249:K249"/>
    <mergeCell ref="G250:K250"/>
    <mergeCell ref="G251:K251"/>
    <mergeCell ref="C255:M255"/>
    <mergeCell ref="C256:F256"/>
    <mergeCell ref="G256:M256"/>
    <mergeCell ref="G258:K258"/>
    <mergeCell ref="G259:K259"/>
    <mergeCell ref="G260:K260"/>
    <mergeCell ref="G261:K261"/>
    <mergeCell ref="G262:K262"/>
    <mergeCell ref="B266:N266"/>
    <mergeCell ref="E272:J272"/>
    <mergeCell ref="E273:H273"/>
    <mergeCell ref="I273:J273"/>
    <mergeCell ref="E274:H274"/>
    <mergeCell ref="B276:C276"/>
    <mergeCell ref="D276:E276"/>
    <mergeCell ref="B283:F283"/>
    <mergeCell ref="I283:M283"/>
    <mergeCell ref="B285:N286"/>
  </mergeCells>
  <conditionalFormatting sqref="R155:Y155">
    <cfRule type="expression" priority="2" aboveAverage="0" equalAverage="0" bottom="0" percent="0" rank="0" text="" dxfId="9">
      <formula>$E$92&lt;1</formula>
    </cfRule>
  </conditionalFormatting>
  <conditionalFormatting sqref="R156:V156 W156:Y164">
    <cfRule type="expression" priority="3" aboveAverage="0" equalAverage="0" bottom="0" percent="0" rank="0" text="" dxfId="10">
      <formula>$E$96&lt;1</formula>
    </cfRule>
  </conditionalFormatting>
  <conditionalFormatting sqref="R157:V164">
    <cfRule type="expression" priority="4" aboveAverage="0" equalAverage="0" bottom="0" percent="0" rank="0" text="" dxfId="11">
      <formula>$E$100&lt;1</formula>
    </cfRule>
  </conditionalFormatting>
  <printOptions headings="false" gridLines="false" gridLinesSet="true" horizontalCentered="false" verticalCentered="false"/>
  <pageMargins left="0.511805555555556" right="0.511805555555556" top="0.7875" bottom="0.7875" header="0.511811023622047" footer="0.315277777777778"/>
  <pageSetup paperSize="9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>&amp;CPágina &amp;P de &amp;N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B1:BI252"/>
  <sheetViews>
    <sheetView showFormulas="false" showGridLines="true" showRowColHeaders="true" showZeros="true" rightToLeft="false" tabSelected="false" showOutlineSymbols="true" defaultGridColor="true" view="normal" topLeftCell="A229" colorId="64" zoomScale="150" zoomScaleNormal="150" zoomScalePageLayoutView="100" workbookViewId="0">
      <selection pane="topLeft" activeCell="BC126" activeCellId="0" sqref="BC126"/>
    </sheetView>
  </sheetViews>
  <sheetFormatPr defaultColWidth="9.1484375" defaultRowHeight="14.25" zeroHeight="false" outlineLevelRow="0" outlineLevelCol="0"/>
  <cols>
    <col collapsed="false" customWidth="true" hidden="false" outlineLevel="0" max="1" min="1" style="1" width="9.71"/>
    <col collapsed="false" customWidth="true" hidden="false" outlineLevel="0" max="2" min="2" style="1" width="12.71"/>
    <col collapsed="false" customWidth="true" hidden="false" outlineLevel="0" max="12" min="3" style="1" width="9.71"/>
    <col collapsed="false" customWidth="true" hidden="false" outlineLevel="0" max="13" min="13" style="1" width="10.99"/>
    <col collapsed="false" customWidth="true" hidden="false" outlineLevel="0" max="22" min="14" style="1" width="10.13"/>
    <col collapsed="false" customWidth="true" hidden="false" outlineLevel="0" max="23" min="23" style="1" width="9.71"/>
    <col collapsed="false" customWidth="true" hidden="false" outlineLevel="0" max="33" min="24" style="1" width="8.29"/>
    <col collapsed="false" customWidth="true" hidden="false" outlineLevel="0" max="34" min="34" style="1" width="7.41"/>
    <col collapsed="false" customWidth="true" hidden="false" outlineLevel="0" max="35" min="35" style="1" width="8.29"/>
    <col collapsed="false" customWidth="true" hidden="false" outlineLevel="0" max="36" min="36" style="1" width="9.85"/>
    <col collapsed="false" customWidth="true" hidden="false" outlineLevel="0" max="37" min="37" style="1" width="8.29"/>
    <col collapsed="false" customWidth="false" hidden="false" outlineLevel="0" max="1024" min="38" style="1" width="9.13"/>
  </cols>
  <sheetData>
    <row r="1" customFormat="false" ht="13.5" hidden="false" customHeight="true" outlineLevel="0" collapsed="false"/>
    <row r="2" customFormat="false" ht="13.5" hidden="false" customHeight="true" outlineLevel="0" collapsed="false">
      <c r="B2" s="2" t="s">
        <v>0</v>
      </c>
      <c r="C2" s="3"/>
      <c r="D2" s="140" t="s">
        <v>1</v>
      </c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</row>
    <row r="3" customFormat="false" ht="13.5" hidden="false" customHeight="true" outlineLevel="0" collapsed="false">
      <c r="B3" s="5"/>
      <c r="C3" s="6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</row>
    <row r="4" customFormat="false" ht="13.5" hidden="false" customHeight="true" outlineLevel="0" collapsed="false">
      <c r="B4" s="5"/>
      <c r="C4" s="6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Y4" s="1" t="n">
        <v>33.5</v>
      </c>
    </row>
    <row r="5" customFormat="false" ht="18.75" hidden="false" customHeight="false" outlineLevel="0" collapsed="false">
      <c r="B5" s="141"/>
      <c r="C5" s="142"/>
      <c r="D5" s="142"/>
      <c r="E5" s="142"/>
      <c r="F5" s="143" t="s">
        <v>2</v>
      </c>
      <c r="G5" s="143"/>
      <c r="H5" s="144" t="s">
        <v>126</v>
      </c>
      <c r="I5" s="142"/>
      <c r="J5" s="144"/>
      <c r="K5" s="142"/>
      <c r="L5" s="143" t="s">
        <v>4</v>
      </c>
      <c r="M5" s="144" t="n">
        <v>49540</v>
      </c>
      <c r="N5" s="142"/>
      <c r="O5" s="142"/>
      <c r="P5" s="143"/>
      <c r="Q5" s="143" t="s">
        <v>5</v>
      </c>
      <c r="R5" s="144" t="s">
        <v>6</v>
      </c>
      <c r="S5" s="144"/>
      <c r="T5" s="144"/>
      <c r="U5" s="144"/>
      <c r="V5" s="145"/>
      <c r="W5" s="146"/>
      <c r="X5" s="146"/>
      <c r="Y5" s="146"/>
      <c r="Z5" s="146"/>
      <c r="AC5" s="1" t="n">
        <f aca="false">Y4*1.1</f>
        <v>36.85</v>
      </c>
    </row>
    <row r="6" customFormat="false" ht="18.75" hidden="false" customHeight="false" outlineLevel="0" collapsed="false">
      <c r="B6" s="147"/>
      <c r="C6" s="148"/>
      <c r="D6" s="148"/>
      <c r="E6" s="148"/>
      <c r="F6" s="149" t="s">
        <v>7</v>
      </c>
      <c r="G6" s="149"/>
      <c r="H6" s="150" t="s">
        <v>8</v>
      </c>
      <c r="I6" s="148"/>
      <c r="J6" s="150"/>
      <c r="K6" s="148"/>
      <c r="L6" s="149" t="s">
        <v>9</v>
      </c>
      <c r="M6" s="150" t="s">
        <v>10</v>
      </c>
      <c r="N6" s="148"/>
      <c r="O6" s="148"/>
      <c r="P6" s="151"/>
      <c r="Q6" s="149" t="s">
        <v>11</v>
      </c>
      <c r="R6" s="150" t="n">
        <v>1</v>
      </c>
      <c r="S6" s="150"/>
      <c r="T6" s="150"/>
      <c r="U6" s="150"/>
      <c r="V6" s="152"/>
      <c r="W6" s="146"/>
      <c r="X6" s="146"/>
      <c r="Y6" s="146"/>
      <c r="Z6" s="146"/>
    </row>
    <row r="7" customFormat="false" ht="18.75" hidden="false" customHeight="false" outlineLevel="0" collapsed="false">
      <c r="B7" s="147"/>
      <c r="C7" s="148"/>
      <c r="D7" s="148"/>
      <c r="E7" s="148"/>
      <c r="F7" s="149" t="s">
        <v>12</v>
      </c>
      <c r="G7" s="149"/>
      <c r="H7" s="150" t="s">
        <v>127</v>
      </c>
      <c r="I7" s="148"/>
      <c r="J7" s="151"/>
      <c r="K7" s="148"/>
      <c r="L7" s="153" t="s">
        <v>14</v>
      </c>
      <c r="M7" s="150" t="s">
        <v>15</v>
      </c>
      <c r="N7" s="148"/>
      <c r="O7" s="148"/>
      <c r="P7" s="151"/>
      <c r="Q7" s="149" t="s">
        <v>16</v>
      </c>
      <c r="R7" s="154" t="n">
        <v>19035</v>
      </c>
      <c r="S7" s="154"/>
      <c r="T7" s="154"/>
      <c r="U7" s="154"/>
      <c r="V7" s="155"/>
      <c r="W7" s="156"/>
      <c r="X7" s="156"/>
      <c r="Y7" s="156"/>
      <c r="Z7" s="156"/>
    </row>
    <row r="8" customFormat="false" ht="13.5" hidden="false" customHeight="true" outlineLevel="0" collapsed="false">
      <c r="B8" s="157"/>
      <c r="C8" s="158"/>
      <c r="D8" s="159"/>
      <c r="E8" s="159"/>
      <c r="F8" s="159"/>
      <c r="G8" s="159"/>
      <c r="H8" s="159"/>
      <c r="I8" s="159"/>
      <c r="J8" s="159"/>
      <c r="K8" s="158"/>
      <c r="L8" s="158"/>
      <c r="M8" s="158"/>
      <c r="N8" s="158"/>
      <c r="O8" s="158"/>
      <c r="P8" s="158"/>
      <c r="Q8" s="158"/>
      <c r="R8" s="158"/>
      <c r="S8" s="158"/>
      <c r="T8" s="158"/>
      <c r="U8" s="158"/>
      <c r="V8" s="160"/>
    </row>
    <row r="9" customFormat="false" ht="18" hidden="false" customHeight="false" outlineLevel="0" collapsed="false">
      <c r="B9" s="161" t="s">
        <v>17</v>
      </c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</row>
    <row r="10" customFormat="false" ht="13.5" hidden="false" customHeight="true" outlineLevel="0" collapsed="false">
      <c r="B10" s="162"/>
      <c r="C10" s="158"/>
      <c r="D10" s="158"/>
      <c r="E10" s="163"/>
      <c r="F10" s="163"/>
      <c r="G10" s="163"/>
      <c r="H10" s="163"/>
      <c r="I10" s="163"/>
      <c r="J10" s="163"/>
      <c r="K10" s="163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60"/>
    </row>
    <row r="11" customFormat="false" ht="18.75" hidden="false" customHeight="false" outlineLevel="0" collapsed="false">
      <c r="B11" s="164"/>
      <c r="C11" s="158"/>
      <c r="D11" s="163"/>
      <c r="E11" s="158"/>
      <c r="F11" s="158"/>
      <c r="G11" s="165" t="s">
        <v>18</v>
      </c>
      <c r="H11" s="166" t="n">
        <v>0.075</v>
      </c>
      <c r="I11" s="163" t="s">
        <v>19</v>
      </c>
      <c r="J11" s="158"/>
      <c r="K11" s="158"/>
      <c r="L11" s="158"/>
      <c r="M11" s="158"/>
      <c r="N11" s="158"/>
      <c r="O11" s="158"/>
      <c r="P11" s="165" t="s">
        <v>20</v>
      </c>
      <c r="Q11" s="166" t="n">
        <v>0.028</v>
      </c>
      <c r="R11" s="167" t="s">
        <v>21</v>
      </c>
      <c r="S11" s="167"/>
      <c r="T11" s="167"/>
      <c r="U11" s="167"/>
      <c r="V11" s="168"/>
      <c r="W11" s="169"/>
      <c r="X11" s="169"/>
      <c r="Y11" s="169"/>
    </row>
    <row r="12" customFormat="false" ht="18" hidden="false" customHeight="false" outlineLevel="0" collapsed="false">
      <c r="B12" s="164"/>
      <c r="C12" s="158"/>
      <c r="D12" s="163"/>
      <c r="E12" s="158"/>
      <c r="F12" s="158"/>
      <c r="G12" s="165" t="s">
        <v>22</v>
      </c>
      <c r="H12" s="170" t="n">
        <v>360</v>
      </c>
      <c r="I12" s="163" t="s">
        <v>23</v>
      </c>
      <c r="J12" s="158"/>
      <c r="K12" s="158"/>
      <c r="L12" s="158"/>
      <c r="M12" s="158"/>
      <c r="N12" s="158"/>
      <c r="O12" s="158"/>
      <c r="P12" s="165" t="s">
        <v>24</v>
      </c>
      <c r="Q12" s="170" t="n">
        <v>0.7</v>
      </c>
      <c r="R12" s="163" t="s">
        <v>26</v>
      </c>
      <c r="S12" s="163"/>
      <c r="T12" s="163"/>
      <c r="U12" s="163"/>
      <c r="V12" s="171"/>
      <c r="W12" s="27"/>
      <c r="X12" s="27"/>
      <c r="Y12" s="27"/>
    </row>
    <row r="13" customFormat="false" ht="18" hidden="false" customHeight="false" outlineLevel="0" collapsed="false">
      <c r="B13" s="164"/>
      <c r="C13" s="158"/>
      <c r="D13" s="163"/>
      <c r="E13" s="158"/>
      <c r="F13" s="158"/>
      <c r="G13" s="165" t="s">
        <v>27</v>
      </c>
      <c r="H13" s="170" t="n">
        <v>15</v>
      </c>
      <c r="I13" s="163" t="s">
        <v>28</v>
      </c>
      <c r="J13" s="158"/>
      <c r="K13" s="158"/>
      <c r="L13" s="158"/>
      <c r="M13" s="158"/>
      <c r="N13" s="158"/>
      <c r="O13" s="158"/>
      <c r="P13" s="165" t="s">
        <v>29</v>
      </c>
      <c r="Q13" s="170" t="n">
        <v>110</v>
      </c>
      <c r="R13" s="163" t="s">
        <v>30</v>
      </c>
      <c r="S13" s="163"/>
      <c r="T13" s="163"/>
      <c r="U13" s="163"/>
      <c r="V13" s="171"/>
      <c r="W13" s="27"/>
      <c r="X13" s="27"/>
      <c r="Y13" s="27"/>
    </row>
    <row r="14" customFormat="false" ht="18" hidden="false" customHeight="false" outlineLevel="0" collapsed="false">
      <c r="B14" s="164"/>
      <c r="C14" s="158"/>
      <c r="D14" s="163"/>
      <c r="E14" s="158"/>
      <c r="F14" s="158"/>
      <c r="G14" s="165" t="s">
        <v>31</v>
      </c>
      <c r="H14" s="170" t="n">
        <v>60</v>
      </c>
      <c r="I14" s="163" t="s">
        <v>32</v>
      </c>
      <c r="J14" s="158"/>
      <c r="K14" s="158"/>
      <c r="L14" s="158"/>
      <c r="M14" s="158"/>
      <c r="N14" s="158"/>
      <c r="O14" s="158"/>
      <c r="P14" s="165" t="s">
        <v>33</v>
      </c>
      <c r="Q14" s="170" t="n">
        <v>25.5</v>
      </c>
      <c r="R14" s="163" t="s">
        <v>34</v>
      </c>
      <c r="S14" s="163"/>
      <c r="T14" s="163"/>
      <c r="U14" s="163"/>
      <c r="V14" s="171"/>
      <c r="W14" s="27"/>
      <c r="X14" s="27"/>
      <c r="Y14" s="27"/>
    </row>
    <row r="15" customFormat="false" ht="18" hidden="false" customHeight="false" outlineLevel="0" collapsed="false">
      <c r="B15" s="164"/>
      <c r="C15" s="158"/>
      <c r="D15" s="163"/>
      <c r="E15" s="158"/>
      <c r="F15" s="158"/>
      <c r="G15" s="165" t="s">
        <v>35</v>
      </c>
      <c r="H15" s="170" t="n">
        <v>10</v>
      </c>
      <c r="I15" s="163" t="s">
        <v>36</v>
      </c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60"/>
    </row>
    <row r="16" customFormat="false" ht="18.75" hidden="false" customHeight="false" outlineLevel="0" collapsed="false">
      <c r="B16" s="164"/>
      <c r="C16" s="158"/>
      <c r="D16" s="163"/>
      <c r="E16" s="158"/>
      <c r="F16" s="158"/>
      <c r="G16" s="165" t="s">
        <v>37</v>
      </c>
      <c r="H16" s="163" t="n">
        <v>2022</v>
      </c>
      <c r="I16" s="158"/>
      <c r="J16" s="158"/>
      <c r="K16" s="158"/>
      <c r="L16" s="158"/>
      <c r="M16" s="158"/>
      <c r="N16" s="158"/>
      <c r="O16" s="158"/>
      <c r="P16" s="165" t="s">
        <v>38</v>
      </c>
      <c r="Q16" s="172" t="s">
        <v>39</v>
      </c>
      <c r="R16" s="172"/>
      <c r="S16" s="173"/>
      <c r="T16" s="173"/>
      <c r="U16" s="173"/>
      <c r="V16" s="174"/>
      <c r="W16" s="175"/>
      <c r="X16" s="175"/>
      <c r="Y16" s="175"/>
    </row>
    <row r="17" customFormat="false" ht="18.75" hidden="false" customHeight="false" outlineLevel="0" collapsed="false">
      <c r="B17" s="162"/>
      <c r="C17" s="158"/>
      <c r="D17" s="158"/>
      <c r="E17" s="158"/>
      <c r="F17" s="158"/>
      <c r="G17" s="163"/>
      <c r="H17" s="163"/>
      <c r="I17" s="158"/>
      <c r="J17" s="158"/>
      <c r="K17" s="158"/>
      <c r="L17" s="158"/>
      <c r="M17" s="176"/>
      <c r="N17" s="176"/>
      <c r="O17" s="177"/>
      <c r="P17" s="177"/>
      <c r="Q17" s="177"/>
      <c r="R17" s="177"/>
      <c r="S17" s="177"/>
      <c r="T17" s="177"/>
      <c r="U17" s="177"/>
      <c r="V17" s="160"/>
    </row>
    <row r="18" customFormat="false" ht="18" hidden="false" customHeight="false" outlineLevel="0" collapsed="false">
      <c r="B18" s="161" t="s">
        <v>40</v>
      </c>
      <c r="C18" s="161"/>
      <c r="D18" s="161"/>
      <c r="E18" s="161"/>
      <c r="F18" s="161"/>
      <c r="G18" s="161"/>
      <c r="H18" s="161"/>
      <c r="I18" s="161"/>
      <c r="J18" s="161"/>
      <c r="K18" s="161"/>
      <c r="L18" s="161"/>
      <c r="M18" s="161"/>
      <c r="N18" s="161"/>
      <c r="O18" s="161"/>
      <c r="P18" s="161"/>
      <c r="Q18" s="161"/>
      <c r="R18" s="161"/>
      <c r="S18" s="161"/>
      <c r="T18" s="161"/>
      <c r="U18" s="161"/>
      <c r="V18" s="161"/>
    </row>
    <row r="19" customFormat="false" ht="13.5" hidden="false" customHeight="true" outlineLevel="0" collapsed="false">
      <c r="B19" s="164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60"/>
    </row>
    <row r="20" customFormat="false" ht="13.5" hidden="false" customHeight="true" outlineLevel="0" collapsed="false">
      <c r="B20" s="164"/>
      <c r="C20" s="178"/>
      <c r="D20" s="178"/>
      <c r="E20" s="178"/>
      <c r="F20" s="178"/>
      <c r="G20" s="178"/>
      <c r="H20" s="178"/>
      <c r="I20" s="178"/>
      <c r="J20" s="178"/>
      <c r="K20" s="178"/>
      <c r="L20" s="178"/>
      <c r="M20" s="178"/>
      <c r="N20" s="158"/>
      <c r="O20" s="158"/>
      <c r="P20" s="158"/>
      <c r="Q20" s="158"/>
      <c r="R20" s="158"/>
      <c r="S20" s="158"/>
      <c r="T20" s="158"/>
      <c r="U20" s="158"/>
      <c r="V20" s="160"/>
    </row>
    <row r="21" customFormat="false" ht="13.5" hidden="false" customHeight="true" outlineLevel="0" collapsed="false">
      <c r="B21" s="164"/>
      <c r="C21" s="178"/>
      <c r="D21" s="178"/>
      <c r="E21" s="178"/>
      <c r="F21" s="178"/>
      <c r="G21" s="178"/>
      <c r="H21" s="178"/>
      <c r="I21" s="178"/>
      <c r="J21" s="178"/>
      <c r="K21" s="178"/>
      <c r="L21" s="178"/>
      <c r="M21" s="178"/>
      <c r="N21" s="158"/>
      <c r="O21" s="158"/>
      <c r="P21" s="158"/>
      <c r="Q21" s="158"/>
      <c r="R21" s="158"/>
      <c r="S21" s="158"/>
      <c r="T21" s="158"/>
      <c r="U21" s="158"/>
      <c r="V21" s="160"/>
    </row>
    <row r="22" customFormat="false" ht="13.5" hidden="false" customHeight="true" outlineLevel="0" collapsed="false">
      <c r="B22" s="164"/>
      <c r="C22" s="178"/>
      <c r="D22" s="178"/>
      <c r="E22" s="178"/>
      <c r="F22" s="178"/>
      <c r="G22" s="178"/>
      <c r="H22" s="178"/>
      <c r="I22" s="178"/>
      <c r="J22" s="178"/>
      <c r="K22" s="178"/>
      <c r="L22" s="178"/>
      <c r="M22" s="178"/>
      <c r="N22" s="158"/>
      <c r="O22" s="158"/>
      <c r="P22" s="158"/>
      <c r="Q22" s="158"/>
      <c r="R22" s="158"/>
      <c r="S22" s="158"/>
      <c r="T22" s="158"/>
      <c r="U22" s="158"/>
      <c r="V22" s="160"/>
    </row>
    <row r="23" customFormat="false" ht="13.5" hidden="false" customHeight="true" outlineLevel="0" collapsed="false">
      <c r="B23" s="164"/>
      <c r="C23" s="178"/>
      <c r="D23" s="178"/>
      <c r="E23" s="178"/>
      <c r="F23" s="178"/>
      <c r="G23" s="178"/>
      <c r="H23" s="178"/>
      <c r="I23" s="178"/>
      <c r="J23" s="178"/>
      <c r="K23" s="178"/>
      <c r="L23" s="178"/>
      <c r="M23" s="178"/>
      <c r="N23" s="158"/>
      <c r="O23" s="158"/>
      <c r="P23" s="158"/>
      <c r="Q23" s="158"/>
      <c r="R23" s="158"/>
      <c r="S23" s="158"/>
      <c r="T23" s="158"/>
      <c r="U23" s="158"/>
      <c r="V23" s="160"/>
    </row>
    <row r="24" customFormat="false" ht="13.5" hidden="false" customHeight="true" outlineLevel="0" collapsed="false">
      <c r="B24" s="164"/>
      <c r="C24" s="178"/>
      <c r="D24" s="178"/>
      <c r="E24" s="178"/>
      <c r="F24" s="178"/>
      <c r="G24" s="178"/>
      <c r="H24" s="178"/>
      <c r="I24" s="178"/>
      <c r="J24" s="178"/>
      <c r="K24" s="178"/>
      <c r="L24" s="178"/>
      <c r="M24" s="178"/>
      <c r="N24" s="158"/>
      <c r="O24" s="158"/>
      <c r="P24" s="158"/>
      <c r="Q24" s="158"/>
      <c r="R24" s="158"/>
      <c r="S24" s="158"/>
      <c r="T24" s="158"/>
      <c r="U24" s="158"/>
      <c r="V24" s="160"/>
    </row>
    <row r="25" customFormat="false" ht="13.5" hidden="false" customHeight="true" outlineLevel="0" collapsed="false">
      <c r="B25" s="164"/>
      <c r="C25" s="178"/>
      <c r="D25" s="178"/>
      <c r="E25" s="178"/>
      <c r="F25" s="178"/>
      <c r="G25" s="178"/>
      <c r="H25" s="178"/>
      <c r="I25" s="178"/>
      <c r="J25" s="178"/>
      <c r="K25" s="178"/>
      <c r="L25" s="178"/>
      <c r="M25" s="178"/>
      <c r="N25" s="158"/>
      <c r="O25" s="158"/>
      <c r="P25" s="158"/>
      <c r="Q25" s="158"/>
      <c r="R25" s="158"/>
      <c r="S25" s="158"/>
      <c r="T25" s="158"/>
      <c r="U25" s="158"/>
      <c r="V25" s="160"/>
    </row>
    <row r="26" customFormat="false" ht="13.5" hidden="false" customHeight="true" outlineLevel="0" collapsed="false">
      <c r="B26" s="164"/>
      <c r="C26" s="178"/>
      <c r="D26" s="178"/>
      <c r="E26" s="178"/>
      <c r="F26" s="178"/>
      <c r="G26" s="178"/>
      <c r="H26" s="178"/>
      <c r="I26" s="178"/>
      <c r="J26" s="178"/>
      <c r="K26" s="178"/>
      <c r="L26" s="178"/>
      <c r="M26" s="178"/>
      <c r="N26" s="158"/>
      <c r="O26" s="158"/>
      <c r="P26" s="158"/>
      <c r="Q26" s="158"/>
      <c r="R26" s="158"/>
      <c r="S26" s="158"/>
      <c r="T26" s="158"/>
      <c r="U26" s="158"/>
      <c r="V26" s="160"/>
    </row>
    <row r="27" customFormat="false" ht="13.5" hidden="false" customHeight="true" outlineLevel="0" collapsed="false">
      <c r="B27" s="164"/>
      <c r="C27" s="178"/>
      <c r="D27" s="178"/>
      <c r="E27" s="178"/>
      <c r="F27" s="178"/>
      <c r="G27" s="178"/>
      <c r="H27" s="178"/>
      <c r="I27" s="178"/>
      <c r="J27" s="178"/>
      <c r="K27" s="178"/>
      <c r="L27" s="178"/>
      <c r="M27" s="178"/>
      <c r="N27" s="158"/>
      <c r="O27" s="158"/>
      <c r="P27" s="158"/>
      <c r="Q27" s="158"/>
      <c r="R27" s="158"/>
      <c r="S27" s="158"/>
      <c r="T27" s="158"/>
      <c r="U27" s="158"/>
      <c r="V27" s="160"/>
      <c r="AB27" s="37" t="s">
        <v>41</v>
      </c>
      <c r="AC27" s="1" t="n">
        <v>225</v>
      </c>
    </row>
    <row r="28" customFormat="false" ht="13.5" hidden="false" customHeight="true" outlineLevel="0" collapsed="false">
      <c r="B28" s="164"/>
      <c r="C28" s="178"/>
      <c r="D28" s="178"/>
      <c r="E28" s="178"/>
      <c r="F28" s="178"/>
      <c r="G28" s="178"/>
      <c r="H28" s="178"/>
      <c r="I28" s="178"/>
      <c r="J28" s="178"/>
      <c r="K28" s="178"/>
      <c r="L28" s="178"/>
      <c r="M28" s="178"/>
      <c r="N28" s="158"/>
      <c r="O28" s="158"/>
      <c r="P28" s="158"/>
      <c r="Q28" s="158"/>
      <c r="R28" s="158"/>
      <c r="S28" s="158"/>
      <c r="T28" s="158"/>
      <c r="U28" s="158"/>
      <c r="V28" s="160"/>
    </row>
    <row r="29" customFormat="false" ht="13.5" hidden="false" customHeight="true" outlineLevel="0" collapsed="false">
      <c r="B29" s="164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60"/>
    </row>
    <row r="30" customFormat="false" ht="13.5" hidden="false" customHeight="true" outlineLevel="0" collapsed="false">
      <c r="B30" s="164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60"/>
    </row>
    <row r="31" customFormat="false" ht="13.5" hidden="false" customHeight="true" outlineLevel="0" collapsed="false">
      <c r="B31" s="164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60"/>
    </row>
    <row r="32" customFormat="false" ht="13.5" hidden="false" customHeight="true" outlineLevel="0" collapsed="false">
      <c r="B32" s="161" t="s">
        <v>42</v>
      </c>
      <c r="C32" s="161"/>
      <c r="D32" s="161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</row>
    <row r="33" customFormat="false" ht="13.5" hidden="false" customHeight="true" outlineLevel="0" collapsed="false">
      <c r="B33" s="164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60"/>
    </row>
    <row r="34" customFormat="false" ht="18" hidden="false" customHeight="false" outlineLevel="0" collapsed="false">
      <c r="B34" s="164"/>
      <c r="C34" s="158"/>
      <c r="D34" s="158"/>
      <c r="E34" s="158"/>
      <c r="F34" s="158"/>
      <c r="G34" s="158"/>
      <c r="H34" s="158"/>
      <c r="I34" s="179" t="s">
        <v>43</v>
      </c>
      <c r="J34" s="179"/>
      <c r="K34" s="179"/>
      <c r="L34" s="179"/>
      <c r="M34" s="179"/>
      <c r="N34" s="180" t="n">
        <v>2.444</v>
      </c>
      <c r="O34" s="181" t="str">
        <f aca="false">Q185</f>
        <v>mΩ</v>
      </c>
      <c r="P34" s="158"/>
      <c r="Q34" s="158"/>
      <c r="R34" s="158"/>
      <c r="S34" s="158"/>
      <c r="T34" s="158"/>
      <c r="U34" s="158"/>
      <c r="V34" s="160"/>
    </row>
    <row r="35" customFormat="false" ht="10.5" hidden="false" customHeight="true" outlineLevel="0" collapsed="false">
      <c r="B35" s="164"/>
      <c r="C35" s="158"/>
      <c r="D35" s="158"/>
      <c r="E35" s="158"/>
      <c r="F35" s="158"/>
      <c r="G35" s="158"/>
      <c r="H35" s="158"/>
      <c r="I35" s="179"/>
      <c r="J35" s="179"/>
      <c r="K35" s="179"/>
      <c r="L35" s="179"/>
      <c r="M35" s="179"/>
      <c r="N35" s="180"/>
      <c r="O35" s="181"/>
      <c r="P35" s="158"/>
      <c r="Q35" s="158"/>
      <c r="R35" s="158"/>
      <c r="S35" s="158"/>
      <c r="T35" s="158"/>
      <c r="U35" s="158"/>
      <c r="V35" s="160"/>
    </row>
    <row r="36" customFormat="false" ht="18" hidden="false" customHeight="false" outlineLevel="0" collapsed="false">
      <c r="B36" s="164"/>
      <c r="C36" s="158"/>
      <c r="D36" s="158"/>
      <c r="E36" s="158"/>
      <c r="F36" s="158"/>
      <c r="G36" s="158"/>
      <c r="H36" s="158"/>
      <c r="I36" s="182" t="s">
        <v>44</v>
      </c>
      <c r="J36" s="182"/>
      <c r="K36" s="182"/>
      <c r="L36" s="182"/>
      <c r="M36" s="182"/>
      <c r="N36" s="183" t="n">
        <v>21.5</v>
      </c>
      <c r="O36" s="184" t="str">
        <f aca="false">Q186</f>
        <v>°C</v>
      </c>
      <c r="P36" s="158"/>
      <c r="Q36" s="158"/>
      <c r="R36" s="158"/>
      <c r="S36" s="158"/>
      <c r="T36" s="158"/>
      <c r="U36" s="158"/>
      <c r="V36" s="160"/>
    </row>
    <row r="37" customFormat="false" ht="10.5" hidden="false" customHeight="true" outlineLevel="0" collapsed="false">
      <c r="B37" s="164"/>
      <c r="C37" s="158"/>
      <c r="D37" s="158"/>
      <c r="E37" s="158"/>
      <c r="F37" s="158"/>
      <c r="G37" s="158"/>
      <c r="H37" s="158"/>
      <c r="I37" s="182"/>
      <c r="J37" s="182"/>
      <c r="K37" s="182"/>
      <c r="L37" s="182"/>
      <c r="M37" s="182"/>
      <c r="N37" s="183"/>
      <c r="O37" s="184"/>
      <c r="P37" s="158"/>
      <c r="Q37" s="158"/>
      <c r="R37" s="158"/>
      <c r="S37" s="158"/>
      <c r="T37" s="158"/>
      <c r="U37" s="158"/>
      <c r="V37" s="160"/>
    </row>
    <row r="38" customFormat="false" ht="13.5" hidden="false" customHeight="true" outlineLevel="0" collapsed="false">
      <c r="B38" s="164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60"/>
    </row>
    <row r="39" customFormat="false" ht="13.5" hidden="false" customHeight="true" outlineLevel="0" collapsed="false">
      <c r="B39" s="161" t="s">
        <v>45</v>
      </c>
      <c r="C39" s="161"/>
      <c r="D39" s="161"/>
      <c r="E39" s="161"/>
      <c r="F39" s="161"/>
      <c r="G39" s="161"/>
      <c r="H39" s="161"/>
      <c r="I39" s="161"/>
      <c r="J39" s="161"/>
      <c r="K39" s="161"/>
      <c r="L39" s="161"/>
      <c r="M39" s="161"/>
      <c r="N39" s="161"/>
      <c r="O39" s="161"/>
      <c r="P39" s="161"/>
      <c r="Q39" s="161"/>
      <c r="R39" s="161"/>
      <c r="S39" s="161"/>
      <c r="T39" s="161"/>
      <c r="U39" s="161"/>
      <c r="V39" s="161"/>
    </row>
    <row r="40" customFormat="false" ht="13.5" hidden="false" customHeight="true" outlineLevel="0" collapsed="false">
      <c r="B40" s="164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60"/>
    </row>
    <row r="41" customFormat="false" ht="10.5" hidden="false" customHeight="true" outlineLevel="0" collapsed="false">
      <c r="B41" s="164"/>
      <c r="C41" s="158"/>
      <c r="D41" s="158"/>
      <c r="E41" s="158"/>
      <c r="F41" s="158"/>
      <c r="G41" s="158"/>
      <c r="H41" s="185" t="s">
        <v>46</v>
      </c>
      <c r="I41" s="185"/>
      <c r="J41" s="185" t="s">
        <v>47</v>
      </c>
      <c r="K41" s="185"/>
      <c r="L41" s="185"/>
      <c r="M41" s="185"/>
      <c r="N41" s="185"/>
      <c r="O41" s="185"/>
      <c r="P41" s="185"/>
      <c r="Q41" s="158"/>
      <c r="R41" s="158"/>
      <c r="S41" s="158"/>
      <c r="T41" s="158"/>
      <c r="U41" s="158"/>
      <c r="V41" s="160"/>
    </row>
    <row r="42" customFormat="false" ht="18" hidden="false" customHeight="false" outlineLevel="0" collapsed="false">
      <c r="B42" s="164"/>
      <c r="C42" s="158"/>
      <c r="D42" s="158"/>
      <c r="E42" s="158"/>
      <c r="F42" s="158"/>
      <c r="G42" s="158"/>
      <c r="H42" s="185"/>
      <c r="I42" s="185"/>
      <c r="J42" s="185"/>
      <c r="K42" s="185"/>
      <c r="L42" s="185"/>
      <c r="M42" s="185"/>
      <c r="N42" s="185"/>
      <c r="O42" s="185"/>
      <c r="P42" s="185"/>
      <c r="Q42" s="158"/>
      <c r="R42" s="158"/>
      <c r="S42" s="158"/>
      <c r="T42" s="158"/>
      <c r="U42" s="158"/>
      <c r="V42" s="160"/>
    </row>
    <row r="43" customFormat="false" ht="18" hidden="false" customHeight="false" outlineLevel="0" collapsed="false">
      <c r="B43" s="164"/>
      <c r="C43" s="158"/>
      <c r="D43" s="158"/>
      <c r="E43" s="158"/>
      <c r="F43" s="158"/>
      <c r="G43" s="158"/>
      <c r="H43" s="185" t="s">
        <v>48</v>
      </c>
      <c r="I43" s="185"/>
      <c r="J43" s="186" t="s">
        <v>49</v>
      </c>
      <c r="K43" s="186"/>
      <c r="L43" s="186"/>
      <c r="M43" s="186"/>
      <c r="N43" s="186"/>
      <c r="O43" s="186"/>
      <c r="P43" s="186"/>
      <c r="Q43" s="158"/>
      <c r="R43" s="158"/>
      <c r="S43" s="158"/>
      <c r="T43" s="158"/>
      <c r="U43" s="158"/>
      <c r="V43" s="160"/>
    </row>
    <row r="44" customFormat="false" ht="12.75" hidden="false" customHeight="true" outlineLevel="0" collapsed="false">
      <c r="B44" s="164"/>
      <c r="C44" s="158"/>
      <c r="D44" s="158"/>
      <c r="E44" s="158"/>
      <c r="F44" s="158"/>
      <c r="G44" s="158"/>
      <c r="H44" s="185"/>
      <c r="I44" s="185"/>
      <c r="J44" s="186"/>
      <c r="K44" s="186"/>
      <c r="L44" s="186"/>
      <c r="M44" s="186"/>
      <c r="N44" s="186"/>
      <c r="O44" s="186"/>
      <c r="P44" s="186"/>
      <c r="Q44" s="158"/>
      <c r="R44" s="158"/>
      <c r="S44" s="158"/>
      <c r="T44" s="158"/>
      <c r="U44" s="158"/>
      <c r="V44" s="160"/>
    </row>
    <row r="45" customFormat="false" ht="10.5" hidden="false" customHeight="true" outlineLevel="0" collapsed="false">
      <c r="B45" s="164"/>
      <c r="C45" s="158"/>
      <c r="D45" s="158"/>
      <c r="E45" s="158"/>
      <c r="F45" s="158"/>
      <c r="G45" s="158"/>
      <c r="H45" s="185" t="s">
        <v>50</v>
      </c>
      <c r="I45" s="185"/>
      <c r="J45" s="186" t="s">
        <v>51</v>
      </c>
      <c r="K45" s="186"/>
      <c r="L45" s="186"/>
      <c r="M45" s="186"/>
      <c r="N45" s="186"/>
      <c r="O45" s="186"/>
      <c r="P45" s="186"/>
      <c r="Q45" s="158"/>
      <c r="R45" s="158"/>
      <c r="S45" s="158"/>
      <c r="T45" s="158"/>
      <c r="U45" s="158"/>
      <c r="V45" s="160"/>
    </row>
    <row r="46" customFormat="false" ht="18" hidden="false" customHeight="false" outlineLevel="0" collapsed="false">
      <c r="B46" s="164"/>
      <c r="C46" s="158"/>
      <c r="D46" s="158"/>
      <c r="E46" s="158"/>
      <c r="F46" s="158"/>
      <c r="G46" s="158"/>
      <c r="H46" s="185"/>
      <c r="I46" s="185"/>
      <c r="J46" s="186"/>
      <c r="K46" s="186"/>
      <c r="L46" s="186"/>
      <c r="M46" s="186"/>
      <c r="N46" s="186"/>
      <c r="O46" s="186"/>
      <c r="P46" s="186"/>
      <c r="Q46" s="158"/>
      <c r="R46" s="158"/>
      <c r="S46" s="158"/>
      <c r="T46" s="158"/>
      <c r="U46" s="158"/>
      <c r="V46" s="160"/>
    </row>
    <row r="47" customFormat="false" ht="18" hidden="false" customHeight="false" outlineLevel="0" collapsed="false">
      <c r="B47" s="164"/>
      <c r="C47" s="158"/>
      <c r="D47" s="158"/>
      <c r="E47" s="158"/>
      <c r="F47" s="158"/>
      <c r="G47" s="158"/>
      <c r="H47" s="185" t="s">
        <v>52</v>
      </c>
      <c r="I47" s="185"/>
      <c r="J47" s="186" t="s">
        <v>53</v>
      </c>
      <c r="K47" s="186"/>
      <c r="L47" s="186"/>
      <c r="M47" s="186"/>
      <c r="N47" s="186"/>
      <c r="O47" s="186"/>
      <c r="P47" s="186"/>
      <c r="Q47" s="158"/>
      <c r="R47" s="158"/>
      <c r="S47" s="158"/>
      <c r="T47" s="158"/>
      <c r="U47" s="158"/>
      <c r="V47" s="160"/>
    </row>
    <row r="48" customFormat="false" ht="10.5" hidden="false" customHeight="true" outlineLevel="0" collapsed="false">
      <c r="B48" s="164"/>
      <c r="C48" s="158"/>
      <c r="D48" s="158"/>
      <c r="E48" s="158"/>
      <c r="F48" s="158"/>
      <c r="G48" s="158"/>
      <c r="H48" s="185"/>
      <c r="I48" s="185"/>
      <c r="J48" s="186"/>
      <c r="K48" s="186"/>
      <c r="L48" s="186"/>
      <c r="M48" s="186"/>
      <c r="N48" s="186"/>
      <c r="O48" s="186"/>
      <c r="P48" s="186"/>
      <c r="Q48" s="158"/>
      <c r="R48" s="158"/>
      <c r="S48" s="158"/>
      <c r="T48" s="158"/>
      <c r="U48" s="158"/>
      <c r="V48" s="160"/>
    </row>
    <row r="49" customFormat="false" ht="18" hidden="false" customHeight="false" outlineLevel="0" collapsed="false">
      <c r="B49" s="164"/>
      <c r="C49" s="158"/>
      <c r="D49" s="158"/>
      <c r="E49" s="158"/>
      <c r="F49" s="158"/>
      <c r="G49" s="158"/>
      <c r="H49" s="185" t="s">
        <v>54</v>
      </c>
      <c r="I49" s="185"/>
      <c r="J49" s="186" t="s">
        <v>55</v>
      </c>
      <c r="K49" s="186"/>
      <c r="L49" s="186"/>
      <c r="M49" s="186"/>
      <c r="N49" s="186"/>
      <c r="O49" s="186"/>
      <c r="P49" s="186"/>
      <c r="Q49" s="158"/>
      <c r="R49" s="158"/>
      <c r="S49" s="158"/>
      <c r="T49" s="158"/>
      <c r="U49" s="158"/>
      <c r="V49" s="160"/>
    </row>
    <row r="50" customFormat="false" ht="10.5" hidden="false" customHeight="true" outlineLevel="0" collapsed="false">
      <c r="B50" s="164"/>
      <c r="C50" s="158"/>
      <c r="D50" s="158"/>
      <c r="E50" s="158"/>
      <c r="F50" s="158"/>
      <c r="G50" s="158"/>
      <c r="H50" s="185"/>
      <c r="I50" s="185"/>
      <c r="J50" s="186"/>
      <c r="K50" s="186"/>
      <c r="L50" s="186"/>
      <c r="M50" s="186"/>
      <c r="N50" s="186"/>
      <c r="O50" s="186"/>
      <c r="P50" s="186"/>
      <c r="Q50" s="158"/>
      <c r="R50" s="158"/>
      <c r="S50" s="158"/>
      <c r="T50" s="158"/>
      <c r="U50" s="158"/>
      <c r="V50" s="160"/>
    </row>
    <row r="51" customFormat="false" ht="18" hidden="false" customHeight="false" outlineLevel="0" collapsed="false">
      <c r="B51" s="164"/>
      <c r="C51" s="158"/>
      <c r="D51" s="158"/>
      <c r="E51" s="158"/>
      <c r="F51" s="158"/>
      <c r="G51" s="158"/>
      <c r="H51" s="185" t="s">
        <v>56</v>
      </c>
      <c r="I51" s="185"/>
      <c r="J51" s="186" t="s">
        <v>57</v>
      </c>
      <c r="K51" s="186"/>
      <c r="L51" s="186"/>
      <c r="M51" s="186"/>
      <c r="N51" s="186"/>
      <c r="O51" s="186"/>
      <c r="P51" s="186"/>
      <c r="Q51" s="158"/>
      <c r="R51" s="158"/>
      <c r="S51" s="158"/>
      <c r="T51" s="158"/>
      <c r="U51" s="158"/>
      <c r="V51" s="160"/>
    </row>
    <row r="52" customFormat="false" ht="10.5" hidden="false" customHeight="true" outlineLevel="0" collapsed="false">
      <c r="B52" s="164"/>
      <c r="C52" s="158"/>
      <c r="D52" s="158"/>
      <c r="E52" s="158"/>
      <c r="F52" s="158"/>
      <c r="G52" s="158"/>
      <c r="H52" s="185"/>
      <c r="I52" s="185"/>
      <c r="J52" s="186"/>
      <c r="K52" s="186"/>
      <c r="L52" s="186"/>
      <c r="M52" s="186"/>
      <c r="N52" s="186"/>
      <c r="O52" s="186"/>
      <c r="P52" s="186"/>
      <c r="Q52" s="158"/>
      <c r="R52" s="158"/>
      <c r="S52" s="158"/>
      <c r="T52" s="158"/>
      <c r="U52" s="158"/>
      <c r="V52" s="160"/>
    </row>
    <row r="53" customFormat="false" ht="18" hidden="false" customHeight="false" outlineLevel="0" collapsed="false">
      <c r="B53" s="164"/>
      <c r="C53" s="158"/>
      <c r="D53" s="158"/>
      <c r="E53" s="158"/>
      <c r="F53" s="158"/>
      <c r="G53" s="158"/>
      <c r="H53" s="185" t="s">
        <v>58</v>
      </c>
      <c r="I53" s="185"/>
      <c r="J53" s="186" t="s">
        <v>59</v>
      </c>
      <c r="K53" s="186"/>
      <c r="L53" s="186"/>
      <c r="M53" s="186"/>
      <c r="N53" s="186"/>
      <c r="O53" s="186"/>
      <c r="P53" s="186"/>
      <c r="Q53" s="158"/>
      <c r="R53" s="158"/>
      <c r="S53" s="158"/>
      <c r="T53" s="158"/>
      <c r="U53" s="158"/>
      <c r="V53" s="160"/>
    </row>
    <row r="54" customFormat="false" ht="18" hidden="false" customHeight="false" outlineLevel="0" collapsed="false">
      <c r="B54" s="164"/>
      <c r="C54" s="158"/>
      <c r="D54" s="158"/>
      <c r="E54" s="158"/>
      <c r="F54" s="158"/>
      <c r="G54" s="158"/>
      <c r="H54" s="185"/>
      <c r="I54" s="185"/>
      <c r="J54" s="186"/>
      <c r="K54" s="186"/>
      <c r="L54" s="186"/>
      <c r="M54" s="186"/>
      <c r="N54" s="186"/>
      <c r="O54" s="186"/>
      <c r="P54" s="186"/>
      <c r="Q54" s="158"/>
      <c r="R54" s="158"/>
      <c r="S54" s="158"/>
      <c r="T54" s="158"/>
      <c r="U54" s="158"/>
      <c r="V54" s="160"/>
    </row>
    <row r="55" customFormat="false" ht="10.5" hidden="false" customHeight="true" outlineLevel="0" collapsed="false">
      <c r="B55" s="164"/>
      <c r="C55" s="158"/>
      <c r="D55" s="158"/>
      <c r="E55" s="158"/>
      <c r="F55" s="158"/>
      <c r="G55" s="158"/>
      <c r="H55" s="185" t="s">
        <v>60</v>
      </c>
      <c r="I55" s="185"/>
      <c r="J55" s="186" t="str">
        <f aca="false">J53</f>
        <v>Temperatura Ambiente</v>
      </c>
      <c r="K55" s="186"/>
      <c r="L55" s="186"/>
      <c r="M55" s="186"/>
      <c r="N55" s="186"/>
      <c r="O55" s="186"/>
      <c r="P55" s="186"/>
      <c r="Q55" s="158"/>
      <c r="R55" s="158"/>
      <c r="S55" s="158"/>
      <c r="T55" s="158"/>
      <c r="U55" s="158"/>
      <c r="V55" s="160"/>
    </row>
    <row r="56" customFormat="false" ht="18" hidden="false" customHeight="false" outlineLevel="0" collapsed="false">
      <c r="B56" s="164"/>
      <c r="C56" s="158"/>
      <c r="D56" s="158"/>
      <c r="E56" s="158"/>
      <c r="F56" s="158"/>
      <c r="G56" s="158"/>
      <c r="H56" s="185"/>
      <c r="I56" s="185"/>
      <c r="J56" s="186"/>
      <c r="K56" s="186"/>
      <c r="L56" s="186"/>
      <c r="M56" s="186"/>
      <c r="N56" s="186"/>
      <c r="O56" s="186"/>
      <c r="P56" s="186"/>
      <c r="Q56" s="158"/>
      <c r="R56" s="158"/>
      <c r="S56" s="158"/>
      <c r="T56" s="158"/>
      <c r="U56" s="158"/>
      <c r="V56" s="160"/>
    </row>
    <row r="57" customFormat="false" ht="18" hidden="false" customHeight="false" outlineLevel="0" collapsed="false">
      <c r="B57" s="164"/>
      <c r="C57" s="158"/>
      <c r="D57" s="158"/>
      <c r="E57" s="158"/>
      <c r="F57" s="158"/>
      <c r="G57" s="158"/>
      <c r="H57" s="185" t="s">
        <v>61</v>
      </c>
      <c r="I57" s="185"/>
      <c r="J57" s="186" t="str">
        <f aca="false">J55</f>
        <v>Temperatura Ambiente</v>
      </c>
      <c r="K57" s="186"/>
      <c r="L57" s="186"/>
      <c r="M57" s="186"/>
      <c r="N57" s="186"/>
      <c r="O57" s="186"/>
      <c r="P57" s="186"/>
      <c r="Q57" s="158"/>
      <c r="R57" s="158"/>
      <c r="S57" s="158"/>
      <c r="T57" s="158"/>
      <c r="U57" s="158"/>
      <c r="V57" s="160"/>
    </row>
    <row r="58" customFormat="false" ht="10.5" hidden="false" customHeight="true" outlineLevel="0" collapsed="false">
      <c r="B58" s="164"/>
      <c r="C58" s="158"/>
      <c r="D58" s="158"/>
      <c r="E58" s="158"/>
      <c r="F58" s="158"/>
      <c r="G58" s="158"/>
      <c r="H58" s="185"/>
      <c r="I58" s="185"/>
      <c r="J58" s="186"/>
      <c r="K58" s="186"/>
      <c r="L58" s="186"/>
      <c r="M58" s="186"/>
      <c r="N58" s="186"/>
      <c r="O58" s="186"/>
      <c r="P58" s="186"/>
      <c r="Q58" s="158"/>
      <c r="R58" s="158"/>
      <c r="S58" s="158"/>
      <c r="T58" s="158"/>
      <c r="U58" s="158"/>
      <c r="V58" s="160"/>
    </row>
    <row r="59" customFormat="false" ht="13.5" hidden="false" customHeight="true" outlineLevel="0" collapsed="false">
      <c r="B59" s="164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60"/>
    </row>
    <row r="60" customFormat="false" ht="13.5" hidden="false" customHeight="true" outlineLevel="0" collapsed="false">
      <c r="B60" s="164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60"/>
    </row>
    <row r="61" customFormat="false" ht="18.75" hidden="false" customHeight="false" outlineLevel="0" collapsed="false">
      <c r="B61" s="164"/>
      <c r="C61" s="158"/>
      <c r="D61" s="158"/>
      <c r="E61" s="158"/>
      <c r="F61" s="158"/>
      <c r="G61" s="158"/>
      <c r="H61" s="158"/>
      <c r="I61" s="187" t="s">
        <v>62</v>
      </c>
      <c r="J61" s="187"/>
      <c r="K61" s="187"/>
      <c r="L61" s="187"/>
      <c r="M61" s="187"/>
      <c r="N61" s="187"/>
      <c r="O61" s="187"/>
      <c r="P61" s="158"/>
      <c r="Q61" s="158"/>
      <c r="R61" s="158"/>
      <c r="S61" s="158"/>
      <c r="T61" s="158"/>
      <c r="U61" s="158"/>
      <c r="V61" s="160"/>
    </row>
    <row r="62" customFormat="false" ht="13.5" hidden="false" customHeight="true" outlineLevel="0" collapsed="false">
      <c r="B62" s="164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60"/>
    </row>
    <row r="63" customFormat="false" ht="13.5" hidden="false" customHeight="true" outlineLevel="0" collapsed="false">
      <c r="B63" s="164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60"/>
    </row>
    <row r="64" customFormat="false" ht="13.5" hidden="false" customHeight="true" outlineLevel="0" collapsed="false">
      <c r="B64" s="164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60"/>
    </row>
    <row r="65" customFormat="false" ht="13.5" hidden="false" customHeight="true" outlineLevel="0" collapsed="false">
      <c r="B65" s="164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60"/>
    </row>
    <row r="66" customFormat="false" ht="13.5" hidden="false" customHeight="true" outlineLevel="0" collapsed="false">
      <c r="B66" s="164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60"/>
    </row>
    <row r="67" customFormat="false" ht="13.5" hidden="false" customHeight="true" outlineLevel="0" collapsed="false">
      <c r="B67" s="164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60"/>
    </row>
    <row r="68" customFormat="false" ht="13.5" hidden="false" customHeight="true" outlineLevel="0" collapsed="false">
      <c r="B68" s="164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60"/>
    </row>
    <row r="69" customFormat="false" ht="13.5" hidden="false" customHeight="true" outlineLevel="0" collapsed="false">
      <c r="B69" s="164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60"/>
    </row>
    <row r="70" customFormat="false" ht="13.5" hidden="false" customHeight="true" outlineLevel="0" collapsed="false">
      <c r="B70" s="164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60"/>
    </row>
    <row r="71" customFormat="false" ht="13.5" hidden="false" customHeight="true" outlineLevel="0" collapsed="false">
      <c r="B71" s="164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60"/>
    </row>
    <row r="72" customFormat="false" ht="13.5" hidden="false" customHeight="true" outlineLevel="0" collapsed="false">
      <c r="B72" s="164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60"/>
    </row>
    <row r="73" customFormat="false" ht="13.5" hidden="false" customHeight="true" outlineLevel="0" collapsed="false">
      <c r="B73" s="164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60"/>
    </row>
    <row r="74" customFormat="false" ht="13.5" hidden="false" customHeight="true" outlineLevel="0" collapsed="false">
      <c r="B74" s="164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60"/>
    </row>
    <row r="75" customFormat="false" ht="13.5" hidden="false" customHeight="true" outlineLevel="0" collapsed="false">
      <c r="B75" s="164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60"/>
    </row>
    <row r="76" customFormat="false" ht="13.5" hidden="false" customHeight="true" outlineLevel="0" collapsed="false">
      <c r="B76" s="164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60"/>
    </row>
    <row r="77" customFormat="false" ht="13.5" hidden="false" customHeight="true" outlineLevel="0" collapsed="false">
      <c r="B77" s="164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60"/>
    </row>
    <row r="78" customFormat="false" ht="13.5" hidden="false" customHeight="true" outlineLevel="0" collapsed="false">
      <c r="B78" s="164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60"/>
    </row>
    <row r="79" customFormat="false" ht="13.5" hidden="false" customHeight="true" outlineLevel="0" collapsed="false">
      <c r="B79" s="164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60"/>
    </row>
    <row r="80" customFormat="false" ht="13.5" hidden="false" customHeight="true" outlineLevel="0" collapsed="false">
      <c r="B80" s="164"/>
      <c r="C80" s="158"/>
      <c r="D80" s="158"/>
      <c r="E80" s="188"/>
      <c r="F80" s="158"/>
      <c r="G80" s="158"/>
      <c r="H80" s="18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60"/>
    </row>
    <row r="81" customFormat="false" ht="13.5" hidden="false" customHeight="true" outlineLevel="0" collapsed="false">
      <c r="B81" s="164"/>
      <c r="C81" s="158"/>
      <c r="D81" s="158"/>
      <c r="E81" s="188"/>
      <c r="F81" s="158"/>
      <c r="G81" s="188"/>
      <c r="H81" s="18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60"/>
    </row>
    <row r="82" customFormat="false" ht="13.5" hidden="false" customHeight="true" outlineLevel="0" collapsed="false">
      <c r="B82" s="164"/>
      <c r="C82" s="158"/>
      <c r="D82" s="158"/>
      <c r="E82" s="158"/>
      <c r="F82" s="158"/>
      <c r="G82" s="158"/>
      <c r="H82" s="18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60"/>
    </row>
    <row r="83" customFormat="false" ht="13.5" hidden="false" customHeight="true" outlineLevel="0" collapsed="false">
      <c r="B83" s="164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60"/>
    </row>
    <row r="84" customFormat="false" ht="18" hidden="false" customHeight="false" outlineLevel="0" collapsed="false">
      <c r="B84" s="161" t="s">
        <v>63</v>
      </c>
      <c r="C84" s="161"/>
      <c r="D84" s="161"/>
      <c r="E84" s="161"/>
      <c r="F84" s="161"/>
      <c r="G84" s="161"/>
      <c r="H84" s="161"/>
      <c r="I84" s="161"/>
      <c r="J84" s="161"/>
      <c r="K84" s="161"/>
      <c r="L84" s="161"/>
      <c r="M84" s="161"/>
      <c r="N84" s="161"/>
      <c r="O84" s="161"/>
      <c r="P84" s="161"/>
      <c r="Q84" s="161"/>
      <c r="R84" s="161"/>
      <c r="S84" s="161"/>
      <c r="T84" s="161"/>
      <c r="U84" s="161"/>
      <c r="V84" s="161"/>
    </row>
    <row r="85" customFormat="false" ht="13.5" hidden="false" customHeight="true" outlineLevel="0" collapsed="false">
      <c r="B85" s="35"/>
      <c r="V85" s="28"/>
    </row>
    <row r="86" customFormat="false" ht="13.5" hidden="false" customHeight="true" outlineLevel="0" collapsed="false">
      <c r="B86" s="35"/>
      <c r="C86" s="52"/>
      <c r="D86" s="53" t="s">
        <v>64</v>
      </c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4" t="s">
        <v>65</v>
      </c>
      <c r="S86" s="54"/>
      <c r="T86" s="54"/>
      <c r="V86" s="28"/>
    </row>
    <row r="87" customFormat="false" ht="13.5" hidden="false" customHeight="true" outlineLevel="0" collapsed="false">
      <c r="B87" s="35"/>
      <c r="C87" s="52"/>
      <c r="D87" s="55" t="s">
        <v>66</v>
      </c>
      <c r="E87" s="45" t="s">
        <v>48</v>
      </c>
      <c r="F87" s="45" t="s">
        <v>50</v>
      </c>
      <c r="G87" s="45" t="s">
        <v>52</v>
      </c>
      <c r="H87" s="45" t="s">
        <v>54</v>
      </c>
      <c r="I87" s="45" t="s">
        <v>56</v>
      </c>
      <c r="J87" s="45" t="s">
        <v>154</v>
      </c>
      <c r="K87" s="45" t="s">
        <v>155</v>
      </c>
      <c r="L87" s="45" t="s">
        <v>156</v>
      </c>
      <c r="M87" s="45" t="s">
        <v>157</v>
      </c>
      <c r="N87" s="45" t="s">
        <v>158</v>
      </c>
      <c r="O87" s="45" t="s">
        <v>159</v>
      </c>
      <c r="P87" s="45" t="s">
        <v>160</v>
      </c>
      <c r="Q87" s="45" t="s">
        <v>161</v>
      </c>
      <c r="R87" s="45" t="s">
        <v>58</v>
      </c>
      <c r="S87" s="45" t="s">
        <v>60</v>
      </c>
      <c r="T87" s="45" t="s">
        <v>61</v>
      </c>
      <c r="V87" s="28"/>
      <c r="AA87" s="189" t="s">
        <v>67</v>
      </c>
      <c r="AB87" s="189"/>
      <c r="AC87" s="189"/>
      <c r="AD87" s="189"/>
      <c r="AE87" s="189"/>
      <c r="AF87" s="189"/>
      <c r="AG87" s="189"/>
      <c r="AH87" s="189"/>
      <c r="AI87" s="189"/>
      <c r="AJ87" s="189"/>
      <c r="AK87" s="189"/>
      <c r="AL87" s="189"/>
      <c r="AM87" s="189"/>
      <c r="AN87" s="189"/>
      <c r="AO87" s="189"/>
      <c r="AP87" s="189"/>
      <c r="AQ87" s="189"/>
    </row>
    <row r="88" customFormat="false" ht="13.5" hidden="false" customHeight="true" outlineLevel="0" collapsed="false">
      <c r="B88" s="35"/>
      <c r="C88" s="133" t="n">
        <v>0.335416666666667</v>
      </c>
      <c r="D88" s="57" t="n">
        <v>0</v>
      </c>
      <c r="E88" s="58" t="n">
        <v>21.17</v>
      </c>
      <c r="F88" s="58" t="n">
        <v>21.17</v>
      </c>
      <c r="G88" s="58" t="n">
        <v>21.17</v>
      </c>
      <c r="H88" s="58" t="n">
        <v>21.17</v>
      </c>
      <c r="I88" s="58" t="n">
        <v>21.17</v>
      </c>
      <c r="J88" s="58" t="n">
        <v>21.17</v>
      </c>
      <c r="K88" s="58" t="n">
        <v>21.17</v>
      </c>
      <c r="L88" s="58" t="n">
        <v>21.17</v>
      </c>
      <c r="M88" s="58" t="n">
        <v>21.17</v>
      </c>
      <c r="N88" s="58" t="n">
        <v>21.17</v>
      </c>
      <c r="O88" s="58" t="n">
        <v>21.17</v>
      </c>
      <c r="P88" s="58" t="n">
        <v>21.17</v>
      </c>
      <c r="Q88" s="58" t="n">
        <v>21.17</v>
      </c>
      <c r="R88" s="58" t="n">
        <v>21.32</v>
      </c>
      <c r="S88" s="58" t="n">
        <v>21.17</v>
      </c>
      <c r="T88" s="58" t="n">
        <v>20.75</v>
      </c>
      <c r="V88" s="28"/>
      <c r="W88" s="51" t="n">
        <v>36.2</v>
      </c>
      <c r="AA88" s="189" t="s">
        <v>68</v>
      </c>
      <c r="AB88" s="189"/>
      <c r="AC88" s="189"/>
      <c r="AD88" s="189"/>
      <c r="AE88" s="189"/>
      <c r="AF88" s="189"/>
      <c r="AG88" s="189"/>
      <c r="AH88" s="189"/>
      <c r="AI88" s="189"/>
      <c r="AJ88" s="189"/>
      <c r="AK88" s="189"/>
      <c r="AL88" s="189"/>
      <c r="AM88" s="189"/>
      <c r="AN88" s="189"/>
      <c r="AO88" s="54" t="s">
        <v>65</v>
      </c>
      <c r="AP88" s="54"/>
      <c r="AQ88" s="54"/>
    </row>
    <row r="89" customFormat="false" ht="13.5" hidden="false" customHeight="true" outlineLevel="0" collapsed="false">
      <c r="B89" s="35"/>
      <c r="C89" s="133" t="n">
        <f aca="false">C88+0.0035</f>
        <v>0.338916666666667</v>
      </c>
      <c r="D89" s="57" t="n">
        <v>5</v>
      </c>
      <c r="E89" s="58" t="n">
        <v>28.18</v>
      </c>
      <c r="F89" s="58" t="n">
        <v>28.18</v>
      </c>
      <c r="G89" s="58" t="n">
        <v>28.18</v>
      </c>
      <c r="H89" s="58" t="n">
        <v>28.18</v>
      </c>
      <c r="I89" s="58" t="n">
        <v>28.18</v>
      </c>
      <c r="J89" s="58" t="n">
        <v>28.18</v>
      </c>
      <c r="K89" s="58" t="n">
        <v>28.18</v>
      </c>
      <c r="L89" s="58" t="n">
        <v>28.18</v>
      </c>
      <c r="M89" s="58" t="n">
        <v>28.18</v>
      </c>
      <c r="N89" s="58" t="n">
        <v>28.18</v>
      </c>
      <c r="O89" s="58" t="n">
        <v>28.18</v>
      </c>
      <c r="P89" s="58" t="n">
        <v>28.18</v>
      </c>
      <c r="Q89" s="58" t="n">
        <v>28.18</v>
      </c>
      <c r="R89" s="58" t="n">
        <v>21.48</v>
      </c>
      <c r="S89" s="58" t="n">
        <v>21.23</v>
      </c>
      <c r="T89" s="58" t="n">
        <v>20.75</v>
      </c>
      <c r="V89" s="28"/>
      <c r="AA89" s="55" t="s">
        <v>66</v>
      </c>
      <c r="AB89" s="45" t="s">
        <v>48</v>
      </c>
      <c r="AC89" s="45" t="s">
        <v>50</v>
      </c>
      <c r="AD89" s="45" t="s">
        <v>52</v>
      </c>
      <c r="AE89" s="45" t="s">
        <v>54</v>
      </c>
      <c r="AF89" s="45" t="s">
        <v>56</v>
      </c>
      <c r="AG89" s="45" t="s">
        <v>154</v>
      </c>
      <c r="AH89" s="45" t="s">
        <v>155</v>
      </c>
      <c r="AI89" s="45" t="s">
        <v>156</v>
      </c>
      <c r="AJ89" s="45" t="s">
        <v>157</v>
      </c>
      <c r="AK89" s="45" t="s">
        <v>158</v>
      </c>
      <c r="AL89" s="45" t="s">
        <v>159</v>
      </c>
      <c r="AM89" s="45" t="s">
        <v>160</v>
      </c>
      <c r="AN89" s="45" t="s">
        <v>161</v>
      </c>
      <c r="AO89" s="45" t="s">
        <v>58</v>
      </c>
      <c r="AP89" s="45" t="s">
        <v>60</v>
      </c>
      <c r="AQ89" s="45" t="s">
        <v>61</v>
      </c>
    </row>
    <row r="90" customFormat="false" ht="13.5" hidden="false" customHeight="true" outlineLevel="0" collapsed="false">
      <c r="B90" s="35"/>
      <c r="C90" s="133" t="n">
        <f aca="false">C89+0.0035</f>
        <v>0.342416666666667</v>
      </c>
      <c r="D90" s="57" t="n">
        <v>10</v>
      </c>
      <c r="E90" s="58" t="n">
        <v>34</v>
      </c>
      <c r="F90" s="58" t="n">
        <v>34</v>
      </c>
      <c r="G90" s="58" t="n">
        <v>34</v>
      </c>
      <c r="H90" s="58" t="n">
        <v>34</v>
      </c>
      <c r="I90" s="58" t="n">
        <v>34</v>
      </c>
      <c r="J90" s="58" t="n">
        <v>34</v>
      </c>
      <c r="K90" s="58" t="n">
        <v>34</v>
      </c>
      <c r="L90" s="58" t="n">
        <v>34</v>
      </c>
      <c r="M90" s="58" t="n">
        <v>34</v>
      </c>
      <c r="N90" s="58" t="n">
        <v>34</v>
      </c>
      <c r="O90" s="58" t="n">
        <v>34</v>
      </c>
      <c r="P90" s="58" t="n">
        <v>34</v>
      </c>
      <c r="Q90" s="58" t="n">
        <v>34</v>
      </c>
      <c r="R90" s="58" t="n">
        <v>21.39</v>
      </c>
      <c r="S90" s="58" t="n">
        <v>21.3</v>
      </c>
      <c r="T90" s="58" t="n">
        <v>20.83</v>
      </c>
      <c r="V90" s="28"/>
      <c r="AA90" s="57" t="s">
        <v>69</v>
      </c>
      <c r="AB90" s="67" t="n">
        <f aca="false">MEDIAN(E88:E94)-E88-(MEDIAN($R$88:$T$94)-MEDIAN($R$88:$T$88))</f>
        <v>17.21</v>
      </c>
      <c r="AC90" s="67" t="n">
        <f aca="false">MEDIAN(F88:F94)-F88-(MEDIAN($R$88:$T$94)-MEDIAN($R$88:$T$88))</f>
        <v>17.21</v>
      </c>
      <c r="AD90" s="67" t="n">
        <f aca="false">MEDIAN(G88:G94)-G88-(MEDIAN($R$88:$T$94)-MEDIAN($R$88:$T$88))</f>
        <v>17.21</v>
      </c>
      <c r="AE90" s="67" t="n">
        <f aca="false">MEDIAN(H88:H94)-H88-(MEDIAN($R$88:$T$94)-MEDIAN($R$88:$T$88))</f>
        <v>17.21</v>
      </c>
      <c r="AF90" s="67" t="n">
        <f aca="false">MEDIAN(I88:I94)-I88-(MEDIAN($R$88:$T$94)-MEDIAN($R$88:$T$88))</f>
        <v>17.21</v>
      </c>
      <c r="AG90" s="67" t="n">
        <f aca="false">MEDIAN(J88:J94)-J88-(MEDIAN($R$88:$T$94)-MEDIAN($R$88:$T$88))</f>
        <v>17.21</v>
      </c>
      <c r="AH90" s="67" t="n">
        <f aca="false">MEDIAN(K88:K94)-K88-(MEDIAN($R$88:$T$94)-MEDIAN($R$88:$T$88))</f>
        <v>17.21</v>
      </c>
      <c r="AI90" s="67" t="n">
        <f aca="false">MEDIAN(L88:L94)-L88-(MEDIAN($R$88:$T$94)-MEDIAN($R$88:$T$88))</f>
        <v>17.21</v>
      </c>
      <c r="AJ90" s="67" t="n">
        <f aca="false">MEDIAN(M88:M94)-M88-(MEDIAN($R$88:$T$94)-MEDIAN($R$88:$T$88))</f>
        <v>17.21</v>
      </c>
      <c r="AK90" s="67" t="n">
        <f aca="false">MEDIAN(N88:N94)-N88-(MEDIAN($R$88:$T$94)-MEDIAN($R$88:$T$88))</f>
        <v>17.21</v>
      </c>
      <c r="AL90" s="67" t="n">
        <f aca="false">MEDIAN(O88:O94)-O88-(MEDIAN($R$88:$T$94)-MEDIAN($R$88:$T$88))</f>
        <v>17.21</v>
      </c>
      <c r="AM90" s="67" t="n">
        <f aca="false">MEDIAN(P88:P94)-P88-(MEDIAN($R$88:$T$94)-MEDIAN($R$88:$T$88))</f>
        <v>17.21</v>
      </c>
      <c r="AN90" s="67" t="n">
        <f aca="false">MEDIAN(Q88:Q94)-Q88-(MEDIAN($R$88:$T$94)-MEDIAN($R$88:$T$88))</f>
        <v>17.21</v>
      </c>
      <c r="AO90" s="67" t="n">
        <f aca="false">MEDIAN(R88:R94)-R88</f>
        <v>0.210000000000001</v>
      </c>
      <c r="AP90" s="67" t="n">
        <f aca="false">MEDIAN(S88:S94)-S88</f>
        <v>0.129999999999999</v>
      </c>
      <c r="AQ90" s="67" t="n">
        <f aca="false">MEDIAN(T88:T94)-T88</f>
        <v>0.100000000000001</v>
      </c>
    </row>
    <row r="91" customFormat="false" ht="13.5" hidden="false" customHeight="true" outlineLevel="0" collapsed="false">
      <c r="B91" s="35"/>
      <c r="C91" s="133" t="n">
        <f aca="false">C90+0.0035</f>
        <v>0.345916666666667</v>
      </c>
      <c r="D91" s="57" t="n">
        <v>15</v>
      </c>
      <c r="E91" s="58" t="n">
        <v>38.51</v>
      </c>
      <c r="F91" s="58" t="n">
        <v>38.51</v>
      </c>
      <c r="G91" s="58" t="n">
        <v>38.51</v>
      </c>
      <c r="H91" s="58" t="n">
        <v>38.51</v>
      </c>
      <c r="I91" s="58" t="n">
        <v>38.51</v>
      </c>
      <c r="J91" s="58" t="n">
        <v>38.51</v>
      </c>
      <c r="K91" s="58" t="n">
        <v>38.51</v>
      </c>
      <c r="L91" s="58" t="n">
        <v>38.51</v>
      </c>
      <c r="M91" s="58" t="n">
        <v>38.51</v>
      </c>
      <c r="N91" s="58" t="n">
        <v>38.51</v>
      </c>
      <c r="O91" s="58" t="n">
        <v>38.51</v>
      </c>
      <c r="P91" s="58" t="n">
        <v>38.51</v>
      </c>
      <c r="Q91" s="58" t="n">
        <v>38.51</v>
      </c>
      <c r="R91" s="58" t="n">
        <v>21.53</v>
      </c>
      <c r="S91" s="58" t="n">
        <v>21.29</v>
      </c>
      <c r="T91" s="58" t="n">
        <v>20.85</v>
      </c>
      <c r="V91" s="28"/>
      <c r="AA91" s="57" t="s">
        <v>70</v>
      </c>
      <c r="AB91" s="67" t="n">
        <f aca="false">MEDIAN(E94:E100)-E94-(MEDIAN($R$94:$T$100)-MEDIAN($R$94:$T$94))</f>
        <v>4.92</v>
      </c>
      <c r="AC91" s="67" t="n">
        <f aca="false">MEDIAN(F94:F100)-F94-(MEDIAN($R$94:$T$100)-MEDIAN($R$94:$T$94))</f>
        <v>4.92</v>
      </c>
      <c r="AD91" s="67" t="n">
        <f aca="false">MEDIAN(G94:G100)-G94-(MEDIAN($R$94:$T$100)-MEDIAN($R$94:$T$94))</f>
        <v>4.92</v>
      </c>
      <c r="AE91" s="67" t="n">
        <f aca="false">MEDIAN(H94:H100)-H94-(MEDIAN($R$94:$T$100)-MEDIAN($R$94:$T$94))</f>
        <v>4.92</v>
      </c>
      <c r="AF91" s="67" t="n">
        <f aca="false">MEDIAN(I94:I100)-I94-(MEDIAN($R$94:$T$100)-MEDIAN($R$94:$T$94))</f>
        <v>4.92</v>
      </c>
      <c r="AG91" s="67" t="n">
        <f aca="false">MEDIAN(J94:J100)-J94-(MEDIAN($R$94:$T$100)-MEDIAN($R$94:$T$94))</f>
        <v>4.92</v>
      </c>
      <c r="AH91" s="67" t="n">
        <f aca="false">MEDIAN(K94:K100)-K94-(MEDIAN($R$94:$T$100)-MEDIAN($R$94:$T$94))</f>
        <v>4.92</v>
      </c>
      <c r="AI91" s="67" t="n">
        <f aca="false">MEDIAN(L94:L100)-L94-(MEDIAN($R$94:$T$100)-MEDIAN($R$94:$T$94))</f>
        <v>4.92</v>
      </c>
      <c r="AJ91" s="67" t="n">
        <f aca="false">MEDIAN(M94:M100)-M94-(MEDIAN($R$94:$T$100)-MEDIAN($R$94:$T$94))</f>
        <v>4.92</v>
      </c>
      <c r="AK91" s="67" t="n">
        <f aca="false">MEDIAN(N94:N100)-N94-(MEDIAN($R$94:$T$100)-MEDIAN($R$94:$T$94))</f>
        <v>4.92</v>
      </c>
      <c r="AL91" s="67" t="n">
        <f aca="false">MEDIAN(O94:O100)-O94-(MEDIAN($R$94:$T$100)-MEDIAN($R$94:$T$94))</f>
        <v>4.92</v>
      </c>
      <c r="AM91" s="67" t="n">
        <f aca="false">MEDIAN(P94:P100)-P94-(MEDIAN($R$94:$T$100)-MEDIAN($R$94:$T$94))</f>
        <v>4.92</v>
      </c>
      <c r="AN91" s="67" t="n">
        <f aca="false">MEDIAN(Q94:Q100)-Q94-(MEDIAN($R$94:$T$100)-MEDIAN($R$94:$T$94))</f>
        <v>4.92</v>
      </c>
      <c r="AO91" s="67" t="n">
        <f aca="false">MEDIAN(R94:R100)-R94</f>
        <v>0.25</v>
      </c>
      <c r="AP91" s="67" t="n">
        <f aca="false">MEDIAN(S94:S100)-S94</f>
        <v>0.370000000000001</v>
      </c>
      <c r="AQ91" s="67" t="n">
        <f aca="false">MEDIAN(T94:T100)-T94</f>
        <v>0.140000000000001</v>
      </c>
    </row>
    <row r="92" customFormat="false" ht="13.5" hidden="false" customHeight="true" outlineLevel="0" collapsed="false">
      <c r="B92" s="35"/>
      <c r="C92" s="133" t="n">
        <f aca="false">C91+0.0035</f>
        <v>0.349416666666667</v>
      </c>
      <c r="D92" s="57" t="n">
        <v>20</v>
      </c>
      <c r="E92" s="58" t="n">
        <v>42.93</v>
      </c>
      <c r="F92" s="58" t="n">
        <v>42.93</v>
      </c>
      <c r="G92" s="58" t="n">
        <v>42.93</v>
      </c>
      <c r="H92" s="58" t="n">
        <v>42.93</v>
      </c>
      <c r="I92" s="58" t="n">
        <v>42.93</v>
      </c>
      <c r="J92" s="58" t="n">
        <v>42.93</v>
      </c>
      <c r="K92" s="58" t="n">
        <v>42.93</v>
      </c>
      <c r="L92" s="58" t="n">
        <v>42.93</v>
      </c>
      <c r="M92" s="58" t="n">
        <v>42.93</v>
      </c>
      <c r="N92" s="58" t="n">
        <v>42.93</v>
      </c>
      <c r="O92" s="58" t="n">
        <v>42.93</v>
      </c>
      <c r="P92" s="58" t="n">
        <v>42.93</v>
      </c>
      <c r="Q92" s="58" t="n">
        <v>42.93</v>
      </c>
      <c r="R92" s="58" t="n">
        <v>21.79</v>
      </c>
      <c r="S92" s="58" t="n">
        <v>21.51</v>
      </c>
      <c r="T92" s="58" t="n">
        <v>21.04</v>
      </c>
      <c r="V92" s="28"/>
      <c r="AA92" s="57" t="s">
        <v>71</v>
      </c>
      <c r="AB92" s="67" t="n">
        <f aca="false">MEDIAN(E100:E106)-E100-(MEDIAN($R$100:$T$106)-MEDIAN($R$100:$T$100))</f>
        <v>0.640000000000004</v>
      </c>
      <c r="AC92" s="67" t="n">
        <f aca="false">MEDIAN(F100:F106)-F100-(MEDIAN($R$100:$T$106)-MEDIAN($R$100:$T$100))</f>
        <v>0.640000000000004</v>
      </c>
      <c r="AD92" s="67" t="n">
        <f aca="false">MEDIAN(G100:G106)-G100-(MEDIAN($R$100:$T$106)-MEDIAN($R$100:$T$100))</f>
        <v>0.640000000000004</v>
      </c>
      <c r="AE92" s="67" t="n">
        <f aca="false">MEDIAN(H100:H106)-H100-(MEDIAN($R$100:$T$106)-MEDIAN($R$100:$T$100))</f>
        <v>0.640000000000004</v>
      </c>
      <c r="AF92" s="67" t="n">
        <f aca="false">MEDIAN(I100:I106)-I100-(MEDIAN($R$100:$T$106)-MEDIAN($R$100:$T$100))</f>
        <v>0.640000000000004</v>
      </c>
      <c r="AG92" s="67" t="n">
        <f aca="false">MEDIAN(J100:J106)-J100-(MEDIAN($R$100:$T$106)-MEDIAN($R$100:$T$100))</f>
        <v>0.640000000000004</v>
      </c>
      <c r="AH92" s="67" t="n">
        <f aca="false">MEDIAN(K100:K106)-K100-(MEDIAN($R$100:$T$106)-MEDIAN($R$100:$T$100))</f>
        <v>0.640000000000004</v>
      </c>
      <c r="AI92" s="67" t="n">
        <f aca="false">MEDIAN(L100:L106)-L100-(MEDIAN($R$100:$T$106)-MEDIAN($R$100:$T$100))</f>
        <v>0.640000000000004</v>
      </c>
      <c r="AJ92" s="67" t="n">
        <f aca="false">MEDIAN(M100:M106)-M100-(MEDIAN($R$100:$T$106)-MEDIAN($R$100:$T$100))</f>
        <v>0.640000000000004</v>
      </c>
      <c r="AK92" s="67" t="n">
        <f aca="false">MEDIAN(N100:N106)-N100-(MEDIAN($R$100:$T$106)-MEDIAN($R$100:$T$100))</f>
        <v>0.640000000000004</v>
      </c>
      <c r="AL92" s="67" t="n">
        <f aca="false">MEDIAN(O100:O106)-O100-(MEDIAN($R$100:$T$106)-MEDIAN($R$100:$T$100))</f>
        <v>0.640000000000004</v>
      </c>
      <c r="AM92" s="67" t="n">
        <f aca="false">MEDIAN(P100:P106)-P100-(MEDIAN($R$100:$T$106)-MEDIAN($R$100:$T$100))</f>
        <v>0.640000000000004</v>
      </c>
      <c r="AN92" s="67" t="n">
        <f aca="false">MEDIAN(Q100:Q106)-Q100-(MEDIAN($R$100:$T$106)-MEDIAN($R$100:$T$100))</f>
        <v>0.640000000000004</v>
      </c>
      <c r="AO92" s="67" t="n">
        <f aca="false">MEDIAN(R100:R106)-R100</f>
        <v>0.109999999999999</v>
      </c>
      <c r="AP92" s="67" t="n">
        <f aca="false">MEDIAN(S100:S106)-S100</f>
        <v>0.0999999999999979</v>
      </c>
      <c r="AQ92" s="67" t="n">
        <f aca="false">MEDIAN(T100:T106)-T100</f>
        <v>0.129999999999999</v>
      </c>
    </row>
    <row r="93" customFormat="false" ht="13.5" hidden="false" customHeight="true" outlineLevel="0" collapsed="false">
      <c r="B93" s="35"/>
      <c r="C93" s="133" t="n">
        <f aca="false">C92+0.0035</f>
        <v>0.352916666666667</v>
      </c>
      <c r="D93" s="57" t="n">
        <v>25</v>
      </c>
      <c r="E93" s="58" t="n">
        <v>47.65</v>
      </c>
      <c r="F93" s="58" t="n">
        <v>47.65</v>
      </c>
      <c r="G93" s="58" t="n">
        <v>47.65</v>
      </c>
      <c r="H93" s="58" t="n">
        <v>47.65</v>
      </c>
      <c r="I93" s="58" t="n">
        <v>47.65</v>
      </c>
      <c r="J93" s="58" t="n">
        <v>47.65</v>
      </c>
      <c r="K93" s="58" t="n">
        <v>47.65</v>
      </c>
      <c r="L93" s="58" t="n">
        <v>47.65</v>
      </c>
      <c r="M93" s="58" t="n">
        <v>47.65</v>
      </c>
      <c r="N93" s="58" t="n">
        <v>47.65</v>
      </c>
      <c r="O93" s="58" t="n">
        <v>47.65</v>
      </c>
      <c r="P93" s="58" t="n">
        <v>47.65</v>
      </c>
      <c r="Q93" s="58" t="n">
        <v>47.65</v>
      </c>
      <c r="R93" s="58" t="n">
        <v>21.82</v>
      </c>
      <c r="S93" s="58" t="n">
        <v>21.55</v>
      </c>
      <c r="T93" s="58" t="n">
        <v>21.01</v>
      </c>
      <c r="V93" s="28"/>
      <c r="W93" s="1" t="n">
        <v>4.6796</v>
      </c>
      <c r="AA93" s="57" t="s">
        <v>72</v>
      </c>
      <c r="AB93" s="67" t="n">
        <f aca="false">MEDIAN(E106:E112)-E106-(MEDIAN($R$106:$T$112)-MEDIAN($R$106:$T$106))</f>
        <v>0.43</v>
      </c>
      <c r="AC93" s="67" t="n">
        <f aca="false">MEDIAN(F106:F112)-F106-(MEDIAN($R$106:$T$112)-MEDIAN($R$106:$T$106))</f>
        <v>0.43</v>
      </c>
      <c r="AD93" s="67" t="n">
        <f aca="false">MEDIAN(G106:G112)-G106-(MEDIAN($R$106:$T$112)-MEDIAN($R$106:$T$106))</f>
        <v>0.43</v>
      </c>
      <c r="AE93" s="67" t="n">
        <f aca="false">MEDIAN(H106:H112)-H106-(MEDIAN($R$106:$T$112)-MEDIAN($R$106:$T$106))</f>
        <v>0.43</v>
      </c>
      <c r="AF93" s="67" t="n">
        <f aca="false">MEDIAN(I106:I112)-I106-(MEDIAN($R$106:$T$112)-MEDIAN($R$106:$T$106))</f>
        <v>0.43</v>
      </c>
      <c r="AG93" s="67" t="n">
        <f aca="false">MEDIAN(J106:J112)-J106-(MEDIAN($R$106:$T$112)-MEDIAN($R$106:$T$106))</f>
        <v>0.43</v>
      </c>
      <c r="AH93" s="67" t="n">
        <f aca="false">MEDIAN(K106:K112)-K106-(MEDIAN($R$106:$T$112)-MEDIAN($R$106:$T$106))</f>
        <v>0.43</v>
      </c>
      <c r="AI93" s="67" t="n">
        <f aca="false">MEDIAN(L106:L112)-L106-(MEDIAN($R$106:$T$112)-MEDIAN($R$106:$T$106))</f>
        <v>0.43</v>
      </c>
      <c r="AJ93" s="67" t="n">
        <f aca="false">MEDIAN(M106:M112)-M106-(MEDIAN($R$106:$T$112)-MEDIAN($R$106:$T$106))</f>
        <v>0.43</v>
      </c>
      <c r="AK93" s="67" t="n">
        <f aca="false">MEDIAN(N106:N112)-N106-(MEDIAN($R$106:$T$112)-MEDIAN($R$106:$T$106))</f>
        <v>0.43</v>
      </c>
      <c r="AL93" s="67" t="n">
        <f aca="false">MEDIAN(O106:O112)-O106-(MEDIAN($R$106:$T$112)-MEDIAN($R$106:$T$106))</f>
        <v>0.43</v>
      </c>
      <c r="AM93" s="67" t="n">
        <f aca="false">MEDIAN(P106:P112)-P106-(MEDIAN($R$106:$T$112)-MEDIAN($R$106:$T$106))</f>
        <v>0.43</v>
      </c>
      <c r="AN93" s="67" t="n">
        <f aca="false">MEDIAN(Q106:Q112)-Q106-(MEDIAN($R$106:$T$112)-MEDIAN($R$106:$T$106))</f>
        <v>0.43</v>
      </c>
      <c r="AO93" s="67" t="n">
        <f aca="false">MEDIAN(R106:R112)-R106</f>
        <v>0.609999999999999</v>
      </c>
      <c r="AP93" s="67" t="n">
        <f aca="false">MEDIAN(S106:S112)-S106</f>
        <v>0.84</v>
      </c>
      <c r="AQ93" s="67" t="n">
        <f aca="false">MEDIAN(T106:T112)-T106</f>
        <v>0.710000000000001</v>
      </c>
      <c r="AS93" s="47"/>
      <c r="AT93" s="48"/>
      <c r="AU93" s="48"/>
      <c r="AV93" s="48"/>
      <c r="AW93" s="48"/>
      <c r="AX93" s="48"/>
      <c r="AY93" s="48"/>
      <c r="AZ93" s="48"/>
      <c r="BA93" s="48"/>
      <c r="BB93" s="48"/>
      <c r="BC93" s="48"/>
      <c r="BD93" s="48"/>
      <c r="BE93" s="48"/>
      <c r="BF93" s="48"/>
      <c r="BG93" s="48"/>
      <c r="BH93" s="48"/>
      <c r="BI93" s="48"/>
    </row>
    <row r="94" customFormat="false" ht="13.5" hidden="false" customHeight="true" outlineLevel="0" collapsed="false">
      <c r="B94" s="35"/>
      <c r="C94" s="133" t="n">
        <f aca="false">C93+0.0035</f>
        <v>0.356416666666667</v>
      </c>
      <c r="D94" s="65" t="n">
        <v>30</v>
      </c>
      <c r="E94" s="66" t="n">
        <v>51.07</v>
      </c>
      <c r="F94" s="66" t="n">
        <v>51.07</v>
      </c>
      <c r="G94" s="66" t="n">
        <v>51.07</v>
      </c>
      <c r="H94" s="66" t="n">
        <v>51.07</v>
      </c>
      <c r="I94" s="66" t="n">
        <v>51.07</v>
      </c>
      <c r="J94" s="66" t="n">
        <v>51.07</v>
      </c>
      <c r="K94" s="66" t="n">
        <v>51.07</v>
      </c>
      <c r="L94" s="66" t="n">
        <v>51.07</v>
      </c>
      <c r="M94" s="66" t="n">
        <v>51.07</v>
      </c>
      <c r="N94" s="66" t="n">
        <v>51.07</v>
      </c>
      <c r="O94" s="66" t="n">
        <v>51.07</v>
      </c>
      <c r="P94" s="66" t="n">
        <v>51.07</v>
      </c>
      <c r="Q94" s="66" t="n">
        <v>51.07</v>
      </c>
      <c r="R94" s="66" t="n">
        <v>21.76</v>
      </c>
      <c r="S94" s="66" t="n">
        <v>21.43</v>
      </c>
      <c r="T94" s="66" t="n">
        <v>21.06</v>
      </c>
      <c r="V94" s="28"/>
      <c r="AA94" s="57" t="s">
        <v>73</v>
      </c>
      <c r="AB94" s="67" t="n">
        <f aca="false">MEDIAN(E112:E118)-E112-(MEDIAN($R$112:$T$118)-MEDIAN($R$112:$T$112))</f>
        <v>1.13</v>
      </c>
      <c r="AC94" s="67" t="n">
        <f aca="false">MEDIAN(F112:F118)-F112-(MEDIAN($R$112:$T$118)-MEDIAN($R$112:$T$112))</f>
        <v>1.13</v>
      </c>
      <c r="AD94" s="67" t="n">
        <f aca="false">MEDIAN(G112:G118)-G112-(MEDIAN($R$112:$T$118)-MEDIAN($R$112:$T$112))</f>
        <v>1.13</v>
      </c>
      <c r="AE94" s="67" t="n">
        <f aca="false">MEDIAN(H112:H118)-H112-(MEDIAN($R$112:$T$118)-MEDIAN($R$112:$T$112))</f>
        <v>1.13</v>
      </c>
      <c r="AF94" s="67" t="n">
        <f aca="false">MEDIAN(I112:I118)-I112-(MEDIAN($R$112:$T$118)-MEDIAN($R$112:$T$112))</f>
        <v>1.13</v>
      </c>
      <c r="AG94" s="67" t="n">
        <f aca="false">MEDIAN(J112:J118)-J112-(MEDIAN($R$112:$T$118)-MEDIAN($R$112:$T$112))</f>
        <v>1.13</v>
      </c>
      <c r="AH94" s="67" t="n">
        <f aca="false">MEDIAN(K112:K118)-K112-(MEDIAN($R$112:$T$118)-MEDIAN($R$112:$T$112))</f>
        <v>1.13</v>
      </c>
      <c r="AI94" s="67" t="n">
        <f aca="false">MEDIAN(L112:L118)-L112-(MEDIAN($R$112:$T$118)-MEDIAN($R$112:$T$112))</f>
        <v>1.13</v>
      </c>
      <c r="AJ94" s="67" t="n">
        <f aca="false">MEDIAN(M112:M118)-M112-(MEDIAN($R$112:$T$118)-MEDIAN($R$112:$T$112))</f>
        <v>1.13</v>
      </c>
      <c r="AK94" s="67" t="n">
        <f aca="false">MEDIAN(N112:N118)-N112-(MEDIAN($R$112:$T$118)-MEDIAN($R$112:$T$112))</f>
        <v>1.13</v>
      </c>
      <c r="AL94" s="67" t="n">
        <f aca="false">MEDIAN(O112:O118)-O112-(MEDIAN($R$112:$T$118)-MEDIAN($R$112:$T$112))</f>
        <v>1.13</v>
      </c>
      <c r="AM94" s="67" t="n">
        <f aca="false">MEDIAN(P112:P118)-P112-(MEDIAN($R$112:$T$118)-MEDIAN($R$112:$T$112))</f>
        <v>1.13</v>
      </c>
      <c r="AN94" s="67" t="n">
        <f aca="false">MEDIAN(Q112:Q118)-Q112-(MEDIAN($R$112:$T$118)-MEDIAN($R$112:$T$112))</f>
        <v>1.13</v>
      </c>
      <c r="AO94" s="67" t="n">
        <f aca="false">MEDIAN(R112:R118)-R112</f>
        <v>0.57</v>
      </c>
      <c r="AP94" s="67" t="n">
        <f aca="false">MEDIAN(S112:S118)-S112</f>
        <v>0.579999999999998</v>
      </c>
      <c r="AQ94" s="67" t="n">
        <f aca="false">MEDIAN(T112:T118)-T112</f>
        <v>0.489999999999998</v>
      </c>
      <c r="AS94" s="47"/>
      <c r="AT94" s="48"/>
      <c r="AU94" s="48"/>
      <c r="AV94" s="48"/>
      <c r="AW94" s="48"/>
      <c r="AX94" s="48"/>
      <c r="AY94" s="48"/>
      <c r="AZ94" s="48"/>
      <c r="BA94" s="48"/>
      <c r="BB94" s="48"/>
      <c r="BC94" s="48"/>
      <c r="BD94" s="48"/>
      <c r="BE94" s="48"/>
      <c r="BF94" s="48"/>
      <c r="BG94" s="48"/>
      <c r="BH94" s="48"/>
      <c r="BI94" s="48"/>
    </row>
    <row r="95" customFormat="false" ht="13.5" hidden="false" customHeight="true" outlineLevel="0" collapsed="false">
      <c r="B95" s="35"/>
      <c r="C95" s="133" t="n">
        <f aca="false">C94+0.0035</f>
        <v>0.359916666666667</v>
      </c>
      <c r="D95" s="57" t="n">
        <v>35</v>
      </c>
      <c r="E95" s="58" t="n">
        <v>53.82</v>
      </c>
      <c r="F95" s="58" t="n">
        <v>53.82</v>
      </c>
      <c r="G95" s="58" t="n">
        <v>53.82</v>
      </c>
      <c r="H95" s="58" t="n">
        <v>53.82</v>
      </c>
      <c r="I95" s="58" t="n">
        <v>53.82</v>
      </c>
      <c r="J95" s="58" t="n">
        <v>53.82</v>
      </c>
      <c r="K95" s="58" t="n">
        <v>53.82</v>
      </c>
      <c r="L95" s="58" t="n">
        <v>53.82</v>
      </c>
      <c r="M95" s="58" t="n">
        <v>53.82</v>
      </c>
      <c r="N95" s="58" t="n">
        <v>53.82</v>
      </c>
      <c r="O95" s="58" t="n">
        <v>53.82</v>
      </c>
      <c r="P95" s="58" t="n">
        <v>53.82</v>
      </c>
      <c r="Q95" s="58" t="n">
        <v>53.82</v>
      </c>
      <c r="R95" s="58" t="n">
        <v>21.68</v>
      </c>
      <c r="S95" s="58" t="n">
        <v>21.58</v>
      </c>
      <c r="T95" s="58" t="n">
        <v>21.02</v>
      </c>
      <c r="V95" s="28"/>
      <c r="AA95" s="57" t="s">
        <v>74</v>
      </c>
      <c r="AB95" s="58" t="n">
        <f aca="false">MEDIAN(E118:E124)-E118-(MEDIAN($R$118:$T$124)-MEDIAN($R$118:$T$118))</f>
        <v>-0.280000000000001</v>
      </c>
      <c r="AC95" s="58" t="n">
        <f aca="false">MEDIAN(F118:F124)-F118-(MEDIAN($R$118:$T$124)-MEDIAN($R$118:$T$118))</f>
        <v>-0.280000000000001</v>
      </c>
      <c r="AD95" s="58" t="n">
        <f aca="false">MEDIAN(G118:G124)-G118-(MEDIAN($R$118:$T$124)-MEDIAN($R$118:$T$118))</f>
        <v>-0.280000000000001</v>
      </c>
      <c r="AE95" s="58" t="n">
        <f aca="false">MEDIAN(H118:H124)-H118-(MEDIAN($R$118:$T$124)-MEDIAN($R$118:$T$118))</f>
        <v>-0.280000000000001</v>
      </c>
      <c r="AF95" s="58" t="n">
        <f aca="false">MEDIAN(I118:I124)-I118-(MEDIAN($R$118:$T$124)-MEDIAN($R$118:$T$118))</f>
        <v>-0.280000000000001</v>
      </c>
      <c r="AG95" s="58" t="n">
        <f aca="false">MEDIAN(J118:J124)-J118-(MEDIAN($R$118:$T$124)-MEDIAN($R$118:$T$118))</f>
        <v>-0.280000000000001</v>
      </c>
      <c r="AH95" s="58" t="n">
        <f aca="false">MEDIAN(K118:K124)-K118-(MEDIAN($R$118:$T$124)-MEDIAN($R$118:$T$118))</f>
        <v>-0.280000000000001</v>
      </c>
      <c r="AI95" s="58" t="n">
        <f aca="false">MEDIAN(L118:L124)-L118-(MEDIAN($R$118:$T$124)-MEDIAN($R$118:$T$118))</f>
        <v>-0.280000000000001</v>
      </c>
      <c r="AJ95" s="58" t="n">
        <f aca="false">MEDIAN(M118:M124)-M118-(MEDIAN($R$118:$T$124)-MEDIAN($R$118:$T$118))</f>
        <v>-0.280000000000001</v>
      </c>
      <c r="AK95" s="58" t="n">
        <f aca="false">MEDIAN(N118:N124)-N118-(MEDIAN($R$118:$T$124)-MEDIAN($R$118:$T$118))</f>
        <v>-0.280000000000001</v>
      </c>
      <c r="AL95" s="58" t="n">
        <f aca="false">MEDIAN(O118:O124)-O118-(MEDIAN($R$118:$T$124)-MEDIAN($R$118:$T$118))</f>
        <v>-0.280000000000001</v>
      </c>
      <c r="AM95" s="58" t="n">
        <f aca="false">MEDIAN(P118:P124)-P118-(MEDIAN($R$118:$T$124)-MEDIAN($R$118:$T$118))</f>
        <v>-0.280000000000001</v>
      </c>
      <c r="AN95" s="58" t="n">
        <f aca="false">MEDIAN(Q118:Q124)-Q118-(MEDIAN($R$118:$T$124)-MEDIAN($R$118:$T$118))</f>
        <v>-0.280000000000001</v>
      </c>
      <c r="AO95" s="58" t="n">
        <f aca="false">MEDIAN(R118:R124)-R118</f>
        <v>0.460000000000001</v>
      </c>
      <c r="AP95" s="58" t="n">
        <f aca="false">MEDIAN(S118:S124)-S118</f>
        <v>0.68</v>
      </c>
      <c r="AQ95" s="58" t="n">
        <f aca="false">MEDIAN(T118:T124)-T118</f>
        <v>0.490000000000002</v>
      </c>
    </row>
    <row r="96" customFormat="false" ht="13.5" hidden="false" customHeight="true" outlineLevel="0" collapsed="false">
      <c r="B96" s="35"/>
      <c r="C96" s="133" t="n">
        <f aca="false">C95+0.0035</f>
        <v>0.363416666666667</v>
      </c>
      <c r="D96" s="57" t="n">
        <v>40</v>
      </c>
      <c r="E96" s="58" t="n">
        <v>55.12</v>
      </c>
      <c r="F96" s="58" t="n">
        <v>55.12</v>
      </c>
      <c r="G96" s="58" t="n">
        <v>55.12</v>
      </c>
      <c r="H96" s="58" t="n">
        <v>55.12</v>
      </c>
      <c r="I96" s="58" t="n">
        <v>55.12</v>
      </c>
      <c r="J96" s="58" t="n">
        <v>55.12</v>
      </c>
      <c r="K96" s="58" t="n">
        <v>55.12</v>
      </c>
      <c r="L96" s="58" t="n">
        <v>55.12</v>
      </c>
      <c r="M96" s="58" t="n">
        <v>55.12</v>
      </c>
      <c r="N96" s="58" t="n">
        <v>55.12</v>
      </c>
      <c r="O96" s="58" t="n">
        <v>55.12</v>
      </c>
      <c r="P96" s="58" t="n">
        <v>55.12</v>
      </c>
      <c r="Q96" s="58" t="n">
        <v>55.12</v>
      </c>
      <c r="R96" s="58" t="n">
        <v>21.84</v>
      </c>
      <c r="S96" s="58" t="n">
        <v>21.63</v>
      </c>
      <c r="T96" s="58" t="n">
        <v>21.04</v>
      </c>
      <c r="V96" s="28"/>
      <c r="AA96" s="47"/>
      <c r="AB96" s="48"/>
      <c r="AC96" s="48"/>
      <c r="AD96" s="48"/>
      <c r="AE96" s="48"/>
      <c r="AF96" s="48"/>
      <c r="AG96" s="48"/>
      <c r="AH96" s="48"/>
      <c r="AI96" s="48"/>
      <c r="AJ96" s="48"/>
      <c r="AK96" s="48"/>
      <c r="AL96" s="48"/>
      <c r="AM96" s="48"/>
      <c r="AN96" s="48"/>
      <c r="AO96" s="48"/>
      <c r="AP96" s="48"/>
      <c r="AQ96" s="48"/>
    </row>
    <row r="97" customFormat="false" ht="13.5" hidden="false" customHeight="true" outlineLevel="0" collapsed="false">
      <c r="B97" s="35"/>
      <c r="C97" s="133" t="n">
        <f aca="false">C96+0.0035</f>
        <v>0.366916666666667</v>
      </c>
      <c r="D97" s="57" t="n">
        <v>45</v>
      </c>
      <c r="E97" s="58" t="n">
        <v>56.24</v>
      </c>
      <c r="F97" s="58" t="n">
        <v>56.24</v>
      </c>
      <c r="G97" s="58" t="n">
        <v>56.24</v>
      </c>
      <c r="H97" s="58" t="n">
        <v>56.24</v>
      </c>
      <c r="I97" s="58" t="n">
        <v>56.24</v>
      </c>
      <c r="J97" s="58" t="n">
        <v>56.24</v>
      </c>
      <c r="K97" s="58" t="n">
        <v>56.24</v>
      </c>
      <c r="L97" s="58" t="n">
        <v>56.24</v>
      </c>
      <c r="M97" s="58" t="n">
        <v>56.24</v>
      </c>
      <c r="N97" s="58" t="n">
        <v>56.24</v>
      </c>
      <c r="O97" s="58" t="n">
        <v>56.24</v>
      </c>
      <c r="P97" s="58" t="n">
        <v>56.24</v>
      </c>
      <c r="Q97" s="58" t="n">
        <v>56.24</v>
      </c>
      <c r="R97" s="58" t="n">
        <v>22.01</v>
      </c>
      <c r="S97" s="58" t="n">
        <v>21.8</v>
      </c>
      <c r="T97" s="58" t="n">
        <v>21.2</v>
      </c>
      <c r="V97" s="28"/>
      <c r="AA97" s="47"/>
      <c r="AB97" s="48"/>
      <c r="AC97" s="48"/>
      <c r="AD97" s="48"/>
      <c r="AE97" s="48"/>
      <c r="AF97" s="48"/>
      <c r="AG97" s="48"/>
      <c r="AH97" s="48"/>
      <c r="AI97" s="48"/>
      <c r="AJ97" s="48"/>
      <c r="AK97" s="48"/>
      <c r="AL97" s="48"/>
      <c r="AM97" s="48"/>
      <c r="AN97" s="48"/>
      <c r="AO97" s="48"/>
      <c r="AP97" s="48"/>
      <c r="AQ97" s="48"/>
    </row>
    <row r="98" customFormat="false" ht="13.5" hidden="false" customHeight="true" outlineLevel="0" collapsed="false">
      <c r="B98" s="35"/>
      <c r="C98" s="133" t="n">
        <f aca="false">C97+0.0035</f>
        <v>0.370416666666667</v>
      </c>
      <c r="D98" s="57" t="n">
        <v>50</v>
      </c>
      <c r="E98" s="58" t="n">
        <v>57.37</v>
      </c>
      <c r="F98" s="58" t="n">
        <v>57.37</v>
      </c>
      <c r="G98" s="58" t="n">
        <v>57.37</v>
      </c>
      <c r="H98" s="58" t="n">
        <v>57.37</v>
      </c>
      <c r="I98" s="58" t="n">
        <v>57.37</v>
      </c>
      <c r="J98" s="58" t="n">
        <v>57.37</v>
      </c>
      <c r="K98" s="58" t="n">
        <v>57.37</v>
      </c>
      <c r="L98" s="58" t="n">
        <v>57.37</v>
      </c>
      <c r="M98" s="58" t="n">
        <v>57.37</v>
      </c>
      <c r="N98" s="58" t="n">
        <v>57.37</v>
      </c>
      <c r="O98" s="58" t="n">
        <v>57.37</v>
      </c>
      <c r="P98" s="58" t="n">
        <v>57.37</v>
      </c>
      <c r="Q98" s="58" t="n">
        <v>57.37</v>
      </c>
      <c r="R98" s="58" t="n">
        <v>22.12</v>
      </c>
      <c r="S98" s="58" t="n">
        <v>21.82</v>
      </c>
      <c r="T98" s="58" t="n">
        <v>21.3</v>
      </c>
      <c r="V98" s="28"/>
      <c r="AA98" s="47"/>
      <c r="AB98" s="48"/>
      <c r="AC98" s="48"/>
      <c r="AD98" s="48"/>
      <c r="AE98" s="48"/>
      <c r="AF98" s="48"/>
      <c r="AG98" s="48"/>
      <c r="AH98" s="48"/>
      <c r="AI98" s="48"/>
      <c r="AJ98" s="48"/>
      <c r="AK98" s="48"/>
      <c r="AL98" s="48"/>
      <c r="AM98" s="48"/>
      <c r="AN98" s="48"/>
      <c r="AO98" s="48"/>
      <c r="AP98" s="48"/>
      <c r="AQ98" s="48"/>
    </row>
    <row r="99" customFormat="false" ht="13.5" hidden="false" customHeight="true" outlineLevel="0" collapsed="false">
      <c r="B99" s="35"/>
      <c r="C99" s="133" t="n">
        <f aca="false">C98+0.0035</f>
        <v>0.373916666666667</v>
      </c>
      <c r="D99" s="57" t="n">
        <v>55</v>
      </c>
      <c r="E99" s="58" t="n">
        <v>57.56</v>
      </c>
      <c r="F99" s="58" t="n">
        <v>57.56</v>
      </c>
      <c r="G99" s="58" t="n">
        <v>57.56</v>
      </c>
      <c r="H99" s="58" t="n">
        <v>57.56</v>
      </c>
      <c r="I99" s="58" t="n">
        <v>57.56</v>
      </c>
      <c r="J99" s="58" t="n">
        <v>57.56</v>
      </c>
      <c r="K99" s="58" t="n">
        <v>57.56</v>
      </c>
      <c r="L99" s="58" t="n">
        <v>57.56</v>
      </c>
      <c r="M99" s="58" t="n">
        <v>57.56</v>
      </c>
      <c r="N99" s="58" t="n">
        <v>57.56</v>
      </c>
      <c r="O99" s="58" t="n">
        <v>57.56</v>
      </c>
      <c r="P99" s="58" t="n">
        <v>57.56</v>
      </c>
      <c r="Q99" s="58" t="n">
        <v>57.56</v>
      </c>
      <c r="R99" s="58" t="n">
        <v>22.17</v>
      </c>
      <c r="S99" s="58" t="n">
        <v>21.86</v>
      </c>
      <c r="T99" s="58" t="n">
        <v>21.34</v>
      </c>
      <c r="V99" s="28"/>
      <c r="AA99" s="47"/>
      <c r="AB99" s="48"/>
      <c r="AC99" s="48"/>
      <c r="AD99" s="48"/>
      <c r="AE99" s="48"/>
      <c r="AF99" s="48"/>
      <c r="AG99" s="48"/>
      <c r="AH99" s="48"/>
      <c r="AI99" s="48"/>
      <c r="AJ99" s="48"/>
      <c r="AK99" s="48"/>
      <c r="AL99" s="48"/>
      <c r="AM99" s="48"/>
      <c r="AN99" s="48"/>
      <c r="AO99" s="48"/>
      <c r="AP99" s="48"/>
      <c r="AQ99" s="48"/>
    </row>
    <row r="100" customFormat="false" ht="13.5" hidden="false" customHeight="true" outlineLevel="0" collapsed="false">
      <c r="B100" s="35"/>
      <c r="C100" s="133" t="n">
        <f aca="false">C99+0.0035</f>
        <v>0.377416666666667</v>
      </c>
      <c r="D100" s="65" t="n">
        <v>60</v>
      </c>
      <c r="E100" s="66" t="n">
        <v>57.91</v>
      </c>
      <c r="F100" s="66" t="n">
        <v>57.91</v>
      </c>
      <c r="G100" s="66" t="n">
        <v>57.91</v>
      </c>
      <c r="H100" s="66" t="n">
        <v>57.91</v>
      </c>
      <c r="I100" s="66" t="n">
        <v>57.91</v>
      </c>
      <c r="J100" s="66" t="n">
        <v>57.91</v>
      </c>
      <c r="K100" s="66" t="n">
        <v>57.91</v>
      </c>
      <c r="L100" s="66" t="n">
        <v>57.91</v>
      </c>
      <c r="M100" s="66" t="n">
        <v>57.91</v>
      </c>
      <c r="N100" s="66" t="n">
        <v>57.91</v>
      </c>
      <c r="O100" s="66" t="n">
        <v>57.91</v>
      </c>
      <c r="P100" s="66" t="n">
        <v>57.91</v>
      </c>
      <c r="Q100" s="66" t="n">
        <v>57.91</v>
      </c>
      <c r="R100" s="66" t="n">
        <v>22.28</v>
      </c>
      <c r="S100" s="66" t="n">
        <v>21.92</v>
      </c>
      <c r="T100" s="66" t="n">
        <v>21.41</v>
      </c>
      <c r="V100" s="28"/>
    </row>
    <row r="101" customFormat="false" ht="13.5" hidden="false" customHeight="true" outlineLevel="0" collapsed="false">
      <c r="B101" s="35"/>
      <c r="C101" s="133" t="n">
        <f aca="false">C100+0.0035</f>
        <v>0.380916666666667</v>
      </c>
      <c r="D101" s="57" t="n">
        <v>65</v>
      </c>
      <c r="E101" s="58" t="n">
        <v>57.96</v>
      </c>
      <c r="F101" s="58" t="n">
        <v>57.96</v>
      </c>
      <c r="G101" s="58" t="n">
        <v>57.96</v>
      </c>
      <c r="H101" s="58" t="n">
        <v>57.96</v>
      </c>
      <c r="I101" s="58" t="n">
        <v>57.96</v>
      </c>
      <c r="J101" s="58" t="n">
        <v>57.96</v>
      </c>
      <c r="K101" s="58" t="n">
        <v>57.96</v>
      </c>
      <c r="L101" s="58" t="n">
        <v>57.96</v>
      </c>
      <c r="M101" s="58" t="n">
        <v>57.96</v>
      </c>
      <c r="N101" s="58" t="n">
        <v>57.96</v>
      </c>
      <c r="O101" s="58" t="n">
        <v>57.96</v>
      </c>
      <c r="P101" s="58" t="n">
        <v>57.96</v>
      </c>
      <c r="Q101" s="58" t="n">
        <v>57.96</v>
      </c>
      <c r="R101" s="58" t="n">
        <v>22.48</v>
      </c>
      <c r="S101" s="58" t="n">
        <v>21.99</v>
      </c>
      <c r="T101" s="58" t="n">
        <v>21.54</v>
      </c>
      <c r="V101" s="28"/>
    </row>
    <row r="102" customFormat="false" ht="13.5" hidden="false" customHeight="true" outlineLevel="0" collapsed="false">
      <c r="B102" s="35"/>
      <c r="C102" s="133" t="n">
        <f aca="false">C101+0.0035</f>
        <v>0.384416666666667</v>
      </c>
      <c r="D102" s="57" t="n">
        <v>70</v>
      </c>
      <c r="E102" s="58" t="n">
        <v>58.65</v>
      </c>
      <c r="F102" s="58" t="n">
        <v>58.65</v>
      </c>
      <c r="G102" s="58" t="n">
        <v>58.65</v>
      </c>
      <c r="H102" s="58" t="n">
        <v>58.65</v>
      </c>
      <c r="I102" s="58" t="n">
        <v>58.65</v>
      </c>
      <c r="J102" s="58" t="n">
        <v>58.65</v>
      </c>
      <c r="K102" s="58" t="n">
        <v>58.65</v>
      </c>
      <c r="L102" s="58" t="n">
        <v>58.65</v>
      </c>
      <c r="M102" s="58" t="n">
        <v>58.65</v>
      </c>
      <c r="N102" s="58" t="n">
        <v>58.65</v>
      </c>
      <c r="O102" s="58" t="n">
        <v>58.65</v>
      </c>
      <c r="P102" s="58" t="n">
        <v>58.65</v>
      </c>
      <c r="Q102" s="58" t="n">
        <v>58.65</v>
      </c>
      <c r="R102" s="58" t="n">
        <v>22.3</v>
      </c>
      <c r="S102" s="58" t="n">
        <v>22.02</v>
      </c>
      <c r="T102" s="58" t="n">
        <v>21.48</v>
      </c>
      <c r="V102" s="28"/>
    </row>
    <row r="103" customFormat="false" ht="13.5" hidden="false" customHeight="true" outlineLevel="0" collapsed="false">
      <c r="B103" s="35"/>
      <c r="C103" s="133" t="n">
        <f aca="false">C102+0.0035</f>
        <v>0.387916666666667</v>
      </c>
      <c r="D103" s="57" t="n">
        <v>75</v>
      </c>
      <c r="E103" s="58" t="n">
        <v>58.72</v>
      </c>
      <c r="F103" s="58" t="n">
        <v>58.72</v>
      </c>
      <c r="G103" s="58" t="n">
        <v>58.72</v>
      </c>
      <c r="H103" s="58" t="n">
        <v>58.72</v>
      </c>
      <c r="I103" s="58" t="n">
        <v>58.72</v>
      </c>
      <c r="J103" s="58" t="n">
        <v>58.72</v>
      </c>
      <c r="K103" s="58" t="n">
        <v>58.72</v>
      </c>
      <c r="L103" s="58" t="n">
        <v>58.72</v>
      </c>
      <c r="M103" s="58" t="n">
        <v>58.72</v>
      </c>
      <c r="N103" s="58" t="n">
        <v>58.72</v>
      </c>
      <c r="O103" s="58" t="n">
        <v>58.72</v>
      </c>
      <c r="P103" s="58" t="n">
        <v>58.72</v>
      </c>
      <c r="Q103" s="58" t="n">
        <v>58.72</v>
      </c>
      <c r="R103" s="58" t="n">
        <v>22.24</v>
      </c>
      <c r="S103" s="58" t="n">
        <v>22.03</v>
      </c>
      <c r="T103" s="58" t="n">
        <v>21.57</v>
      </c>
      <c r="V103" s="28"/>
    </row>
    <row r="104" customFormat="false" ht="13.5" hidden="false" customHeight="true" outlineLevel="0" collapsed="false">
      <c r="B104" s="35"/>
      <c r="C104" s="133" t="n">
        <f aca="false">C103+0.0035</f>
        <v>0.391416666666667</v>
      </c>
      <c r="D104" s="57" t="n">
        <v>80</v>
      </c>
      <c r="E104" s="58" t="n">
        <v>59.15</v>
      </c>
      <c r="F104" s="58" t="n">
        <v>59.15</v>
      </c>
      <c r="G104" s="58" t="n">
        <v>59.15</v>
      </c>
      <c r="H104" s="58" t="n">
        <v>59.15</v>
      </c>
      <c r="I104" s="58" t="n">
        <v>59.15</v>
      </c>
      <c r="J104" s="58" t="n">
        <v>59.15</v>
      </c>
      <c r="K104" s="58" t="n">
        <v>59.15</v>
      </c>
      <c r="L104" s="58" t="n">
        <v>59.15</v>
      </c>
      <c r="M104" s="58" t="n">
        <v>59.15</v>
      </c>
      <c r="N104" s="58" t="n">
        <v>59.15</v>
      </c>
      <c r="O104" s="58" t="n">
        <v>59.15</v>
      </c>
      <c r="P104" s="58" t="n">
        <v>59.15</v>
      </c>
      <c r="Q104" s="58" t="n">
        <v>59.15</v>
      </c>
      <c r="R104" s="58" t="n">
        <v>22.43</v>
      </c>
      <c r="S104" s="58" t="n">
        <v>21.98</v>
      </c>
      <c r="T104" s="58" t="n">
        <v>21.53</v>
      </c>
      <c r="V104" s="28"/>
    </row>
    <row r="105" customFormat="false" ht="13.5" hidden="false" customHeight="true" outlineLevel="0" collapsed="false">
      <c r="B105" s="35"/>
      <c r="C105" s="133" t="n">
        <f aca="false">C104+0.0035</f>
        <v>0.394916666666667</v>
      </c>
      <c r="D105" s="57" t="n">
        <v>85</v>
      </c>
      <c r="E105" s="58" t="n">
        <v>59.35</v>
      </c>
      <c r="F105" s="58" t="n">
        <v>59.35</v>
      </c>
      <c r="G105" s="58" t="n">
        <v>59.35</v>
      </c>
      <c r="H105" s="58" t="n">
        <v>59.35</v>
      </c>
      <c r="I105" s="58" t="n">
        <v>59.35</v>
      </c>
      <c r="J105" s="58" t="n">
        <v>59.35</v>
      </c>
      <c r="K105" s="58" t="n">
        <v>59.35</v>
      </c>
      <c r="L105" s="58" t="n">
        <v>59.35</v>
      </c>
      <c r="M105" s="58" t="n">
        <v>59.35</v>
      </c>
      <c r="N105" s="58" t="n">
        <v>59.35</v>
      </c>
      <c r="O105" s="58" t="n">
        <v>59.35</v>
      </c>
      <c r="P105" s="58" t="n">
        <v>59.35</v>
      </c>
      <c r="Q105" s="58" t="n">
        <v>59.35</v>
      </c>
      <c r="R105" s="58" t="n">
        <v>22.39</v>
      </c>
      <c r="S105" s="58" t="n">
        <v>22.11</v>
      </c>
      <c r="T105" s="58" t="n">
        <v>21.62</v>
      </c>
      <c r="V105" s="28"/>
    </row>
    <row r="106" customFormat="false" ht="13.5" hidden="false" customHeight="true" outlineLevel="0" collapsed="false">
      <c r="B106" s="35"/>
      <c r="C106" s="133" t="n">
        <f aca="false">C105+0.0035</f>
        <v>0.398416666666667</v>
      </c>
      <c r="D106" s="65" t="n">
        <v>90</v>
      </c>
      <c r="E106" s="66" t="n">
        <v>58.25</v>
      </c>
      <c r="F106" s="66" t="n">
        <v>58.25</v>
      </c>
      <c r="G106" s="66" t="n">
        <v>58.25</v>
      </c>
      <c r="H106" s="66" t="n">
        <v>58.25</v>
      </c>
      <c r="I106" s="66" t="n">
        <v>58.25</v>
      </c>
      <c r="J106" s="66" t="n">
        <v>58.25</v>
      </c>
      <c r="K106" s="66" t="n">
        <v>58.25</v>
      </c>
      <c r="L106" s="66" t="n">
        <v>58.25</v>
      </c>
      <c r="M106" s="66" t="n">
        <v>58.25</v>
      </c>
      <c r="N106" s="66" t="n">
        <v>58.25</v>
      </c>
      <c r="O106" s="66" t="n">
        <v>58.25</v>
      </c>
      <c r="P106" s="66" t="n">
        <v>58.25</v>
      </c>
      <c r="Q106" s="66" t="n">
        <v>58.25</v>
      </c>
      <c r="R106" s="66" t="n">
        <v>22.51</v>
      </c>
      <c r="S106" s="66" t="n">
        <v>22.21</v>
      </c>
      <c r="T106" s="66" t="n">
        <v>21.63</v>
      </c>
      <c r="V106" s="28"/>
    </row>
    <row r="107" customFormat="false" ht="13.5" hidden="false" customHeight="true" outlineLevel="0" collapsed="false">
      <c r="B107" s="35"/>
      <c r="C107" s="133" t="n">
        <f aca="false">C106+0.0035</f>
        <v>0.401916666666667</v>
      </c>
      <c r="D107" s="57" t="n">
        <v>95</v>
      </c>
      <c r="E107" s="58" t="n">
        <v>57.91</v>
      </c>
      <c r="F107" s="58" t="n">
        <v>57.91</v>
      </c>
      <c r="G107" s="58" t="n">
        <v>57.91</v>
      </c>
      <c r="H107" s="58" t="n">
        <v>57.91</v>
      </c>
      <c r="I107" s="58" t="n">
        <v>57.91</v>
      </c>
      <c r="J107" s="58" t="n">
        <v>57.91</v>
      </c>
      <c r="K107" s="58" t="n">
        <v>57.91</v>
      </c>
      <c r="L107" s="58" t="n">
        <v>57.91</v>
      </c>
      <c r="M107" s="58" t="n">
        <v>57.91</v>
      </c>
      <c r="N107" s="58" t="n">
        <v>57.91</v>
      </c>
      <c r="O107" s="58" t="n">
        <v>57.91</v>
      </c>
      <c r="P107" s="58" t="n">
        <v>57.91</v>
      </c>
      <c r="Q107" s="58" t="n">
        <v>57.91</v>
      </c>
      <c r="R107" s="58" t="n">
        <v>22.8</v>
      </c>
      <c r="S107" s="58" t="n">
        <v>22.66</v>
      </c>
      <c r="T107" s="58" t="n">
        <v>22.03</v>
      </c>
      <c r="V107" s="28"/>
    </row>
    <row r="108" customFormat="false" ht="13.5" hidden="false" customHeight="true" outlineLevel="0" collapsed="false">
      <c r="B108" s="35"/>
      <c r="C108" s="133" t="n">
        <f aca="false">C107+0.0035</f>
        <v>0.405416666666667</v>
      </c>
      <c r="D108" s="57" t="n">
        <v>100</v>
      </c>
      <c r="E108" s="58" t="n">
        <v>58.97</v>
      </c>
      <c r="F108" s="58" t="n">
        <v>58.97</v>
      </c>
      <c r="G108" s="58" t="n">
        <v>58.97</v>
      </c>
      <c r="H108" s="58" t="n">
        <v>58.97</v>
      </c>
      <c r="I108" s="58" t="n">
        <v>58.97</v>
      </c>
      <c r="J108" s="58" t="n">
        <v>58.97</v>
      </c>
      <c r="K108" s="58" t="n">
        <v>58.97</v>
      </c>
      <c r="L108" s="58" t="n">
        <v>58.97</v>
      </c>
      <c r="M108" s="58" t="n">
        <v>58.97</v>
      </c>
      <c r="N108" s="58" t="n">
        <v>58.97</v>
      </c>
      <c r="O108" s="58" t="n">
        <v>58.97</v>
      </c>
      <c r="P108" s="58" t="n">
        <v>58.97</v>
      </c>
      <c r="Q108" s="58" t="n">
        <v>58.97</v>
      </c>
      <c r="R108" s="58" t="n">
        <v>23.08</v>
      </c>
      <c r="S108" s="58" t="n">
        <v>23.05</v>
      </c>
      <c r="T108" s="58" t="n">
        <v>22.34</v>
      </c>
      <c r="V108" s="28"/>
    </row>
    <row r="109" customFormat="false" ht="13.5" hidden="false" customHeight="true" outlineLevel="0" collapsed="false">
      <c r="B109" s="35"/>
      <c r="C109" s="133" t="n">
        <f aca="false">C108+0.0035</f>
        <v>0.408916666666667</v>
      </c>
      <c r="D109" s="57" t="n">
        <v>105</v>
      </c>
      <c r="E109" s="58" t="n">
        <v>59.39</v>
      </c>
      <c r="F109" s="58" t="n">
        <v>59.39</v>
      </c>
      <c r="G109" s="58" t="n">
        <v>59.39</v>
      </c>
      <c r="H109" s="58" t="n">
        <v>59.39</v>
      </c>
      <c r="I109" s="58" t="n">
        <v>59.39</v>
      </c>
      <c r="J109" s="58" t="n">
        <v>59.39</v>
      </c>
      <c r="K109" s="58" t="n">
        <v>59.39</v>
      </c>
      <c r="L109" s="58" t="n">
        <v>59.39</v>
      </c>
      <c r="M109" s="58" t="n">
        <v>59.39</v>
      </c>
      <c r="N109" s="58" t="n">
        <v>59.39</v>
      </c>
      <c r="O109" s="58" t="n">
        <v>59.39</v>
      </c>
      <c r="P109" s="58" t="n">
        <v>59.39</v>
      </c>
      <c r="Q109" s="58" t="n">
        <v>59.39</v>
      </c>
      <c r="R109" s="58" t="n">
        <v>23.12</v>
      </c>
      <c r="S109" s="58" t="n">
        <v>23.02</v>
      </c>
      <c r="T109" s="58" t="n">
        <v>22.3</v>
      </c>
      <c r="V109" s="28"/>
    </row>
    <row r="110" customFormat="false" ht="13.5" hidden="false" customHeight="true" outlineLevel="0" collapsed="false">
      <c r="B110" s="35"/>
      <c r="C110" s="133" t="n">
        <f aca="false">C109+0.0035</f>
        <v>0.412416666666667</v>
      </c>
      <c r="D110" s="57" t="n">
        <v>110</v>
      </c>
      <c r="E110" s="58" t="n">
        <v>59.94</v>
      </c>
      <c r="F110" s="58" t="n">
        <v>59.94</v>
      </c>
      <c r="G110" s="58" t="n">
        <v>59.94</v>
      </c>
      <c r="H110" s="58" t="n">
        <v>59.94</v>
      </c>
      <c r="I110" s="58" t="n">
        <v>59.94</v>
      </c>
      <c r="J110" s="58" t="n">
        <v>59.94</v>
      </c>
      <c r="K110" s="58" t="n">
        <v>59.94</v>
      </c>
      <c r="L110" s="58" t="n">
        <v>59.94</v>
      </c>
      <c r="M110" s="58" t="n">
        <v>59.94</v>
      </c>
      <c r="N110" s="58" t="n">
        <v>59.94</v>
      </c>
      <c r="O110" s="58" t="n">
        <v>59.94</v>
      </c>
      <c r="P110" s="58" t="n">
        <v>59.94</v>
      </c>
      <c r="Q110" s="58" t="n">
        <v>59.94</v>
      </c>
      <c r="R110" s="58" t="n">
        <v>23.37</v>
      </c>
      <c r="S110" s="58" t="n">
        <v>23.38</v>
      </c>
      <c r="T110" s="58" t="n">
        <v>22.6</v>
      </c>
      <c r="V110" s="28"/>
    </row>
    <row r="111" customFormat="false" ht="13.5" hidden="false" customHeight="true" outlineLevel="0" collapsed="false">
      <c r="B111" s="35"/>
      <c r="C111" s="133" t="n">
        <f aca="false">C110+0.0035</f>
        <v>0.415916666666667</v>
      </c>
      <c r="D111" s="57" t="n">
        <v>115</v>
      </c>
      <c r="E111" s="58" t="n">
        <v>59.76</v>
      </c>
      <c r="F111" s="58" t="n">
        <v>59.76</v>
      </c>
      <c r="G111" s="58" t="n">
        <v>59.76</v>
      </c>
      <c r="H111" s="58" t="n">
        <v>59.76</v>
      </c>
      <c r="I111" s="58" t="n">
        <v>59.76</v>
      </c>
      <c r="J111" s="58" t="n">
        <v>59.76</v>
      </c>
      <c r="K111" s="58" t="n">
        <v>59.76</v>
      </c>
      <c r="L111" s="58" t="n">
        <v>59.76</v>
      </c>
      <c r="M111" s="58" t="n">
        <v>59.76</v>
      </c>
      <c r="N111" s="58" t="n">
        <v>59.76</v>
      </c>
      <c r="O111" s="58" t="n">
        <v>59.76</v>
      </c>
      <c r="P111" s="58" t="n">
        <v>59.76</v>
      </c>
      <c r="Q111" s="58" t="n">
        <v>59.76</v>
      </c>
      <c r="R111" s="58" t="n">
        <v>23.5</v>
      </c>
      <c r="S111" s="58" t="n">
        <v>23.55</v>
      </c>
      <c r="T111" s="58" t="n">
        <v>22.71</v>
      </c>
      <c r="V111" s="28"/>
    </row>
    <row r="112" customFormat="false" ht="13.5" hidden="false" customHeight="true" outlineLevel="0" collapsed="false">
      <c r="B112" s="35"/>
      <c r="C112" s="133" t="n">
        <f aca="false">C111+0.0035</f>
        <v>0.419416666666667</v>
      </c>
      <c r="D112" s="65" t="n">
        <v>120</v>
      </c>
      <c r="E112" s="66" t="n">
        <v>60.11</v>
      </c>
      <c r="F112" s="66" t="n">
        <v>60.11</v>
      </c>
      <c r="G112" s="66" t="n">
        <v>60.11</v>
      </c>
      <c r="H112" s="66" t="n">
        <v>60.11</v>
      </c>
      <c r="I112" s="66" t="n">
        <v>60.11</v>
      </c>
      <c r="J112" s="66" t="n">
        <v>60.11</v>
      </c>
      <c r="K112" s="66" t="n">
        <v>60.11</v>
      </c>
      <c r="L112" s="66" t="n">
        <v>60.11</v>
      </c>
      <c r="M112" s="66" t="n">
        <v>60.11</v>
      </c>
      <c r="N112" s="66" t="n">
        <v>60.11</v>
      </c>
      <c r="O112" s="66" t="n">
        <v>60.11</v>
      </c>
      <c r="P112" s="66" t="n">
        <v>60.11</v>
      </c>
      <c r="Q112" s="66" t="n">
        <v>60.11</v>
      </c>
      <c r="R112" s="66" t="n">
        <v>23.79</v>
      </c>
      <c r="S112" s="66" t="n">
        <v>23.76</v>
      </c>
      <c r="T112" s="66" t="n">
        <v>22.92</v>
      </c>
      <c r="V112" s="28"/>
    </row>
    <row r="113" customFormat="false" ht="13.5" hidden="false" customHeight="true" outlineLevel="0" collapsed="false">
      <c r="B113" s="35"/>
      <c r="C113" s="133" t="n">
        <f aca="false">C112+0.0034</f>
        <v>0.422816666666667</v>
      </c>
      <c r="D113" s="57" t="n">
        <v>125</v>
      </c>
      <c r="E113" s="58" t="n">
        <v>60.72</v>
      </c>
      <c r="F113" s="58" t="n">
        <v>60.72</v>
      </c>
      <c r="G113" s="58" t="n">
        <v>60.72</v>
      </c>
      <c r="H113" s="58" t="n">
        <v>60.72</v>
      </c>
      <c r="I113" s="58" t="n">
        <v>60.72</v>
      </c>
      <c r="J113" s="58" t="n">
        <v>60.72</v>
      </c>
      <c r="K113" s="58" t="n">
        <v>60.72</v>
      </c>
      <c r="L113" s="58" t="n">
        <v>60.72</v>
      </c>
      <c r="M113" s="58" t="n">
        <v>60.72</v>
      </c>
      <c r="N113" s="58" t="n">
        <v>60.72</v>
      </c>
      <c r="O113" s="58" t="n">
        <v>60.72</v>
      </c>
      <c r="P113" s="58" t="n">
        <v>60.72</v>
      </c>
      <c r="Q113" s="58" t="n">
        <v>60.72</v>
      </c>
      <c r="R113" s="58" t="n">
        <v>24</v>
      </c>
      <c r="S113" s="58" t="n">
        <v>23.89</v>
      </c>
      <c r="T113" s="58" t="n">
        <v>23.05</v>
      </c>
      <c r="V113" s="28"/>
      <c r="Y113" s="47"/>
      <c r="Z113" s="48"/>
      <c r="AA113" s="48"/>
      <c r="AB113" s="48"/>
      <c r="AC113" s="48"/>
      <c r="AD113" s="48"/>
      <c r="AE113" s="48"/>
      <c r="AF113" s="48"/>
      <c r="AG113" s="48"/>
      <c r="AH113" s="48"/>
      <c r="AI113" s="48"/>
      <c r="AJ113" s="48"/>
      <c r="AK113" s="48"/>
      <c r="AL113" s="48"/>
      <c r="AM113" s="48"/>
      <c r="AN113" s="48"/>
      <c r="AO113" s="48"/>
    </row>
    <row r="114" customFormat="false" ht="13.5" hidden="false" customHeight="true" outlineLevel="0" collapsed="false">
      <c r="B114" s="35"/>
      <c r="C114" s="133" t="n">
        <f aca="false">C113+0.0035</f>
        <v>0.426316666666667</v>
      </c>
      <c r="D114" s="57" t="n">
        <v>130</v>
      </c>
      <c r="E114" s="58" t="n">
        <v>60.68</v>
      </c>
      <c r="F114" s="58" t="n">
        <v>60.68</v>
      </c>
      <c r="G114" s="58" t="n">
        <v>60.68</v>
      </c>
      <c r="H114" s="58" t="n">
        <v>60.68</v>
      </c>
      <c r="I114" s="58" t="n">
        <v>60.68</v>
      </c>
      <c r="J114" s="58" t="n">
        <v>60.68</v>
      </c>
      <c r="K114" s="58" t="n">
        <v>60.68</v>
      </c>
      <c r="L114" s="58" t="n">
        <v>60.68</v>
      </c>
      <c r="M114" s="58" t="n">
        <v>60.68</v>
      </c>
      <c r="N114" s="58" t="n">
        <v>60.68</v>
      </c>
      <c r="O114" s="58" t="n">
        <v>60.68</v>
      </c>
      <c r="P114" s="58" t="n">
        <v>60.68</v>
      </c>
      <c r="Q114" s="58" t="n">
        <v>60.68</v>
      </c>
      <c r="R114" s="58" t="n">
        <v>24.36</v>
      </c>
      <c r="S114" s="58" t="n">
        <v>24.4</v>
      </c>
      <c r="T114" s="58" t="n">
        <v>23.41</v>
      </c>
      <c r="V114" s="28"/>
      <c r="Y114" s="47"/>
      <c r="Z114" s="48"/>
      <c r="AA114" s="48"/>
      <c r="AB114" s="48"/>
      <c r="AC114" s="48"/>
      <c r="AD114" s="48"/>
      <c r="AE114" s="48"/>
      <c r="AF114" s="48"/>
      <c r="AG114" s="48"/>
      <c r="AH114" s="48"/>
      <c r="AI114" s="48"/>
      <c r="AJ114" s="48"/>
      <c r="AK114" s="48"/>
      <c r="AL114" s="48"/>
      <c r="AM114" s="48"/>
      <c r="AN114" s="48"/>
      <c r="AO114" s="48"/>
    </row>
    <row r="115" customFormat="false" ht="13.5" hidden="false" customHeight="true" outlineLevel="0" collapsed="false">
      <c r="B115" s="35"/>
      <c r="C115" s="133" t="n">
        <f aca="false">C114+0.0035</f>
        <v>0.429816666666667</v>
      </c>
      <c r="D115" s="57" t="n">
        <v>135</v>
      </c>
      <c r="E115" s="58" t="n">
        <v>61.48</v>
      </c>
      <c r="F115" s="58" t="n">
        <v>61.48</v>
      </c>
      <c r="G115" s="58" t="n">
        <v>61.48</v>
      </c>
      <c r="H115" s="58" t="n">
        <v>61.48</v>
      </c>
      <c r="I115" s="58" t="n">
        <v>61.48</v>
      </c>
      <c r="J115" s="58" t="n">
        <v>61.48</v>
      </c>
      <c r="K115" s="58" t="n">
        <v>61.48</v>
      </c>
      <c r="L115" s="58" t="n">
        <v>61.48</v>
      </c>
      <c r="M115" s="58" t="n">
        <v>61.48</v>
      </c>
      <c r="N115" s="58" t="n">
        <v>61.48</v>
      </c>
      <c r="O115" s="58" t="n">
        <v>61.48</v>
      </c>
      <c r="P115" s="58" t="n">
        <v>61.48</v>
      </c>
      <c r="Q115" s="58" t="n">
        <v>61.48</v>
      </c>
      <c r="R115" s="58" t="n">
        <v>24.13</v>
      </c>
      <c r="S115" s="58" t="n">
        <v>24.28</v>
      </c>
      <c r="T115" s="58" t="n">
        <v>23.37</v>
      </c>
      <c r="V115" s="28"/>
      <c r="Y115" s="47"/>
      <c r="Z115" s="48"/>
      <c r="AA115" s="48"/>
      <c r="AB115" s="48"/>
      <c r="AC115" s="48"/>
      <c r="AD115" s="48"/>
      <c r="AE115" s="48"/>
      <c r="AF115" s="48"/>
      <c r="AG115" s="48"/>
      <c r="AH115" s="48"/>
      <c r="AI115" s="48"/>
      <c r="AJ115" s="48"/>
      <c r="AK115" s="48"/>
      <c r="AL115" s="48"/>
      <c r="AM115" s="48"/>
      <c r="AN115" s="48"/>
      <c r="AO115" s="48"/>
    </row>
    <row r="116" customFormat="false" ht="13.5" hidden="false" customHeight="true" outlineLevel="0" collapsed="false">
      <c r="B116" s="35"/>
      <c r="C116" s="133" t="n">
        <f aca="false">C115+0.0035</f>
        <v>0.433316666666667</v>
      </c>
      <c r="D116" s="57" t="n">
        <v>140</v>
      </c>
      <c r="E116" s="58" t="n">
        <v>61.53</v>
      </c>
      <c r="F116" s="58" t="n">
        <v>61.53</v>
      </c>
      <c r="G116" s="58" t="n">
        <v>61.53</v>
      </c>
      <c r="H116" s="58" t="n">
        <v>61.53</v>
      </c>
      <c r="I116" s="58" t="n">
        <v>61.53</v>
      </c>
      <c r="J116" s="58" t="n">
        <v>61.53</v>
      </c>
      <c r="K116" s="58" t="n">
        <v>61.53</v>
      </c>
      <c r="L116" s="58" t="n">
        <v>61.53</v>
      </c>
      <c r="M116" s="58" t="n">
        <v>61.53</v>
      </c>
      <c r="N116" s="58" t="n">
        <v>61.53</v>
      </c>
      <c r="O116" s="58" t="n">
        <v>61.53</v>
      </c>
      <c r="P116" s="58" t="n">
        <v>61.53</v>
      </c>
      <c r="Q116" s="58" t="n">
        <v>61.53</v>
      </c>
      <c r="R116" s="58" t="n">
        <v>24.36</v>
      </c>
      <c r="S116" s="58" t="n">
        <v>24.54</v>
      </c>
      <c r="T116" s="58" t="n">
        <v>23.57</v>
      </c>
      <c r="V116" s="28"/>
      <c r="Y116" s="47"/>
      <c r="Z116" s="48"/>
      <c r="AA116" s="48"/>
      <c r="AB116" s="48"/>
      <c r="AC116" s="48"/>
      <c r="AD116" s="48"/>
      <c r="AE116" s="48"/>
      <c r="AF116" s="48"/>
      <c r="AG116" s="48"/>
      <c r="AH116" s="48"/>
      <c r="AI116" s="48"/>
      <c r="AJ116" s="48"/>
      <c r="AK116" s="48"/>
      <c r="AL116" s="48"/>
      <c r="AM116" s="48"/>
      <c r="AN116" s="48"/>
      <c r="AO116" s="48"/>
    </row>
    <row r="117" customFormat="false" ht="13.5" hidden="false" customHeight="true" outlineLevel="0" collapsed="false">
      <c r="B117" s="35"/>
      <c r="C117" s="133" t="n">
        <f aca="false">C116+0.0034</f>
        <v>0.436716666666667</v>
      </c>
      <c r="D117" s="57" t="n">
        <v>145</v>
      </c>
      <c r="E117" s="58" t="n">
        <v>62.59</v>
      </c>
      <c r="F117" s="58" t="n">
        <v>62.59</v>
      </c>
      <c r="G117" s="58" t="n">
        <v>62.59</v>
      </c>
      <c r="H117" s="58" t="n">
        <v>62.59</v>
      </c>
      <c r="I117" s="58" t="n">
        <v>62.59</v>
      </c>
      <c r="J117" s="58" t="n">
        <v>62.59</v>
      </c>
      <c r="K117" s="58" t="n">
        <v>62.59</v>
      </c>
      <c r="L117" s="58" t="n">
        <v>62.59</v>
      </c>
      <c r="M117" s="58" t="n">
        <v>62.59</v>
      </c>
      <c r="N117" s="58" t="n">
        <v>62.59</v>
      </c>
      <c r="O117" s="58" t="n">
        <v>62.59</v>
      </c>
      <c r="P117" s="58" t="n">
        <v>62.59</v>
      </c>
      <c r="Q117" s="58" t="n">
        <v>62.59</v>
      </c>
      <c r="R117" s="58" t="n">
        <v>24.52</v>
      </c>
      <c r="S117" s="58" t="n">
        <v>24.34</v>
      </c>
      <c r="T117" s="58" t="n">
        <v>23.57</v>
      </c>
      <c r="V117" s="28"/>
      <c r="Y117" s="47"/>
      <c r="Z117" s="48"/>
      <c r="AA117" s="48"/>
      <c r="AB117" s="48"/>
      <c r="AC117" s="48"/>
      <c r="AD117" s="48"/>
      <c r="AE117" s="48"/>
      <c r="AF117" s="48"/>
      <c r="AG117" s="48"/>
      <c r="AH117" s="48"/>
      <c r="AI117" s="48"/>
      <c r="AJ117" s="48"/>
      <c r="AK117" s="48"/>
      <c r="AL117" s="48"/>
      <c r="AM117" s="48"/>
      <c r="AN117" s="48"/>
      <c r="AO117" s="48"/>
      <c r="AP117" s="49"/>
      <c r="AQ117" s="49"/>
      <c r="AR117" s="49"/>
    </row>
    <row r="118" customFormat="false" ht="13.5" hidden="false" customHeight="true" outlineLevel="0" collapsed="false">
      <c r="B118" s="35"/>
      <c r="C118" s="133" t="n">
        <f aca="false">C117+0.0034</f>
        <v>0.440116666666667</v>
      </c>
      <c r="D118" s="65" t="n">
        <v>150</v>
      </c>
      <c r="E118" s="66" t="n">
        <v>62.61</v>
      </c>
      <c r="F118" s="66" t="n">
        <v>62.61</v>
      </c>
      <c r="G118" s="66" t="n">
        <v>62.61</v>
      </c>
      <c r="H118" s="66" t="n">
        <v>62.61</v>
      </c>
      <c r="I118" s="66" t="n">
        <v>62.61</v>
      </c>
      <c r="J118" s="66" t="n">
        <v>62.61</v>
      </c>
      <c r="K118" s="66" t="n">
        <v>62.61</v>
      </c>
      <c r="L118" s="66" t="n">
        <v>62.61</v>
      </c>
      <c r="M118" s="66" t="n">
        <v>62.61</v>
      </c>
      <c r="N118" s="66" t="n">
        <v>62.61</v>
      </c>
      <c r="O118" s="66" t="n">
        <v>62.61</v>
      </c>
      <c r="P118" s="66" t="n">
        <v>62.61</v>
      </c>
      <c r="Q118" s="66" t="n">
        <v>62.61</v>
      </c>
      <c r="R118" s="66" t="n">
        <v>24.55</v>
      </c>
      <c r="S118" s="66" t="n">
        <v>24.37</v>
      </c>
      <c r="T118" s="66" t="n">
        <v>23.65</v>
      </c>
      <c r="V118" s="28"/>
      <c r="Y118" s="47"/>
      <c r="Z118" s="48"/>
      <c r="AA118" s="48"/>
      <c r="AB118" s="48"/>
      <c r="AC118" s="48"/>
      <c r="AD118" s="48"/>
      <c r="AE118" s="48"/>
      <c r="AF118" s="48"/>
      <c r="AG118" s="48"/>
      <c r="AH118" s="48"/>
      <c r="AI118" s="48"/>
      <c r="AJ118" s="48"/>
      <c r="AK118" s="48"/>
      <c r="AL118" s="48"/>
      <c r="AM118" s="48"/>
      <c r="AN118" s="48"/>
      <c r="AO118" s="48"/>
      <c r="AP118" s="49"/>
      <c r="AQ118" s="49"/>
      <c r="AR118" s="49"/>
    </row>
    <row r="119" customFormat="false" ht="13.5" hidden="false" customHeight="true" outlineLevel="0" collapsed="false">
      <c r="B119" s="35"/>
      <c r="C119" s="133" t="n">
        <f aca="false">C118+0.0034</f>
        <v>0.443516666666667</v>
      </c>
      <c r="D119" s="57" t="n">
        <v>155</v>
      </c>
      <c r="E119" s="58" t="n">
        <v>62.7</v>
      </c>
      <c r="F119" s="58" t="n">
        <v>62.7</v>
      </c>
      <c r="G119" s="58" t="n">
        <v>62.7</v>
      </c>
      <c r="H119" s="58" t="n">
        <v>62.7</v>
      </c>
      <c r="I119" s="58" t="n">
        <v>62.7</v>
      </c>
      <c r="J119" s="58" t="n">
        <v>62.7</v>
      </c>
      <c r="K119" s="58" t="n">
        <v>62.7</v>
      </c>
      <c r="L119" s="58" t="n">
        <v>62.7</v>
      </c>
      <c r="M119" s="58" t="n">
        <v>62.7</v>
      </c>
      <c r="N119" s="58" t="n">
        <v>62.7</v>
      </c>
      <c r="O119" s="58" t="n">
        <v>62.7</v>
      </c>
      <c r="P119" s="58" t="n">
        <v>62.7</v>
      </c>
      <c r="Q119" s="58" t="n">
        <v>62.7</v>
      </c>
      <c r="R119" s="58" t="n">
        <v>24.64</v>
      </c>
      <c r="S119" s="58" t="n">
        <v>24.48</v>
      </c>
      <c r="T119" s="58" t="n">
        <v>23.69</v>
      </c>
      <c r="V119" s="28"/>
      <c r="Y119" s="47"/>
      <c r="Z119" s="48"/>
      <c r="AA119" s="48"/>
      <c r="AB119" s="48"/>
      <c r="AC119" s="48"/>
      <c r="AD119" s="48"/>
      <c r="AE119" s="48"/>
      <c r="AF119" s="48"/>
      <c r="AG119" s="48"/>
      <c r="AH119" s="48"/>
      <c r="AI119" s="48"/>
      <c r="AJ119" s="48"/>
      <c r="AK119" s="48"/>
      <c r="AL119" s="48"/>
      <c r="AM119" s="48"/>
      <c r="AN119" s="48"/>
      <c r="AO119" s="48"/>
      <c r="AP119" s="49"/>
      <c r="AQ119" s="49"/>
      <c r="AR119" s="49"/>
    </row>
    <row r="120" customFormat="false" ht="13.5" hidden="false" customHeight="true" outlineLevel="0" collapsed="false">
      <c r="B120" s="35"/>
      <c r="C120" s="133" t="n">
        <f aca="false">C119+0.0034</f>
        <v>0.446916666666667</v>
      </c>
      <c r="D120" s="57" t="n">
        <v>160</v>
      </c>
      <c r="E120" s="58" t="n">
        <v>63.05</v>
      </c>
      <c r="F120" s="58" t="n">
        <v>63.05</v>
      </c>
      <c r="G120" s="58" t="n">
        <v>63.05</v>
      </c>
      <c r="H120" s="58" t="n">
        <v>63.05</v>
      </c>
      <c r="I120" s="58" t="n">
        <v>63.05</v>
      </c>
      <c r="J120" s="58" t="n">
        <v>63.05</v>
      </c>
      <c r="K120" s="58" t="n">
        <v>63.05</v>
      </c>
      <c r="L120" s="58" t="n">
        <v>63.05</v>
      </c>
      <c r="M120" s="58" t="n">
        <v>63.05</v>
      </c>
      <c r="N120" s="58" t="n">
        <v>63.05</v>
      </c>
      <c r="O120" s="58" t="n">
        <v>63.05</v>
      </c>
      <c r="P120" s="58" t="n">
        <v>63.05</v>
      </c>
      <c r="Q120" s="58" t="n">
        <v>63.05</v>
      </c>
      <c r="R120" s="58" t="n">
        <v>25.01</v>
      </c>
      <c r="S120" s="58" t="n">
        <v>24.77</v>
      </c>
      <c r="T120" s="58" t="n">
        <v>23.93</v>
      </c>
      <c r="V120" s="28"/>
      <c r="Y120" s="47"/>
      <c r="Z120" s="48"/>
      <c r="AA120" s="48"/>
      <c r="AB120" s="48"/>
      <c r="AC120" s="48"/>
      <c r="AD120" s="48"/>
      <c r="AE120" s="48"/>
      <c r="AF120" s="48"/>
      <c r="AG120" s="48"/>
      <c r="AH120" s="48"/>
      <c r="AI120" s="48"/>
      <c r="AJ120" s="48"/>
      <c r="AK120" s="48"/>
      <c r="AL120" s="48"/>
      <c r="AM120" s="48"/>
      <c r="AN120" s="48"/>
      <c r="AO120" s="48"/>
      <c r="AP120" s="49"/>
      <c r="AQ120" s="49"/>
      <c r="AR120" s="49"/>
    </row>
    <row r="121" customFormat="false" ht="13.5" hidden="false" customHeight="true" outlineLevel="0" collapsed="false">
      <c r="B121" s="35"/>
      <c r="C121" s="133" t="n">
        <f aca="false">C120+0.0034</f>
        <v>0.450316666666667</v>
      </c>
      <c r="D121" s="57" t="n">
        <v>165</v>
      </c>
      <c r="E121" s="58" t="n">
        <v>62.21</v>
      </c>
      <c r="F121" s="58" t="n">
        <v>62.21</v>
      </c>
      <c r="G121" s="58" t="n">
        <v>62.21</v>
      </c>
      <c r="H121" s="58" t="n">
        <v>62.21</v>
      </c>
      <c r="I121" s="58" t="n">
        <v>62.21</v>
      </c>
      <c r="J121" s="58" t="n">
        <v>62.21</v>
      </c>
      <c r="K121" s="58" t="n">
        <v>62.21</v>
      </c>
      <c r="L121" s="58" t="n">
        <v>62.21</v>
      </c>
      <c r="M121" s="58" t="n">
        <v>62.21</v>
      </c>
      <c r="N121" s="58" t="n">
        <v>62.21</v>
      </c>
      <c r="O121" s="58" t="n">
        <v>62.21</v>
      </c>
      <c r="P121" s="58" t="n">
        <v>62.21</v>
      </c>
      <c r="Q121" s="58" t="n">
        <v>62.21</v>
      </c>
      <c r="R121" s="58" t="n">
        <v>24.96</v>
      </c>
      <c r="S121" s="58" t="n">
        <v>25.05</v>
      </c>
      <c r="T121" s="58" t="n">
        <v>24.14</v>
      </c>
      <c r="V121" s="28"/>
      <c r="Y121" s="47"/>
      <c r="Z121" s="48"/>
      <c r="AA121" s="48"/>
      <c r="AB121" s="48"/>
      <c r="AC121" s="48"/>
      <c r="AD121" s="48"/>
      <c r="AE121" s="48"/>
      <c r="AF121" s="48"/>
      <c r="AG121" s="48"/>
      <c r="AH121" s="48"/>
      <c r="AI121" s="48"/>
      <c r="AJ121" s="48"/>
      <c r="AK121" s="48"/>
      <c r="AL121" s="48"/>
      <c r="AM121" s="48"/>
      <c r="AN121" s="48"/>
      <c r="AO121" s="48"/>
      <c r="AP121" s="49"/>
      <c r="AQ121" s="49"/>
      <c r="AR121" s="49"/>
    </row>
    <row r="122" customFormat="false" ht="13.5" hidden="false" customHeight="true" outlineLevel="0" collapsed="false">
      <c r="B122" s="35"/>
      <c r="C122" s="133" t="n">
        <f aca="false">C121+0.0034</f>
        <v>0.453716666666667</v>
      </c>
      <c r="D122" s="57" t="n">
        <v>170</v>
      </c>
      <c r="E122" s="58" t="n">
        <v>62.76</v>
      </c>
      <c r="F122" s="58" t="n">
        <v>62.76</v>
      </c>
      <c r="G122" s="58" t="n">
        <v>62.76</v>
      </c>
      <c r="H122" s="58" t="n">
        <v>62.76</v>
      </c>
      <c r="I122" s="58" t="n">
        <v>62.76</v>
      </c>
      <c r="J122" s="58" t="n">
        <v>62.76</v>
      </c>
      <c r="K122" s="58" t="n">
        <v>62.76</v>
      </c>
      <c r="L122" s="58" t="n">
        <v>62.76</v>
      </c>
      <c r="M122" s="58" t="n">
        <v>62.76</v>
      </c>
      <c r="N122" s="58" t="n">
        <v>62.76</v>
      </c>
      <c r="O122" s="58" t="n">
        <v>62.76</v>
      </c>
      <c r="P122" s="58" t="n">
        <v>62.76</v>
      </c>
      <c r="Q122" s="58" t="n">
        <v>62.76</v>
      </c>
      <c r="R122" s="58" t="n">
        <v>25.2</v>
      </c>
      <c r="S122" s="58" t="n">
        <v>25.34</v>
      </c>
      <c r="T122" s="58" t="n">
        <v>24.22</v>
      </c>
      <c r="V122" s="28"/>
      <c r="Y122" s="47"/>
      <c r="Z122" s="48"/>
      <c r="AA122" s="48"/>
      <c r="AB122" s="48"/>
      <c r="AC122" s="48"/>
      <c r="AD122" s="48"/>
      <c r="AE122" s="48"/>
      <c r="AF122" s="48"/>
      <c r="AG122" s="48"/>
      <c r="AH122" s="48"/>
      <c r="AI122" s="48"/>
      <c r="AJ122" s="48"/>
      <c r="AK122" s="48"/>
      <c r="AL122" s="48"/>
      <c r="AM122" s="48"/>
      <c r="AN122" s="48"/>
      <c r="AO122" s="48"/>
      <c r="AP122" s="49"/>
      <c r="AQ122" s="49"/>
      <c r="AR122" s="49"/>
      <c r="AS122" s="49"/>
    </row>
    <row r="123" customFormat="false" ht="13.5" hidden="false" customHeight="true" outlineLevel="0" collapsed="false">
      <c r="B123" s="35"/>
      <c r="C123" s="133" t="n">
        <f aca="false">C122+0.0034</f>
        <v>0.457116666666667</v>
      </c>
      <c r="D123" s="57" t="n">
        <v>175</v>
      </c>
      <c r="E123" s="58" t="n">
        <v>62.73</v>
      </c>
      <c r="F123" s="58" t="n">
        <v>62.73</v>
      </c>
      <c r="G123" s="58" t="n">
        <v>62.73</v>
      </c>
      <c r="H123" s="58" t="n">
        <v>62.73</v>
      </c>
      <c r="I123" s="58" t="n">
        <v>62.73</v>
      </c>
      <c r="J123" s="58" t="n">
        <v>62.73</v>
      </c>
      <c r="K123" s="58" t="n">
        <v>62.73</v>
      </c>
      <c r="L123" s="58" t="n">
        <v>62.73</v>
      </c>
      <c r="M123" s="58" t="n">
        <v>62.73</v>
      </c>
      <c r="N123" s="58" t="n">
        <v>62.73</v>
      </c>
      <c r="O123" s="58" t="n">
        <v>62.73</v>
      </c>
      <c r="P123" s="58" t="n">
        <v>62.73</v>
      </c>
      <c r="Q123" s="58" t="n">
        <v>62.73</v>
      </c>
      <c r="R123" s="58" t="n">
        <v>25.53</v>
      </c>
      <c r="S123" s="58" t="n">
        <v>25.56</v>
      </c>
      <c r="T123" s="58" t="n">
        <v>24.47</v>
      </c>
      <c r="V123" s="28"/>
      <c r="Y123" s="47"/>
      <c r="Z123" s="48"/>
      <c r="AA123" s="48"/>
      <c r="AB123" s="48"/>
      <c r="AC123" s="48"/>
      <c r="AD123" s="48"/>
      <c r="AE123" s="48"/>
      <c r="AF123" s="48"/>
      <c r="AG123" s="48"/>
      <c r="AJ123" s="49"/>
      <c r="AK123" s="49"/>
      <c r="AL123" s="49"/>
      <c r="AP123" s="49"/>
      <c r="AQ123" s="49"/>
      <c r="AR123" s="49"/>
      <c r="AS123" s="49"/>
    </row>
    <row r="124" customFormat="false" ht="13.5" hidden="false" customHeight="true" outlineLevel="0" collapsed="false">
      <c r="B124" s="35"/>
      <c r="C124" s="133" t="n">
        <f aca="false">C123+0.0034</f>
        <v>0.460516666666667</v>
      </c>
      <c r="D124" s="65" t="n">
        <v>180</v>
      </c>
      <c r="E124" s="66" t="n">
        <v>62.95</v>
      </c>
      <c r="F124" s="66" t="n">
        <v>62.95</v>
      </c>
      <c r="G124" s="66" t="n">
        <v>62.95</v>
      </c>
      <c r="H124" s="66" t="n">
        <v>62.95</v>
      </c>
      <c r="I124" s="66" t="n">
        <v>62.95</v>
      </c>
      <c r="J124" s="66" t="n">
        <v>62.95</v>
      </c>
      <c r="K124" s="66" t="n">
        <v>62.95</v>
      </c>
      <c r="L124" s="66" t="n">
        <v>62.95</v>
      </c>
      <c r="M124" s="66" t="n">
        <v>62.95</v>
      </c>
      <c r="N124" s="66" t="n">
        <v>62.95</v>
      </c>
      <c r="O124" s="66" t="n">
        <v>62.95</v>
      </c>
      <c r="P124" s="66" t="n">
        <v>62.95</v>
      </c>
      <c r="Q124" s="66" t="n">
        <v>62.95</v>
      </c>
      <c r="R124" s="66" t="n">
        <v>25.68</v>
      </c>
      <c r="S124" s="66" t="n">
        <v>25.87</v>
      </c>
      <c r="T124" s="66" t="n">
        <v>24.77</v>
      </c>
      <c r="V124" s="28"/>
      <c r="X124" s="51"/>
      <c r="Y124" s="47"/>
      <c r="AA124" s="189" t="s">
        <v>76</v>
      </c>
      <c r="AB124" s="189"/>
      <c r="AC124" s="189"/>
      <c r="AD124" s="189"/>
      <c r="AE124" s="189"/>
      <c r="AF124" s="189"/>
      <c r="AG124" s="189"/>
      <c r="AH124" s="189"/>
      <c r="AI124" s="189"/>
      <c r="AJ124" s="189"/>
      <c r="AK124" s="189"/>
      <c r="AL124" s="189"/>
      <c r="AM124" s="189"/>
      <c r="AN124" s="189"/>
      <c r="AO124" s="189"/>
      <c r="AP124" s="189"/>
      <c r="AQ124" s="189"/>
      <c r="AR124" s="49"/>
      <c r="AS124" s="49"/>
    </row>
    <row r="125" customFormat="false" ht="13.5" hidden="false" customHeight="true" outlineLevel="0" collapsed="false">
      <c r="B125" s="35"/>
      <c r="C125" s="56"/>
      <c r="D125" s="47"/>
      <c r="E125" s="48"/>
      <c r="F125" s="48"/>
      <c r="G125" s="48"/>
      <c r="H125" s="48"/>
      <c r="I125" s="48"/>
      <c r="J125" s="48"/>
      <c r="K125" s="48"/>
      <c r="L125" s="48"/>
      <c r="V125" s="28"/>
      <c r="Y125" s="47"/>
      <c r="AA125" s="189" t="s">
        <v>68</v>
      </c>
      <c r="AB125" s="189"/>
      <c r="AC125" s="189"/>
      <c r="AD125" s="189"/>
      <c r="AE125" s="189"/>
      <c r="AF125" s="189"/>
      <c r="AG125" s="189"/>
      <c r="AH125" s="189"/>
      <c r="AI125" s="189"/>
      <c r="AJ125" s="189"/>
      <c r="AK125" s="189"/>
      <c r="AL125" s="189"/>
      <c r="AM125" s="189"/>
      <c r="AN125" s="189"/>
      <c r="AO125" s="190" t="s">
        <v>65</v>
      </c>
      <c r="AP125" s="190"/>
      <c r="AQ125" s="190"/>
      <c r="AR125" s="49"/>
      <c r="AS125" s="49"/>
    </row>
    <row r="126" customFormat="false" ht="18" hidden="false" customHeight="false" outlineLevel="0" collapsed="false">
      <c r="B126" s="35"/>
      <c r="D126" s="47"/>
      <c r="I126" s="191" t="s">
        <v>75</v>
      </c>
      <c r="J126" s="191"/>
      <c r="K126" s="191"/>
      <c r="L126" s="191"/>
      <c r="M126" s="191"/>
      <c r="N126" s="191"/>
      <c r="O126" s="191"/>
      <c r="V126" s="28"/>
      <c r="AA126" s="55" t="s">
        <v>66</v>
      </c>
      <c r="AB126" s="45" t="s">
        <v>48</v>
      </c>
      <c r="AC126" s="45" t="s">
        <v>50</v>
      </c>
      <c r="AD126" s="45" t="s">
        <v>52</v>
      </c>
      <c r="AE126" s="45" t="s">
        <v>54</v>
      </c>
      <c r="AF126" s="45" t="s">
        <v>56</v>
      </c>
      <c r="AG126" s="45" t="s">
        <v>154</v>
      </c>
      <c r="AH126" s="45" t="s">
        <v>155</v>
      </c>
      <c r="AI126" s="45" t="s">
        <v>156</v>
      </c>
      <c r="AJ126" s="45" t="s">
        <v>157</v>
      </c>
      <c r="AK126" s="45" t="s">
        <v>158</v>
      </c>
      <c r="AL126" s="45" t="s">
        <v>159</v>
      </c>
      <c r="AM126" s="45" t="s">
        <v>160</v>
      </c>
      <c r="AN126" s="45" t="s">
        <v>161</v>
      </c>
      <c r="AO126" s="45" t="s">
        <v>58</v>
      </c>
      <c r="AP126" s="45" t="s">
        <v>60</v>
      </c>
      <c r="AQ126" s="45" t="s">
        <v>61</v>
      </c>
    </row>
    <row r="127" customFormat="false" ht="13.5" hidden="false" customHeight="true" outlineLevel="0" collapsed="false">
      <c r="B127" s="35"/>
      <c r="V127" s="28"/>
      <c r="AA127" s="57" t="s">
        <v>77</v>
      </c>
      <c r="AB127" s="67" t="n">
        <f aca="false">(MEDIAN(E88:E100)-E88)-(MEDIAN($R$88:$T$100)-MEDIAN($R$88:$T$88))</f>
        <v>29.64</v>
      </c>
      <c r="AC127" s="67" t="n">
        <f aca="false">(MEDIAN(F88:F100)-F88)-(MEDIAN($R$88:$T$100)-MEDIAN($R$88:$T$88))</f>
        <v>29.64</v>
      </c>
      <c r="AD127" s="67" t="n">
        <f aca="false">(MEDIAN(G88:G100)-G88)-(MEDIAN($R$88:$T$100)-MEDIAN($R$88:$T$88))</f>
        <v>29.64</v>
      </c>
      <c r="AE127" s="67" t="n">
        <f aca="false">(MEDIAN(H88:H100)-H88)-(MEDIAN($R$88:$T$100)-MEDIAN($R$88:$T$88))</f>
        <v>29.64</v>
      </c>
      <c r="AF127" s="67" t="n">
        <f aca="false">(MEDIAN(I88:I100)-I88)-(MEDIAN($R$88:$T$100)-MEDIAN($R$88:$T$88))</f>
        <v>29.64</v>
      </c>
      <c r="AG127" s="67" t="n">
        <f aca="false">(MEDIAN(J88:J100)-J88)-(MEDIAN($R$88:$T$100)-MEDIAN($R$88:$T$88))</f>
        <v>29.64</v>
      </c>
      <c r="AH127" s="67" t="n">
        <f aca="false">(MEDIAN(K88:K100)-K88)-(MEDIAN($R$88:$T$100)-MEDIAN($R$88:$T$88))</f>
        <v>29.64</v>
      </c>
      <c r="AI127" s="67" t="n">
        <f aca="false">(MEDIAN(L88:L100)-L88)-(MEDIAN($R$88:$T$100)-MEDIAN($R$88:$T$88))</f>
        <v>29.64</v>
      </c>
      <c r="AJ127" s="67" t="n">
        <f aca="false">(MEDIAN(M88:M100)-M88)-(MEDIAN($R$88:$T$100)-MEDIAN($R$88:$T$88))</f>
        <v>29.64</v>
      </c>
      <c r="AK127" s="67" t="n">
        <f aca="false">(MEDIAN(N88:N100)-N88)-(MEDIAN($R$88:$T$100)-MEDIAN($R$88:$T$88))</f>
        <v>29.64</v>
      </c>
      <c r="AL127" s="67" t="n">
        <f aca="false">(MEDIAN(O88:O100)-O88)-(MEDIAN($R$88:$T$100)-MEDIAN($R$88:$T$88))</f>
        <v>29.64</v>
      </c>
      <c r="AM127" s="67" t="n">
        <f aca="false">(MEDIAN(P88:P100)-P88)-(MEDIAN($R$88:$T$100)-MEDIAN($R$88:$T$88))</f>
        <v>29.64</v>
      </c>
      <c r="AN127" s="67" t="n">
        <f aca="false">(MEDIAN(Q88:Q100)-Q88)-(MEDIAN($R$88:$T$100)-MEDIAN($R$88:$T$88))</f>
        <v>29.64</v>
      </c>
      <c r="AO127" s="67" t="n">
        <f aca="false">MEDIAN(R88:R100)-R88</f>
        <v>0.469999999999999</v>
      </c>
      <c r="AP127" s="67" t="n">
        <f aca="false">MEDIAN(S88:S100)-S88</f>
        <v>0.379999999999999</v>
      </c>
      <c r="AQ127" s="67" t="n">
        <f aca="false">MEDIAN(T88:T100)-T88</f>
        <v>0.289999999999999</v>
      </c>
    </row>
    <row r="128" customFormat="false" ht="13.5" hidden="false" customHeight="true" outlineLevel="0" collapsed="false">
      <c r="B128" s="35"/>
      <c r="V128" s="28"/>
      <c r="AA128" s="57" t="s">
        <v>78</v>
      </c>
      <c r="AB128" s="67" t="n">
        <f aca="false">MEDIAN(E100:E112)-E100-(MEDIAN($R$100:$T$112)-MEDIAN($R$100:$T$100))</f>
        <v>0.640000000000004</v>
      </c>
      <c r="AC128" s="67" t="n">
        <f aca="false">MEDIAN(F100:F112)-F100-(MEDIAN($R$100:$T$112)-MEDIAN($R$100:$T$100))</f>
        <v>0.640000000000004</v>
      </c>
      <c r="AD128" s="67" t="n">
        <f aca="false">MEDIAN(G100:G112)-G100-(MEDIAN($R$100:$T$112)-MEDIAN($R$100:$T$100))</f>
        <v>0.640000000000004</v>
      </c>
      <c r="AE128" s="67" t="n">
        <f aca="false">MEDIAN(H100:H112)-H100-(MEDIAN($R$100:$T$112)-MEDIAN($R$100:$T$100))</f>
        <v>0.640000000000004</v>
      </c>
      <c r="AF128" s="67" t="n">
        <f aca="false">MEDIAN(I100:I112)-I100-(MEDIAN($R$100:$T$112)-MEDIAN($R$100:$T$100))</f>
        <v>0.640000000000004</v>
      </c>
      <c r="AG128" s="67" t="n">
        <f aca="false">MEDIAN(J100:J112)-J100-(MEDIAN($R$100:$T$112)-MEDIAN($R$100:$T$100))</f>
        <v>0.640000000000004</v>
      </c>
      <c r="AH128" s="67" t="n">
        <f aca="false">MEDIAN(K100:K112)-K100-(MEDIAN($R$100:$T$112)-MEDIAN($R$100:$T$100))</f>
        <v>0.640000000000004</v>
      </c>
      <c r="AI128" s="67" t="n">
        <f aca="false">MEDIAN(L100:L112)-L100-(MEDIAN($R$100:$T$112)-MEDIAN($R$100:$T$100))</f>
        <v>0.640000000000004</v>
      </c>
      <c r="AJ128" s="67" t="n">
        <f aca="false">MEDIAN(M100:M112)-M100-(MEDIAN($R$100:$T$112)-MEDIAN($R$100:$T$100))</f>
        <v>0.640000000000004</v>
      </c>
      <c r="AK128" s="67" t="n">
        <f aca="false">MEDIAN(N100:N112)-N100-(MEDIAN($R$100:$T$112)-MEDIAN($R$100:$T$100))</f>
        <v>0.640000000000004</v>
      </c>
      <c r="AL128" s="67" t="n">
        <f aca="false">MEDIAN(O100:O112)-O100-(MEDIAN($R$100:$T$112)-MEDIAN($R$100:$T$100))</f>
        <v>0.640000000000004</v>
      </c>
      <c r="AM128" s="67" t="n">
        <f aca="false">MEDIAN(P100:P112)-P100-(MEDIAN($R$100:$T$112)-MEDIAN($R$100:$T$100))</f>
        <v>0.640000000000004</v>
      </c>
      <c r="AN128" s="67" t="n">
        <f aca="false">MEDIAN(Q100:Q112)-Q100-(MEDIAN($R$100:$T$112)-MEDIAN($R$100:$T$100))</f>
        <v>0.640000000000004</v>
      </c>
      <c r="AO128" s="67" t="n">
        <f aca="false">MEDIAN(R100:R112)-R100</f>
        <v>0.23</v>
      </c>
      <c r="AP128" s="67" t="n">
        <f aca="false">MEDIAN(S100:S112)-S100</f>
        <v>0.289999999999999</v>
      </c>
      <c r="AQ128" s="67" t="n">
        <f aca="false">MEDIAN(T100:T112)-T100</f>
        <v>0.219999999999999</v>
      </c>
    </row>
    <row r="129" customFormat="false" ht="13.5" hidden="false" customHeight="true" outlineLevel="0" collapsed="false">
      <c r="B129" s="35"/>
      <c r="V129" s="28"/>
      <c r="AA129" s="57" t="s">
        <v>79</v>
      </c>
      <c r="AB129" s="58" t="n">
        <f aca="false">MEDIAN(E112:E124)-E112-(MEDIAN($R$112:$T$124)-MEDIAN($R$112:$T$112))</f>
        <v>1.88000000000001</v>
      </c>
      <c r="AC129" s="58" t="n">
        <f aca="false">MEDIAN(F112:F124)-F112-(MEDIAN($R$112:$T$124)-MEDIAN($R$112:$T$112))</f>
        <v>1.88000000000001</v>
      </c>
      <c r="AD129" s="58" t="n">
        <f aca="false">MEDIAN(G112:G124)-G112-(MEDIAN($R$112:$T$124)-MEDIAN($R$112:$T$112))</f>
        <v>1.88000000000001</v>
      </c>
      <c r="AE129" s="58" t="n">
        <f aca="false">MEDIAN(H112:H124)-H112-(MEDIAN($R$112:$T$124)-MEDIAN($R$112:$T$112))</f>
        <v>1.88000000000001</v>
      </c>
      <c r="AF129" s="58" t="n">
        <f aca="false">MEDIAN(I112:I124)-I112-(MEDIAN($R$112:$T$124)-MEDIAN($R$112:$T$112))</f>
        <v>1.88000000000001</v>
      </c>
      <c r="AG129" s="58" t="n">
        <f aca="false">MEDIAN(J112:J124)-J112-(MEDIAN($R$112:$T$124)-MEDIAN($R$112:$T$112))</f>
        <v>1.88000000000001</v>
      </c>
      <c r="AH129" s="58" t="n">
        <f aca="false">MEDIAN(K112:K124)-K112-(MEDIAN($R$112:$T$124)-MEDIAN($R$112:$T$112))</f>
        <v>1.88000000000001</v>
      </c>
      <c r="AI129" s="58" t="n">
        <f aca="false">MEDIAN(L112:L124)-L112-(MEDIAN($R$112:$T$124)-MEDIAN($R$112:$T$112))</f>
        <v>1.88000000000001</v>
      </c>
      <c r="AJ129" s="58" t="n">
        <f aca="false">MEDIAN(M112:M124)-M112-(MEDIAN($R$112:$T$124)-MEDIAN($R$112:$T$112))</f>
        <v>1.88000000000001</v>
      </c>
      <c r="AK129" s="58" t="n">
        <f aca="false">MEDIAN(N112:N124)-N112-(MEDIAN($R$112:$T$124)-MEDIAN($R$112:$T$112))</f>
        <v>1.88000000000001</v>
      </c>
      <c r="AL129" s="58" t="n">
        <f aca="false">MEDIAN(O112:O124)-O112-(MEDIAN($R$112:$T$124)-MEDIAN($R$112:$T$112))</f>
        <v>1.88000000000001</v>
      </c>
      <c r="AM129" s="58" t="n">
        <f aca="false">MEDIAN(P112:P124)-P112-(MEDIAN($R$112:$T$124)-MEDIAN($R$112:$T$112))</f>
        <v>1.88000000000001</v>
      </c>
      <c r="AN129" s="58" t="n">
        <f aca="false">MEDIAN(Q112:Q124)-Q112-(MEDIAN($R$112:$T$124)-MEDIAN($R$112:$T$112))</f>
        <v>1.88000000000001</v>
      </c>
      <c r="AO129" s="58" t="n">
        <f aca="false">MEDIAN(R112:R124)-R112</f>
        <v>0.760000000000002</v>
      </c>
      <c r="AP129" s="58" t="n">
        <f aca="false">MEDIAN(S112:S124)-S112</f>
        <v>0.719999999999999</v>
      </c>
      <c r="AQ129" s="58" t="n">
        <f aca="false">MEDIAN(T112:T124)-T112</f>
        <v>0.729999999999997</v>
      </c>
    </row>
    <row r="130" customFormat="false" ht="13.5" hidden="false" customHeight="true" outlineLevel="0" collapsed="false">
      <c r="B130" s="35"/>
      <c r="V130" s="28"/>
    </row>
    <row r="131" customFormat="false" ht="13.5" hidden="false" customHeight="true" outlineLevel="0" collapsed="false">
      <c r="B131" s="35"/>
      <c r="V131" s="28"/>
    </row>
    <row r="132" customFormat="false" ht="13.5" hidden="false" customHeight="true" outlineLevel="0" collapsed="false">
      <c r="B132" s="35"/>
      <c r="V132" s="28"/>
    </row>
    <row r="133" customFormat="false" ht="13.5" hidden="false" customHeight="true" outlineLevel="0" collapsed="false">
      <c r="B133" s="35"/>
      <c r="V133" s="28"/>
    </row>
    <row r="134" customFormat="false" ht="13.5" hidden="false" customHeight="true" outlineLevel="0" collapsed="false">
      <c r="B134" s="35"/>
      <c r="V134" s="28"/>
      <c r="Y134" s="47"/>
      <c r="Z134" s="48"/>
      <c r="AA134" s="48"/>
      <c r="AB134" s="48"/>
      <c r="AC134" s="48"/>
      <c r="AD134" s="48"/>
      <c r="AE134" s="48"/>
      <c r="AF134" s="48"/>
      <c r="AG134" s="48"/>
      <c r="AH134" s="48"/>
      <c r="AI134" s="48"/>
      <c r="AJ134" s="48"/>
      <c r="AK134" s="48"/>
      <c r="AL134" s="48"/>
      <c r="AM134" s="48"/>
      <c r="AN134" s="48"/>
      <c r="AO134" s="48"/>
    </row>
    <row r="135" customFormat="false" ht="13.5" hidden="false" customHeight="true" outlineLevel="0" collapsed="false">
      <c r="B135" s="35"/>
      <c r="V135" s="28"/>
      <c r="Y135" s="47"/>
      <c r="Z135" s="48"/>
      <c r="AA135" s="48"/>
      <c r="AB135" s="48"/>
      <c r="AC135" s="48"/>
      <c r="AD135" s="48"/>
      <c r="AE135" s="48"/>
      <c r="AF135" s="48"/>
      <c r="AG135" s="48"/>
      <c r="AH135" s="48"/>
      <c r="AI135" s="48"/>
      <c r="AJ135" s="48"/>
      <c r="AK135" s="48"/>
      <c r="AL135" s="48"/>
      <c r="AM135" s="48"/>
      <c r="AN135" s="48"/>
      <c r="AO135" s="48"/>
    </row>
    <row r="136" customFormat="false" ht="13.5" hidden="false" customHeight="true" outlineLevel="0" collapsed="false">
      <c r="B136" s="35"/>
      <c r="V136" s="28"/>
      <c r="Y136" s="47"/>
      <c r="Z136" s="48"/>
      <c r="AA136" s="48"/>
      <c r="AB136" s="48"/>
      <c r="AC136" s="48"/>
      <c r="AD136" s="48"/>
      <c r="AE136" s="48"/>
      <c r="AF136" s="48"/>
      <c r="AG136" s="48"/>
      <c r="AH136" s="48"/>
      <c r="AI136" s="48"/>
      <c r="AJ136" s="48"/>
      <c r="AK136" s="48"/>
      <c r="AL136" s="48"/>
      <c r="AM136" s="48"/>
      <c r="AN136" s="48"/>
      <c r="AO136" s="48"/>
    </row>
    <row r="137" customFormat="false" ht="13.5" hidden="false" customHeight="true" outlineLevel="0" collapsed="false">
      <c r="B137" s="35"/>
      <c r="V137" s="28"/>
      <c r="Y137" s="47"/>
      <c r="Z137" s="48"/>
      <c r="AA137" s="48"/>
      <c r="AB137" s="48"/>
      <c r="AC137" s="48"/>
      <c r="AD137" s="48"/>
      <c r="AE137" s="48"/>
      <c r="AF137" s="48"/>
      <c r="AG137" s="48"/>
      <c r="AH137" s="48"/>
      <c r="AI137" s="48"/>
      <c r="AJ137" s="48"/>
      <c r="AK137" s="48"/>
      <c r="AL137" s="48"/>
      <c r="AM137" s="48"/>
      <c r="AN137" s="48"/>
      <c r="AO137" s="48"/>
    </row>
    <row r="138" customFormat="false" ht="13.5" hidden="false" customHeight="true" outlineLevel="0" collapsed="false">
      <c r="B138" s="35"/>
      <c r="V138" s="28"/>
      <c r="Y138" s="47"/>
      <c r="Z138" s="48"/>
      <c r="AA138" s="48"/>
      <c r="AB138" s="48"/>
      <c r="AC138" s="48"/>
      <c r="AD138" s="48"/>
      <c r="AE138" s="48"/>
      <c r="AF138" s="48"/>
      <c r="AG138" s="48"/>
      <c r="AH138" s="48"/>
      <c r="AI138" s="48"/>
      <c r="AJ138" s="48"/>
      <c r="AK138" s="48"/>
      <c r="AL138" s="48"/>
      <c r="AM138" s="48"/>
      <c r="AN138" s="48"/>
      <c r="AO138" s="48"/>
    </row>
    <row r="139" customFormat="false" ht="13.5" hidden="false" customHeight="true" outlineLevel="0" collapsed="false">
      <c r="B139" s="35"/>
      <c r="V139" s="28"/>
    </row>
    <row r="140" customFormat="false" ht="13.5" hidden="false" customHeight="true" outlineLevel="0" collapsed="false">
      <c r="B140" s="35"/>
      <c r="V140" s="28"/>
    </row>
    <row r="141" customFormat="false" ht="13.5" hidden="false" customHeight="true" outlineLevel="0" collapsed="false">
      <c r="B141" s="35"/>
      <c r="V141" s="28"/>
    </row>
    <row r="142" customFormat="false" ht="13.5" hidden="false" customHeight="true" outlineLevel="0" collapsed="false">
      <c r="B142" s="35"/>
      <c r="V142" s="28"/>
    </row>
    <row r="143" customFormat="false" ht="13.5" hidden="false" customHeight="true" outlineLevel="0" collapsed="false">
      <c r="B143" s="35"/>
      <c r="V143" s="28"/>
    </row>
    <row r="144" customFormat="false" ht="13.5" hidden="false" customHeight="true" outlineLevel="0" collapsed="false">
      <c r="B144" s="35"/>
      <c r="V144" s="28"/>
    </row>
    <row r="145" customFormat="false" ht="13.5" hidden="false" customHeight="true" outlineLevel="0" collapsed="false">
      <c r="B145" s="35"/>
      <c r="V145" s="28"/>
    </row>
    <row r="146" customFormat="false" ht="13.5" hidden="false" customHeight="true" outlineLevel="0" collapsed="false">
      <c r="B146" s="35"/>
      <c r="V146" s="28"/>
    </row>
    <row r="147" customFormat="false" ht="13.5" hidden="false" customHeight="true" outlineLevel="0" collapsed="false">
      <c r="B147" s="35"/>
      <c r="V147" s="28"/>
    </row>
    <row r="148" customFormat="false" ht="18" hidden="false" customHeight="false" outlineLevel="0" collapsed="false">
      <c r="B148" s="161" t="s">
        <v>80</v>
      </c>
      <c r="C148" s="161"/>
      <c r="D148" s="161"/>
      <c r="E148" s="161"/>
      <c r="F148" s="161"/>
      <c r="G148" s="161"/>
      <c r="H148" s="161"/>
      <c r="I148" s="161"/>
      <c r="J148" s="161"/>
      <c r="K148" s="161"/>
      <c r="L148" s="161"/>
      <c r="M148" s="161"/>
      <c r="N148" s="161"/>
      <c r="O148" s="161"/>
      <c r="P148" s="161"/>
      <c r="Q148" s="161"/>
      <c r="R148" s="161"/>
      <c r="S148" s="161"/>
      <c r="T148" s="161"/>
      <c r="U148" s="161"/>
      <c r="V148" s="161"/>
    </row>
    <row r="149" customFormat="false" ht="13.5" hidden="false" customHeight="true" outlineLevel="0" collapsed="false">
      <c r="B149" s="164"/>
      <c r="C149" s="158"/>
      <c r="D149" s="158"/>
      <c r="E149" s="158"/>
      <c r="F149" s="158"/>
      <c r="G149" s="158"/>
      <c r="H149" s="158"/>
      <c r="I149" s="158"/>
      <c r="J149" s="158"/>
      <c r="K149" s="158"/>
      <c r="L149" s="158"/>
      <c r="M149" s="158"/>
      <c r="N149" s="158"/>
      <c r="O149" s="158"/>
      <c r="P149" s="158"/>
      <c r="Q149" s="158"/>
      <c r="R149" s="158"/>
      <c r="S149" s="158"/>
      <c r="T149" s="158"/>
      <c r="U149" s="158"/>
      <c r="V149" s="160"/>
    </row>
    <row r="150" customFormat="false" ht="18" hidden="false" customHeight="false" outlineLevel="0" collapsed="false">
      <c r="B150" s="164"/>
      <c r="C150" s="158"/>
      <c r="D150" s="158"/>
      <c r="E150" s="158"/>
      <c r="F150" s="158"/>
      <c r="G150" s="158"/>
      <c r="H150" s="158"/>
      <c r="I150" s="158"/>
      <c r="J150" s="192" t="s">
        <v>81</v>
      </c>
      <c r="K150" s="192"/>
      <c r="L150" s="192"/>
      <c r="M150" s="192"/>
      <c r="N150" s="192"/>
      <c r="O150" s="158"/>
      <c r="P150" s="158"/>
      <c r="Q150" s="158"/>
      <c r="R150" s="158"/>
      <c r="S150" s="158"/>
      <c r="T150" s="158"/>
      <c r="U150" s="158"/>
      <c r="V150" s="160"/>
    </row>
    <row r="151" customFormat="false" ht="18" hidden="false" customHeight="false" outlineLevel="0" collapsed="false">
      <c r="B151" s="164"/>
      <c r="C151" s="158"/>
      <c r="D151" s="158"/>
      <c r="E151" s="158"/>
      <c r="F151" s="158"/>
      <c r="G151" s="158"/>
      <c r="H151" s="158"/>
      <c r="I151" s="158"/>
      <c r="J151" s="185" t="s">
        <v>82</v>
      </c>
      <c r="K151" s="192" t="s">
        <v>66</v>
      </c>
      <c r="L151" s="192"/>
      <c r="M151" s="192"/>
      <c r="N151" s="185" t="s">
        <v>83</v>
      </c>
      <c r="O151" s="158"/>
      <c r="P151" s="158"/>
      <c r="Q151" s="158"/>
      <c r="R151" s="158"/>
      <c r="S151" s="158"/>
      <c r="T151" s="158"/>
      <c r="U151" s="158"/>
      <c r="V151" s="160"/>
    </row>
    <row r="152" customFormat="false" ht="18" hidden="false" customHeight="false" outlineLevel="0" collapsed="false">
      <c r="B152" s="164"/>
      <c r="C152" s="158"/>
      <c r="D152" s="158"/>
      <c r="E152" s="158"/>
      <c r="F152" s="158"/>
      <c r="G152" s="158"/>
      <c r="H152" s="158"/>
      <c r="I152" s="158"/>
      <c r="J152" s="193" t="n">
        <v>1.49</v>
      </c>
      <c r="K152" s="194" t="n">
        <f aca="false">INT(J152)*60+(J152-INT(J152))*100</f>
        <v>109</v>
      </c>
      <c r="L152" s="194"/>
      <c r="M152" s="194"/>
      <c r="N152" s="195" t="n">
        <v>3.193</v>
      </c>
      <c r="O152" s="158"/>
      <c r="P152" s="158"/>
      <c r="Q152" s="158"/>
      <c r="R152" s="158"/>
      <c r="S152" s="158"/>
      <c r="T152" s="158"/>
      <c r="U152" s="158"/>
      <c r="V152" s="160"/>
      <c r="AD152" s="76" t="s">
        <v>84</v>
      </c>
      <c r="AE152" s="76"/>
      <c r="AF152" s="76"/>
      <c r="AG152" s="76"/>
      <c r="AH152" s="76"/>
      <c r="AI152" s="76"/>
      <c r="AJ152" s="76"/>
      <c r="AK152" s="76"/>
    </row>
    <row r="153" customFormat="false" ht="18" hidden="false" customHeight="false" outlineLevel="0" collapsed="false">
      <c r="B153" s="164"/>
      <c r="C153" s="158"/>
      <c r="D153" s="158"/>
      <c r="E153" s="158"/>
      <c r="F153" s="158"/>
      <c r="G153" s="158"/>
      <c r="H153" s="158"/>
      <c r="I153" s="158"/>
      <c r="J153" s="193" t="n">
        <v>1.57</v>
      </c>
      <c r="K153" s="194" t="n">
        <f aca="false">INT(J153)*60+(J153-INT(J153))*100</f>
        <v>117</v>
      </c>
      <c r="L153" s="194"/>
      <c r="M153" s="194"/>
      <c r="N153" s="195" t="n">
        <v>3.19</v>
      </c>
      <c r="O153" s="158"/>
      <c r="P153" s="158"/>
      <c r="Q153" s="158"/>
      <c r="R153" s="158"/>
      <c r="S153" s="158"/>
      <c r="T153" s="158"/>
      <c r="U153" s="158"/>
      <c r="V153" s="160"/>
    </row>
    <row r="154" customFormat="false" ht="18" hidden="false" customHeight="false" outlineLevel="0" collapsed="false">
      <c r="B154" s="164"/>
      <c r="C154" s="158"/>
      <c r="D154" s="158"/>
      <c r="E154" s="158"/>
      <c r="F154" s="158"/>
      <c r="G154" s="158"/>
      <c r="H154" s="158"/>
      <c r="I154" s="158"/>
      <c r="J154" s="193" t="n">
        <v>2.04</v>
      </c>
      <c r="K154" s="194" t="n">
        <f aca="false">INT(J154)*60+(J154-INT(J154))*100</f>
        <v>124</v>
      </c>
      <c r="L154" s="194"/>
      <c r="M154" s="194"/>
      <c r="N154" s="195" t="n">
        <v>3.187</v>
      </c>
      <c r="O154" s="158"/>
      <c r="P154" s="158"/>
      <c r="Q154" s="158"/>
      <c r="R154" s="158"/>
      <c r="S154" s="158"/>
      <c r="T154" s="158"/>
      <c r="U154" s="158"/>
      <c r="V154" s="160"/>
    </row>
    <row r="155" customFormat="false" ht="18" hidden="false" customHeight="false" outlineLevel="0" collapsed="false">
      <c r="B155" s="164"/>
      <c r="C155" s="158"/>
      <c r="D155" s="158"/>
      <c r="E155" s="158"/>
      <c r="F155" s="158"/>
      <c r="G155" s="158"/>
      <c r="H155" s="158"/>
      <c r="I155" s="158"/>
      <c r="J155" s="193" t="n">
        <v>2.14</v>
      </c>
      <c r="K155" s="194" t="n">
        <f aca="false">INT(J155)*60+(J155-INT(J155))*100</f>
        <v>134</v>
      </c>
      <c r="L155" s="194"/>
      <c r="M155" s="194"/>
      <c r="N155" s="195" t="n">
        <v>3.184</v>
      </c>
      <c r="O155" s="158"/>
      <c r="P155" s="158"/>
      <c r="Q155" s="158"/>
      <c r="R155" s="158"/>
      <c r="S155" s="158"/>
      <c r="T155" s="158"/>
      <c r="U155" s="158"/>
      <c r="V155" s="160"/>
    </row>
    <row r="156" customFormat="false" ht="18" hidden="false" customHeight="false" outlineLevel="0" collapsed="false">
      <c r="B156" s="164"/>
      <c r="C156" s="158"/>
      <c r="D156" s="158"/>
      <c r="E156" s="158"/>
      <c r="F156" s="158"/>
      <c r="G156" s="158"/>
      <c r="H156" s="158"/>
      <c r="I156" s="158"/>
      <c r="J156" s="193" t="n">
        <v>2.22</v>
      </c>
      <c r="K156" s="194" t="n">
        <f aca="false">INT(J156)*60+(J156-INT(J156))*100</f>
        <v>142</v>
      </c>
      <c r="L156" s="194"/>
      <c r="M156" s="194"/>
      <c r="N156" s="195" t="n">
        <v>3.181</v>
      </c>
      <c r="O156" s="158"/>
      <c r="P156" s="158"/>
      <c r="Q156" s="158"/>
      <c r="R156" s="158"/>
      <c r="S156" s="158"/>
      <c r="T156" s="158"/>
      <c r="U156" s="158"/>
      <c r="V156" s="160"/>
    </row>
    <row r="157" customFormat="false" ht="13.5" hidden="false" customHeight="true" outlineLevel="0" collapsed="false">
      <c r="B157" s="164"/>
      <c r="C157" s="158"/>
      <c r="D157" s="158"/>
      <c r="E157" s="158"/>
      <c r="F157" s="158"/>
      <c r="G157" s="158"/>
      <c r="H157" s="158"/>
      <c r="I157" s="158"/>
      <c r="J157" s="193" t="n">
        <v>2.29</v>
      </c>
      <c r="K157" s="194" t="n">
        <f aca="false">INT(J157)*60+(J157-INT(J157))*100</f>
        <v>149</v>
      </c>
      <c r="L157" s="194"/>
      <c r="M157" s="194"/>
      <c r="N157" s="195" t="n">
        <v>3.178</v>
      </c>
      <c r="O157" s="158"/>
      <c r="P157" s="158"/>
      <c r="Q157" s="158"/>
      <c r="R157" s="158"/>
      <c r="S157" s="158"/>
      <c r="T157" s="158"/>
      <c r="U157" s="158"/>
      <c r="V157" s="160"/>
    </row>
    <row r="158" customFormat="false" ht="18" hidden="false" customHeight="false" outlineLevel="0" collapsed="false">
      <c r="B158" s="164"/>
      <c r="C158" s="158"/>
      <c r="D158" s="158"/>
      <c r="E158" s="158"/>
      <c r="F158" s="158"/>
      <c r="G158" s="158"/>
      <c r="H158" s="158"/>
      <c r="I158" s="158"/>
      <c r="J158" s="193" t="n">
        <v>2.38</v>
      </c>
      <c r="K158" s="194" t="n">
        <f aca="false">INT(J158)*60+(J158-INT(J158))*100</f>
        <v>158</v>
      </c>
      <c r="L158" s="194"/>
      <c r="M158" s="194"/>
      <c r="N158" s="195" t="n">
        <v>3.175</v>
      </c>
      <c r="O158" s="158"/>
      <c r="P158" s="158"/>
      <c r="Q158" s="158"/>
      <c r="R158" s="158"/>
      <c r="S158" s="158"/>
      <c r="T158" s="158"/>
      <c r="U158" s="158"/>
      <c r="V158" s="160"/>
    </row>
    <row r="159" customFormat="false" ht="18" hidden="false" customHeight="false" outlineLevel="0" collapsed="false">
      <c r="B159" s="164"/>
      <c r="C159" s="158"/>
      <c r="D159" s="158"/>
      <c r="E159" s="158"/>
      <c r="F159" s="158"/>
      <c r="G159" s="158"/>
      <c r="H159" s="158"/>
      <c r="I159" s="158"/>
      <c r="J159" s="193" t="n">
        <v>2.46</v>
      </c>
      <c r="K159" s="194" t="n">
        <f aca="false">INT(J159)*60+(J159-INT(J159))*100</f>
        <v>166</v>
      </c>
      <c r="L159" s="194"/>
      <c r="M159" s="194"/>
      <c r="N159" s="195" t="n">
        <v>3.172</v>
      </c>
      <c r="O159" s="158"/>
      <c r="P159" s="158"/>
      <c r="Q159" s="158"/>
      <c r="R159" s="158"/>
      <c r="S159" s="158"/>
      <c r="T159" s="158"/>
      <c r="U159" s="158"/>
      <c r="V159" s="160"/>
    </row>
    <row r="160" customFormat="false" ht="18" hidden="false" customHeight="false" outlineLevel="0" collapsed="false">
      <c r="B160" s="164"/>
      <c r="C160" s="158"/>
      <c r="D160" s="158"/>
      <c r="E160" s="158"/>
      <c r="F160" s="158"/>
      <c r="G160" s="158"/>
      <c r="H160" s="158"/>
      <c r="I160" s="158"/>
      <c r="J160" s="193" t="n">
        <v>2.57</v>
      </c>
      <c r="K160" s="194" t="n">
        <f aca="false">INT(J160)*60+(J160-INT(J160))*100</f>
        <v>177</v>
      </c>
      <c r="L160" s="194"/>
      <c r="M160" s="194"/>
      <c r="N160" s="195" t="n">
        <v>3.169</v>
      </c>
      <c r="O160" s="158"/>
      <c r="P160" s="158"/>
      <c r="Q160" s="158"/>
      <c r="R160" s="158"/>
      <c r="S160" s="158"/>
      <c r="T160" s="158"/>
      <c r="U160" s="158"/>
      <c r="V160" s="160"/>
    </row>
    <row r="161" customFormat="false" ht="18" hidden="false" customHeight="false" outlineLevel="0" collapsed="false">
      <c r="B161" s="164"/>
      <c r="C161" s="158"/>
      <c r="D161" s="158"/>
      <c r="E161" s="158"/>
      <c r="F161" s="158"/>
      <c r="G161" s="158"/>
      <c r="H161" s="158"/>
      <c r="I161" s="158"/>
      <c r="J161" s="193" t="n">
        <v>3.09</v>
      </c>
      <c r="K161" s="194" t="n">
        <f aca="false">INT(J161)*60+(J161-INT(J161))*100</f>
        <v>189</v>
      </c>
      <c r="L161" s="194"/>
      <c r="M161" s="194"/>
      <c r="N161" s="195" t="n">
        <v>3.166</v>
      </c>
      <c r="O161" s="158"/>
      <c r="P161" s="158"/>
      <c r="Q161" s="158"/>
      <c r="R161" s="158"/>
      <c r="S161" s="158"/>
      <c r="T161" s="158"/>
      <c r="U161" s="158"/>
      <c r="V161" s="160"/>
    </row>
    <row r="162" customFormat="false" ht="18" hidden="false" customHeight="false" outlineLevel="0" collapsed="false">
      <c r="B162" s="164"/>
      <c r="C162" s="158"/>
      <c r="D162" s="158"/>
      <c r="E162" s="158"/>
      <c r="F162" s="158"/>
      <c r="G162" s="158"/>
      <c r="H162" s="158"/>
      <c r="I162" s="158"/>
      <c r="J162" s="193" t="n">
        <v>3.14</v>
      </c>
      <c r="K162" s="194" t="n">
        <f aca="false">INT(J162)*60+(J162-INT(J162))*100</f>
        <v>194</v>
      </c>
      <c r="L162" s="194"/>
      <c r="M162" s="194"/>
      <c r="N162" s="195" t="n">
        <v>3.163</v>
      </c>
      <c r="O162" s="158"/>
      <c r="P162" s="158"/>
      <c r="Q162" s="158"/>
      <c r="R162" s="158"/>
      <c r="S162" s="158"/>
      <c r="T162" s="158"/>
      <c r="U162" s="158"/>
      <c r="V162" s="160"/>
    </row>
    <row r="163" customFormat="false" ht="18" hidden="false" customHeight="false" outlineLevel="0" collapsed="false">
      <c r="B163" s="164"/>
      <c r="C163" s="158"/>
      <c r="D163" s="158"/>
      <c r="E163" s="158"/>
      <c r="F163" s="158"/>
      <c r="G163" s="158"/>
      <c r="H163" s="158"/>
      <c r="I163" s="158"/>
      <c r="J163" s="193" t="n">
        <v>3.24</v>
      </c>
      <c r="K163" s="194" t="n">
        <f aca="false">INT(J163)*60+(J163-INT(J163))*100</f>
        <v>204</v>
      </c>
      <c r="L163" s="194"/>
      <c r="M163" s="194"/>
      <c r="N163" s="195" t="n">
        <v>3.16</v>
      </c>
      <c r="O163" s="158"/>
      <c r="P163" s="158"/>
      <c r="Q163" s="158"/>
      <c r="R163" s="158"/>
      <c r="S163" s="158"/>
      <c r="T163" s="158"/>
      <c r="U163" s="158"/>
      <c r="V163" s="160"/>
    </row>
    <row r="164" customFormat="false" ht="18" hidden="false" customHeight="false" outlineLevel="0" collapsed="false">
      <c r="B164" s="164"/>
      <c r="C164" s="158"/>
      <c r="D164" s="158"/>
      <c r="E164" s="158"/>
      <c r="F164" s="158"/>
      <c r="G164" s="158"/>
      <c r="H164" s="158"/>
      <c r="I164" s="158"/>
      <c r="J164" s="193" t="n">
        <v>3.33</v>
      </c>
      <c r="K164" s="194" t="n">
        <f aca="false">INT(J164)*60+(J164-INT(J164))*100</f>
        <v>213</v>
      </c>
      <c r="L164" s="194"/>
      <c r="M164" s="194"/>
      <c r="N164" s="195" t="n">
        <v>3.157</v>
      </c>
      <c r="O164" s="158"/>
      <c r="P164" s="158"/>
      <c r="Q164" s="158"/>
      <c r="R164" s="158"/>
      <c r="S164" s="158"/>
      <c r="T164" s="158"/>
      <c r="U164" s="158"/>
      <c r="V164" s="160"/>
    </row>
    <row r="165" customFormat="false" ht="13.5" hidden="false" customHeight="true" outlineLevel="0" collapsed="false">
      <c r="B165" s="164"/>
      <c r="C165" s="158"/>
      <c r="D165" s="158"/>
      <c r="E165" s="158"/>
      <c r="F165" s="158"/>
      <c r="G165" s="158"/>
      <c r="H165" s="158"/>
      <c r="I165" s="158"/>
      <c r="J165" s="193" t="n">
        <v>3.42</v>
      </c>
      <c r="K165" s="194" t="n">
        <f aca="false">INT(J165)*60+(J165-INT(J165))*100</f>
        <v>222</v>
      </c>
      <c r="L165" s="194"/>
      <c r="M165" s="194"/>
      <c r="N165" s="195" t="n">
        <v>3.154</v>
      </c>
      <c r="O165" s="158"/>
      <c r="P165" s="158"/>
      <c r="Q165" s="158"/>
      <c r="R165" s="158"/>
      <c r="S165" s="158"/>
      <c r="T165" s="158"/>
      <c r="U165" s="158"/>
      <c r="V165" s="160"/>
    </row>
    <row r="166" customFormat="false" ht="18" hidden="false" customHeight="false" outlineLevel="0" collapsed="false">
      <c r="B166" s="164"/>
      <c r="C166" s="158"/>
      <c r="D166" s="158"/>
      <c r="E166" s="158"/>
      <c r="F166" s="158"/>
      <c r="G166" s="158"/>
      <c r="H166" s="158"/>
      <c r="I166" s="158"/>
      <c r="J166" s="193" t="n">
        <v>3.51</v>
      </c>
      <c r="K166" s="194" t="n">
        <f aca="false">INT(J166)*60+(J166-INT(J166))*100</f>
        <v>231</v>
      </c>
      <c r="L166" s="194"/>
      <c r="M166" s="194"/>
      <c r="N166" s="195" t="n">
        <v>3.151</v>
      </c>
      <c r="O166" s="158"/>
      <c r="P166" s="158"/>
      <c r="Q166" s="158"/>
      <c r="R166" s="158"/>
      <c r="S166" s="158"/>
      <c r="T166" s="158"/>
      <c r="U166" s="158"/>
      <c r="V166" s="160"/>
    </row>
    <row r="167" customFormat="false" ht="13.5" hidden="false" customHeight="true" outlineLevel="0" collapsed="false">
      <c r="B167" s="164"/>
      <c r="C167" s="158"/>
      <c r="D167" s="158"/>
      <c r="E167" s="158"/>
      <c r="F167" s="158"/>
      <c r="G167" s="158"/>
      <c r="H167" s="158"/>
      <c r="I167" s="158"/>
      <c r="J167" s="158"/>
      <c r="K167" s="158"/>
      <c r="L167" s="158"/>
      <c r="M167" s="158"/>
      <c r="N167" s="158"/>
      <c r="O167" s="158"/>
      <c r="P167" s="158"/>
      <c r="Q167" s="158"/>
      <c r="R167" s="158"/>
      <c r="S167" s="158"/>
      <c r="T167" s="158"/>
      <c r="U167" s="158"/>
      <c r="V167" s="160"/>
    </row>
    <row r="168" customFormat="false" ht="18" hidden="false" customHeight="false" outlineLevel="0" collapsed="false">
      <c r="B168" s="164"/>
      <c r="C168" s="158"/>
      <c r="D168" s="158"/>
      <c r="E168" s="158"/>
      <c r="F168" s="158"/>
      <c r="G168" s="158"/>
      <c r="H168" s="158"/>
      <c r="I168" s="187" t="s">
        <v>85</v>
      </c>
      <c r="J168" s="187"/>
      <c r="K168" s="187"/>
      <c r="L168" s="187"/>
      <c r="M168" s="187"/>
      <c r="N168" s="187"/>
      <c r="O168" s="187"/>
      <c r="P168" s="158"/>
      <c r="Q168" s="158"/>
      <c r="R168" s="158"/>
      <c r="S168" s="158"/>
      <c r="T168" s="158"/>
      <c r="U168" s="158"/>
      <c r="V168" s="160"/>
    </row>
    <row r="169" customFormat="false" ht="13.5" hidden="false" customHeight="true" outlineLevel="0" collapsed="false">
      <c r="B169" s="35"/>
      <c r="V169" s="28"/>
    </row>
    <row r="170" customFormat="false" ht="13.5" hidden="false" customHeight="true" outlineLevel="0" collapsed="false">
      <c r="B170" s="35"/>
      <c r="V170" s="28"/>
    </row>
    <row r="171" customFormat="false" ht="13.5" hidden="false" customHeight="true" outlineLevel="0" collapsed="false">
      <c r="B171" s="35"/>
      <c r="V171" s="28"/>
    </row>
    <row r="172" customFormat="false" ht="13.5" hidden="false" customHeight="true" outlineLevel="0" collapsed="false">
      <c r="B172" s="35"/>
      <c r="V172" s="28"/>
    </row>
    <row r="173" customFormat="false" ht="13.5" hidden="false" customHeight="true" outlineLevel="0" collapsed="false">
      <c r="B173" s="35"/>
      <c r="V173" s="28"/>
    </row>
    <row r="174" customFormat="false" ht="13.5" hidden="false" customHeight="true" outlineLevel="0" collapsed="false">
      <c r="B174" s="35"/>
      <c r="V174" s="28"/>
    </row>
    <row r="175" customFormat="false" ht="13.5" hidden="false" customHeight="true" outlineLevel="0" collapsed="false">
      <c r="B175" s="35"/>
      <c r="V175" s="28"/>
    </row>
    <row r="176" customFormat="false" ht="13.5" hidden="false" customHeight="true" outlineLevel="0" collapsed="false">
      <c r="B176" s="35"/>
      <c r="V176" s="28"/>
    </row>
    <row r="177" customFormat="false" ht="13.5" hidden="false" customHeight="true" outlineLevel="0" collapsed="false">
      <c r="B177" s="35"/>
      <c r="V177" s="28"/>
    </row>
    <row r="178" customFormat="false" ht="13.5" hidden="false" customHeight="true" outlineLevel="0" collapsed="false">
      <c r="B178" s="35"/>
      <c r="V178" s="28"/>
    </row>
    <row r="179" customFormat="false" ht="13.5" hidden="false" customHeight="true" outlineLevel="0" collapsed="false">
      <c r="B179" s="35"/>
      <c r="V179" s="28"/>
    </row>
    <row r="180" customFormat="false" ht="18" hidden="false" customHeight="false" outlineLevel="0" collapsed="false">
      <c r="B180" s="161" t="s">
        <v>86</v>
      </c>
      <c r="C180" s="161"/>
      <c r="D180" s="161"/>
      <c r="E180" s="161"/>
      <c r="F180" s="161"/>
      <c r="G180" s="161"/>
      <c r="H180" s="161"/>
      <c r="I180" s="161"/>
      <c r="J180" s="161"/>
      <c r="K180" s="161"/>
      <c r="L180" s="161"/>
      <c r="M180" s="161"/>
      <c r="N180" s="161"/>
      <c r="O180" s="161"/>
      <c r="P180" s="161"/>
      <c r="Q180" s="161"/>
      <c r="R180" s="161"/>
      <c r="S180" s="161"/>
      <c r="T180" s="161"/>
      <c r="U180" s="161"/>
      <c r="V180" s="161"/>
    </row>
    <row r="181" customFormat="false" ht="13.5" hidden="false" customHeight="true" outlineLevel="0" collapsed="false">
      <c r="B181" s="164"/>
      <c r="C181" s="158"/>
      <c r="D181" s="158"/>
      <c r="E181" s="158"/>
      <c r="F181" s="158"/>
      <c r="G181" s="158"/>
      <c r="H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60"/>
    </row>
    <row r="182" customFormat="false" ht="18" hidden="false" customHeight="false" outlineLevel="0" collapsed="false">
      <c r="B182" s="164"/>
      <c r="C182" s="158"/>
      <c r="D182" s="158"/>
      <c r="E182" s="158"/>
      <c r="F182" s="158"/>
      <c r="G182" s="196" t="s">
        <v>87</v>
      </c>
      <c r="H182" s="196"/>
      <c r="I182" s="196"/>
      <c r="J182" s="196"/>
      <c r="K182" s="196"/>
      <c r="L182" s="196"/>
      <c r="M182" s="196"/>
      <c r="N182" s="196"/>
      <c r="O182" s="196"/>
      <c r="P182" s="196"/>
      <c r="Q182" s="196"/>
      <c r="R182" s="158"/>
      <c r="S182" s="158"/>
      <c r="T182" s="158"/>
      <c r="U182" s="158"/>
      <c r="V182" s="160"/>
    </row>
    <row r="183" customFormat="false" ht="18" hidden="false" customHeight="false" outlineLevel="0" collapsed="false">
      <c r="B183" s="164"/>
      <c r="C183" s="158"/>
      <c r="D183" s="158"/>
      <c r="E183" s="158"/>
      <c r="F183" s="158"/>
      <c r="G183" s="197" t="s">
        <v>88</v>
      </c>
      <c r="H183" s="197"/>
      <c r="I183" s="197"/>
      <c r="J183" s="197"/>
      <c r="K183" s="198" t="s">
        <v>89</v>
      </c>
      <c r="L183" s="198"/>
      <c r="M183" s="198"/>
      <c r="N183" s="198"/>
      <c r="O183" s="198"/>
      <c r="P183" s="198"/>
      <c r="Q183" s="198"/>
      <c r="R183" s="158"/>
      <c r="S183" s="158"/>
      <c r="T183" s="158"/>
      <c r="U183" s="158"/>
      <c r="V183" s="160"/>
    </row>
    <row r="184" customFormat="false" ht="18" hidden="false" customHeight="false" outlineLevel="0" collapsed="false">
      <c r="B184" s="164"/>
      <c r="C184" s="158"/>
      <c r="D184" s="158"/>
      <c r="E184" s="158"/>
      <c r="F184" s="158"/>
      <c r="G184" s="141"/>
      <c r="H184" s="142"/>
      <c r="I184" s="142"/>
      <c r="J184" s="199"/>
      <c r="K184" s="200"/>
      <c r="L184" s="142"/>
      <c r="M184" s="142"/>
      <c r="N184" s="142"/>
      <c r="O184" s="142"/>
      <c r="P184" s="142"/>
      <c r="Q184" s="201"/>
      <c r="R184" s="158"/>
      <c r="S184" s="158"/>
      <c r="T184" s="158"/>
      <c r="U184" s="158"/>
      <c r="V184" s="160"/>
    </row>
    <row r="185" customFormat="false" ht="13.5" hidden="false" customHeight="true" outlineLevel="0" collapsed="false">
      <c r="B185" s="164"/>
      <c r="C185" s="158"/>
      <c r="D185" s="158"/>
      <c r="E185" s="158"/>
      <c r="F185" s="158"/>
      <c r="G185" s="164"/>
      <c r="H185" s="158"/>
      <c r="I185" s="158"/>
      <c r="J185" s="202"/>
      <c r="K185" s="203" t="s">
        <v>90</v>
      </c>
      <c r="L185" s="203"/>
      <c r="M185" s="203"/>
      <c r="N185" s="203"/>
      <c r="O185" s="203"/>
      <c r="P185" s="204" t="n">
        <f aca="false">N34</f>
        <v>2.444</v>
      </c>
      <c r="Q185" s="205" t="s">
        <v>91</v>
      </c>
      <c r="R185" s="158"/>
      <c r="S185" s="158"/>
      <c r="T185" s="158"/>
      <c r="U185" s="158"/>
      <c r="V185" s="160"/>
    </row>
    <row r="186" customFormat="false" ht="18" hidden="false" customHeight="false" outlineLevel="0" collapsed="false">
      <c r="B186" s="164"/>
      <c r="C186" s="158"/>
      <c r="D186" s="158"/>
      <c r="E186" s="158"/>
      <c r="F186" s="158"/>
      <c r="G186" s="164"/>
      <c r="H186" s="158"/>
      <c r="I186" s="158"/>
      <c r="J186" s="202"/>
      <c r="K186" s="203" t="s">
        <v>92</v>
      </c>
      <c r="L186" s="203"/>
      <c r="M186" s="203"/>
      <c r="N186" s="203"/>
      <c r="O186" s="203"/>
      <c r="P186" s="204" t="n">
        <f aca="false">N36</f>
        <v>21.5</v>
      </c>
      <c r="Q186" s="205" t="s">
        <v>93</v>
      </c>
      <c r="R186" s="158"/>
      <c r="S186" s="158"/>
      <c r="T186" s="158"/>
      <c r="U186" s="158"/>
      <c r="V186" s="160"/>
    </row>
    <row r="187" customFormat="false" ht="18" hidden="false" customHeight="false" outlineLevel="0" collapsed="false">
      <c r="B187" s="164"/>
      <c r="C187" s="158"/>
      <c r="D187" s="158"/>
      <c r="E187" s="158"/>
      <c r="F187" s="158"/>
      <c r="G187" s="164"/>
      <c r="H187" s="158"/>
      <c r="I187" s="158"/>
      <c r="J187" s="202"/>
      <c r="K187" s="203" t="s">
        <v>94</v>
      </c>
      <c r="L187" s="203"/>
      <c r="M187" s="203"/>
      <c r="N187" s="203"/>
      <c r="O187" s="203"/>
      <c r="P187" s="204" t="n">
        <v>3.229</v>
      </c>
      <c r="Q187" s="205" t="str">
        <f aca="false">Q185</f>
        <v>mΩ</v>
      </c>
      <c r="R187" s="158"/>
      <c r="S187" s="158"/>
      <c r="T187" s="158"/>
      <c r="U187" s="158"/>
      <c r="V187" s="160"/>
    </row>
    <row r="188" customFormat="false" ht="18.75" hidden="false" customHeight="false" outlineLevel="0" collapsed="false">
      <c r="B188" s="164"/>
      <c r="C188" s="158"/>
      <c r="D188" s="158"/>
      <c r="E188" s="158"/>
      <c r="F188" s="158"/>
      <c r="G188" s="206"/>
      <c r="H188" s="207"/>
      <c r="I188" s="207"/>
      <c r="J188" s="208"/>
      <c r="K188" s="209"/>
      <c r="L188" s="209"/>
      <c r="M188" s="209"/>
      <c r="N188" s="209"/>
      <c r="O188" s="209"/>
      <c r="P188" s="210"/>
      <c r="Q188" s="211"/>
      <c r="R188" s="158"/>
      <c r="S188" s="158"/>
      <c r="T188" s="158"/>
      <c r="U188" s="158"/>
      <c r="V188" s="160"/>
    </row>
    <row r="189" customFormat="false" ht="18" hidden="false" customHeight="false" outlineLevel="0" collapsed="false">
      <c r="B189" s="164"/>
      <c r="C189" s="158"/>
      <c r="D189" s="158"/>
      <c r="E189" s="158"/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60"/>
    </row>
    <row r="190" customFormat="false" ht="18" hidden="false" customHeight="false" outlineLevel="0" collapsed="false">
      <c r="B190" s="164"/>
      <c r="C190" s="158"/>
      <c r="D190" s="158"/>
      <c r="E190" s="158"/>
      <c r="F190" s="158"/>
      <c r="G190" s="158"/>
      <c r="H190" s="158"/>
      <c r="I190" s="158"/>
      <c r="J190" s="158"/>
      <c r="K190" s="158"/>
      <c r="L190" s="158"/>
      <c r="M190" s="158"/>
      <c r="N190" s="158"/>
      <c r="O190" s="212" t="s">
        <v>95</v>
      </c>
      <c r="P190" s="213" t="n">
        <f aca="false">((P187/N34)*(N36+AC27))-AC27</f>
        <v>100.674509001637</v>
      </c>
      <c r="Q190" s="214" t="str">
        <f aca="false">Q186</f>
        <v>°C</v>
      </c>
      <c r="R190" s="158"/>
      <c r="S190" s="158"/>
      <c r="T190" s="158"/>
      <c r="U190" s="158"/>
      <c r="V190" s="160"/>
    </row>
    <row r="191" customFormat="false" ht="18.75" hidden="false" customHeight="false" outlineLevel="0" collapsed="false">
      <c r="B191" s="164"/>
      <c r="C191" s="158"/>
      <c r="D191" s="158"/>
      <c r="E191" s="158"/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60"/>
    </row>
    <row r="192" customFormat="false" ht="18.75" hidden="false" customHeight="false" outlineLevel="0" collapsed="false">
      <c r="B192" s="164"/>
      <c r="C192" s="158"/>
      <c r="D192" s="158"/>
      <c r="E192" s="158"/>
      <c r="F192" s="158"/>
      <c r="G192" s="196" t="s">
        <v>96</v>
      </c>
      <c r="H192" s="196"/>
      <c r="I192" s="196"/>
      <c r="J192" s="196"/>
      <c r="K192" s="196"/>
      <c r="L192" s="196"/>
      <c r="M192" s="196"/>
      <c r="N192" s="196"/>
      <c r="O192" s="196"/>
      <c r="P192" s="196"/>
      <c r="Q192" s="196"/>
      <c r="R192" s="158"/>
      <c r="S192" s="158"/>
      <c r="T192" s="158"/>
      <c r="U192" s="158"/>
      <c r="V192" s="160"/>
    </row>
    <row r="193" customFormat="false" ht="18.75" hidden="false" customHeight="false" outlineLevel="0" collapsed="false">
      <c r="B193" s="164"/>
      <c r="C193" s="158"/>
      <c r="D193" s="158"/>
      <c r="E193" s="158"/>
      <c r="F193" s="158"/>
      <c r="G193" s="197" t="s">
        <v>88</v>
      </c>
      <c r="H193" s="197"/>
      <c r="I193" s="197"/>
      <c r="J193" s="197"/>
      <c r="K193" s="198" t="s">
        <v>89</v>
      </c>
      <c r="L193" s="198"/>
      <c r="M193" s="198"/>
      <c r="N193" s="198"/>
      <c r="O193" s="198"/>
      <c r="P193" s="198"/>
      <c r="Q193" s="198"/>
      <c r="R193" s="158"/>
      <c r="S193" s="158"/>
      <c r="T193" s="158"/>
      <c r="U193" s="158"/>
      <c r="V193" s="160"/>
      <c r="AE193" s="37"/>
    </row>
    <row r="194" customFormat="false" ht="18" hidden="false" customHeight="false" outlineLevel="0" collapsed="false">
      <c r="B194" s="164"/>
      <c r="C194" s="158"/>
      <c r="D194" s="158"/>
      <c r="E194" s="158"/>
      <c r="F194" s="158"/>
      <c r="G194" s="141"/>
      <c r="H194" s="142"/>
      <c r="I194" s="142"/>
      <c r="J194" s="199"/>
      <c r="K194" s="200"/>
      <c r="L194" s="142"/>
      <c r="M194" s="142"/>
      <c r="N194" s="142"/>
      <c r="O194" s="142"/>
      <c r="P194" s="142"/>
      <c r="Q194" s="201"/>
      <c r="R194" s="158"/>
      <c r="S194" s="158"/>
      <c r="T194" s="158"/>
      <c r="U194" s="158"/>
      <c r="V194" s="160"/>
      <c r="AE194" s="37"/>
    </row>
    <row r="195" customFormat="false" ht="18.75" hidden="false" customHeight="false" outlineLevel="0" collapsed="false">
      <c r="B195" s="164"/>
      <c r="C195" s="158"/>
      <c r="D195" s="158"/>
      <c r="E195" s="158"/>
      <c r="F195" s="158"/>
      <c r="G195" s="164"/>
      <c r="H195" s="158"/>
      <c r="I195" s="158"/>
      <c r="J195" s="202"/>
      <c r="K195" s="203" t="s">
        <v>97</v>
      </c>
      <c r="L195" s="203"/>
      <c r="M195" s="203"/>
      <c r="N195" s="203"/>
      <c r="O195" s="203"/>
      <c r="P195" s="215" t="n">
        <f aca="false">P190</f>
        <v>100.674509001637</v>
      </c>
      <c r="Q195" s="205" t="str">
        <f aca="false">Q190</f>
        <v>°C</v>
      </c>
      <c r="R195" s="158"/>
      <c r="S195" s="158"/>
      <c r="T195" s="158"/>
      <c r="U195" s="158"/>
      <c r="V195" s="160"/>
      <c r="AE195" s="37"/>
    </row>
    <row r="196" customFormat="false" ht="18.75" hidden="false" customHeight="false" outlineLevel="0" collapsed="false">
      <c r="B196" s="164"/>
      <c r="C196" s="158"/>
      <c r="D196" s="158"/>
      <c r="E196" s="158"/>
      <c r="F196" s="158"/>
      <c r="G196" s="164"/>
      <c r="H196" s="158"/>
      <c r="I196" s="158"/>
      <c r="J196" s="202"/>
      <c r="K196" s="203" t="s">
        <v>98</v>
      </c>
      <c r="L196" s="203"/>
      <c r="M196" s="203"/>
      <c r="N196" s="203"/>
      <c r="O196" s="203"/>
      <c r="P196" s="215" t="e">
        <f aca="false">MEDIAN(#REF!)</f>
        <v>#REF!</v>
      </c>
      <c r="Q196" s="205" t="s">
        <v>93</v>
      </c>
      <c r="R196" s="158"/>
      <c r="S196" s="158"/>
      <c r="T196" s="158"/>
      <c r="U196" s="158"/>
      <c r="V196" s="160"/>
    </row>
    <row r="197" customFormat="false" ht="19.5" hidden="false" customHeight="false" outlineLevel="0" collapsed="false">
      <c r="B197" s="164"/>
      <c r="C197" s="158"/>
      <c r="D197" s="158"/>
      <c r="E197" s="158"/>
      <c r="F197" s="158"/>
      <c r="G197" s="206"/>
      <c r="H197" s="207"/>
      <c r="I197" s="207"/>
      <c r="J197" s="208"/>
      <c r="K197" s="216"/>
      <c r="L197" s="216"/>
      <c r="M197" s="216"/>
      <c r="N197" s="216"/>
      <c r="O197" s="216"/>
      <c r="P197" s="217"/>
      <c r="Q197" s="211"/>
      <c r="R197" s="158"/>
      <c r="S197" s="158"/>
      <c r="T197" s="158"/>
      <c r="U197" s="158"/>
      <c r="V197" s="160"/>
    </row>
    <row r="198" customFormat="false" ht="18" hidden="false" customHeight="false" outlineLevel="0" collapsed="false">
      <c r="B198" s="164"/>
      <c r="C198" s="158"/>
      <c r="D198" s="158"/>
      <c r="E198" s="158"/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60"/>
    </row>
    <row r="199" customFormat="false" ht="18" hidden="false" customHeight="false" outlineLevel="0" collapsed="false">
      <c r="B199" s="164"/>
      <c r="C199" s="158"/>
      <c r="D199" s="158"/>
      <c r="E199" s="158"/>
      <c r="F199" s="158"/>
      <c r="G199" s="158"/>
      <c r="H199" s="158"/>
      <c r="I199" s="158"/>
      <c r="J199" s="158"/>
      <c r="K199" s="158"/>
      <c r="L199" s="158"/>
      <c r="M199" s="212" t="s">
        <v>99</v>
      </c>
      <c r="N199" s="213" t="e">
        <f aca="false">P190-P196</f>
        <v>#REF!</v>
      </c>
      <c r="O199" s="214" t="str">
        <f aca="false">Q196</f>
        <v>°C</v>
      </c>
      <c r="P199" s="158"/>
      <c r="Q199" s="158"/>
      <c r="R199" s="158"/>
      <c r="S199" s="158"/>
      <c r="T199" s="158"/>
      <c r="U199" s="158"/>
      <c r="V199" s="160"/>
    </row>
    <row r="200" customFormat="false" ht="18.75" hidden="false" customHeight="false" outlineLevel="0" collapsed="false">
      <c r="B200" s="164"/>
      <c r="C200" s="158"/>
      <c r="D200" s="158"/>
      <c r="E200" s="158"/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60"/>
      <c r="AE200" s="37"/>
    </row>
    <row r="201" customFormat="false" ht="18.75" hidden="false" customHeight="true" outlineLevel="0" collapsed="false">
      <c r="B201" s="164"/>
      <c r="C201" s="158"/>
      <c r="D201" s="158"/>
      <c r="E201" s="158"/>
      <c r="F201" s="158"/>
      <c r="G201" s="218" t="s">
        <v>100</v>
      </c>
      <c r="H201" s="218"/>
      <c r="I201" s="218"/>
      <c r="J201" s="218"/>
      <c r="K201" s="218"/>
      <c r="L201" s="218"/>
      <c r="M201" s="218"/>
      <c r="N201" s="218"/>
      <c r="O201" s="218"/>
      <c r="P201" s="218"/>
      <c r="Q201" s="218"/>
      <c r="R201" s="158"/>
      <c r="S201" s="158"/>
      <c r="T201" s="158"/>
      <c r="U201" s="158"/>
      <c r="V201" s="160"/>
    </row>
    <row r="202" customFormat="false" ht="18.75" hidden="false" customHeight="false" outlineLevel="0" collapsed="false">
      <c r="B202" s="164"/>
      <c r="C202" s="158"/>
      <c r="D202" s="158"/>
      <c r="E202" s="158"/>
      <c r="F202" s="158"/>
      <c r="G202" s="197" t="str">
        <f aca="false">G193</f>
        <v>Formula</v>
      </c>
      <c r="H202" s="197"/>
      <c r="I202" s="197"/>
      <c r="J202" s="197"/>
      <c r="K202" s="198" t="str">
        <f aca="false">K193</f>
        <v>Variáveis</v>
      </c>
      <c r="L202" s="198"/>
      <c r="M202" s="198"/>
      <c r="N202" s="198"/>
      <c r="O202" s="198"/>
      <c r="P202" s="198"/>
      <c r="Q202" s="198"/>
      <c r="R202" s="158"/>
      <c r="S202" s="158"/>
      <c r="T202" s="158"/>
      <c r="U202" s="158"/>
      <c r="V202" s="160"/>
    </row>
    <row r="203" customFormat="false" ht="18" hidden="false" customHeight="false" outlineLevel="0" collapsed="false">
      <c r="B203" s="164"/>
      <c r="C203" s="158"/>
      <c r="D203" s="158"/>
      <c r="E203" s="158"/>
      <c r="F203" s="158"/>
      <c r="G203" s="141"/>
      <c r="H203" s="142"/>
      <c r="I203" s="142"/>
      <c r="J203" s="199"/>
      <c r="K203" s="200"/>
      <c r="L203" s="142"/>
      <c r="M203" s="142"/>
      <c r="N203" s="142"/>
      <c r="O203" s="142"/>
      <c r="P203" s="142"/>
      <c r="Q203" s="201"/>
      <c r="R203" s="158"/>
      <c r="S203" s="158"/>
      <c r="T203" s="158"/>
      <c r="U203" s="158"/>
      <c r="V203" s="160"/>
    </row>
    <row r="204" customFormat="false" ht="18.75" hidden="false" customHeight="false" outlineLevel="0" collapsed="false">
      <c r="B204" s="164"/>
      <c r="C204" s="158"/>
      <c r="D204" s="158"/>
      <c r="E204" s="158"/>
      <c r="F204" s="158"/>
      <c r="G204" s="164"/>
      <c r="H204" s="158"/>
      <c r="I204" s="158"/>
      <c r="J204" s="202"/>
      <c r="K204" s="203" t="s">
        <v>101</v>
      </c>
      <c r="L204" s="203"/>
      <c r="M204" s="203"/>
      <c r="N204" s="203"/>
      <c r="O204" s="203"/>
      <c r="P204" s="215" t="n">
        <v>40</v>
      </c>
      <c r="Q204" s="205" t="str">
        <f aca="false">Q196</f>
        <v>°C</v>
      </c>
      <c r="R204" s="158"/>
      <c r="S204" s="158"/>
      <c r="T204" s="158"/>
      <c r="U204" s="158"/>
      <c r="V204" s="160"/>
    </row>
    <row r="205" customFormat="false" ht="18.75" hidden="false" customHeight="false" outlineLevel="0" collapsed="false">
      <c r="B205" s="164"/>
      <c r="C205" s="158"/>
      <c r="D205" s="158"/>
      <c r="E205" s="158"/>
      <c r="F205" s="158"/>
      <c r="G205" s="164"/>
      <c r="H205" s="158"/>
      <c r="I205" s="158"/>
      <c r="J205" s="202"/>
      <c r="K205" s="203" t="str">
        <f aca="false">K196</f>
        <v>Temp. Amb.  no desligamento - T2</v>
      </c>
      <c r="L205" s="203"/>
      <c r="M205" s="203"/>
      <c r="N205" s="203"/>
      <c r="O205" s="203"/>
      <c r="P205" s="215" t="e">
        <f aca="false">P196</f>
        <v>#REF!</v>
      </c>
      <c r="Q205" s="205" t="str">
        <f aca="false">Q196</f>
        <v>°C</v>
      </c>
      <c r="R205" s="158"/>
      <c r="S205" s="158"/>
      <c r="T205" s="158"/>
      <c r="U205" s="158"/>
      <c r="V205" s="160"/>
    </row>
    <row r="206" customFormat="false" ht="18.75" hidden="false" customHeight="false" outlineLevel="0" collapsed="false">
      <c r="B206" s="164"/>
      <c r="C206" s="158"/>
      <c r="D206" s="158"/>
      <c r="E206" s="158"/>
      <c r="F206" s="158"/>
      <c r="G206" s="164"/>
      <c r="H206" s="158"/>
      <c r="I206" s="158"/>
      <c r="J206" s="202"/>
      <c r="K206" s="203" t="s">
        <v>102</v>
      </c>
      <c r="L206" s="203"/>
      <c r="M206" s="203"/>
      <c r="N206" s="203"/>
      <c r="O206" s="203"/>
      <c r="P206" s="215" t="e">
        <f aca="false">N199</f>
        <v>#REF!</v>
      </c>
      <c r="Q206" s="205" t="str">
        <f aca="false">O199</f>
        <v>°C</v>
      </c>
      <c r="R206" s="158"/>
      <c r="S206" s="158"/>
      <c r="T206" s="158"/>
      <c r="U206" s="158"/>
      <c r="V206" s="160"/>
    </row>
    <row r="207" customFormat="false" ht="19.5" hidden="false" customHeight="false" outlineLevel="0" collapsed="false">
      <c r="B207" s="164"/>
      <c r="C207" s="158"/>
      <c r="D207" s="158"/>
      <c r="E207" s="158"/>
      <c r="F207" s="158"/>
      <c r="G207" s="206"/>
      <c r="H207" s="207"/>
      <c r="I207" s="207"/>
      <c r="J207" s="208"/>
      <c r="K207" s="209"/>
      <c r="L207" s="209"/>
      <c r="M207" s="209"/>
      <c r="N207" s="209"/>
      <c r="O207" s="209"/>
      <c r="P207" s="210"/>
      <c r="Q207" s="211"/>
      <c r="R207" s="158"/>
      <c r="S207" s="158"/>
      <c r="T207" s="158"/>
      <c r="U207" s="158"/>
      <c r="V207" s="160"/>
    </row>
    <row r="208" customFormat="false" ht="18" hidden="false" customHeight="false" outlineLevel="0" collapsed="false">
      <c r="B208" s="164"/>
      <c r="C208" s="158"/>
      <c r="D208" s="158"/>
      <c r="E208" s="158"/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60"/>
    </row>
    <row r="209" customFormat="false" ht="18" hidden="false" customHeight="false" outlineLevel="0" collapsed="false">
      <c r="B209" s="164"/>
      <c r="C209" s="158"/>
      <c r="D209" s="158"/>
      <c r="E209" s="158"/>
      <c r="F209" s="158"/>
      <c r="G209" s="158"/>
      <c r="H209" s="158"/>
      <c r="I209" s="158"/>
      <c r="J209" s="158"/>
      <c r="K209" s="158"/>
      <c r="L209" s="158"/>
      <c r="M209" s="158"/>
      <c r="N209" s="158"/>
      <c r="O209" s="212" t="s">
        <v>103</v>
      </c>
      <c r="P209" s="213" t="e">
        <f aca="false">(P206*(AC27+P204)/(AC27+P205))+P204</f>
        <v>#REF!</v>
      </c>
      <c r="Q209" s="214" t="str">
        <f aca="false">O199</f>
        <v>°C</v>
      </c>
      <c r="R209" s="158"/>
      <c r="S209" s="158"/>
      <c r="T209" s="158"/>
      <c r="U209" s="158"/>
      <c r="V209" s="160"/>
    </row>
    <row r="210" customFormat="false" ht="18.75" hidden="false" customHeight="false" outlineLevel="0" collapsed="false">
      <c r="B210" s="164"/>
      <c r="C210" s="158"/>
      <c r="D210" s="158"/>
      <c r="E210" s="158"/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60"/>
    </row>
    <row r="211" customFormat="false" ht="18.75" hidden="false" customHeight="true" outlineLevel="0" collapsed="false">
      <c r="B211" s="164"/>
      <c r="C211" s="158"/>
      <c r="D211" s="158"/>
      <c r="E211" s="158"/>
      <c r="F211" s="158"/>
      <c r="G211" s="218" t="s">
        <v>104</v>
      </c>
      <c r="H211" s="218"/>
      <c r="I211" s="218"/>
      <c r="J211" s="218"/>
      <c r="K211" s="218"/>
      <c r="L211" s="218"/>
      <c r="M211" s="218"/>
      <c r="N211" s="218"/>
      <c r="O211" s="218"/>
      <c r="P211" s="218"/>
      <c r="Q211" s="218"/>
      <c r="R211" s="158"/>
      <c r="S211" s="158"/>
      <c r="T211" s="158"/>
      <c r="U211" s="158"/>
      <c r="V211" s="160"/>
    </row>
    <row r="212" customFormat="false" ht="18.75" hidden="false" customHeight="false" outlineLevel="0" collapsed="false">
      <c r="B212" s="164"/>
      <c r="C212" s="158"/>
      <c r="D212" s="158"/>
      <c r="E212" s="158"/>
      <c r="F212" s="158"/>
      <c r="G212" s="197" t="str">
        <f aca="false">G202</f>
        <v>Formula</v>
      </c>
      <c r="H212" s="197"/>
      <c r="I212" s="197"/>
      <c r="J212" s="197"/>
      <c r="K212" s="198" t="str">
        <f aca="false">K202</f>
        <v>Variáveis</v>
      </c>
      <c r="L212" s="198"/>
      <c r="M212" s="198"/>
      <c r="N212" s="198"/>
      <c r="O212" s="198"/>
      <c r="P212" s="198"/>
      <c r="Q212" s="198"/>
      <c r="R212" s="158"/>
      <c r="S212" s="158"/>
      <c r="T212" s="158"/>
      <c r="U212" s="158"/>
      <c r="V212" s="160"/>
    </row>
    <row r="213" customFormat="false" ht="18" hidden="false" customHeight="false" outlineLevel="0" collapsed="false">
      <c r="B213" s="164"/>
      <c r="C213" s="158"/>
      <c r="D213" s="158"/>
      <c r="E213" s="158"/>
      <c r="F213" s="158"/>
      <c r="G213" s="141"/>
      <c r="H213" s="142"/>
      <c r="I213" s="142"/>
      <c r="J213" s="199"/>
      <c r="K213" s="200"/>
      <c r="L213" s="142"/>
      <c r="M213" s="142"/>
      <c r="N213" s="142"/>
      <c r="O213" s="142"/>
      <c r="P213" s="142"/>
      <c r="Q213" s="201"/>
      <c r="R213" s="158"/>
      <c r="S213" s="158"/>
      <c r="T213" s="158"/>
      <c r="U213" s="158"/>
      <c r="V213" s="160"/>
    </row>
    <row r="214" customFormat="false" ht="18.75" hidden="false" customHeight="false" outlineLevel="0" collapsed="false">
      <c r="B214" s="164"/>
      <c r="C214" s="158"/>
      <c r="D214" s="158"/>
      <c r="E214" s="158"/>
      <c r="F214" s="158"/>
      <c r="G214" s="164"/>
      <c r="H214" s="158"/>
      <c r="I214" s="158"/>
      <c r="J214" s="202"/>
      <c r="K214" s="203" t="s">
        <v>105</v>
      </c>
      <c r="L214" s="203"/>
      <c r="M214" s="203"/>
      <c r="N214" s="203"/>
      <c r="O214" s="203"/>
      <c r="P214" s="215" t="e">
        <f aca="false">P209</f>
        <v>#REF!</v>
      </c>
      <c r="Q214" s="205" t="str">
        <f aca="false">Q206</f>
        <v>°C</v>
      </c>
      <c r="R214" s="158"/>
      <c r="S214" s="158"/>
      <c r="T214" s="158"/>
      <c r="U214" s="158"/>
      <c r="V214" s="160"/>
    </row>
    <row r="215" customFormat="false" ht="18.75" hidden="false" customHeight="false" outlineLevel="0" collapsed="false">
      <c r="B215" s="164"/>
      <c r="C215" s="158"/>
      <c r="D215" s="158"/>
      <c r="E215" s="158"/>
      <c r="F215" s="158"/>
      <c r="G215" s="164"/>
      <c r="H215" s="158"/>
      <c r="I215" s="158"/>
      <c r="J215" s="202"/>
      <c r="K215" s="203" t="s">
        <v>101</v>
      </c>
      <c r="L215" s="203"/>
      <c r="M215" s="203"/>
      <c r="N215" s="203"/>
      <c r="O215" s="203"/>
      <c r="P215" s="215" t="n">
        <f aca="false">P204</f>
        <v>40</v>
      </c>
      <c r="Q215" s="205" t="str">
        <f aca="false">Q214</f>
        <v>°C</v>
      </c>
      <c r="R215" s="158"/>
      <c r="S215" s="158"/>
      <c r="T215" s="158"/>
      <c r="U215" s="158"/>
      <c r="V215" s="160"/>
    </row>
    <row r="216" customFormat="false" ht="19.5" hidden="false" customHeight="false" outlineLevel="0" collapsed="false">
      <c r="B216" s="164"/>
      <c r="C216" s="158"/>
      <c r="D216" s="158"/>
      <c r="E216" s="158"/>
      <c r="F216" s="158"/>
      <c r="G216" s="206"/>
      <c r="H216" s="207"/>
      <c r="I216" s="207"/>
      <c r="J216" s="208"/>
      <c r="K216" s="209"/>
      <c r="L216" s="209"/>
      <c r="M216" s="209"/>
      <c r="N216" s="209"/>
      <c r="O216" s="209"/>
      <c r="P216" s="210"/>
      <c r="Q216" s="211"/>
      <c r="R216" s="158"/>
      <c r="S216" s="158"/>
      <c r="T216" s="158"/>
      <c r="U216" s="158"/>
      <c r="V216" s="160"/>
    </row>
    <row r="217" customFormat="false" ht="18" hidden="false" customHeight="false" outlineLevel="0" collapsed="false">
      <c r="B217" s="164"/>
      <c r="C217" s="158"/>
      <c r="D217" s="158"/>
      <c r="E217" s="158"/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60"/>
    </row>
    <row r="218" customFormat="false" ht="18" hidden="false" customHeight="false" outlineLevel="0" collapsed="false">
      <c r="B218" s="164"/>
      <c r="C218" s="158"/>
      <c r="D218" s="158"/>
      <c r="E218" s="158"/>
      <c r="F218" s="158"/>
      <c r="G218" s="158"/>
      <c r="H218" s="158"/>
      <c r="I218" s="158"/>
      <c r="J218" s="158"/>
      <c r="K218" s="158"/>
      <c r="L218" s="158"/>
      <c r="M218" s="158"/>
      <c r="N218" s="158"/>
      <c r="O218" s="212" t="s">
        <v>106</v>
      </c>
      <c r="P218" s="213" t="e">
        <f aca="false">P214-P215</f>
        <v>#REF!</v>
      </c>
      <c r="Q218" s="214" t="str">
        <f aca="false">Q209</f>
        <v>°C</v>
      </c>
      <c r="R218" s="158"/>
      <c r="S218" s="158"/>
      <c r="T218" s="158"/>
      <c r="U218" s="158"/>
      <c r="V218" s="160"/>
    </row>
    <row r="219" customFormat="false" ht="18.75" hidden="false" customHeight="false" outlineLevel="0" collapsed="false">
      <c r="B219" s="164"/>
      <c r="C219" s="158"/>
      <c r="D219" s="158"/>
      <c r="E219" s="158"/>
      <c r="F219" s="158"/>
      <c r="G219" s="158"/>
      <c r="H219" s="158"/>
      <c r="I219" s="158"/>
      <c r="J219" s="158"/>
      <c r="K219" s="158"/>
      <c r="L219" s="158"/>
      <c r="M219" s="158"/>
      <c r="N219" s="158"/>
      <c r="O219" s="212"/>
      <c r="P219" s="213"/>
      <c r="Q219" s="214"/>
      <c r="R219" s="158"/>
      <c r="S219" s="158"/>
      <c r="T219" s="158"/>
      <c r="U219" s="158"/>
      <c r="V219" s="160"/>
    </row>
    <row r="220" customFormat="false" ht="18.75" hidden="false" customHeight="true" outlineLevel="0" collapsed="false">
      <c r="B220" s="164"/>
      <c r="C220" s="158"/>
      <c r="D220" s="158"/>
      <c r="E220" s="158"/>
      <c r="F220" s="158"/>
      <c r="G220" s="218" t="s">
        <v>162</v>
      </c>
      <c r="H220" s="218"/>
      <c r="I220" s="218"/>
      <c r="J220" s="218"/>
      <c r="K220" s="218"/>
      <c r="L220" s="218"/>
      <c r="M220" s="218"/>
      <c r="N220" s="218"/>
      <c r="O220" s="218"/>
      <c r="P220" s="218"/>
      <c r="Q220" s="218"/>
      <c r="R220" s="158"/>
      <c r="S220" s="158"/>
      <c r="T220" s="158"/>
      <c r="U220" s="158"/>
      <c r="V220" s="160"/>
    </row>
    <row r="221" customFormat="false" ht="18.75" hidden="false" customHeight="false" outlineLevel="0" collapsed="false">
      <c r="B221" s="164"/>
      <c r="C221" s="158"/>
      <c r="D221" s="158"/>
      <c r="E221" s="158"/>
      <c r="F221" s="158"/>
      <c r="G221" s="197" t="str">
        <f aca="false">G212</f>
        <v>Formula</v>
      </c>
      <c r="H221" s="197"/>
      <c r="I221" s="197"/>
      <c r="J221" s="197"/>
      <c r="K221" s="198" t="str">
        <f aca="false">K212</f>
        <v>Variáveis</v>
      </c>
      <c r="L221" s="198"/>
      <c r="M221" s="198"/>
      <c r="N221" s="198"/>
      <c r="O221" s="198"/>
      <c r="P221" s="198"/>
      <c r="Q221" s="198"/>
      <c r="R221" s="158"/>
      <c r="S221" s="158"/>
      <c r="T221" s="158"/>
      <c r="U221" s="158"/>
      <c r="V221" s="160"/>
    </row>
    <row r="222" customFormat="false" ht="18" hidden="false" customHeight="false" outlineLevel="0" collapsed="false">
      <c r="B222" s="164"/>
      <c r="C222" s="158"/>
      <c r="D222" s="158"/>
      <c r="E222" s="158"/>
      <c r="F222" s="158"/>
      <c r="G222" s="141"/>
      <c r="H222" s="142"/>
      <c r="I222" s="142"/>
      <c r="J222" s="199"/>
      <c r="K222" s="200"/>
      <c r="L222" s="142"/>
      <c r="M222" s="142"/>
      <c r="N222" s="142"/>
      <c r="O222" s="142"/>
      <c r="P222" s="142"/>
      <c r="Q222" s="201"/>
      <c r="R222" s="158"/>
      <c r="S222" s="158"/>
      <c r="T222" s="158"/>
      <c r="U222" s="158"/>
      <c r="V222" s="160"/>
    </row>
    <row r="223" customFormat="false" ht="18.75" hidden="false" customHeight="false" outlineLevel="0" collapsed="false">
      <c r="B223" s="164"/>
      <c r="C223" s="158"/>
      <c r="D223" s="158"/>
      <c r="E223" s="158"/>
      <c r="F223" s="158"/>
      <c r="G223" s="164"/>
      <c r="H223" s="158"/>
      <c r="I223" s="158"/>
      <c r="J223" s="202"/>
      <c r="K223" s="203" t="s">
        <v>105</v>
      </c>
      <c r="L223" s="203"/>
      <c r="M223" s="203"/>
      <c r="N223" s="203"/>
      <c r="O223" s="203"/>
      <c r="P223" s="215" t="e">
        <f aca="false">P214</f>
        <v>#REF!</v>
      </c>
      <c r="Q223" s="205" t="str">
        <f aca="false">Q215</f>
        <v>°C</v>
      </c>
      <c r="R223" s="158"/>
      <c r="S223" s="158"/>
      <c r="T223" s="158"/>
      <c r="U223" s="158"/>
      <c r="V223" s="160"/>
    </row>
    <row r="224" customFormat="false" ht="18.75" hidden="false" customHeight="false" outlineLevel="0" collapsed="false">
      <c r="B224" s="164"/>
      <c r="C224" s="158"/>
      <c r="D224" s="158"/>
      <c r="E224" s="158"/>
      <c r="F224" s="158"/>
      <c r="G224" s="164"/>
      <c r="H224" s="158"/>
      <c r="I224" s="158"/>
      <c r="J224" s="202"/>
      <c r="K224" s="203" t="s">
        <v>108</v>
      </c>
      <c r="L224" s="203"/>
      <c r="M224" s="203"/>
      <c r="N224" s="203"/>
      <c r="O224" s="203"/>
      <c r="P224" s="215" t="n">
        <v>10</v>
      </c>
      <c r="Q224" s="205" t="s">
        <v>109</v>
      </c>
      <c r="R224" s="158"/>
      <c r="S224" s="158"/>
      <c r="T224" s="158"/>
      <c r="U224" s="158"/>
      <c r="V224" s="160"/>
    </row>
    <row r="225" customFormat="false" ht="18.75" hidden="false" customHeight="false" outlineLevel="0" collapsed="false">
      <c r="B225" s="164"/>
      <c r="C225" s="158"/>
      <c r="D225" s="158"/>
      <c r="E225" s="158"/>
      <c r="F225" s="158"/>
      <c r="G225" s="164"/>
      <c r="H225" s="158"/>
      <c r="I225" s="158"/>
      <c r="J225" s="202"/>
      <c r="K225" s="203" t="s">
        <v>110</v>
      </c>
      <c r="L225" s="203"/>
      <c r="M225" s="203"/>
      <c r="N225" s="203"/>
      <c r="O225" s="203"/>
      <c r="P225" s="215" t="n">
        <f aca="false">9.5*23</f>
        <v>218.5</v>
      </c>
      <c r="Q225" s="205" t="s">
        <v>111</v>
      </c>
      <c r="R225" s="158"/>
      <c r="S225" s="158"/>
      <c r="T225" s="158"/>
      <c r="U225" s="158"/>
      <c r="V225" s="160"/>
    </row>
    <row r="226" customFormat="false" ht="18.75" hidden="false" customHeight="false" outlineLevel="0" collapsed="false">
      <c r="B226" s="164"/>
      <c r="C226" s="158"/>
      <c r="D226" s="158"/>
      <c r="E226" s="158"/>
      <c r="F226" s="158"/>
      <c r="G226" s="164"/>
      <c r="H226" s="158"/>
      <c r="I226" s="158"/>
      <c r="J226" s="202"/>
      <c r="K226" s="203" t="s">
        <v>112</v>
      </c>
      <c r="L226" s="203"/>
      <c r="M226" s="203"/>
      <c r="N226" s="203"/>
      <c r="O226" s="203"/>
      <c r="P226" s="215" t="n">
        <v>1</v>
      </c>
      <c r="Q226" s="205" t="s">
        <v>113</v>
      </c>
      <c r="R226" s="158"/>
      <c r="S226" s="158"/>
      <c r="T226" s="158"/>
      <c r="U226" s="158"/>
      <c r="V226" s="160"/>
    </row>
    <row r="227" customFormat="false" ht="19.5" hidden="false" customHeight="false" outlineLevel="0" collapsed="false">
      <c r="B227" s="164"/>
      <c r="C227" s="158"/>
      <c r="D227" s="158"/>
      <c r="E227" s="158"/>
      <c r="F227" s="158"/>
      <c r="G227" s="206"/>
      <c r="H227" s="207"/>
      <c r="I227" s="207"/>
      <c r="J227" s="208"/>
      <c r="K227" s="209"/>
      <c r="L227" s="209"/>
      <c r="M227" s="209"/>
      <c r="N227" s="209"/>
      <c r="O227" s="209"/>
      <c r="P227" s="210"/>
      <c r="Q227" s="211"/>
      <c r="R227" s="158"/>
      <c r="S227" s="158"/>
      <c r="T227" s="158"/>
      <c r="U227" s="158"/>
      <c r="V227" s="160"/>
    </row>
    <row r="228" customFormat="false" ht="18" hidden="false" customHeight="false" outlineLevel="0" collapsed="false">
      <c r="B228" s="164"/>
      <c r="C228" s="158"/>
      <c r="D228" s="158"/>
      <c r="E228" s="158"/>
      <c r="F228" s="158"/>
      <c r="G228" s="158"/>
      <c r="H228" s="158"/>
      <c r="I228" s="158"/>
      <c r="J228" s="158"/>
      <c r="K228" s="158"/>
      <c r="L228" s="158"/>
      <c r="M228" s="158"/>
      <c r="N228" s="158"/>
      <c r="O228" s="158"/>
      <c r="P228" s="158"/>
      <c r="Q228" s="158"/>
      <c r="R228" s="158"/>
      <c r="S228" s="158"/>
      <c r="T228" s="158"/>
      <c r="U228" s="158"/>
      <c r="V228" s="160"/>
    </row>
    <row r="229" customFormat="false" ht="18.75" hidden="false" customHeight="false" outlineLevel="0" collapsed="false">
      <c r="B229" s="164"/>
      <c r="C229" s="158"/>
      <c r="D229" s="158"/>
      <c r="E229" s="158"/>
      <c r="F229" s="158"/>
      <c r="G229" s="158"/>
      <c r="H229" s="158"/>
      <c r="I229" s="158"/>
      <c r="J229" s="158"/>
      <c r="K229" s="158"/>
      <c r="L229" s="158"/>
      <c r="M229" s="158"/>
      <c r="N229" s="158"/>
      <c r="O229" s="212" t="s">
        <v>163</v>
      </c>
      <c r="P229" s="213" t="e">
        <f aca="false">P223+((2*(P223+AC27))/((45700/((P224*1000)/P225)^2*P226)-1))</f>
        <v>#REF!</v>
      </c>
      <c r="Q229" s="214" t="str">
        <f aca="false">Q218</f>
        <v>°C</v>
      </c>
      <c r="R229" s="158"/>
      <c r="S229" s="158"/>
      <c r="T229" s="158"/>
      <c r="U229" s="158"/>
      <c r="V229" s="160"/>
    </row>
    <row r="230" customFormat="false" ht="18" hidden="false" customHeight="false" outlineLevel="0" collapsed="false">
      <c r="B230" s="164"/>
      <c r="C230" s="158"/>
      <c r="D230" s="158"/>
      <c r="E230" s="158"/>
      <c r="F230" s="158"/>
      <c r="G230" s="158"/>
      <c r="H230" s="158"/>
      <c r="I230" s="158"/>
      <c r="J230" s="158"/>
      <c r="K230" s="212"/>
      <c r="L230" s="213"/>
      <c r="M230" s="214"/>
      <c r="N230" s="158"/>
      <c r="O230" s="158"/>
      <c r="P230" s="158"/>
      <c r="Q230" s="158"/>
      <c r="R230" s="158"/>
      <c r="S230" s="158"/>
      <c r="T230" s="158"/>
      <c r="U230" s="158"/>
      <c r="V230" s="160"/>
    </row>
    <row r="231" customFormat="false" ht="18" hidden="false" customHeight="false" outlineLevel="0" collapsed="false">
      <c r="B231" s="161" t="s">
        <v>115</v>
      </c>
      <c r="C231" s="161"/>
      <c r="D231" s="161"/>
      <c r="E231" s="161"/>
      <c r="F231" s="161"/>
      <c r="G231" s="161"/>
      <c r="H231" s="161"/>
      <c r="I231" s="161"/>
      <c r="J231" s="161"/>
      <c r="K231" s="161"/>
      <c r="L231" s="161"/>
      <c r="M231" s="161"/>
      <c r="N231" s="161"/>
      <c r="O231" s="161"/>
      <c r="P231" s="161"/>
      <c r="Q231" s="161"/>
      <c r="R231" s="161"/>
      <c r="S231" s="161"/>
      <c r="T231" s="161"/>
      <c r="U231" s="161"/>
      <c r="V231" s="161"/>
    </row>
    <row r="232" customFormat="false" ht="18" hidden="false" customHeight="false" outlineLevel="0" collapsed="false">
      <c r="B232" s="164"/>
      <c r="C232" s="158"/>
      <c r="D232" s="158"/>
      <c r="E232" s="158"/>
      <c r="F232" s="158"/>
      <c r="G232" s="158"/>
      <c r="H232" s="158"/>
      <c r="I232" s="158"/>
      <c r="J232" s="158"/>
      <c r="K232" s="158"/>
      <c r="L232" s="158"/>
      <c r="M232" s="158"/>
      <c r="N232" s="158"/>
      <c r="O232" s="158"/>
      <c r="P232" s="158"/>
      <c r="Q232" s="158"/>
      <c r="R232" s="158"/>
      <c r="S232" s="158"/>
      <c r="T232" s="158"/>
      <c r="U232" s="158"/>
      <c r="V232" s="160"/>
    </row>
    <row r="233" customFormat="false" ht="18" hidden="false" customHeight="false" outlineLevel="0" collapsed="false">
      <c r="B233" s="164"/>
      <c r="C233" s="158"/>
      <c r="D233" s="158"/>
      <c r="E233" s="158"/>
      <c r="F233" s="158"/>
      <c r="G233" s="158"/>
      <c r="H233" s="158"/>
      <c r="I233" s="158"/>
      <c r="J233" s="158"/>
      <c r="K233" s="158"/>
      <c r="L233" s="158"/>
      <c r="M233" s="158"/>
      <c r="N233" s="158"/>
      <c r="O233" s="158"/>
      <c r="P233" s="158"/>
      <c r="Q233" s="158"/>
      <c r="R233" s="158"/>
      <c r="S233" s="158"/>
      <c r="T233" s="158"/>
      <c r="U233" s="158"/>
      <c r="V233" s="160"/>
    </row>
    <row r="234" customFormat="false" ht="18" hidden="false" customHeight="false" outlineLevel="0" collapsed="false">
      <c r="B234" s="164"/>
      <c r="C234" s="158"/>
      <c r="D234" s="158"/>
      <c r="E234" s="158"/>
      <c r="F234" s="158"/>
      <c r="G234" s="158"/>
      <c r="H234" s="158"/>
      <c r="I234" s="158"/>
      <c r="J234" s="158"/>
      <c r="K234" s="158"/>
      <c r="L234" s="158"/>
      <c r="M234" s="158"/>
      <c r="N234" s="158"/>
      <c r="O234" s="158"/>
      <c r="P234" s="158"/>
      <c r="Q234" s="158"/>
      <c r="R234" s="158"/>
      <c r="S234" s="158"/>
      <c r="T234" s="158"/>
      <c r="U234" s="158"/>
      <c r="V234" s="160"/>
    </row>
    <row r="235" customFormat="false" ht="18" hidden="false" customHeight="false" outlineLevel="0" collapsed="false">
      <c r="B235" s="164"/>
      <c r="C235" s="158"/>
      <c r="D235" s="158"/>
      <c r="E235" s="158"/>
      <c r="F235" s="158"/>
      <c r="G235" s="158"/>
      <c r="H235" s="158"/>
      <c r="I235" s="158"/>
      <c r="J235" s="158"/>
      <c r="K235" s="158"/>
      <c r="L235" s="158"/>
      <c r="M235" s="158"/>
      <c r="N235" s="158"/>
      <c r="O235" s="158"/>
      <c r="P235" s="158"/>
      <c r="Q235" s="158"/>
      <c r="R235" s="158"/>
      <c r="S235" s="158"/>
      <c r="T235" s="158"/>
      <c r="U235" s="158"/>
      <c r="V235" s="160"/>
    </row>
    <row r="236" customFormat="false" ht="18.75" hidden="false" customHeight="false" outlineLevel="0" collapsed="false">
      <c r="B236" s="164"/>
      <c r="C236" s="158"/>
      <c r="D236" s="158"/>
      <c r="E236" s="158"/>
      <c r="F236" s="158"/>
      <c r="G236" s="158"/>
      <c r="H236" s="158"/>
      <c r="I236" s="158"/>
      <c r="J236" s="158"/>
      <c r="K236" s="158"/>
      <c r="L236" s="158"/>
      <c r="M236" s="158"/>
      <c r="N236" s="158"/>
      <c r="O236" s="158"/>
      <c r="P236" s="158"/>
      <c r="Q236" s="158"/>
      <c r="R236" s="158"/>
      <c r="S236" s="158"/>
      <c r="T236" s="158"/>
      <c r="U236" s="158"/>
      <c r="V236" s="160"/>
    </row>
    <row r="237" customFormat="false" ht="18.75" hidden="false" customHeight="false" outlineLevel="0" collapsed="false">
      <c r="B237" s="164"/>
      <c r="C237" s="158"/>
      <c r="D237" s="158"/>
      <c r="E237" s="158"/>
      <c r="F237" s="158"/>
      <c r="G237" s="158"/>
      <c r="H237" s="158"/>
      <c r="I237" s="219" t="s">
        <v>116</v>
      </c>
      <c r="J237" s="219"/>
      <c r="K237" s="219"/>
      <c r="L237" s="219"/>
      <c r="M237" s="219"/>
      <c r="N237" s="219"/>
      <c r="O237" s="158"/>
      <c r="P237" s="158"/>
      <c r="Q237" s="158"/>
      <c r="R237" s="158"/>
      <c r="S237" s="158"/>
      <c r="T237" s="158"/>
      <c r="U237" s="158"/>
      <c r="V237" s="160"/>
    </row>
    <row r="238" customFormat="false" ht="18.75" hidden="false" customHeight="false" outlineLevel="0" collapsed="false">
      <c r="B238" s="164"/>
      <c r="C238" s="158"/>
      <c r="D238" s="158"/>
      <c r="E238" s="158"/>
      <c r="F238" s="158"/>
      <c r="G238" s="158"/>
      <c r="H238" s="158"/>
      <c r="I238" s="220" t="s">
        <v>117</v>
      </c>
      <c r="J238" s="220"/>
      <c r="K238" s="220"/>
      <c r="L238" s="220"/>
      <c r="M238" s="160" t="s">
        <v>118</v>
      </c>
      <c r="N238" s="160"/>
      <c r="O238" s="158"/>
      <c r="P238" s="158"/>
      <c r="Q238" s="158"/>
      <c r="R238" s="158"/>
      <c r="S238" s="158"/>
      <c r="T238" s="158"/>
      <c r="U238" s="158"/>
      <c r="V238" s="160"/>
    </row>
    <row r="239" customFormat="false" ht="19.5" hidden="false" customHeight="false" outlineLevel="0" collapsed="false">
      <c r="B239" s="164"/>
      <c r="C239" s="158"/>
      <c r="D239" s="158"/>
      <c r="E239" s="158"/>
      <c r="F239" s="158"/>
      <c r="G239" s="158"/>
      <c r="H239" s="158"/>
      <c r="I239" s="221" t="s">
        <v>119</v>
      </c>
      <c r="J239" s="221"/>
      <c r="K239" s="221"/>
      <c r="L239" s="221"/>
      <c r="M239" s="222" t="e">
        <f aca="false">P209</f>
        <v>#REF!</v>
      </c>
      <c r="N239" s="223" t="str">
        <f aca="false">Q209</f>
        <v>°C</v>
      </c>
      <c r="O239" s="158"/>
      <c r="P239" s="158"/>
      <c r="Q239" s="158"/>
      <c r="R239" s="158"/>
      <c r="S239" s="158"/>
      <c r="T239" s="158"/>
      <c r="U239" s="158"/>
      <c r="V239" s="160"/>
    </row>
    <row r="240" customFormat="false" ht="18" hidden="false" customHeight="false" outlineLevel="0" collapsed="false">
      <c r="B240" s="164"/>
      <c r="C240" s="158"/>
      <c r="D240" s="158"/>
      <c r="E240" s="158"/>
      <c r="F240" s="158"/>
      <c r="G240" s="158"/>
      <c r="H240" s="158"/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60"/>
    </row>
    <row r="241" customFormat="false" ht="18.75" hidden="false" customHeight="false" outlineLevel="0" collapsed="false">
      <c r="B241" s="164"/>
      <c r="C241" s="158"/>
      <c r="D241" s="158"/>
      <c r="E241" s="158"/>
      <c r="F241" s="158"/>
      <c r="G241" s="158"/>
      <c r="H241" s="224" t="s">
        <v>120</v>
      </c>
      <c r="I241" s="224"/>
      <c r="J241" s="225" t="n">
        <v>43734</v>
      </c>
      <c r="K241" s="225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60"/>
    </row>
    <row r="242" customFormat="false" ht="18.75" hidden="false" customHeight="false" outlineLevel="0" collapsed="false">
      <c r="B242" s="164"/>
      <c r="C242" s="158"/>
      <c r="D242" s="158"/>
      <c r="E242" s="158"/>
      <c r="F242" s="158"/>
      <c r="G242" s="158"/>
      <c r="H242" s="212"/>
      <c r="I242" s="226"/>
      <c r="J242" s="227"/>
      <c r="K242" s="22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60"/>
    </row>
    <row r="243" customFormat="false" ht="18" hidden="false" customHeight="false" outlineLevel="0" collapsed="false">
      <c r="B243" s="164"/>
      <c r="C243" s="158"/>
      <c r="D243" s="158"/>
      <c r="E243" s="158"/>
      <c r="F243" s="158"/>
      <c r="G243" s="158"/>
      <c r="H243" s="229" t="s">
        <v>121</v>
      </c>
      <c r="I243" s="159"/>
      <c r="J243" s="159"/>
      <c r="K243" s="159"/>
      <c r="L243" s="158"/>
      <c r="M243" s="158"/>
      <c r="N243" s="229" t="s">
        <v>122</v>
      </c>
      <c r="O243" s="158"/>
      <c r="P243" s="158"/>
      <c r="Q243" s="159"/>
      <c r="R243" s="159"/>
      <c r="S243" s="159"/>
      <c r="T243" s="159"/>
      <c r="U243" s="159"/>
      <c r="V243" s="230"/>
      <c r="W243" s="110"/>
      <c r="X243" s="110"/>
      <c r="Y243" s="110"/>
      <c r="Z243" s="110"/>
      <c r="AA243" s="110"/>
    </row>
    <row r="244" customFormat="false" ht="18" hidden="false" customHeight="false" outlineLevel="0" collapsed="false">
      <c r="B244" s="157"/>
      <c r="C244" s="159"/>
      <c r="D244" s="159"/>
      <c r="E244" s="159"/>
      <c r="F244" s="158"/>
      <c r="G244" s="158"/>
      <c r="H244" s="158"/>
      <c r="I244" s="158"/>
      <c r="J244" s="158"/>
      <c r="K244" s="159"/>
      <c r="L244" s="159"/>
      <c r="M244" s="159"/>
      <c r="N244" s="159"/>
      <c r="O244" s="159"/>
      <c r="P244" s="159"/>
      <c r="Q244" s="159"/>
      <c r="R244" s="159"/>
      <c r="S244" s="159"/>
      <c r="T244" s="159"/>
      <c r="U244" s="159"/>
      <c r="V244" s="230"/>
    </row>
    <row r="245" customFormat="false" ht="18" hidden="false" customHeight="false" outlineLevel="0" collapsed="false">
      <c r="B245" s="157"/>
      <c r="C245" s="159"/>
      <c r="D245" s="159"/>
      <c r="E245" s="159"/>
      <c r="F245" s="158"/>
      <c r="G245" s="158"/>
      <c r="H245" s="158"/>
      <c r="I245" s="158"/>
      <c r="J245" s="158"/>
      <c r="K245" s="159"/>
      <c r="L245" s="159"/>
      <c r="M245" s="159"/>
      <c r="N245" s="159"/>
      <c r="O245" s="159"/>
      <c r="P245" s="159"/>
      <c r="Q245" s="159"/>
      <c r="R245" s="159"/>
      <c r="S245" s="159"/>
      <c r="T245" s="159"/>
      <c r="U245" s="159"/>
      <c r="V245" s="230"/>
    </row>
    <row r="246" customFormat="false" ht="18" hidden="false" customHeight="false" outlineLevel="0" collapsed="false">
      <c r="B246" s="164"/>
      <c r="C246" s="158"/>
      <c r="D246" s="158"/>
      <c r="E246" s="158"/>
      <c r="F246" s="158"/>
      <c r="G246" s="229"/>
      <c r="H246" s="159"/>
      <c r="I246" s="159"/>
      <c r="J246" s="159"/>
      <c r="K246" s="158"/>
      <c r="L246" s="158"/>
      <c r="M246" s="158"/>
      <c r="N246" s="158"/>
      <c r="O246" s="158"/>
      <c r="P246" s="229"/>
      <c r="Q246" s="159"/>
      <c r="R246" s="159"/>
      <c r="S246" s="159"/>
      <c r="T246" s="159"/>
      <c r="U246" s="159"/>
      <c r="V246" s="230"/>
      <c r="W246" s="110"/>
      <c r="X246" s="110"/>
      <c r="Y246" s="110"/>
      <c r="Z246" s="110"/>
      <c r="AA246" s="110"/>
    </row>
    <row r="247" customFormat="false" ht="18" hidden="false" customHeight="false" outlineLevel="0" collapsed="false">
      <c r="B247" s="164"/>
      <c r="C247" s="158"/>
      <c r="D247" s="158"/>
      <c r="E247" s="158"/>
      <c r="F247" s="158"/>
      <c r="G247" s="229"/>
      <c r="H247" s="159"/>
      <c r="I247" s="159"/>
      <c r="J247" s="159"/>
      <c r="K247" s="158"/>
      <c r="L247" s="158"/>
      <c r="M247" s="158"/>
      <c r="N247" s="158"/>
      <c r="O247" s="158"/>
      <c r="P247" s="229"/>
      <c r="Q247" s="159"/>
      <c r="R247" s="159"/>
      <c r="S247" s="159"/>
      <c r="T247" s="159"/>
      <c r="U247" s="159"/>
      <c r="V247" s="230"/>
      <c r="W247" s="110"/>
      <c r="X247" s="110"/>
      <c r="Y247" s="110"/>
      <c r="Z247" s="110"/>
      <c r="AA247" s="110"/>
    </row>
    <row r="248" customFormat="false" ht="18.75" hidden="false" customHeight="false" outlineLevel="0" collapsed="false">
      <c r="B248" s="164"/>
      <c r="C248" s="158"/>
      <c r="D248" s="158"/>
      <c r="E248" s="158"/>
      <c r="F248" s="158"/>
      <c r="G248" s="142" t="s">
        <v>123</v>
      </c>
      <c r="H248" s="142"/>
      <c r="I248" s="142"/>
      <c r="J248" s="142"/>
      <c r="K248" s="142"/>
      <c r="L248" s="158"/>
      <c r="M248" s="142" t="s">
        <v>124</v>
      </c>
      <c r="N248" s="142"/>
      <c r="O248" s="142"/>
      <c r="P248" s="142"/>
      <c r="Q248" s="142"/>
      <c r="R248" s="159"/>
      <c r="S248" s="159"/>
      <c r="T248" s="159"/>
      <c r="U248" s="159"/>
      <c r="V248" s="230"/>
      <c r="W248" s="110"/>
      <c r="X248" s="110"/>
      <c r="Y248" s="110"/>
      <c r="Z248" s="110"/>
    </row>
    <row r="249" customFormat="false" ht="18" hidden="false" customHeight="false" outlineLevel="0" collapsed="false">
      <c r="B249" s="164"/>
      <c r="C249" s="158"/>
      <c r="D249" s="158"/>
      <c r="E249" s="158"/>
      <c r="F249" s="158"/>
      <c r="G249" s="159"/>
      <c r="H249" s="159"/>
      <c r="I249" s="159"/>
      <c r="J249" s="159"/>
      <c r="K249" s="158"/>
      <c r="L249" s="158"/>
      <c r="M249" s="158"/>
      <c r="N249" s="158"/>
      <c r="O249" s="158"/>
      <c r="P249" s="159"/>
      <c r="Q249" s="159"/>
      <c r="R249" s="159"/>
      <c r="S249" s="159"/>
      <c r="T249" s="159"/>
      <c r="U249" s="159"/>
      <c r="V249" s="230"/>
      <c r="W249" s="110"/>
      <c r="X249" s="110"/>
      <c r="Y249" s="110"/>
      <c r="Z249" s="110"/>
      <c r="AA249" s="110"/>
    </row>
    <row r="250" customFormat="false" ht="15" hidden="false" customHeight="true" outlineLevel="0" collapsed="false">
      <c r="B250" s="164"/>
      <c r="C250" s="158"/>
      <c r="D250" s="158"/>
      <c r="E250" s="158"/>
      <c r="F250" s="231" t="s">
        <v>125</v>
      </c>
      <c r="G250" s="231"/>
      <c r="H250" s="231"/>
      <c r="I250" s="231"/>
      <c r="J250" s="231"/>
      <c r="K250" s="231"/>
      <c r="L250" s="231"/>
      <c r="M250" s="231"/>
      <c r="N250" s="231"/>
      <c r="O250" s="231"/>
      <c r="P250" s="231"/>
      <c r="Q250" s="231"/>
      <c r="R250" s="231"/>
      <c r="S250" s="228"/>
      <c r="T250" s="228"/>
      <c r="U250" s="228"/>
      <c r="V250" s="232"/>
      <c r="W250" s="108"/>
      <c r="X250" s="108"/>
      <c r="Y250" s="108"/>
      <c r="Z250" s="108"/>
    </row>
    <row r="251" customFormat="false" ht="18.75" hidden="false" customHeight="false" outlineLevel="0" collapsed="false">
      <c r="B251" s="233"/>
      <c r="C251" s="228"/>
      <c r="D251" s="228"/>
      <c r="E251" s="226"/>
      <c r="F251" s="231"/>
      <c r="G251" s="231"/>
      <c r="H251" s="231"/>
      <c r="I251" s="231"/>
      <c r="J251" s="231"/>
      <c r="K251" s="231"/>
      <c r="L251" s="231"/>
      <c r="M251" s="231"/>
      <c r="N251" s="231"/>
      <c r="O251" s="231"/>
      <c r="P251" s="231"/>
      <c r="Q251" s="231"/>
      <c r="R251" s="231"/>
      <c r="S251" s="228"/>
      <c r="T251" s="228"/>
      <c r="U251" s="228"/>
      <c r="V251" s="232"/>
    </row>
    <row r="252" customFormat="false" ht="18.75" hidden="false" customHeight="false" outlineLevel="0" collapsed="false">
      <c r="B252" s="234"/>
      <c r="C252" s="235"/>
      <c r="D252" s="235"/>
      <c r="E252" s="235"/>
      <c r="F252" s="235"/>
      <c r="G252" s="235"/>
      <c r="H252" s="235"/>
      <c r="I252" s="235"/>
      <c r="J252" s="207"/>
      <c r="K252" s="207"/>
      <c r="L252" s="207"/>
      <c r="M252" s="207"/>
      <c r="N252" s="207"/>
      <c r="O252" s="207"/>
      <c r="P252" s="207"/>
      <c r="Q252" s="207"/>
      <c r="R252" s="207"/>
      <c r="S252" s="207"/>
      <c r="T252" s="207"/>
      <c r="U252" s="207"/>
      <c r="V252" s="236"/>
    </row>
  </sheetData>
  <mergeCells count="111">
    <mergeCell ref="D2:V4"/>
    <mergeCell ref="F5:G5"/>
    <mergeCell ref="F6:G6"/>
    <mergeCell ref="F7:G7"/>
    <mergeCell ref="B9:V9"/>
    <mergeCell ref="Q16:R16"/>
    <mergeCell ref="M17:N17"/>
    <mergeCell ref="B18:V18"/>
    <mergeCell ref="C20:M28"/>
    <mergeCell ref="B32:V32"/>
    <mergeCell ref="I34:M35"/>
    <mergeCell ref="N34:N35"/>
    <mergeCell ref="O34:O35"/>
    <mergeCell ref="I36:M37"/>
    <mergeCell ref="N36:N37"/>
    <mergeCell ref="O36:O37"/>
    <mergeCell ref="B39:V39"/>
    <mergeCell ref="H41:I42"/>
    <mergeCell ref="J41:P42"/>
    <mergeCell ref="H43:I44"/>
    <mergeCell ref="J43:P44"/>
    <mergeCell ref="H45:I46"/>
    <mergeCell ref="J45:P46"/>
    <mergeCell ref="H47:I48"/>
    <mergeCell ref="J47:P48"/>
    <mergeCell ref="H49:I50"/>
    <mergeCell ref="J49:P50"/>
    <mergeCell ref="H51:I52"/>
    <mergeCell ref="J51:P52"/>
    <mergeCell ref="H53:I54"/>
    <mergeCell ref="J53:P54"/>
    <mergeCell ref="H55:I56"/>
    <mergeCell ref="J55:P56"/>
    <mergeCell ref="H57:I58"/>
    <mergeCell ref="J57:P58"/>
    <mergeCell ref="I61:O61"/>
    <mergeCell ref="B84:V84"/>
    <mergeCell ref="D86:Q86"/>
    <mergeCell ref="R86:T86"/>
    <mergeCell ref="AA87:AQ87"/>
    <mergeCell ref="AA88:AN88"/>
    <mergeCell ref="AO88:AQ88"/>
    <mergeCell ref="AA124:AQ124"/>
    <mergeCell ref="AA125:AN125"/>
    <mergeCell ref="AO125:AQ125"/>
    <mergeCell ref="I126:O126"/>
    <mergeCell ref="B148:V148"/>
    <mergeCell ref="J150:N150"/>
    <mergeCell ref="K151:M151"/>
    <mergeCell ref="K152:M152"/>
    <mergeCell ref="AD152:AK152"/>
    <mergeCell ref="K153:M153"/>
    <mergeCell ref="K154:M154"/>
    <mergeCell ref="K155:M155"/>
    <mergeCell ref="K156:M156"/>
    <mergeCell ref="K157:M157"/>
    <mergeCell ref="K158:M158"/>
    <mergeCell ref="K159:M159"/>
    <mergeCell ref="K160:M160"/>
    <mergeCell ref="K161:M161"/>
    <mergeCell ref="K162:M162"/>
    <mergeCell ref="K163:M163"/>
    <mergeCell ref="K164:M164"/>
    <mergeCell ref="K165:M165"/>
    <mergeCell ref="K166:M166"/>
    <mergeCell ref="I168:O168"/>
    <mergeCell ref="B180:V180"/>
    <mergeCell ref="G182:Q182"/>
    <mergeCell ref="G183:J183"/>
    <mergeCell ref="K183:Q183"/>
    <mergeCell ref="K185:O185"/>
    <mergeCell ref="K186:O186"/>
    <mergeCell ref="K187:O187"/>
    <mergeCell ref="K188:O188"/>
    <mergeCell ref="G192:Q192"/>
    <mergeCell ref="G193:J193"/>
    <mergeCell ref="K193:Q193"/>
    <mergeCell ref="K195:O195"/>
    <mergeCell ref="K196:O196"/>
    <mergeCell ref="K197:O197"/>
    <mergeCell ref="G201:Q201"/>
    <mergeCell ref="G202:J202"/>
    <mergeCell ref="K202:Q202"/>
    <mergeCell ref="K204:O204"/>
    <mergeCell ref="K205:O205"/>
    <mergeCell ref="K206:O206"/>
    <mergeCell ref="K207:O207"/>
    <mergeCell ref="G211:Q211"/>
    <mergeCell ref="G212:J212"/>
    <mergeCell ref="K212:Q212"/>
    <mergeCell ref="K214:O214"/>
    <mergeCell ref="K215:O215"/>
    <mergeCell ref="K216:O216"/>
    <mergeCell ref="G220:Q220"/>
    <mergeCell ref="G221:J221"/>
    <mergeCell ref="K221:Q221"/>
    <mergeCell ref="K223:O223"/>
    <mergeCell ref="K224:O224"/>
    <mergeCell ref="K225:O225"/>
    <mergeCell ref="K226:O226"/>
    <mergeCell ref="K227:O227"/>
    <mergeCell ref="B231:V231"/>
    <mergeCell ref="I237:N237"/>
    <mergeCell ref="I238:L238"/>
    <mergeCell ref="M238:N238"/>
    <mergeCell ref="I239:L239"/>
    <mergeCell ref="H241:I241"/>
    <mergeCell ref="J241:K241"/>
    <mergeCell ref="G248:K248"/>
    <mergeCell ref="M248:Q248"/>
    <mergeCell ref="F250:R251"/>
  </mergeCells>
  <conditionalFormatting sqref="AB127:AQ127">
    <cfRule type="expression" priority="2" aboveAverage="0" equalAverage="0" bottom="0" percent="0" rank="0" text="" dxfId="12">
      <formula>$E$92&lt;1</formula>
    </cfRule>
  </conditionalFormatting>
  <conditionalFormatting sqref="AB128:AN128 AM134:AO138 BG93:BI94 AO128:AQ129">
    <cfRule type="expression" priority="3" aboveAverage="0" equalAverage="0" bottom="0" percent="0" rank="0" text="" dxfId="13">
      <formula>$E$96&lt;1</formula>
    </cfRule>
  </conditionalFormatting>
  <conditionalFormatting sqref="Z134:AL138 AT93:BF94 AB129:AN129">
    <cfRule type="expression" priority="4" aboveAverage="0" equalAverage="0" bottom="0" percent="0" rank="0" text="" dxfId="14">
      <formula>$E$100&lt;1</formula>
    </cfRule>
  </conditionalFormatting>
  <printOptions headings="false" gridLines="false" gridLinesSet="true" horizontalCentered="false" verticalCentered="false"/>
  <pageMargins left="0.511805555555556" right="0.511805555555556" top="0.7875" bottom="0.7875" header="0.511811023622047" footer="0.315277777777778"/>
  <pageSetup paperSize="9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>&amp;CPágina &amp;P de &amp;N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B1:AS276"/>
  <sheetViews>
    <sheetView showFormulas="false" showGridLines="true" showRowColHeaders="true" showZeros="true" rightToLeft="false" tabSelected="false" showOutlineSymbols="true" defaultGridColor="true" view="normal" topLeftCell="A84" colorId="64" zoomScale="150" zoomScaleNormal="150" zoomScalePageLayoutView="100" workbookViewId="0">
      <pane xSplit="0" ySplit="1185" topLeftCell="A93" activePane="topLeft" state="split"/>
      <selection pane="topLeft" activeCell="B84" activeCellId="0" sqref="B84"/>
      <selection pane="bottomLeft" activeCell="A93" activeCellId="0" sqref="A93"/>
    </sheetView>
  </sheetViews>
  <sheetFormatPr defaultColWidth="9.1484375" defaultRowHeight="14.25" zeroHeight="false" outlineLevelRow="0" outlineLevelCol="0"/>
  <cols>
    <col collapsed="false" customWidth="true" hidden="false" outlineLevel="0" max="1" min="1" style="1" width="9.71"/>
    <col collapsed="false" customWidth="true" hidden="false" outlineLevel="0" max="2" min="2" style="1" width="12.71"/>
    <col collapsed="false" customWidth="true" hidden="false" outlineLevel="0" max="12" min="3" style="1" width="9.71"/>
    <col collapsed="false" customWidth="true" hidden="false" outlineLevel="0" max="13" min="13" style="1" width="10.99"/>
    <col collapsed="false" customWidth="true" hidden="false" outlineLevel="0" max="22" min="14" style="1" width="10.13"/>
    <col collapsed="false" customWidth="true" hidden="false" outlineLevel="0" max="23" min="23" style="1" width="9.71"/>
    <col collapsed="false" customWidth="true" hidden="false" outlineLevel="0" max="33" min="24" style="1" width="8.29"/>
    <col collapsed="false" customWidth="true" hidden="false" outlineLevel="0" max="34" min="34" style="1" width="7.41"/>
    <col collapsed="false" customWidth="true" hidden="false" outlineLevel="0" max="35" min="35" style="1" width="8.29"/>
    <col collapsed="false" customWidth="true" hidden="false" outlineLevel="0" max="36" min="36" style="1" width="9.85"/>
    <col collapsed="false" customWidth="true" hidden="false" outlineLevel="0" max="37" min="37" style="1" width="8.29"/>
    <col collapsed="false" customWidth="false" hidden="false" outlineLevel="0" max="1024" min="38" style="1" width="9.13"/>
  </cols>
  <sheetData>
    <row r="1" customFormat="false" ht="13.5" hidden="false" customHeight="true" outlineLevel="0" collapsed="false"/>
    <row r="2" customFormat="false" ht="13.5" hidden="false" customHeight="true" outlineLevel="0" collapsed="false">
      <c r="B2" s="2" t="s">
        <v>0</v>
      </c>
      <c r="C2" s="3"/>
      <c r="D2" s="140" t="s">
        <v>1</v>
      </c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</row>
    <row r="3" customFormat="false" ht="13.5" hidden="false" customHeight="true" outlineLevel="0" collapsed="false">
      <c r="B3" s="5"/>
      <c r="C3" s="6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</row>
    <row r="4" customFormat="false" ht="13.5" hidden="false" customHeight="true" outlineLevel="0" collapsed="false">
      <c r="B4" s="5"/>
      <c r="C4" s="6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Y4" s="1" t="n">
        <v>33.5</v>
      </c>
    </row>
    <row r="5" customFormat="false" ht="18.75" hidden="false" customHeight="false" outlineLevel="0" collapsed="false">
      <c r="B5" s="141"/>
      <c r="C5" s="142"/>
      <c r="D5" s="142"/>
      <c r="E5" s="142"/>
      <c r="F5" s="143" t="s">
        <v>2</v>
      </c>
      <c r="G5" s="143"/>
      <c r="H5" s="144" t="s">
        <v>126</v>
      </c>
      <c r="I5" s="142"/>
      <c r="J5" s="144"/>
      <c r="K5" s="142"/>
      <c r="L5" s="143" t="s">
        <v>4</v>
      </c>
      <c r="M5" s="144" t="n">
        <v>49540</v>
      </c>
      <c r="N5" s="142"/>
      <c r="O5" s="142"/>
      <c r="P5" s="143"/>
      <c r="Q5" s="143" t="s">
        <v>5</v>
      </c>
      <c r="R5" s="144" t="s">
        <v>6</v>
      </c>
      <c r="S5" s="144"/>
      <c r="T5" s="144"/>
      <c r="U5" s="144"/>
      <c r="V5" s="145"/>
      <c r="W5" s="146"/>
      <c r="X5" s="146"/>
      <c r="Y5" s="146"/>
      <c r="Z5" s="146"/>
      <c r="AC5" s="1" t="n">
        <f aca="false">Y4*1.1</f>
        <v>36.85</v>
      </c>
    </row>
    <row r="6" customFormat="false" ht="18.75" hidden="false" customHeight="false" outlineLevel="0" collapsed="false">
      <c r="B6" s="147"/>
      <c r="C6" s="148"/>
      <c r="D6" s="148"/>
      <c r="E6" s="148"/>
      <c r="F6" s="149" t="s">
        <v>7</v>
      </c>
      <c r="G6" s="149"/>
      <c r="H6" s="150" t="s">
        <v>8</v>
      </c>
      <c r="I6" s="148"/>
      <c r="J6" s="150"/>
      <c r="K6" s="148"/>
      <c r="L6" s="149" t="s">
        <v>9</v>
      </c>
      <c r="M6" s="150" t="s">
        <v>10</v>
      </c>
      <c r="N6" s="148"/>
      <c r="O6" s="148"/>
      <c r="P6" s="151"/>
      <c r="Q6" s="149" t="s">
        <v>11</v>
      </c>
      <c r="R6" s="150" t="n">
        <v>1</v>
      </c>
      <c r="S6" s="150"/>
      <c r="T6" s="150"/>
      <c r="U6" s="150"/>
      <c r="V6" s="152"/>
      <c r="W6" s="146"/>
      <c r="X6" s="146"/>
      <c r="Y6" s="146"/>
      <c r="Z6" s="146"/>
    </row>
    <row r="7" customFormat="false" ht="18.75" hidden="false" customHeight="false" outlineLevel="0" collapsed="false">
      <c r="B7" s="147"/>
      <c r="C7" s="148"/>
      <c r="D7" s="148"/>
      <c r="E7" s="148"/>
      <c r="F7" s="149" t="s">
        <v>12</v>
      </c>
      <c r="G7" s="149"/>
      <c r="H7" s="150" t="s">
        <v>127</v>
      </c>
      <c r="I7" s="148"/>
      <c r="J7" s="151"/>
      <c r="K7" s="148"/>
      <c r="L7" s="153" t="s">
        <v>14</v>
      </c>
      <c r="M7" s="150" t="s">
        <v>15</v>
      </c>
      <c r="N7" s="148"/>
      <c r="O7" s="148"/>
      <c r="P7" s="151"/>
      <c r="Q7" s="149" t="s">
        <v>16</v>
      </c>
      <c r="R7" s="154" t="n">
        <v>19035</v>
      </c>
      <c r="S7" s="154"/>
      <c r="T7" s="154"/>
      <c r="U7" s="154"/>
      <c r="V7" s="155"/>
      <c r="W7" s="156"/>
      <c r="X7" s="156"/>
      <c r="Y7" s="156"/>
      <c r="Z7" s="156"/>
    </row>
    <row r="8" customFormat="false" ht="13.5" hidden="false" customHeight="true" outlineLevel="0" collapsed="false">
      <c r="B8" s="157"/>
      <c r="C8" s="158"/>
      <c r="D8" s="159"/>
      <c r="E8" s="159"/>
      <c r="F8" s="159"/>
      <c r="G8" s="159"/>
      <c r="H8" s="159"/>
      <c r="I8" s="159"/>
      <c r="J8" s="159"/>
      <c r="K8" s="158"/>
      <c r="L8" s="158"/>
      <c r="M8" s="158"/>
      <c r="N8" s="158"/>
      <c r="O8" s="158"/>
      <c r="P8" s="158"/>
      <c r="Q8" s="158"/>
      <c r="R8" s="158"/>
      <c r="S8" s="158"/>
      <c r="T8" s="158"/>
      <c r="U8" s="158"/>
      <c r="V8" s="160"/>
    </row>
    <row r="9" customFormat="false" ht="18" hidden="false" customHeight="false" outlineLevel="0" collapsed="false">
      <c r="B9" s="161" t="s">
        <v>17</v>
      </c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</row>
    <row r="10" customFormat="false" ht="13.5" hidden="false" customHeight="true" outlineLevel="0" collapsed="false">
      <c r="B10" s="162"/>
      <c r="C10" s="158"/>
      <c r="D10" s="158"/>
      <c r="E10" s="163"/>
      <c r="F10" s="163"/>
      <c r="G10" s="163"/>
      <c r="H10" s="163"/>
      <c r="I10" s="163"/>
      <c r="J10" s="163"/>
      <c r="K10" s="163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60"/>
    </row>
    <row r="11" customFormat="false" ht="18.75" hidden="false" customHeight="false" outlineLevel="0" collapsed="false">
      <c r="B11" s="164"/>
      <c r="C11" s="158"/>
      <c r="D11" s="163"/>
      <c r="E11" s="158"/>
      <c r="F11" s="158"/>
      <c r="G11" s="165" t="s">
        <v>18</v>
      </c>
      <c r="H11" s="166" t="n">
        <v>0.075</v>
      </c>
      <c r="I11" s="163" t="s">
        <v>19</v>
      </c>
      <c r="J11" s="158"/>
      <c r="K11" s="158"/>
      <c r="L11" s="158"/>
      <c r="M11" s="158"/>
      <c r="N11" s="158"/>
      <c r="O11" s="158"/>
      <c r="P11" s="165" t="s">
        <v>20</v>
      </c>
      <c r="Q11" s="166" t="n">
        <v>0.028</v>
      </c>
      <c r="R11" s="167" t="s">
        <v>21</v>
      </c>
      <c r="S11" s="167"/>
      <c r="T11" s="167"/>
      <c r="U11" s="167"/>
      <c r="V11" s="168"/>
      <c r="W11" s="169"/>
      <c r="X11" s="169"/>
      <c r="Y11" s="169"/>
    </row>
    <row r="12" customFormat="false" ht="18" hidden="false" customHeight="false" outlineLevel="0" collapsed="false">
      <c r="B12" s="164"/>
      <c r="C12" s="158"/>
      <c r="D12" s="163"/>
      <c r="E12" s="158"/>
      <c r="F12" s="158"/>
      <c r="G12" s="165" t="s">
        <v>22</v>
      </c>
      <c r="H12" s="170" t="n">
        <v>360</v>
      </c>
      <c r="I12" s="163" t="s">
        <v>23</v>
      </c>
      <c r="J12" s="158"/>
      <c r="K12" s="158"/>
      <c r="L12" s="158"/>
      <c r="M12" s="158"/>
      <c r="N12" s="158"/>
      <c r="O12" s="158"/>
      <c r="P12" s="165" t="s">
        <v>24</v>
      </c>
      <c r="Q12" s="170" t="n">
        <v>0.7</v>
      </c>
      <c r="R12" s="163" t="s">
        <v>26</v>
      </c>
      <c r="S12" s="163"/>
      <c r="T12" s="163"/>
      <c r="U12" s="163"/>
      <c r="V12" s="171"/>
      <c r="W12" s="27"/>
      <c r="X12" s="27"/>
      <c r="Y12" s="27"/>
    </row>
    <row r="13" customFormat="false" ht="18" hidden="false" customHeight="false" outlineLevel="0" collapsed="false">
      <c r="B13" s="164"/>
      <c r="C13" s="158"/>
      <c r="D13" s="163"/>
      <c r="E13" s="158"/>
      <c r="F13" s="158"/>
      <c r="G13" s="165" t="s">
        <v>27</v>
      </c>
      <c r="H13" s="170" t="n">
        <v>15</v>
      </c>
      <c r="I13" s="163" t="s">
        <v>28</v>
      </c>
      <c r="J13" s="158"/>
      <c r="K13" s="158"/>
      <c r="L13" s="158"/>
      <c r="M13" s="158"/>
      <c r="N13" s="158"/>
      <c r="O13" s="158"/>
      <c r="P13" s="165" t="s">
        <v>29</v>
      </c>
      <c r="Q13" s="170" t="n">
        <v>110</v>
      </c>
      <c r="R13" s="163" t="s">
        <v>30</v>
      </c>
      <c r="S13" s="163"/>
      <c r="T13" s="163"/>
      <c r="U13" s="163"/>
      <c r="V13" s="171"/>
      <c r="W13" s="27"/>
      <c r="X13" s="27"/>
      <c r="Y13" s="27"/>
    </row>
    <row r="14" customFormat="false" ht="18" hidden="false" customHeight="false" outlineLevel="0" collapsed="false">
      <c r="B14" s="164"/>
      <c r="C14" s="158"/>
      <c r="D14" s="163"/>
      <c r="E14" s="158"/>
      <c r="F14" s="158"/>
      <c r="G14" s="165" t="s">
        <v>31</v>
      </c>
      <c r="H14" s="170" t="n">
        <v>60</v>
      </c>
      <c r="I14" s="163" t="s">
        <v>32</v>
      </c>
      <c r="J14" s="158"/>
      <c r="K14" s="158"/>
      <c r="L14" s="158"/>
      <c r="M14" s="158"/>
      <c r="N14" s="158"/>
      <c r="O14" s="158"/>
      <c r="P14" s="165" t="s">
        <v>33</v>
      </c>
      <c r="Q14" s="170" t="n">
        <v>25.5</v>
      </c>
      <c r="R14" s="163" t="s">
        <v>34</v>
      </c>
      <c r="S14" s="163"/>
      <c r="T14" s="163"/>
      <c r="U14" s="163"/>
      <c r="V14" s="171"/>
      <c r="W14" s="27"/>
      <c r="X14" s="27"/>
      <c r="Y14" s="27"/>
    </row>
    <row r="15" customFormat="false" ht="18" hidden="false" customHeight="false" outlineLevel="0" collapsed="false">
      <c r="B15" s="164"/>
      <c r="C15" s="158"/>
      <c r="D15" s="163"/>
      <c r="E15" s="158"/>
      <c r="F15" s="158"/>
      <c r="G15" s="165" t="s">
        <v>35</v>
      </c>
      <c r="H15" s="170" t="n">
        <v>10</v>
      </c>
      <c r="I15" s="163" t="s">
        <v>36</v>
      </c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60"/>
    </row>
    <row r="16" customFormat="false" ht="18.75" hidden="false" customHeight="false" outlineLevel="0" collapsed="false">
      <c r="B16" s="164"/>
      <c r="C16" s="158"/>
      <c r="D16" s="163"/>
      <c r="E16" s="158"/>
      <c r="F16" s="158"/>
      <c r="G16" s="165" t="s">
        <v>37</v>
      </c>
      <c r="H16" s="163" t="n">
        <v>2022</v>
      </c>
      <c r="I16" s="158"/>
      <c r="J16" s="158"/>
      <c r="K16" s="158"/>
      <c r="L16" s="158"/>
      <c r="M16" s="158"/>
      <c r="N16" s="158"/>
      <c r="O16" s="158"/>
      <c r="P16" s="165" t="s">
        <v>38</v>
      </c>
      <c r="Q16" s="172" t="s">
        <v>39</v>
      </c>
      <c r="R16" s="172"/>
      <c r="S16" s="173"/>
      <c r="T16" s="173"/>
      <c r="U16" s="173"/>
      <c r="V16" s="174"/>
      <c r="W16" s="175"/>
      <c r="X16" s="175"/>
      <c r="Y16" s="175"/>
    </row>
    <row r="17" customFormat="false" ht="18.75" hidden="false" customHeight="false" outlineLevel="0" collapsed="false">
      <c r="B17" s="162"/>
      <c r="C17" s="158"/>
      <c r="D17" s="158"/>
      <c r="E17" s="158"/>
      <c r="F17" s="158"/>
      <c r="G17" s="163"/>
      <c r="H17" s="163"/>
      <c r="I17" s="158"/>
      <c r="J17" s="158"/>
      <c r="K17" s="158"/>
      <c r="L17" s="158"/>
      <c r="M17" s="176"/>
      <c r="N17" s="176"/>
      <c r="O17" s="177"/>
      <c r="P17" s="177"/>
      <c r="Q17" s="177"/>
      <c r="R17" s="177"/>
      <c r="S17" s="177"/>
      <c r="T17" s="177"/>
      <c r="U17" s="177"/>
      <c r="V17" s="160"/>
    </row>
    <row r="18" customFormat="false" ht="18" hidden="false" customHeight="false" outlineLevel="0" collapsed="false">
      <c r="B18" s="161" t="s">
        <v>40</v>
      </c>
      <c r="C18" s="161"/>
      <c r="D18" s="161"/>
      <c r="E18" s="161"/>
      <c r="F18" s="161"/>
      <c r="G18" s="161"/>
      <c r="H18" s="161"/>
      <c r="I18" s="161"/>
      <c r="J18" s="161"/>
      <c r="K18" s="161"/>
      <c r="L18" s="161"/>
      <c r="M18" s="161"/>
      <c r="N18" s="161"/>
      <c r="O18" s="161"/>
      <c r="P18" s="161"/>
      <c r="Q18" s="161"/>
      <c r="R18" s="161"/>
      <c r="S18" s="161"/>
      <c r="T18" s="161"/>
      <c r="U18" s="161"/>
      <c r="V18" s="161"/>
    </row>
    <row r="19" customFormat="false" ht="13.5" hidden="false" customHeight="true" outlineLevel="0" collapsed="false">
      <c r="B19" s="164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60"/>
    </row>
    <row r="20" customFormat="false" ht="13.5" hidden="false" customHeight="true" outlineLevel="0" collapsed="false">
      <c r="B20" s="164"/>
      <c r="C20" s="178"/>
      <c r="D20" s="178"/>
      <c r="E20" s="178"/>
      <c r="F20" s="178"/>
      <c r="G20" s="178"/>
      <c r="H20" s="178"/>
      <c r="I20" s="178"/>
      <c r="J20" s="178"/>
      <c r="K20" s="178"/>
      <c r="L20" s="178"/>
      <c r="M20" s="178"/>
      <c r="N20" s="158"/>
      <c r="O20" s="158"/>
      <c r="P20" s="158"/>
      <c r="Q20" s="158"/>
      <c r="R20" s="158"/>
      <c r="S20" s="158"/>
      <c r="T20" s="158"/>
      <c r="U20" s="158"/>
      <c r="V20" s="160"/>
    </row>
    <row r="21" customFormat="false" ht="13.5" hidden="false" customHeight="true" outlineLevel="0" collapsed="false">
      <c r="B21" s="164"/>
      <c r="C21" s="178"/>
      <c r="D21" s="178"/>
      <c r="E21" s="178"/>
      <c r="F21" s="178"/>
      <c r="G21" s="178"/>
      <c r="H21" s="178"/>
      <c r="I21" s="178"/>
      <c r="J21" s="178"/>
      <c r="K21" s="178"/>
      <c r="L21" s="178"/>
      <c r="M21" s="178"/>
      <c r="N21" s="158"/>
      <c r="O21" s="158"/>
      <c r="P21" s="158"/>
      <c r="Q21" s="158"/>
      <c r="R21" s="158"/>
      <c r="S21" s="158"/>
      <c r="T21" s="158"/>
      <c r="U21" s="158"/>
      <c r="V21" s="160"/>
    </row>
    <row r="22" customFormat="false" ht="13.5" hidden="false" customHeight="true" outlineLevel="0" collapsed="false">
      <c r="B22" s="164"/>
      <c r="C22" s="178"/>
      <c r="D22" s="178"/>
      <c r="E22" s="178"/>
      <c r="F22" s="178"/>
      <c r="G22" s="178"/>
      <c r="H22" s="178"/>
      <c r="I22" s="178"/>
      <c r="J22" s="178"/>
      <c r="K22" s="178"/>
      <c r="L22" s="178"/>
      <c r="M22" s="178"/>
      <c r="N22" s="158"/>
      <c r="O22" s="158"/>
      <c r="P22" s="158"/>
      <c r="Q22" s="158"/>
      <c r="R22" s="158"/>
      <c r="S22" s="158"/>
      <c r="T22" s="158"/>
      <c r="U22" s="158"/>
      <c r="V22" s="160"/>
    </row>
    <row r="23" customFormat="false" ht="13.5" hidden="false" customHeight="true" outlineLevel="0" collapsed="false">
      <c r="B23" s="164"/>
      <c r="C23" s="178"/>
      <c r="D23" s="178"/>
      <c r="E23" s="178"/>
      <c r="F23" s="178"/>
      <c r="G23" s="178"/>
      <c r="H23" s="178"/>
      <c r="I23" s="178"/>
      <c r="J23" s="178"/>
      <c r="K23" s="178"/>
      <c r="L23" s="178"/>
      <c r="M23" s="178"/>
      <c r="N23" s="158"/>
      <c r="O23" s="158"/>
      <c r="P23" s="158"/>
      <c r="Q23" s="158"/>
      <c r="R23" s="158"/>
      <c r="S23" s="158"/>
      <c r="T23" s="158"/>
      <c r="U23" s="158"/>
      <c r="V23" s="160"/>
    </row>
    <row r="24" customFormat="false" ht="13.5" hidden="false" customHeight="true" outlineLevel="0" collapsed="false">
      <c r="B24" s="164"/>
      <c r="C24" s="178"/>
      <c r="D24" s="178"/>
      <c r="E24" s="178"/>
      <c r="F24" s="178"/>
      <c r="G24" s="178"/>
      <c r="H24" s="178"/>
      <c r="I24" s="178"/>
      <c r="J24" s="178"/>
      <c r="K24" s="178"/>
      <c r="L24" s="178"/>
      <c r="M24" s="178"/>
      <c r="N24" s="158"/>
      <c r="O24" s="158"/>
      <c r="P24" s="158"/>
      <c r="Q24" s="158"/>
      <c r="R24" s="158"/>
      <c r="S24" s="158"/>
      <c r="T24" s="158"/>
      <c r="U24" s="158"/>
      <c r="V24" s="160"/>
    </row>
    <row r="25" customFormat="false" ht="13.5" hidden="false" customHeight="true" outlineLevel="0" collapsed="false">
      <c r="B25" s="164"/>
      <c r="C25" s="178"/>
      <c r="D25" s="178"/>
      <c r="E25" s="178"/>
      <c r="F25" s="178"/>
      <c r="G25" s="178"/>
      <c r="H25" s="178"/>
      <c r="I25" s="178"/>
      <c r="J25" s="178"/>
      <c r="K25" s="178"/>
      <c r="L25" s="178"/>
      <c r="M25" s="178"/>
      <c r="N25" s="158"/>
      <c r="O25" s="158"/>
      <c r="P25" s="158"/>
      <c r="Q25" s="158"/>
      <c r="R25" s="158"/>
      <c r="S25" s="158"/>
      <c r="T25" s="158"/>
      <c r="U25" s="158"/>
      <c r="V25" s="160"/>
    </row>
    <row r="26" customFormat="false" ht="13.5" hidden="false" customHeight="true" outlineLevel="0" collapsed="false">
      <c r="B26" s="164"/>
      <c r="C26" s="178"/>
      <c r="D26" s="178"/>
      <c r="E26" s="178"/>
      <c r="F26" s="178"/>
      <c r="G26" s="178"/>
      <c r="H26" s="178"/>
      <c r="I26" s="178"/>
      <c r="J26" s="178"/>
      <c r="K26" s="178"/>
      <c r="L26" s="178"/>
      <c r="M26" s="178"/>
      <c r="N26" s="158"/>
      <c r="O26" s="158"/>
      <c r="P26" s="158"/>
      <c r="Q26" s="158"/>
      <c r="R26" s="158"/>
      <c r="S26" s="158"/>
      <c r="T26" s="158"/>
      <c r="U26" s="158"/>
      <c r="V26" s="160"/>
    </row>
    <row r="27" customFormat="false" ht="13.5" hidden="false" customHeight="true" outlineLevel="0" collapsed="false">
      <c r="B27" s="164"/>
      <c r="C27" s="178"/>
      <c r="D27" s="178"/>
      <c r="E27" s="178"/>
      <c r="F27" s="178"/>
      <c r="G27" s="178"/>
      <c r="H27" s="178"/>
      <c r="I27" s="178"/>
      <c r="J27" s="178"/>
      <c r="K27" s="178"/>
      <c r="L27" s="178"/>
      <c r="M27" s="178"/>
      <c r="N27" s="158"/>
      <c r="O27" s="158"/>
      <c r="P27" s="158"/>
      <c r="Q27" s="158"/>
      <c r="R27" s="158"/>
      <c r="S27" s="158"/>
      <c r="T27" s="158"/>
      <c r="U27" s="158"/>
      <c r="V27" s="160"/>
      <c r="AB27" s="37" t="s">
        <v>41</v>
      </c>
      <c r="AC27" s="1" t="n">
        <v>225</v>
      </c>
    </row>
    <row r="28" customFormat="false" ht="13.5" hidden="false" customHeight="true" outlineLevel="0" collapsed="false">
      <c r="B28" s="164"/>
      <c r="C28" s="178"/>
      <c r="D28" s="178"/>
      <c r="E28" s="178"/>
      <c r="F28" s="178"/>
      <c r="G28" s="178"/>
      <c r="H28" s="178"/>
      <c r="I28" s="178"/>
      <c r="J28" s="178"/>
      <c r="K28" s="178"/>
      <c r="L28" s="178"/>
      <c r="M28" s="178"/>
      <c r="N28" s="158"/>
      <c r="O28" s="158"/>
      <c r="P28" s="158"/>
      <c r="Q28" s="158"/>
      <c r="R28" s="158"/>
      <c r="S28" s="158"/>
      <c r="T28" s="158"/>
      <c r="U28" s="158"/>
      <c r="V28" s="160"/>
    </row>
    <row r="29" customFormat="false" ht="13.5" hidden="false" customHeight="true" outlineLevel="0" collapsed="false">
      <c r="B29" s="164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60"/>
    </row>
    <row r="30" customFormat="false" ht="13.5" hidden="false" customHeight="true" outlineLevel="0" collapsed="false">
      <c r="B30" s="164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60"/>
    </row>
    <row r="31" customFormat="false" ht="13.5" hidden="false" customHeight="true" outlineLevel="0" collapsed="false">
      <c r="B31" s="164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60"/>
    </row>
    <row r="32" customFormat="false" ht="13.5" hidden="false" customHeight="true" outlineLevel="0" collapsed="false">
      <c r="B32" s="161" t="s">
        <v>42</v>
      </c>
      <c r="C32" s="161"/>
      <c r="D32" s="161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</row>
    <row r="33" customFormat="false" ht="13.5" hidden="false" customHeight="true" outlineLevel="0" collapsed="false">
      <c r="B33" s="164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60"/>
    </row>
    <row r="34" customFormat="false" ht="18" hidden="false" customHeight="false" outlineLevel="0" collapsed="false">
      <c r="B34" s="164"/>
      <c r="C34" s="158"/>
      <c r="D34" s="158"/>
      <c r="E34" s="158"/>
      <c r="F34" s="158"/>
      <c r="G34" s="158"/>
      <c r="H34" s="158"/>
      <c r="I34" s="179" t="s">
        <v>43</v>
      </c>
      <c r="J34" s="179"/>
      <c r="K34" s="179"/>
      <c r="L34" s="179"/>
      <c r="M34" s="179"/>
      <c r="N34" s="180" t="n">
        <v>2.444</v>
      </c>
      <c r="O34" s="181" t="str">
        <f aca="false">Q209</f>
        <v>mΩ</v>
      </c>
      <c r="P34" s="158"/>
      <c r="Q34" s="158"/>
      <c r="R34" s="158"/>
      <c r="S34" s="158"/>
      <c r="T34" s="158"/>
      <c r="U34" s="158"/>
      <c r="V34" s="160"/>
    </row>
    <row r="35" customFormat="false" ht="10.5" hidden="false" customHeight="true" outlineLevel="0" collapsed="false">
      <c r="B35" s="164"/>
      <c r="C35" s="158"/>
      <c r="D35" s="158"/>
      <c r="E35" s="158"/>
      <c r="F35" s="158"/>
      <c r="G35" s="158"/>
      <c r="H35" s="158"/>
      <c r="I35" s="179"/>
      <c r="J35" s="179"/>
      <c r="K35" s="179"/>
      <c r="L35" s="179"/>
      <c r="M35" s="179"/>
      <c r="N35" s="180"/>
      <c r="O35" s="181"/>
      <c r="P35" s="158"/>
      <c r="Q35" s="158"/>
      <c r="R35" s="158"/>
      <c r="S35" s="158"/>
      <c r="T35" s="158"/>
      <c r="U35" s="158"/>
      <c r="V35" s="160"/>
    </row>
    <row r="36" customFormat="false" ht="18" hidden="false" customHeight="false" outlineLevel="0" collapsed="false">
      <c r="B36" s="164"/>
      <c r="C36" s="158"/>
      <c r="D36" s="158"/>
      <c r="E36" s="158"/>
      <c r="F36" s="158"/>
      <c r="G36" s="158"/>
      <c r="H36" s="158"/>
      <c r="I36" s="182" t="s">
        <v>44</v>
      </c>
      <c r="J36" s="182"/>
      <c r="K36" s="182"/>
      <c r="L36" s="182"/>
      <c r="M36" s="182"/>
      <c r="N36" s="183" t="n">
        <v>21.5</v>
      </c>
      <c r="O36" s="184" t="str">
        <f aca="false">Q210</f>
        <v>°C</v>
      </c>
      <c r="P36" s="158"/>
      <c r="Q36" s="158"/>
      <c r="R36" s="158"/>
      <c r="S36" s="158"/>
      <c r="T36" s="158"/>
      <c r="U36" s="158"/>
      <c r="V36" s="160"/>
    </row>
    <row r="37" customFormat="false" ht="10.5" hidden="false" customHeight="true" outlineLevel="0" collapsed="false">
      <c r="B37" s="164"/>
      <c r="C37" s="158"/>
      <c r="D37" s="158"/>
      <c r="E37" s="158"/>
      <c r="F37" s="158"/>
      <c r="G37" s="158"/>
      <c r="H37" s="158"/>
      <c r="I37" s="182"/>
      <c r="J37" s="182"/>
      <c r="K37" s="182"/>
      <c r="L37" s="182"/>
      <c r="M37" s="182"/>
      <c r="N37" s="183"/>
      <c r="O37" s="184"/>
      <c r="P37" s="158"/>
      <c r="Q37" s="158"/>
      <c r="R37" s="158"/>
      <c r="S37" s="158"/>
      <c r="T37" s="158"/>
      <c r="U37" s="158"/>
      <c r="V37" s="160"/>
    </row>
    <row r="38" customFormat="false" ht="13.5" hidden="false" customHeight="true" outlineLevel="0" collapsed="false">
      <c r="B38" s="164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60"/>
    </row>
    <row r="39" customFormat="false" ht="13.5" hidden="false" customHeight="true" outlineLevel="0" collapsed="false">
      <c r="B39" s="161" t="s">
        <v>45</v>
      </c>
      <c r="C39" s="161"/>
      <c r="D39" s="161"/>
      <c r="E39" s="161"/>
      <c r="F39" s="161"/>
      <c r="G39" s="161"/>
      <c r="H39" s="161"/>
      <c r="I39" s="161"/>
      <c r="J39" s="161"/>
      <c r="K39" s="161"/>
      <c r="L39" s="161"/>
      <c r="M39" s="161"/>
      <c r="N39" s="161"/>
      <c r="O39" s="161"/>
      <c r="P39" s="161"/>
      <c r="Q39" s="161"/>
      <c r="R39" s="161"/>
      <c r="S39" s="161"/>
      <c r="T39" s="161"/>
      <c r="U39" s="161"/>
      <c r="V39" s="161"/>
    </row>
    <row r="40" customFormat="false" ht="13.5" hidden="false" customHeight="true" outlineLevel="0" collapsed="false">
      <c r="B40" s="164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60"/>
    </row>
    <row r="41" customFormat="false" ht="10.5" hidden="false" customHeight="true" outlineLevel="0" collapsed="false">
      <c r="B41" s="164"/>
      <c r="C41" s="158"/>
      <c r="D41" s="158"/>
      <c r="E41" s="158"/>
      <c r="F41" s="158"/>
      <c r="G41" s="158"/>
      <c r="H41" s="185" t="s">
        <v>46</v>
      </c>
      <c r="I41" s="185"/>
      <c r="J41" s="185" t="s">
        <v>47</v>
      </c>
      <c r="K41" s="185"/>
      <c r="L41" s="185"/>
      <c r="M41" s="185"/>
      <c r="N41" s="185"/>
      <c r="O41" s="185"/>
      <c r="P41" s="185"/>
      <c r="Q41" s="158"/>
      <c r="R41" s="158"/>
      <c r="S41" s="158"/>
      <c r="T41" s="158"/>
      <c r="U41" s="158"/>
      <c r="V41" s="160"/>
    </row>
    <row r="42" customFormat="false" ht="18" hidden="false" customHeight="false" outlineLevel="0" collapsed="false">
      <c r="B42" s="164"/>
      <c r="C42" s="158"/>
      <c r="D42" s="158"/>
      <c r="E42" s="158"/>
      <c r="F42" s="158"/>
      <c r="G42" s="158"/>
      <c r="H42" s="185"/>
      <c r="I42" s="185"/>
      <c r="J42" s="185"/>
      <c r="K42" s="185"/>
      <c r="L42" s="185"/>
      <c r="M42" s="185"/>
      <c r="N42" s="185"/>
      <c r="O42" s="185"/>
      <c r="P42" s="185"/>
      <c r="Q42" s="158"/>
      <c r="R42" s="158"/>
      <c r="S42" s="158"/>
      <c r="T42" s="158"/>
      <c r="U42" s="158"/>
      <c r="V42" s="160"/>
    </row>
    <row r="43" customFormat="false" ht="18" hidden="false" customHeight="false" outlineLevel="0" collapsed="false">
      <c r="B43" s="164"/>
      <c r="C43" s="158"/>
      <c r="D43" s="158"/>
      <c r="E43" s="158"/>
      <c r="F43" s="158"/>
      <c r="G43" s="158"/>
      <c r="H43" s="185" t="s">
        <v>48</v>
      </c>
      <c r="I43" s="185"/>
      <c r="J43" s="186" t="s">
        <v>49</v>
      </c>
      <c r="K43" s="186"/>
      <c r="L43" s="186"/>
      <c r="M43" s="186"/>
      <c r="N43" s="186"/>
      <c r="O43" s="186"/>
      <c r="P43" s="186"/>
      <c r="Q43" s="158"/>
      <c r="R43" s="158"/>
      <c r="S43" s="158"/>
      <c r="T43" s="158"/>
      <c r="U43" s="158"/>
      <c r="V43" s="160"/>
    </row>
    <row r="44" customFormat="false" ht="12.75" hidden="false" customHeight="true" outlineLevel="0" collapsed="false">
      <c r="B44" s="164"/>
      <c r="C44" s="158"/>
      <c r="D44" s="158"/>
      <c r="E44" s="158"/>
      <c r="F44" s="158"/>
      <c r="G44" s="158"/>
      <c r="H44" s="185"/>
      <c r="I44" s="185"/>
      <c r="J44" s="186"/>
      <c r="K44" s="186"/>
      <c r="L44" s="186"/>
      <c r="M44" s="186"/>
      <c r="N44" s="186"/>
      <c r="O44" s="186"/>
      <c r="P44" s="186"/>
      <c r="Q44" s="158"/>
      <c r="R44" s="158"/>
      <c r="S44" s="158"/>
      <c r="T44" s="158"/>
      <c r="U44" s="158"/>
      <c r="V44" s="160"/>
    </row>
    <row r="45" customFormat="false" ht="10.5" hidden="false" customHeight="true" outlineLevel="0" collapsed="false">
      <c r="B45" s="164"/>
      <c r="C45" s="158"/>
      <c r="D45" s="158"/>
      <c r="E45" s="158"/>
      <c r="F45" s="158"/>
      <c r="G45" s="158"/>
      <c r="H45" s="185" t="s">
        <v>50</v>
      </c>
      <c r="I45" s="185"/>
      <c r="J45" s="186" t="s">
        <v>51</v>
      </c>
      <c r="K45" s="186"/>
      <c r="L45" s="186"/>
      <c r="M45" s="186"/>
      <c r="N45" s="186"/>
      <c r="O45" s="186"/>
      <c r="P45" s="186"/>
      <c r="Q45" s="158"/>
      <c r="R45" s="158"/>
      <c r="S45" s="158"/>
      <c r="T45" s="158"/>
      <c r="U45" s="158"/>
      <c r="V45" s="160"/>
    </row>
    <row r="46" customFormat="false" ht="18" hidden="false" customHeight="false" outlineLevel="0" collapsed="false">
      <c r="B46" s="164"/>
      <c r="C46" s="158"/>
      <c r="D46" s="158"/>
      <c r="E46" s="158"/>
      <c r="F46" s="158"/>
      <c r="G46" s="158"/>
      <c r="H46" s="185"/>
      <c r="I46" s="185"/>
      <c r="J46" s="186"/>
      <c r="K46" s="186"/>
      <c r="L46" s="186"/>
      <c r="M46" s="186"/>
      <c r="N46" s="186"/>
      <c r="O46" s="186"/>
      <c r="P46" s="186"/>
      <c r="Q46" s="158"/>
      <c r="R46" s="158"/>
      <c r="S46" s="158"/>
      <c r="T46" s="158"/>
      <c r="U46" s="158"/>
      <c r="V46" s="160"/>
    </row>
    <row r="47" customFormat="false" ht="18" hidden="false" customHeight="false" outlineLevel="0" collapsed="false">
      <c r="B47" s="164"/>
      <c r="C47" s="158"/>
      <c r="D47" s="158"/>
      <c r="E47" s="158"/>
      <c r="F47" s="158"/>
      <c r="G47" s="158"/>
      <c r="H47" s="185" t="s">
        <v>52</v>
      </c>
      <c r="I47" s="185"/>
      <c r="J47" s="186" t="s">
        <v>53</v>
      </c>
      <c r="K47" s="186"/>
      <c r="L47" s="186"/>
      <c r="M47" s="186"/>
      <c r="N47" s="186"/>
      <c r="O47" s="186"/>
      <c r="P47" s="186"/>
      <c r="Q47" s="158"/>
      <c r="R47" s="158"/>
      <c r="S47" s="158"/>
      <c r="T47" s="158"/>
      <c r="U47" s="158"/>
      <c r="V47" s="160"/>
    </row>
    <row r="48" customFormat="false" ht="10.5" hidden="false" customHeight="true" outlineLevel="0" collapsed="false">
      <c r="B48" s="164"/>
      <c r="C48" s="158"/>
      <c r="D48" s="158"/>
      <c r="E48" s="158"/>
      <c r="F48" s="158"/>
      <c r="G48" s="158"/>
      <c r="H48" s="185"/>
      <c r="I48" s="185"/>
      <c r="J48" s="186"/>
      <c r="K48" s="186"/>
      <c r="L48" s="186"/>
      <c r="M48" s="186"/>
      <c r="N48" s="186"/>
      <c r="O48" s="186"/>
      <c r="P48" s="186"/>
      <c r="Q48" s="158"/>
      <c r="R48" s="158"/>
      <c r="S48" s="158"/>
      <c r="T48" s="158"/>
      <c r="U48" s="158"/>
      <c r="V48" s="160"/>
    </row>
    <row r="49" customFormat="false" ht="18" hidden="false" customHeight="false" outlineLevel="0" collapsed="false">
      <c r="B49" s="164"/>
      <c r="C49" s="158"/>
      <c r="D49" s="158"/>
      <c r="E49" s="158"/>
      <c r="F49" s="158"/>
      <c r="G49" s="158"/>
      <c r="H49" s="185" t="s">
        <v>54</v>
      </c>
      <c r="I49" s="185"/>
      <c r="J49" s="186" t="s">
        <v>55</v>
      </c>
      <c r="K49" s="186"/>
      <c r="L49" s="186"/>
      <c r="M49" s="186"/>
      <c r="N49" s="186"/>
      <c r="O49" s="186"/>
      <c r="P49" s="186"/>
      <c r="Q49" s="158"/>
      <c r="R49" s="158"/>
      <c r="S49" s="158"/>
      <c r="T49" s="158"/>
      <c r="U49" s="158"/>
      <c r="V49" s="160"/>
    </row>
    <row r="50" customFormat="false" ht="10.5" hidden="false" customHeight="true" outlineLevel="0" collapsed="false">
      <c r="B50" s="164"/>
      <c r="C50" s="158"/>
      <c r="D50" s="158"/>
      <c r="E50" s="158"/>
      <c r="F50" s="158"/>
      <c r="G50" s="158"/>
      <c r="H50" s="185"/>
      <c r="I50" s="185"/>
      <c r="J50" s="186"/>
      <c r="K50" s="186"/>
      <c r="L50" s="186"/>
      <c r="M50" s="186"/>
      <c r="N50" s="186"/>
      <c r="O50" s="186"/>
      <c r="P50" s="186"/>
      <c r="Q50" s="158"/>
      <c r="R50" s="158"/>
      <c r="S50" s="158"/>
      <c r="T50" s="158"/>
      <c r="U50" s="158"/>
      <c r="V50" s="160"/>
    </row>
    <row r="51" customFormat="false" ht="18" hidden="false" customHeight="false" outlineLevel="0" collapsed="false">
      <c r="B51" s="164"/>
      <c r="C51" s="158"/>
      <c r="D51" s="158"/>
      <c r="E51" s="158"/>
      <c r="F51" s="158"/>
      <c r="G51" s="158"/>
      <c r="H51" s="185" t="s">
        <v>56</v>
      </c>
      <c r="I51" s="185"/>
      <c r="J51" s="186" t="s">
        <v>57</v>
      </c>
      <c r="K51" s="186"/>
      <c r="L51" s="186"/>
      <c r="M51" s="186"/>
      <c r="N51" s="186"/>
      <c r="O51" s="186"/>
      <c r="P51" s="186"/>
      <c r="Q51" s="158"/>
      <c r="R51" s="158"/>
      <c r="S51" s="158"/>
      <c r="T51" s="158"/>
      <c r="U51" s="158"/>
      <c r="V51" s="160"/>
    </row>
    <row r="52" customFormat="false" ht="10.5" hidden="false" customHeight="true" outlineLevel="0" collapsed="false">
      <c r="B52" s="164"/>
      <c r="C52" s="158"/>
      <c r="D52" s="158"/>
      <c r="E52" s="158"/>
      <c r="F52" s="158"/>
      <c r="G52" s="158"/>
      <c r="H52" s="185"/>
      <c r="I52" s="185"/>
      <c r="J52" s="186"/>
      <c r="K52" s="186"/>
      <c r="L52" s="186"/>
      <c r="M52" s="186"/>
      <c r="N52" s="186"/>
      <c r="O52" s="186"/>
      <c r="P52" s="186"/>
      <c r="Q52" s="158"/>
      <c r="R52" s="158"/>
      <c r="S52" s="158"/>
      <c r="T52" s="158"/>
      <c r="U52" s="158"/>
      <c r="V52" s="160"/>
    </row>
    <row r="53" customFormat="false" ht="18" hidden="false" customHeight="false" outlineLevel="0" collapsed="false">
      <c r="B53" s="164"/>
      <c r="C53" s="158"/>
      <c r="D53" s="158"/>
      <c r="E53" s="158"/>
      <c r="F53" s="158"/>
      <c r="G53" s="158"/>
      <c r="H53" s="185" t="s">
        <v>58</v>
      </c>
      <c r="I53" s="185"/>
      <c r="J53" s="186" t="s">
        <v>59</v>
      </c>
      <c r="K53" s="186"/>
      <c r="L53" s="186"/>
      <c r="M53" s="186"/>
      <c r="N53" s="186"/>
      <c r="O53" s="186"/>
      <c r="P53" s="186"/>
      <c r="Q53" s="158"/>
      <c r="R53" s="158"/>
      <c r="S53" s="158"/>
      <c r="T53" s="158"/>
      <c r="U53" s="158"/>
      <c r="V53" s="160"/>
    </row>
    <row r="54" customFormat="false" ht="18" hidden="false" customHeight="false" outlineLevel="0" collapsed="false">
      <c r="B54" s="164"/>
      <c r="C54" s="158"/>
      <c r="D54" s="158"/>
      <c r="E54" s="158"/>
      <c r="F54" s="158"/>
      <c r="G54" s="158"/>
      <c r="H54" s="185"/>
      <c r="I54" s="185"/>
      <c r="J54" s="186"/>
      <c r="K54" s="186"/>
      <c r="L54" s="186"/>
      <c r="M54" s="186"/>
      <c r="N54" s="186"/>
      <c r="O54" s="186"/>
      <c r="P54" s="186"/>
      <c r="Q54" s="158"/>
      <c r="R54" s="158"/>
      <c r="S54" s="158"/>
      <c r="T54" s="158"/>
      <c r="U54" s="158"/>
      <c r="V54" s="160"/>
    </row>
    <row r="55" customFormat="false" ht="10.5" hidden="false" customHeight="true" outlineLevel="0" collapsed="false">
      <c r="B55" s="164"/>
      <c r="C55" s="158"/>
      <c r="D55" s="158"/>
      <c r="E55" s="158"/>
      <c r="F55" s="158"/>
      <c r="G55" s="158"/>
      <c r="H55" s="185" t="s">
        <v>60</v>
      </c>
      <c r="I55" s="185"/>
      <c r="J55" s="186" t="str">
        <f aca="false">J53</f>
        <v>Temperatura Ambiente</v>
      </c>
      <c r="K55" s="186"/>
      <c r="L55" s="186"/>
      <c r="M55" s="186"/>
      <c r="N55" s="186"/>
      <c r="O55" s="186"/>
      <c r="P55" s="186"/>
      <c r="Q55" s="158"/>
      <c r="R55" s="158"/>
      <c r="S55" s="158"/>
      <c r="T55" s="158"/>
      <c r="U55" s="158"/>
      <c r="V55" s="160"/>
    </row>
    <row r="56" customFormat="false" ht="18" hidden="false" customHeight="false" outlineLevel="0" collapsed="false">
      <c r="B56" s="164"/>
      <c r="C56" s="158"/>
      <c r="D56" s="158"/>
      <c r="E56" s="158"/>
      <c r="F56" s="158"/>
      <c r="G56" s="158"/>
      <c r="H56" s="185"/>
      <c r="I56" s="185"/>
      <c r="J56" s="186"/>
      <c r="K56" s="186"/>
      <c r="L56" s="186"/>
      <c r="M56" s="186"/>
      <c r="N56" s="186"/>
      <c r="O56" s="186"/>
      <c r="P56" s="186"/>
      <c r="Q56" s="158"/>
      <c r="R56" s="158"/>
      <c r="S56" s="158"/>
      <c r="T56" s="158"/>
      <c r="U56" s="158"/>
      <c r="V56" s="160"/>
    </row>
    <row r="57" customFormat="false" ht="18" hidden="false" customHeight="false" outlineLevel="0" collapsed="false">
      <c r="B57" s="164"/>
      <c r="C57" s="158"/>
      <c r="D57" s="158"/>
      <c r="E57" s="158"/>
      <c r="F57" s="158"/>
      <c r="G57" s="158"/>
      <c r="H57" s="185" t="s">
        <v>61</v>
      </c>
      <c r="I57" s="185"/>
      <c r="J57" s="186" t="str">
        <f aca="false">J55</f>
        <v>Temperatura Ambiente</v>
      </c>
      <c r="K57" s="186"/>
      <c r="L57" s="186"/>
      <c r="M57" s="186"/>
      <c r="N57" s="186"/>
      <c r="O57" s="186"/>
      <c r="P57" s="186"/>
      <c r="Q57" s="158"/>
      <c r="R57" s="158"/>
      <c r="S57" s="158"/>
      <c r="T57" s="158"/>
      <c r="U57" s="158"/>
      <c r="V57" s="160"/>
    </row>
    <row r="58" customFormat="false" ht="10.5" hidden="false" customHeight="true" outlineLevel="0" collapsed="false">
      <c r="B58" s="164"/>
      <c r="C58" s="158"/>
      <c r="D58" s="158"/>
      <c r="E58" s="158"/>
      <c r="F58" s="158"/>
      <c r="G58" s="158"/>
      <c r="H58" s="185"/>
      <c r="I58" s="185"/>
      <c r="J58" s="186"/>
      <c r="K58" s="186"/>
      <c r="L58" s="186"/>
      <c r="M58" s="186"/>
      <c r="N58" s="186"/>
      <c r="O58" s="186"/>
      <c r="P58" s="186"/>
      <c r="Q58" s="158"/>
      <c r="R58" s="158"/>
      <c r="S58" s="158"/>
      <c r="T58" s="158"/>
      <c r="U58" s="158"/>
      <c r="V58" s="160"/>
    </row>
    <row r="59" customFormat="false" ht="13.5" hidden="false" customHeight="true" outlineLevel="0" collapsed="false">
      <c r="B59" s="164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60"/>
    </row>
    <row r="60" customFormat="false" ht="13.5" hidden="false" customHeight="true" outlineLevel="0" collapsed="false">
      <c r="B60" s="164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60"/>
    </row>
    <row r="61" customFormat="false" ht="18.75" hidden="false" customHeight="false" outlineLevel="0" collapsed="false">
      <c r="B61" s="164"/>
      <c r="C61" s="158"/>
      <c r="D61" s="158"/>
      <c r="E61" s="158"/>
      <c r="F61" s="158"/>
      <c r="G61" s="158"/>
      <c r="H61" s="158"/>
      <c r="I61" s="187" t="s">
        <v>62</v>
      </c>
      <c r="J61" s="187"/>
      <c r="K61" s="187"/>
      <c r="L61" s="187"/>
      <c r="M61" s="187"/>
      <c r="N61" s="187"/>
      <c r="O61" s="187"/>
      <c r="P61" s="158"/>
      <c r="Q61" s="158"/>
      <c r="R61" s="158"/>
      <c r="S61" s="158"/>
      <c r="T61" s="158"/>
      <c r="U61" s="158"/>
      <c r="V61" s="160"/>
    </row>
    <row r="62" customFormat="false" ht="13.5" hidden="false" customHeight="true" outlineLevel="0" collapsed="false">
      <c r="B62" s="164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60"/>
    </row>
    <row r="63" customFormat="false" ht="13.5" hidden="false" customHeight="true" outlineLevel="0" collapsed="false">
      <c r="B63" s="164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60"/>
    </row>
    <row r="64" customFormat="false" ht="13.5" hidden="false" customHeight="true" outlineLevel="0" collapsed="false">
      <c r="B64" s="164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60"/>
    </row>
    <row r="65" customFormat="false" ht="13.5" hidden="false" customHeight="true" outlineLevel="0" collapsed="false">
      <c r="B65" s="164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60"/>
    </row>
    <row r="66" customFormat="false" ht="13.5" hidden="false" customHeight="true" outlineLevel="0" collapsed="false">
      <c r="B66" s="164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60"/>
    </row>
    <row r="67" customFormat="false" ht="13.5" hidden="false" customHeight="true" outlineLevel="0" collapsed="false">
      <c r="B67" s="164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60"/>
    </row>
    <row r="68" customFormat="false" ht="13.5" hidden="false" customHeight="true" outlineLevel="0" collapsed="false">
      <c r="B68" s="164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60"/>
    </row>
    <row r="69" customFormat="false" ht="13.5" hidden="false" customHeight="true" outlineLevel="0" collapsed="false">
      <c r="B69" s="164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60"/>
    </row>
    <row r="70" customFormat="false" ht="13.5" hidden="false" customHeight="true" outlineLevel="0" collapsed="false">
      <c r="B70" s="164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60"/>
    </row>
    <row r="71" customFormat="false" ht="13.5" hidden="false" customHeight="true" outlineLevel="0" collapsed="false">
      <c r="B71" s="164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60"/>
    </row>
    <row r="72" customFormat="false" ht="13.5" hidden="false" customHeight="true" outlineLevel="0" collapsed="false">
      <c r="B72" s="164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60"/>
    </row>
    <row r="73" customFormat="false" ht="13.5" hidden="false" customHeight="true" outlineLevel="0" collapsed="false">
      <c r="B73" s="164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60"/>
    </row>
    <row r="74" customFormat="false" ht="13.5" hidden="false" customHeight="true" outlineLevel="0" collapsed="false">
      <c r="B74" s="164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60"/>
    </row>
    <row r="75" customFormat="false" ht="13.5" hidden="false" customHeight="true" outlineLevel="0" collapsed="false">
      <c r="B75" s="164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60"/>
    </row>
    <row r="76" customFormat="false" ht="13.5" hidden="false" customHeight="true" outlineLevel="0" collapsed="false">
      <c r="B76" s="164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60"/>
    </row>
    <row r="77" customFormat="false" ht="13.5" hidden="false" customHeight="true" outlineLevel="0" collapsed="false">
      <c r="B77" s="164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60"/>
    </row>
    <row r="78" customFormat="false" ht="13.5" hidden="false" customHeight="true" outlineLevel="0" collapsed="false">
      <c r="B78" s="164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60"/>
    </row>
    <row r="79" customFormat="false" ht="13.5" hidden="false" customHeight="true" outlineLevel="0" collapsed="false">
      <c r="B79" s="164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60"/>
    </row>
    <row r="80" customFormat="false" ht="13.5" hidden="false" customHeight="true" outlineLevel="0" collapsed="false">
      <c r="B80" s="164"/>
      <c r="C80" s="158"/>
      <c r="D80" s="158"/>
      <c r="E80" s="188"/>
      <c r="F80" s="158"/>
      <c r="G80" s="158"/>
      <c r="H80" s="18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60"/>
    </row>
    <row r="81" customFormat="false" ht="13.5" hidden="false" customHeight="true" outlineLevel="0" collapsed="false">
      <c r="B81" s="164"/>
      <c r="C81" s="158"/>
      <c r="D81" s="158"/>
      <c r="E81" s="188"/>
      <c r="F81" s="158"/>
      <c r="G81" s="188"/>
      <c r="H81" s="18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60"/>
    </row>
    <row r="82" customFormat="false" ht="13.5" hidden="false" customHeight="true" outlineLevel="0" collapsed="false">
      <c r="B82" s="164"/>
      <c r="C82" s="158"/>
      <c r="D82" s="158"/>
      <c r="E82" s="158"/>
      <c r="F82" s="158"/>
      <c r="G82" s="158"/>
      <c r="H82" s="18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60"/>
    </row>
    <row r="83" customFormat="false" ht="13.5" hidden="false" customHeight="true" outlineLevel="0" collapsed="false">
      <c r="B83" s="164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60"/>
    </row>
    <row r="84" customFormat="false" ht="18" hidden="false" customHeight="false" outlineLevel="0" collapsed="false">
      <c r="B84" s="161" t="s">
        <v>63</v>
      </c>
      <c r="C84" s="161"/>
      <c r="D84" s="161"/>
      <c r="E84" s="161"/>
      <c r="F84" s="161"/>
      <c r="G84" s="161"/>
      <c r="H84" s="161"/>
      <c r="I84" s="161"/>
      <c r="J84" s="161"/>
      <c r="K84" s="161"/>
      <c r="L84" s="161"/>
      <c r="M84" s="161"/>
      <c r="N84" s="161"/>
      <c r="O84" s="161"/>
      <c r="P84" s="161"/>
      <c r="Q84" s="161"/>
      <c r="R84" s="161"/>
      <c r="S84" s="161"/>
      <c r="T84" s="161"/>
      <c r="U84" s="161"/>
      <c r="V84" s="161"/>
    </row>
    <row r="85" customFormat="false" ht="13.5" hidden="false" customHeight="true" outlineLevel="0" collapsed="false">
      <c r="B85" s="35"/>
      <c r="V85" s="28"/>
    </row>
    <row r="86" customFormat="false" ht="13.5" hidden="false" customHeight="true" outlineLevel="0" collapsed="false">
      <c r="B86" s="35"/>
      <c r="C86" s="52"/>
      <c r="D86" s="53" t="s">
        <v>64</v>
      </c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4" t="s">
        <v>65</v>
      </c>
      <c r="S86" s="54"/>
      <c r="T86" s="54"/>
      <c r="V86" s="28"/>
    </row>
    <row r="87" customFormat="false" ht="13.5" hidden="false" customHeight="true" outlineLevel="0" collapsed="false">
      <c r="B87" s="35"/>
      <c r="C87" s="52"/>
      <c r="D87" s="55" t="s">
        <v>66</v>
      </c>
      <c r="E87" s="45" t="s">
        <v>48</v>
      </c>
      <c r="F87" s="45" t="s">
        <v>50</v>
      </c>
      <c r="G87" s="45" t="s">
        <v>52</v>
      </c>
      <c r="H87" s="45" t="s">
        <v>54</v>
      </c>
      <c r="I87" s="45" t="s">
        <v>56</v>
      </c>
      <c r="J87" s="45" t="s">
        <v>154</v>
      </c>
      <c r="K87" s="45" t="s">
        <v>155</v>
      </c>
      <c r="L87" s="45" t="s">
        <v>156</v>
      </c>
      <c r="M87" s="45" t="s">
        <v>157</v>
      </c>
      <c r="N87" s="45" t="s">
        <v>158</v>
      </c>
      <c r="O87" s="45" t="s">
        <v>159</v>
      </c>
      <c r="P87" s="45" t="s">
        <v>160</v>
      </c>
      <c r="Q87" s="45" t="s">
        <v>161</v>
      </c>
      <c r="R87" s="45" t="s">
        <v>58</v>
      </c>
      <c r="S87" s="45" t="s">
        <v>60</v>
      </c>
      <c r="T87" s="45" t="s">
        <v>61</v>
      </c>
      <c r="V87" s="28"/>
    </row>
    <row r="88" customFormat="false" ht="13.5" hidden="false" customHeight="true" outlineLevel="0" collapsed="false">
      <c r="B88" s="35"/>
      <c r="C88" s="133" t="n">
        <v>0.335416666666667</v>
      </c>
      <c r="D88" s="57" t="n">
        <v>0</v>
      </c>
      <c r="E88" s="58" t="n">
        <v>21.17</v>
      </c>
      <c r="F88" s="58" t="n">
        <v>21.17</v>
      </c>
      <c r="G88" s="58" t="n">
        <v>21.17</v>
      </c>
      <c r="H88" s="58" t="n">
        <v>21.17</v>
      </c>
      <c r="I88" s="58" t="n">
        <v>21.17</v>
      </c>
      <c r="J88" s="58" t="n">
        <v>21.17</v>
      </c>
      <c r="K88" s="58" t="n">
        <v>21.17</v>
      </c>
      <c r="L88" s="58" t="n">
        <v>21.17</v>
      </c>
      <c r="M88" s="58" t="n">
        <v>21.17</v>
      </c>
      <c r="N88" s="58" t="n">
        <v>21.17</v>
      </c>
      <c r="O88" s="58" t="n">
        <v>21.17</v>
      </c>
      <c r="P88" s="58" t="n">
        <v>21.17</v>
      </c>
      <c r="Q88" s="58" t="n">
        <v>21.17</v>
      </c>
      <c r="R88" s="58" t="n">
        <v>21.32</v>
      </c>
      <c r="S88" s="58" t="n">
        <v>21.17</v>
      </c>
      <c r="T88" s="58" t="n">
        <v>20.75</v>
      </c>
      <c r="V88" s="28"/>
      <c r="W88" s="51" t="n">
        <v>36.2</v>
      </c>
    </row>
    <row r="89" customFormat="false" ht="13.5" hidden="false" customHeight="true" outlineLevel="0" collapsed="false">
      <c r="B89" s="35"/>
      <c r="C89" s="133" t="n">
        <f aca="false">C88+0.0035</f>
        <v>0.338916666666667</v>
      </c>
      <c r="D89" s="57" t="n">
        <v>5</v>
      </c>
      <c r="E89" s="58" t="n">
        <v>28.18</v>
      </c>
      <c r="F89" s="58" t="n">
        <v>28.18</v>
      </c>
      <c r="G89" s="58" t="n">
        <v>28.18</v>
      </c>
      <c r="H89" s="58" t="n">
        <v>28.18</v>
      </c>
      <c r="I89" s="58" t="n">
        <v>28.18</v>
      </c>
      <c r="J89" s="58" t="n">
        <v>28.18</v>
      </c>
      <c r="K89" s="58" t="n">
        <v>28.18</v>
      </c>
      <c r="L89" s="58" t="n">
        <v>28.18</v>
      </c>
      <c r="M89" s="58" t="n">
        <v>28.18</v>
      </c>
      <c r="N89" s="58" t="n">
        <v>28.18</v>
      </c>
      <c r="O89" s="58" t="n">
        <v>28.18</v>
      </c>
      <c r="P89" s="58" t="n">
        <v>28.18</v>
      </c>
      <c r="Q89" s="58" t="n">
        <v>28.18</v>
      </c>
      <c r="R89" s="58" t="n">
        <v>21.48</v>
      </c>
      <c r="S89" s="58" t="n">
        <v>21.23</v>
      </c>
      <c r="T89" s="58" t="n">
        <v>20.75</v>
      </c>
      <c r="V89" s="28"/>
    </row>
    <row r="90" customFormat="false" ht="13.5" hidden="false" customHeight="true" outlineLevel="0" collapsed="false">
      <c r="B90" s="35"/>
      <c r="C90" s="133" t="n">
        <f aca="false">C89+0.0035</f>
        <v>0.342416666666667</v>
      </c>
      <c r="D90" s="57" t="n">
        <v>10</v>
      </c>
      <c r="E90" s="58" t="n">
        <v>34</v>
      </c>
      <c r="F90" s="58" t="n">
        <v>34</v>
      </c>
      <c r="G90" s="58" t="n">
        <v>34</v>
      </c>
      <c r="H90" s="58" t="n">
        <v>34</v>
      </c>
      <c r="I90" s="58" t="n">
        <v>34</v>
      </c>
      <c r="J90" s="58" t="n">
        <v>34</v>
      </c>
      <c r="K90" s="58" t="n">
        <v>34</v>
      </c>
      <c r="L90" s="58" t="n">
        <v>34</v>
      </c>
      <c r="M90" s="58" t="n">
        <v>34</v>
      </c>
      <c r="N90" s="58" t="n">
        <v>34</v>
      </c>
      <c r="O90" s="58" t="n">
        <v>34</v>
      </c>
      <c r="P90" s="58" t="n">
        <v>34</v>
      </c>
      <c r="Q90" s="58" t="n">
        <v>34</v>
      </c>
      <c r="R90" s="58" t="n">
        <v>21.39</v>
      </c>
      <c r="S90" s="58" t="n">
        <v>21.3</v>
      </c>
      <c r="T90" s="58" t="n">
        <v>20.83</v>
      </c>
      <c r="V90" s="28"/>
    </row>
    <row r="91" customFormat="false" ht="13.5" hidden="false" customHeight="true" outlineLevel="0" collapsed="false">
      <c r="B91" s="35"/>
      <c r="C91" s="133" t="n">
        <f aca="false">C90+0.0035</f>
        <v>0.345916666666667</v>
      </c>
      <c r="D91" s="57" t="n">
        <v>15</v>
      </c>
      <c r="E91" s="58" t="n">
        <v>38.51</v>
      </c>
      <c r="F91" s="58" t="n">
        <v>38.51</v>
      </c>
      <c r="G91" s="58" t="n">
        <v>38.51</v>
      </c>
      <c r="H91" s="58" t="n">
        <v>38.51</v>
      </c>
      <c r="I91" s="58" t="n">
        <v>38.51</v>
      </c>
      <c r="J91" s="58" t="n">
        <v>38.51</v>
      </c>
      <c r="K91" s="58" t="n">
        <v>38.51</v>
      </c>
      <c r="L91" s="58" t="n">
        <v>38.51</v>
      </c>
      <c r="M91" s="58" t="n">
        <v>38.51</v>
      </c>
      <c r="N91" s="58" t="n">
        <v>38.51</v>
      </c>
      <c r="O91" s="58" t="n">
        <v>38.51</v>
      </c>
      <c r="P91" s="58" t="n">
        <v>38.51</v>
      </c>
      <c r="Q91" s="58" t="n">
        <v>38.51</v>
      </c>
      <c r="R91" s="58" t="n">
        <v>21.53</v>
      </c>
      <c r="S91" s="58" t="n">
        <v>21.29</v>
      </c>
      <c r="T91" s="58" t="n">
        <v>20.85</v>
      </c>
      <c r="V91" s="28"/>
    </row>
    <row r="92" customFormat="false" ht="13.5" hidden="false" customHeight="true" outlineLevel="0" collapsed="false">
      <c r="B92" s="35"/>
      <c r="C92" s="133" t="n">
        <f aca="false">C91+0.0035</f>
        <v>0.349416666666667</v>
      </c>
      <c r="D92" s="57" t="n">
        <v>20</v>
      </c>
      <c r="E92" s="58" t="n">
        <v>42.93</v>
      </c>
      <c r="F92" s="58" t="n">
        <v>42.93</v>
      </c>
      <c r="G92" s="58" t="n">
        <v>42.93</v>
      </c>
      <c r="H92" s="58" t="n">
        <v>42.93</v>
      </c>
      <c r="I92" s="58" t="n">
        <v>42.93</v>
      </c>
      <c r="J92" s="58" t="n">
        <v>42.93</v>
      </c>
      <c r="K92" s="58" t="n">
        <v>42.93</v>
      </c>
      <c r="L92" s="58" t="n">
        <v>42.93</v>
      </c>
      <c r="M92" s="58" t="n">
        <v>42.93</v>
      </c>
      <c r="N92" s="58" t="n">
        <v>42.93</v>
      </c>
      <c r="O92" s="58" t="n">
        <v>42.93</v>
      </c>
      <c r="P92" s="58" t="n">
        <v>42.93</v>
      </c>
      <c r="Q92" s="58" t="n">
        <v>42.93</v>
      </c>
      <c r="R92" s="58" t="n">
        <v>21.79</v>
      </c>
      <c r="S92" s="58" t="n">
        <v>21.51</v>
      </c>
      <c r="T92" s="58" t="n">
        <v>21.04</v>
      </c>
      <c r="V92" s="28"/>
    </row>
    <row r="93" customFormat="false" ht="13.5" hidden="false" customHeight="true" outlineLevel="0" collapsed="false">
      <c r="B93" s="35"/>
      <c r="C93" s="133" t="n">
        <f aca="false">C92+0.0035</f>
        <v>0.352916666666667</v>
      </c>
      <c r="D93" s="57" t="n">
        <v>25</v>
      </c>
      <c r="E93" s="58" t="n">
        <v>47.65</v>
      </c>
      <c r="F93" s="58" t="n">
        <v>47.65</v>
      </c>
      <c r="G93" s="58" t="n">
        <v>47.65</v>
      </c>
      <c r="H93" s="58" t="n">
        <v>47.65</v>
      </c>
      <c r="I93" s="58" t="n">
        <v>47.65</v>
      </c>
      <c r="J93" s="58" t="n">
        <v>47.65</v>
      </c>
      <c r="K93" s="58" t="n">
        <v>47.65</v>
      </c>
      <c r="L93" s="58" t="n">
        <v>47.65</v>
      </c>
      <c r="M93" s="58" t="n">
        <v>47.65</v>
      </c>
      <c r="N93" s="58" t="n">
        <v>47.65</v>
      </c>
      <c r="O93" s="58" t="n">
        <v>47.65</v>
      </c>
      <c r="P93" s="58" t="n">
        <v>47.65</v>
      </c>
      <c r="Q93" s="58" t="n">
        <v>47.65</v>
      </c>
      <c r="R93" s="58" t="n">
        <v>21.82</v>
      </c>
      <c r="S93" s="58" t="n">
        <v>21.55</v>
      </c>
      <c r="T93" s="58" t="n">
        <v>21.01</v>
      </c>
      <c r="V93" s="28"/>
      <c r="W93" s="1" t="n">
        <v>4.6796</v>
      </c>
    </row>
    <row r="94" customFormat="false" ht="13.5" hidden="false" customHeight="true" outlineLevel="0" collapsed="false">
      <c r="B94" s="35"/>
      <c r="C94" s="133" t="n">
        <f aca="false">C93+0.0035</f>
        <v>0.356416666666667</v>
      </c>
      <c r="D94" s="65" t="n">
        <v>30</v>
      </c>
      <c r="E94" s="66" t="n">
        <v>51.07</v>
      </c>
      <c r="F94" s="66" t="n">
        <v>51.07</v>
      </c>
      <c r="G94" s="66" t="n">
        <v>51.07</v>
      </c>
      <c r="H94" s="66" t="n">
        <v>51.07</v>
      </c>
      <c r="I94" s="66" t="n">
        <v>51.07</v>
      </c>
      <c r="J94" s="66" t="n">
        <v>51.07</v>
      </c>
      <c r="K94" s="66" t="n">
        <v>51.07</v>
      </c>
      <c r="L94" s="66" t="n">
        <v>51.07</v>
      </c>
      <c r="M94" s="66" t="n">
        <v>51.07</v>
      </c>
      <c r="N94" s="66" t="n">
        <v>51.07</v>
      </c>
      <c r="O94" s="66" t="n">
        <v>51.07</v>
      </c>
      <c r="P94" s="66" t="n">
        <v>51.07</v>
      </c>
      <c r="Q94" s="66" t="n">
        <v>51.07</v>
      </c>
      <c r="R94" s="66" t="n">
        <v>21.76</v>
      </c>
      <c r="S94" s="66" t="n">
        <v>21.43</v>
      </c>
      <c r="T94" s="66" t="n">
        <v>21.06</v>
      </c>
      <c r="V94" s="28"/>
    </row>
    <row r="95" customFormat="false" ht="13.5" hidden="false" customHeight="true" outlineLevel="0" collapsed="false">
      <c r="B95" s="35"/>
      <c r="C95" s="133" t="n">
        <f aca="false">C94+0.0035</f>
        <v>0.359916666666667</v>
      </c>
      <c r="D95" s="57" t="n">
        <v>35</v>
      </c>
      <c r="E95" s="58" t="n">
        <v>53.82</v>
      </c>
      <c r="F95" s="58" t="n">
        <v>53.82</v>
      </c>
      <c r="G95" s="58" t="n">
        <v>53.82</v>
      </c>
      <c r="H95" s="58" t="n">
        <v>53.82</v>
      </c>
      <c r="I95" s="58" t="n">
        <v>53.82</v>
      </c>
      <c r="J95" s="58" t="n">
        <v>53.82</v>
      </c>
      <c r="K95" s="58" t="n">
        <v>53.82</v>
      </c>
      <c r="L95" s="58" t="n">
        <v>53.82</v>
      </c>
      <c r="M95" s="58" t="n">
        <v>53.82</v>
      </c>
      <c r="N95" s="58" t="n">
        <v>53.82</v>
      </c>
      <c r="O95" s="58" t="n">
        <v>53.82</v>
      </c>
      <c r="P95" s="58" t="n">
        <v>53.82</v>
      </c>
      <c r="Q95" s="58" t="n">
        <v>53.82</v>
      </c>
      <c r="R95" s="58" t="n">
        <v>21.68</v>
      </c>
      <c r="S95" s="58" t="n">
        <v>21.58</v>
      </c>
      <c r="T95" s="58" t="n">
        <v>21.02</v>
      </c>
      <c r="V95" s="28"/>
    </row>
    <row r="96" customFormat="false" ht="13.5" hidden="false" customHeight="true" outlineLevel="0" collapsed="false">
      <c r="B96" s="35"/>
      <c r="C96" s="133" t="n">
        <f aca="false">C95+0.0035</f>
        <v>0.363416666666667</v>
      </c>
      <c r="D96" s="57" t="n">
        <v>40</v>
      </c>
      <c r="E96" s="58" t="n">
        <v>55.12</v>
      </c>
      <c r="F96" s="58" t="n">
        <v>55.12</v>
      </c>
      <c r="G96" s="58" t="n">
        <v>55.12</v>
      </c>
      <c r="H96" s="58" t="n">
        <v>55.12</v>
      </c>
      <c r="I96" s="58" t="n">
        <v>55.12</v>
      </c>
      <c r="J96" s="58" t="n">
        <v>55.12</v>
      </c>
      <c r="K96" s="58" t="n">
        <v>55.12</v>
      </c>
      <c r="L96" s="58" t="n">
        <v>55.12</v>
      </c>
      <c r="M96" s="58" t="n">
        <v>55.12</v>
      </c>
      <c r="N96" s="58" t="n">
        <v>55.12</v>
      </c>
      <c r="O96" s="58" t="n">
        <v>55.12</v>
      </c>
      <c r="P96" s="58" t="n">
        <v>55.12</v>
      </c>
      <c r="Q96" s="58" t="n">
        <v>55.12</v>
      </c>
      <c r="R96" s="58" t="n">
        <v>21.84</v>
      </c>
      <c r="S96" s="58" t="n">
        <v>21.63</v>
      </c>
      <c r="T96" s="58" t="n">
        <v>21.04</v>
      </c>
      <c r="V96" s="28"/>
    </row>
    <row r="97" customFormat="false" ht="13.5" hidden="false" customHeight="true" outlineLevel="0" collapsed="false">
      <c r="B97" s="35"/>
      <c r="C97" s="133" t="n">
        <f aca="false">C96+0.0035</f>
        <v>0.366916666666667</v>
      </c>
      <c r="D97" s="57" t="n">
        <v>45</v>
      </c>
      <c r="E97" s="58" t="n">
        <v>56.24</v>
      </c>
      <c r="F97" s="58" t="n">
        <v>56.24</v>
      </c>
      <c r="G97" s="58" t="n">
        <v>56.24</v>
      </c>
      <c r="H97" s="58" t="n">
        <v>56.24</v>
      </c>
      <c r="I97" s="58" t="n">
        <v>56.24</v>
      </c>
      <c r="J97" s="58" t="n">
        <v>56.24</v>
      </c>
      <c r="K97" s="58" t="n">
        <v>56.24</v>
      </c>
      <c r="L97" s="58" t="n">
        <v>56.24</v>
      </c>
      <c r="M97" s="58" t="n">
        <v>56.24</v>
      </c>
      <c r="N97" s="58" t="n">
        <v>56.24</v>
      </c>
      <c r="O97" s="58" t="n">
        <v>56.24</v>
      </c>
      <c r="P97" s="58" t="n">
        <v>56.24</v>
      </c>
      <c r="Q97" s="58" t="n">
        <v>56.24</v>
      </c>
      <c r="R97" s="58" t="n">
        <v>22.01</v>
      </c>
      <c r="S97" s="58" t="n">
        <v>21.8</v>
      </c>
      <c r="T97" s="58" t="n">
        <v>21.2</v>
      </c>
      <c r="V97" s="28"/>
    </row>
    <row r="98" customFormat="false" ht="13.5" hidden="false" customHeight="true" outlineLevel="0" collapsed="false">
      <c r="B98" s="35"/>
      <c r="C98" s="133" t="n">
        <f aca="false">C97+0.0035</f>
        <v>0.370416666666667</v>
      </c>
      <c r="D98" s="57" t="n">
        <v>50</v>
      </c>
      <c r="E98" s="58" t="n">
        <v>57.37</v>
      </c>
      <c r="F98" s="58" t="n">
        <v>57.37</v>
      </c>
      <c r="G98" s="58" t="n">
        <v>57.37</v>
      </c>
      <c r="H98" s="58" t="n">
        <v>57.37</v>
      </c>
      <c r="I98" s="58" t="n">
        <v>57.37</v>
      </c>
      <c r="J98" s="58" t="n">
        <v>57.37</v>
      </c>
      <c r="K98" s="58" t="n">
        <v>57.37</v>
      </c>
      <c r="L98" s="58" t="n">
        <v>57.37</v>
      </c>
      <c r="M98" s="58" t="n">
        <v>57.37</v>
      </c>
      <c r="N98" s="58" t="n">
        <v>57.37</v>
      </c>
      <c r="O98" s="58" t="n">
        <v>57.37</v>
      </c>
      <c r="P98" s="58" t="n">
        <v>57.37</v>
      </c>
      <c r="Q98" s="58" t="n">
        <v>57.37</v>
      </c>
      <c r="R98" s="58" t="n">
        <v>22.12</v>
      </c>
      <c r="S98" s="58" t="n">
        <v>21.82</v>
      </c>
      <c r="T98" s="58" t="n">
        <v>21.3</v>
      </c>
      <c r="V98" s="28"/>
    </row>
    <row r="99" customFormat="false" ht="13.5" hidden="false" customHeight="true" outlineLevel="0" collapsed="false">
      <c r="B99" s="35"/>
      <c r="C99" s="133" t="n">
        <f aca="false">C98+0.0035</f>
        <v>0.373916666666667</v>
      </c>
      <c r="D99" s="57" t="n">
        <v>55</v>
      </c>
      <c r="E99" s="58" t="n">
        <v>57.56</v>
      </c>
      <c r="F99" s="58" t="n">
        <v>57.56</v>
      </c>
      <c r="G99" s="58" t="n">
        <v>57.56</v>
      </c>
      <c r="H99" s="58" t="n">
        <v>57.56</v>
      </c>
      <c r="I99" s="58" t="n">
        <v>57.56</v>
      </c>
      <c r="J99" s="58" t="n">
        <v>57.56</v>
      </c>
      <c r="K99" s="58" t="n">
        <v>57.56</v>
      </c>
      <c r="L99" s="58" t="n">
        <v>57.56</v>
      </c>
      <c r="M99" s="58" t="n">
        <v>57.56</v>
      </c>
      <c r="N99" s="58" t="n">
        <v>57.56</v>
      </c>
      <c r="O99" s="58" t="n">
        <v>57.56</v>
      </c>
      <c r="P99" s="58" t="n">
        <v>57.56</v>
      </c>
      <c r="Q99" s="58" t="n">
        <v>57.56</v>
      </c>
      <c r="R99" s="58" t="n">
        <v>22.17</v>
      </c>
      <c r="S99" s="58" t="n">
        <v>21.86</v>
      </c>
      <c r="T99" s="58" t="n">
        <v>21.34</v>
      </c>
      <c r="V99" s="28"/>
    </row>
    <row r="100" customFormat="false" ht="13.5" hidden="false" customHeight="true" outlineLevel="0" collapsed="false">
      <c r="B100" s="35"/>
      <c r="C100" s="133" t="n">
        <f aca="false">C99+0.0035</f>
        <v>0.377416666666667</v>
      </c>
      <c r="D100" s="65" t="n">
        <v>60</v>
      </c>
      <c r="E100" s="66" t="n">
        <v>57.91</v>
      </c>
      <c r="F100" s="66" t="n">
        <v>57.91</v>
      </c>
      <c r="G100" s="66" t="n">
        <v>57.91</v>
      </c>
      <c r="H100" s="66" t="n">
        <v>57.91</v>
      </c>
      <c r="I100" s="66" t="n">
        <v>57.91</v>
      </c>
      <c r="J100" s="66" t="n">
        <v>57.91</v>
      </c>
      <c r="K100" s="66" t="n">
        <v>57.91</v>
      </c>
      <c r="L100" s="66" t="n">
        <v>57.91</v>
      </c>
      <c r="M100" s="66" t="n">
        <v>57.91</v>
      </c>
      <c r="N100" s="66" t="n">
        <v>57.91</v>
      </c>
      <c r="O100" s="66" t="n">
        <v>57.91</v>
      </c>
      <c r="P100" s="66" t="n">
        <v>57.91</v>
      </c>
      <c r="Q100" s="66" t="n">
        <v>57.91</v>
      </c>
      <c r="R100" s="66" t="n">
        <v>22.28</v>
      </c>
      <c r="S100" s="66" t="n">
        <v>21.92</v>
      </c>
      <c r="T100" s="66" t="n">
        <v>21.41</v>
      </c>
      <c r="V100" s="28"/>
      <c r="Y100" s="189" t="s">
        <v>67</v>
      </c>
      <c r="Z100" s="189"/>
      <c r="AA100" s="189"/>
      <c r="AB100" s="189"/>
      <c r="AC100" s="189"/>
      <c r="AD100" s="189"/>
      <c r="AE100" s="189"/>
      <c r="AF100" s="189"/>
      <c r="AG100" s="189"/>
      <c r="AH100" s="189"/>
      <c r="AI100" s="189"/>
      <c r="AJ100" s="189"/>
      <c r="AK100" s="189"/>
      <c r="AL100" s="189"/>
      <c r="AM100" s="189"/>
      <c r="AN100" s="189"/>
      <c r="AO100" s="189"/>
    </row>
    <row r="101" customFormat="false" ht="13.5" hidden="false" customHeight="true" outlineLevel="0" collapsed="false">
      <c r="B101" s="35"/>
      <c r="C101" s="133" t="n">
        <f aca="false">C100+0.0035</f>
        <v>0.380916666666667</v>
      </c>
      <c r="D101" s="57" t="n">
        <v>65</v>
      </c>
      <c r="E101" s="58" t="n">
        <v>57.96</v>
      </c>
      <c r="F101" s="58" t="n">
        <v>57.96</v>
      </c>
      <c r="G101" s="58" t="n">
        <v>57.96</v>
      </c>
      <c r="H101" s="58" t="n">
        <v>57.96</v>
      </c>
      <c r="I101" s="58" t="n">
        <v>57.96</v>
      </c>
      <c r="J101" s="58" t="n">
        <v>57.96</v>
      </c>
      <c r="K101" s="58" t="n">
        <v>57.96</v>
      </c>
      <c r="L101" s="58" t="n">
        <v>57.96</v>
      </c>
      <c r="M101" s="58" t="n">
        <v>57.96</v>
      </c>
      <c r="N101" s="58" t="n">
        <v>57.96</v>
      </c>
      <c r="O101" s="58" t="n">
        <v>57.96</v>
      </c>
      <c r="P101" s="58" t="n">
        <v>57.96</v>
      </c>
      <c r="Q101" s="58" t="n">
        <v>57.96</v>
      </c>
      <c r="R101" s="58" t="n">
        <v>22.48</v>
      </c>
      <c r="S101" s="58" t="n">
        <v>21.99</v>
      </c>
      <c r="T101" s="58" t="n">
        <v>21.54</v>
      </c>
      <c r="V101" s="28"/>
      <c r="Y101" s="189" t="s">
        <v>68</v>
      </c>
      <c r="Z101" s="189"/>
      <c r="AA101" s="189"/>
      <c r="AB101" s="189"/>
      <c r="AC101" s="189"/>
      <c r="AD101" s="189"/>
      <c r="AE101" s="189"/>
      <c r="AF101" s="189"/>
      <c r="AG101" s="189"/>
      <c r="AH101" s="189"/>
      <c r="AI101" s="189"/>
      <c r="AJ101" s="189"/>
      <c r="AK101" s="189"/>
      <c r="AL101" s="189"/>
      <c r="AM101" s="54" t="s">
        <v>65</v>
      </c>
      <c r="AN101" s="54"/>
      <c r="AO101" s="54"/>
    </row>
    <row r="102" customFormat="false" ht="13.5" hidden="false" customHeight="true" outlineLevel="0" collapsed="false">
      <c r="B102" s="35"/>
      <c r="C102" s="133" t="n">
        <f aca="false">C101+0.0035</f>
        <v>0.384416666666667</v>
      </c>
      <c r="D102" s="57" t="n">
        <v>70</v>
      </c>
      <c r="E102" s="58" t="n">
        <v>58.65</v>
      </c>
      <c r="F102" s="58" t="n">
        <v>58.65</v>
      </c>
      <c r="G102" s="58" t="n">
        <v>58.65</v>
      </c>
      <c r="H102" s="58" t="n">
        <v>58.65</v>
      </c>
      <c r="I102" s="58" t="n">
        <v>58.65</v>
      </c>
      <c r="J102" s="58" t="n">
        <v>58.65</v>
      </c>
      <c r="K102" s="58" t="n">
        <v>58.65</v>
      </c>
      <c r="L102" s="58" t="n">
        <v>58.65</v>
      </c>
      <c r="M102" s="58" t="n">
        <v>58.65</v>
      </c>
      <c r="N102" s="58" t="n">
        <v>58.65</v>
      </c>
      <c r="O102" s="58" t="n">
        <v>58.65</v>
      </c>
      <c r="P102" s="58" t="n">
        <v>58.65</v>
      </c>
      <c r="Q102" s="58" t="n">
        <v>58.65</v>
      </c>
      <c r="R102" s="58" t="n">
        <v>22.3</v>
      </c>
      <c r="S102" s="58" t="n">
        <v>22.02</v>
      </c>
      <c r="T102" s="58" t="n">
        <v>21.48</v>
      </c>
      <c r="V102" s="28"/>
      <c r="Y102" s="55" t="s">
        <v>66</v>
      </c>
      <c r="Z102" s="45" t="s">
        <v>48</v>
      </c>
      <c r="AA102" s="45" t="s">
        <v>50</v>
      </c>
      <c r="AB102" s="45" t="s">
        <v>52</v>
      </c>
      <c r="AC102" s="45" t="s">
        <v>54</v>
      </c>
      <c r="AD102" s="45" t="s">
        <v>56</v>
      </c>
      <c r="AE102" s="45" t="s">
        <v>154</v>
      </c>
      <c r="AF102" s="45" t="s">
        <v>155</v>
      </c>
      <c r="AG102" s="45" t="s">
        <v>156</v>
      </c>
      <c r="AH102" s="45" t="s">
        <v>157</v>
      </c>
      <c r="AI102" s="45" t="s">
        <v>158</v>
      </c>
      <c r="AJ102" s="45" t="s">
        <v>159</v>
      </c>
      <c r="AK102" s="45" t="s">
        <v>160</v>
      </c>
      <c r="AL102" s="45" t="s">
        <v>161</v>
      </c>
      <c r="AM102" s="45" t="s">
        <v>58</v>
      </c>
      <c r="AN102" s="45" t="s">
        <v>60</v>
      </c>
      <c r="AO102" s="45" t="s">
        <v>61</v>
      </c>
    </row>
    <row r="103" customFormat="false" ht="13.5" hidden="false" customHeight="true" outlineLevel="0" collapsed="false">
      <c r="B103" s="35"/>
      <c r="C103" s="133" t="n">
        <f aca="false">C102+0.0035</f>
        <v>0.387916666666667</v>
      </c>
      <c r="D103" s="57" t="n">
        <v>75</v>
      </c>
      <c r="E103" s="58" t="n">
        <v>58.72</v>
      </c>
      <c r="F103" s="58" t="n">
        <v>58.72</v>
      </c>
      <c r="G103" s="58" t="n">
        <v>58.72</v>
      </c>
      <c r="H103" s="58" t="n">
        <v>58.72</v>
      </c>
      <c r="I103" s="58" t="n">
        <v>58.72</v>
      </c>
      <c r="J103" s="58" t="n">
        <v>58.72</v>
      </c>
      <c r="K103" s="58" t="n">
        <v>58.72</v>
      </c>
      <c r="L103" s="58" t="n">
        <v>58.72</v>
      </c>
      <c r="M103" s="58" t="n">
        <v>58.72</v>
      </c>
      <c r="N103" s="58" t="n">
        <v>58.72</v>
      </c>
      <c r="O103" s="58" t="n">
        <v>58.72</v>
      </c>
      <c r="P103" s="58" t="n">
        <v>58.72</v>
      </c>
      <c r="Q103" s="58" t="n">
        <v>58.72</v>
      </c>
      <c r="R103" s="58" t="n">
        <v>22.24</v>
      </c>
      <c r="S103" s="58" t="n">
        <v>22.03</v>
      </c>
      <c r="T103" s="58" t="n">
        <v>21.57</v>
      </c>
      <c r="V103" s="28"/>
      <c r="Y103" s="57" t="s">
        <v>69</v>
      </c>
      <c r="Z103" s="67" t="n">
        <f aca="false">MEDIAN(E88:E94)-E88-(MEDIAN($R$88:$T$94)-MEDIAN($R$88:$T$88))</f>
        <v>17.21</v>
      </c>
      <c r="AA103" s="67" t="n">
        <f aca="false">MEDIAN(F88:F94)-F88-(MEDIAN($R$88:$T$94)-MEDIAN($R$88:$T$88))</f>
        <v>17.21</v>
      </c>
      <c r="AB103" s="67" t="n">
        <f aca="false">MEDIAN(G88:G94)-G88-(MEDIAN($R$88:$T$94)-MEDIAN($R$88:$T$88))</f>
        <v>17.21</v>
      </c>
      <c r="AC103" s="67" t="n">
        <f aca="false">MEDIAN(H88:H94)-H88-(MEDIAN($R$88:$T$94)-MEDIAN($R$88:$T$88))</f>
        <v>17.21</v>
      </c>
      <c r="AD103" s="67" t="n">
        <f aca="false">MEDIAN(I88:I94)-I88-(MEDIAN($R$88:$T$94)-MEDIAN($R$88:$T$88))</f>
        <v>17.21</v>
      </c>
      <c r="AE103" s="67" t="n">
        <f aca="false">MEDIAN(J88:J94)-J88-(MEDIAN($R$88:$T$94)-MEDIAN($R$88:$T$88))</f>
        <v>17.21</v>
      </c>
      <c r="AF103" s="67" t="n">
        <f aca="false">MEDIAN(K88:K94)-K88-(MEDIAN($R$88:$T$94)-MEDIAN($R$88:$T$88))</f>
        <v>17.21</v>
      </c>
      <c r="AG103" s="67" t="n">
        <f aca="false">MEDIAN(L88:L94)-L88-(MEDIAN($R$88:$T$94)-MEDIAN($R$88:$T$88))</f>
        <v>17.21</v>
      </c>
      <c r="AH103" s="67" t="n">
        <f aca="false">MEDIAN(M88:M94)-M88-(MEDIAN($R$88:$T$94)-MEDIAN($R$88:$T$88))</f>
        <v>17.21</v>
      </c>
      <c r="AI103" s="67" t="n">
        <f aca="false">MEDIAN(N88:N94)-N88-(MEDIAN($R$88:$T$94)-MEDIAN($R$88:$T$88))</f>
        <v>17.21</v>
      </c>
      <c r="AJ103" s="67" t="n">
        <f aca="false">MEDIAN(O88:O94)-O88-(MEDIAN($R$88:$T$94)-MEDIAN($R$88:$T$88))</f>
        <v>17.21</v>
      </c>
      <c r="AK103" s="67" t="n">
        <f aca="false">MEDIAN(P88:P94)-P88-(MEDIAN($R$88:$T$94)-MEDIAN($R$88:$T$88))</f>
        <v>17.21</v>
      </c>
      <c r="AL103" s="67" t="n">
        <f aca="false">MEDIAN(Q88:Q94)-Q88-(MEDIAN($R$88:$T$94)-MEDIAN($R$88:$T$88))</f>
        <v>17.21</v>
      </c>
      <c r="AM103" s="67" t="n">
        <f aca="false">MEDIAN(R88:R94)-R88</f>
        <v>0.210000000000001</v>
      </c>
      <c r="AN103" s="67" t="n">
        <f aca="false">MEDIAN(S88:S94)-S88</f>
        <v>0.129999999999999</v>
      </c>
      <c r="AO103" s="67" t="n">
        <f aca="false">MEDIAN(T88:T94)-T88</f>
        <v>0.100000000000001</v>
      </c>
    </row>
    <row r="104" customFormat="false" ht="13.5" hidden="false" customHeight="true" outlineLevel="0" collapsed="false">
      <c r="B104" s="35"/>
      <c r="C104" s="133" t="n">
        <f aca="false">C103+0.0035</f>
        <v>0.391416666666667</v>
      </c>
      <c r="D104" s="57" t="n">
        <v>80</v>
      </c>
      <c r="E104" s="58" t="n">
        <v>59.15</v>
      </c>
      <c r="F104" s="58" t="n">
        <v>59.15</v>
      </c>
      <c r="G104" s="58" t="n">
        <v>59.15</v>
      </c>
      <c r="H104" s="58" t="n">
        <v>59.15</v>
      </c>
      <c r="I104" s="58" t="n">
        <v>59.15</v>
      </c>
      <c r="J104" s="58" t="n">
        <v>59.15</v>
      </c>
      <c r="K104" s="58" t="n">
        <v>59.15</v>
      </c>
      <c r="L104" s="58" t="n">
        <v>59.15</v>
      </c>
      <c r="M104" s="58" t="n">
        <v>59.15</v>
      </c>
      <c r="N104" s="58" t="n">
        <v>59.15</v>
      </c>
      <c r="O104" s="58" t="n">
        <v>59.15</v>
      </c>
      <c r="P104" s="58" t="n">
        <v>59.15</v>
      </c>
      <c r="Q104" s="58" t="n">
        <v>59.15</v>
      </c>
      <c r="R104" s="58" t="n">
        <v>22.43</v>
      </c>
      <c r="S104" s="58" t="n">
        <v>21.98</v>
      </c>
      <c r="T104" s="58" t="n">
        <v>21.53</v>
      </c>
      <c r="V104" s="28"/>
      <c r="Y104" s="57" t="s">
        <v>70</v>
      </c>
      <c r="Z104" s="67" t="n">
        <f aca="false">MEDIAN(E94:E100)-E94-(MEDIAN($R$94:$T$100)-MEDIAN($R$94:$T$94))</f>
        <v>4.92</v>
      </c>
      <c r="AA104" s="67" t="n">
        <f aca="false">MEDIAN(F94:F100)-F94-(MEDIAN($R$94:$T$100)-MEDIAN($R$94:$T$94))</f>
        <v>4.92</v>
      </c>
      <c r="AB104" s="67" t="n">
        <f aca="false">MEDIAN(G94:G100)-G94-(MEDIAN($R$94:$T$100)-MEDIAN($R$94:$T$94))</f>
        <v>4.92</v>
      </c>
      <c r="AC104" s="67" t="n">
        <f aca="false">MEDIAN(H94:H100)-H94-(MEDIAN($R$94:$T$100)-MEDIAN($R$94:$T$94))</f>
        <v>4.92</v>
      </c>
      <c r="AD104" s="67" t="n">
        <f aca="false">MEDIAN(I94:I100)-I94-(MEDIAN($R$94:$T$100)-MEDIAN($R$94:$T$94))</f>
        <v>4.92</v>
      </c>
      <c r="AE104" s="67" t="n">
        <f aca="false">MEDIAN(J94:J100)-J94-(MEDIAN($R$94:$T$100)-MEDIAN($R$94:$T$94))</f>
        <v>4.92</v>
      </c>
      <c r="AF104" s="67" t="n">
        <f aca="false">MEDIAN(K94:K100)-K94-(MEDIAN($R$94:$T$100)-MEDIAN($R$94:$T$94))</f>
        <v>4.92</v>
      </c>
      <c r="AG104" s="67" t="n">
        <f aca="false">MEDIAN(L94:L100)-L94-(MEDIAN($R$94:$T$100)-MEDIAN($R$94:$T$94))</f>
        <v>4.92</v>
      </c>
      <c r="AH104" s="67" t="n">
        <f aca="false">MEDIAN(M94:M100)-M94-(MEDIAN($R$94:$T$100)-MEDIAN($R$94:$T$94))</f>
        <v>4.92</v>
      </c>
      <c r="AI104" s="67" t="n">
        <f aca="false">MEDIAN(N94:N100)-N94-(MEDIAN($R$94:$T$100)-MEDIAN($R$94:$T$94))</f>
        <v>4.92</v>
      </c>
      <c r="AJ104" s="67" t="n">
        <f aca="false">MEDIAN(O94:O100)-O94-(MEDIAN($R$94:$T$100)-MEDIAN($R$94:$T$94))</f>
        <v>4.92</v>
      </c>
      <c r="AK104" s="67" t="n">
        <f aca="false">MEDIAN(P94:P100)-P94-(MEDIAN($R$94:$T$100)-MEDIAN($R$94:$T$94))</f>
        <v>4.92</v>
      </c>
      <c r="AL104" s="67" t="n">
        <f aca="false">MEDIAN(Q94:Q100)-Q94-(MEDIAN($R$94:$T$100)-MEDIAN($R$94:$T$94))</f>
        <v>4.92</v>
      </c>
      <c r="AM104" s="67" t="n">
        <f aca="false">MEDIAN(R94:R100)-R94</f>
        <v>0.25</v>
      </c>
      <c r="AN104" s="67" t="n">
        <f aca="false">MEDIAN(S94:S100)-S94</f>
        <v>0.370000000000001</v>
      </c>
      <c r="AO104" s="67" t="n">
        <f aca="false">MEDIAN(T94:T100)-T94</f>
        <v>0.140000000000001</v>
      </c>
    </row>
    <row r="105" customFormat="false" ht="13.5" hidden="false" customHeight="true" outlineLevel="0" collapsed="false">
      <c r="B105" s="35"/>
      <c r="C105" s="133" t="n">
        <f aca="false">C104+0.0035</f>
        <v>0.394916666666667</v>
      </c>
      <c r="D105" s="57" t="n">
        <v>85</v>
      </c>
      <c r="E105" s="58" t="n">
        <v>59.35</v>
      </c>
      <c r="F105" s="58" t="n">
        <v>59.35</v>
      </c>
      <c r="G105" s="58" t="n">
        <v>59.35</v>
      </c>
      <c r="H105" s="58" t="n">
        <v>59.35</v>
      </c>
      <c r="I105" s="58" t="n">
        <v>59.35</v>
      </c>
      <c r="J105" s="58" t="n">
        <v>59.35</v>
      </c>
      <c r="K105" s="58" t="n">
        <v>59.35</v>
      </c>
      <c r="L105" s="58" t="n">
        <v>59.35</v>
      </c>
      <c r="M105" s="58" t="n">
        <v>59.35</v>
      </c>
      <c r="N105" s="58" t="n">
        <v>59.35</v>
      </c>
      <c r="O105" s="58" t="n">
        <v>59.35</v>
      </c>
      <c r="P105" s="58" t="n">
        <v>59.35</v>
      </c>
      <c r="Q105" s="58" t="n">
        <v>59.35</v>
      </c>
      <c r="R105" s="58" t="n">
        <v>22.39</v>
      </c>
      <c r="S105" s="58" t="n">
        <v>22.11</v>
      </c>
      <c r="T105" s="58" t="n">
        <v>21.62</v>
      </c>
      <c r="V105" s="28"/>
      <c r="Y105" s="57" t="s">
        <v>71</v>
      </c>
      <c r="Z105" s="67" t="n">
        <f aca="false">MEDIAN(E100:E106)-E100-(MEDIAN($R$100:$T$106)-MEDIAN($R$100:$T$100))</f>
        <v>0.640000000000004</v>
      </c>
      <c r="AA105" s="67" t="n">
        <f aca="false">MEDIAN(F100:F106)-F100-(MEDIAN($R$100:$T$106)-MEDIAN($R$100:$T$100))</f>
        <v>0.640000000000004</v>
      </c>
      <c r="AB105" s="67" t="n">
        <f aca="false">MEDIAN(G100:G106)-G100-(MEDIAN($R$100:$T$106)-MEDIAN($R$100:$T$100))</f>
        <v>0.640000000000004</v>
      </c>
      <c r="AC105" s="67" t="n">
        <f aca="false">MEDIAN(H100:H106)-H100-(MEDIAN($R$100:$T$106)-MEDIAN($R$100:$T$100))</f>
        <v>0.640000000000004</v>
      </c>
      <c r="AD105" s="67" t="n">
        <f aca="false">MEDIAN(I100:I106)-I100-(MEDIAN($R$100:$T$106)-MEDIAN($R$100:$T$100))</f>
        <v>0.640000000000004</v>
      </c>
      <c r="AE105" s="67" t="n">
        <f aca="false">MEDIAN(J100:J106)-J100-(MEDIAN($R$100:$T$106)-MEDIAN($R$100:$T$100))</f>
        <v>0.640000000000004</v>
      </c>
      <c r="AF105" s="67" t="n">
        <f aca="false">MEDIAN(K100:K106)-K100-(MEDIAN($R$100:$T$106)-MEDIAN($R$100:$T$100))</f>
        <v>0.640000000000004</v>
      </c>
      <c r="AG105" s="67" t="n">
        <f aca="false">MEDIAN(L100:L106)-L100-(MEDIAN($R$100:$T$106)-MEDIAN($R$100:$T$100))</f>
        <v>0.640000000000004</v>
      </c>
      <c r="AH105" s="67" t="n">
        <f aca="false">MEDIAN(M100:M106)-M100-(MEDIAN($R$100:$T$106)-MEDIAN($R$100:$T$100))</f>
        <v>0.640000000000004</v>
      </c>
      <c r="AI105" s="67" t="n">
        <f aca="false">MEDIAN(N100:N106)-N100-(MEDIAN($R$100:$T$106)-MEDIAN($R$100:$T$100))</f>
        <v>0.640000000000004</v>
      </c>
      <c r="AJ105" s="67" t="n">
        <f aca="false">MEDIAN(O100:O106)-O100-(MEDIAN($R$100:$T$106)-MEDIAN($R$100:$T$100))</f>
        <v>0.640000000000004</v>
      </c>
      <c r="AK105" s="67" t="n">
        <f aca="false">MEDIAN(P100:P106)-P100-(MEDIAN($R$100:$T$106)-MEDIAN($R$100:$T$100))</f>
        <v>0.640000000000004</v>
      </c>
      <c r="AL105" s="67" t="n">
        <f aca="false">MEDIAN(Q100:Q106)-Q100-(MEDIAN($R$100:$T$106)-MEDIAN($R$100:$T$100))</f>
        <v>0.640000000000004</v>
      </c>
      <c r="AM105" s="67" t="n">
        <f aca="false">MEDIAN(R100:R106)-R100</f>
        <v>0.109999999999999</v>
      </c>
      <c r="AN105" s="67" t="n">
        <f aca="false">MEDIAN(S100:S106)-S100</f>
        <v>0.0999999999999979</v>
      </c>
      <c r="AO105" s="67" t="n">
        <f aca="false">MEDIAN(T100:T106)-T100</f>
        <v>0.129999999999999</v>
      </c>
    </row>
    <row r="106" customFormat="false" ht="13.5" hidden="false" customHeight="true" outlineLevel="0" collapsed="false">
      <c r="B106" s="35"/>
      <c r="C106" s="133" t="n">
        <f aca="false">C105+0.0035</f>
        <v>0.398416666666667</v>
      </c>
      <c r="D106" s="65" t="n">
        <v>90</v>
      </c>
      <c r="E106" s="66" t="n">
        <v>58.25</v>
      </c>
      <c r="F106" s="66" t="n">
        <v>58.25</v>
      </c>
      <c r="G106" s="66" t="n">
        <v>58.25</v>
      </c>
      <c r="H106" s="66" t="n">
        <v>58.25</v>
      </c>
      <c r="I106" s="66" t="n">
        <v>58.25</v>
      </c>
      <c r="J106" s="66" t="n">
        <v>58.25</v>
      </c>
      <c r="K106" s="66" t="n">
        <v>58.25</v>
      </c>
      <c r="L106" s="66" t="n">
        <v>58.25</v>
      </c>
      <c r="M106" s="66" t="n">
        <v>58.25</v>
      </c>
      <c r="N106" s="66" t="n">
        <v>58.25</v>
      </c>
      <c r="O106" s="66" t="n">
        <v>58.25</v>
      </c>
      <c r="P106" s="66" t="n">
        <v>58.25</v>
      </c>
      <c r="Q106" s="66" t="n">
        <v>58.25</v>
      </c>
      <c r="R106" s="66" t="n">
        <v>22.51</v>
      </c>
      <c r="S106" s="66" t="n">
        <v>22.21</v>
      </c>
      <c r="T106" s="66" t="n">
        <v>21.63</v>
      </c>
      <c r="V106" s="28"/>
      <c r="Y106" s="57" t="s">
        <v>72</v>
      </c>
      <c r="Z106" s="67" t="n">
        <f aca="false">MEDIAN(E106:E112)-E106-(MEDIAN($R$106:$T$112)-MEDIAN($R$106:$T$106))</f>
        <v>0.43</v>
      </c>
      <c r="AA106" s="67" t="n">
        <f aca="false">MEDIAN(F106:F112)-F106-(MEDIAN($R$106:$T$112)-MEDIAN($R$106:$T$106))</f>
        <v>0.43</v>
      </c>
      <c r="AB106" s="67" t="n">
        <f aca="false">MEDIAN(G106:G112)-G106-(MEDIAN($R$106:$T$112)-MEDIAN($R$106:$T$106))</f>
        <v>0.43</v>
      </c>
      <c r="AC106" s="67" t="n">
        <f aca="false">MEDIAN(H106:H112)-H106-(MEDIAN($R$106:$T$112)-MEDIAN($R$106:$T$106))</f>
        <v>0.43</v>
      </c>
      <c r="AD106" s="67" t="n">
        <f aca="false">MEDIAN(I106:I112)-I106-(MEDIAN($R$106:$T$112)-MEDIAN($R$106:$T$106))</f>
        <v>0.43</v>
      </c>
      <c r="AE106" s="67" t="n">
        <f aca="false">MEDIAN(J106:J112)-J106-(MEDIAN($R$106:$T$112)-MEDIAN($R$106:$T$106))</f>
        <v>0.43</v>
      </c>
      <c r="AF106" s="67" t="n">
        <f aca="false">MEDIAN(K106:K112)-K106-(MEDIAN($R$106:$T$112)-MEDIAN($R$106:$T$106))</f>
        <v>0.43</v>
      </c>
      <c r="AG106" s="67" t="n">
        <f aca="false">MEDIAN(L106:L112)-L106-(MEDIAN($R$106:$T$112)-MEDIAN($R$106:$T$106))</f>
        <v>0.43</v>
      </c>
      <c r="AH106" s="67" t="n">
        <f aca="false">MEDIAN(M106:M112)-M106-(MEDIAN($R$106:$T$112)-MEDIAN($R$106:$T$106))</f>
        <v>0.43</v>
      </c>
      <c r="AI106" s="67" t="n">
        <f aca="false">MEDIAN(N106:N112)-N106-(MEDIAN($R$106:$T$112)-MEDIAN($R$106:$T$106))</f>
        <v>0.43</v>
      </c>
      <c r="AJ106" s="67" t="n">
        <f aca="false">MEDIAN(O106:O112)-O106-(MEDIAN($R$106:$T$112)-MEDIAN($R$106:$T$106))</f>
        <v>0.43</v>
      </c>
      <c r="AK106" s="67" t="n">
        <f aca="false">MEDIAN(P106:P112)-P106-(MEDIAN($R$106:$T$112)-MEDIAN($R$106:$T$106))</f>
        <v>0.43</v>
      </c>
      <c r="AL106" s="67" t="n">
        <f aca="false">MEDIAN(Q106:Q112)-Q106-(MEDIAN($R$106:$T$112)-MEDIAN($R$106:$T$106))</f>
        <v>0.43</v>
      </c>
      <c r="AM106" s="67" t="n">
        <f aca="false">MEDIAN(R106:R112)-R106</f>
        <v>0.609999999999999</v>
      </c>
      <c r="AN106" s="67" t="n">
        <f aca="false">MEDIAN(S106:S112)-S106</f>
        <v>0.84</v>
      </c>
      <c r="AO106" s="67" t="n">
        <f aca="false">MEDIAN(T106:T112)-T106</f>
        <v>0.710000000000001</v>
      </c>
    </row>
    <row r="107" customFormat="false" ht="13.5" hidden="false" customHeight="true" outlineLevel="0" collapsed="false">
      <c r="B107" s="35"/>
      <c r="C107" s="133" t="n">
        <f aca="false">C106+0.0035</f>
        <v>0.401916666666667</v>
      </c>
      <c r="D107" s="57" t="n">
        <v>95</v>
      </c>
      <c r="E107" s="58" t="n">
        <v>57.91</v>
      </c>
      <c r="F107" s="58" t="n">
        <v>57.91</v>
      </c>
      <c r="G107" s="58" t="n">
        <v>57.91</v>
      </c>
      <c r="H107" s="58" t="n">
        <v>57.91</v>
      </c>
      <c r="I107" s="58" t="n">
        <v>57.91</v>
      </c>
      <c r="J107" s="58" t="n">
        <v>57.91</v>
      </c>
      <c r="K107" s="58" t="n">
        <v>57.91</v>
      </c>
      <c r="L107" s="58" t="n">
        <v>57.91</v>
      </c>
      <c r="M107" s="58" t="n">
        <v>57.91</v>
      </c>
      <c r="N107" s="58" t="n">
        <v>57.91</v>
      </c>
      <c r="O107" s="58" t="n">
        <v>57.91</v>
      </c>
      <c r="P107" s="58" t="n">
        <v>57.91</v>
      </c>
      <c r="Q107" s="58" t="n">
        <v>57.91</v>
      </c>
      <c r="R107" s="58" t="n">
        <v>22.8</v>
      </c>
      <c r="S107" s="58" t="n">
        <v>22.66</v>
      </c>
      <c r="T107" s="58" t="n">
        <v>22.03</v>
      </c>
      <c r="V107" s="28"/>
      <c r="Y107" s="57" t="s">
        <v>73</v>
      </c>
      <c r="Z107" s="67" t="n">
        <f aca="false">MEDIAN(E112:E118)-E112-(MEDIAN($R$112:$T$118)-MEDIAN($R$112:$T$112))</f>
        <v>1.13</v>
      </c>
      <c r="AA107" s="67" t="n">
        <f aca="false">MEDIAN(F112:F118)-F112-(MEDIAN($R$112:$T$118)-MEDIAN($R$112:$T$112))</f>
        <v>1.13</v>
      </c>
      <c r="AB107" s="67" t="n">
        <f aca="false">MEDIAN(G112:G118)-G112-(MEDIAN($R$112:$T$118)-MEDIAN($R$112:$T$112))</f>
        <v>1.13</v>
      </c>
      <c r="AC107" s="67" t="n">
        <f aca="false">MEDIAN(H112:H118)-H112-(MEDIAN($R$112:$T$118)-MEDIAN($R$112:$T$112))</f>
        <v>1.13</v>
      </c>
      <c r="AD107" s="67" t="n">
        <f aca="false">MEDIAN(I112:I118)-I112-(MEDIAN($R$112:$T$118)-MEDIAN($R$112:$T$112))</f>
        <v>1.13</v>
      </c>
      <c r="AE107" s="67" t="n">
        <f aca="false">MEDIAN(J112:J118)-J112-(MEDIAN($R$112:$T$118)-MEDIAN($R$112:$T$112))</f>
        <v>1.13</v>
      </c>
      <c r="AF107" s="67" t="n">
        <f aca="false">MEDIAN(K112:K118)-K112-(MEDIAN($R$112:$T$118)-MEDIAN($R$112:$T$112))</f>
        <v>1.13</v>
      </c>
      <c r="AG107" s="67" t="n">
        <f aca="false">MEDIAN(L112:L118)-L112-(MEDIAN($R$112:$T$118)-MEDIAN($R$112:$T$112))</f>
        <v>1.13</v>
      </c>
      <c r="AH107" s="67" t="n">
        <f aca="false">MEDIAN(M112:M118)-M112-(MEDIAN($R$112:$T$118)-MEDIAN($R$112:$T$112))</f>
        <v>1.13</v>
      </c>
      <c r="AI107" s="67" t="n">
        <f aca="false">MEDIAN(N112:N118)-N112-(MEDIAN($R$112:$T$118)-MEDIAN($R$112:$T$112))</f>
        <v>1.13</v>
      </c>
      <c r="AJ107" s="67" t="n">
        <f aca="false">MEDIAN(O112:O118)-O112-(MEDIAN($R$112:$T$118)-MEDIAN($R$112:$T$112))</f>
        <v>1.13</v>
      </c>
      <c r="AK107" s="67" t="n">
        <f aca="false">MEDIAN(P112:P118)-P112-(MEDIAN($R$112:$T$118)-MEDIAN($R$112:$T$112))</f>
        <v>1.13</v>
      </c>
      <c r="AL107" s="67" t="n">
        <f aca="false">MEDIAN(Q112:Q118)-Q112-(MEDIAN($R$112:$T$118)-MEDIAN($R$112:$T$112))</f>
        <v>1.13</v>
      </c>
      <c r="AM107" s="67" t="n">
        <f aca="false">MEDIAN(R112:R118)-R112</f>
        <v>0.57</v>
      </c>
      <c r="AN107" s="67" t="n">
        <f aca="false">MEDIAN(S112:S118)-S112</f>
        <v>0.579999999999998</v>
      </c>
      <c r="AO107" s="67" t="n">
        <f aca="false">MEDIAN(T112:T118)-T112</f>
        <v>0.489999999999998</v>
      </c>
    </row>
    <row r="108" customFormat="false" ht="13.5" hidden="false" customHeight="true" outlineLevel="0" collapsed="false">
      <c r="B108" s="35"/>
      <c r="C108" s="133" t="n">
        <f aca="false">C107+0.0035</f>
        <v>0.405416666666667</v>
      </c>
      <c r="D108" s="57" t="n">
        <v>100</v>
      </c>
      <c r="E108" s="58" t="n">
        <v>58.97</v>
      </c>
      <c r="F108" s="58" t="n">
        <v>58.97</v>
      </c>
      <c r="G108" s="58" t="n">
        <v>58.97</v>
      </c>
      <c r="H108" s="58" t="n">
        <v>58.97</v>
      </c>
      <c r="I108" s="58" t="n">
        <v>58.97</v>
      </c>
      <c r="J108" s="58" t="n">
        <v>58.97</v>
      </c>
      <c r="K108" s="58" t="n">
        <v>58.97</v>
      </c>
      <c r="L108" s="58" t="n">
        <v>58.97</v>
      </c>
      <c r="M108" s="58" t="n">
        <v>58.97</v>
      </c>
      <c r="N108" s="58" t="n">
        <v>58.97</v>
      </c>
      <c r="O108" s="58" t="n">
        <v>58.97</v>
      </c>
      <c r="P108" s="58" t="n">
        <v>58.97</v>
      </c>
      <c r="Q108" s="58" t="n">
        <v>58.97</v>
      </c>
      <c r="R108" s="58" t="n">
        <v>23.08</v>
      </c>
      <c r="S108" s="58" t="n">
        <v>23.05</v>
      </c>
      <c r="T108" s="58" t="n">
        <v>22.34</v>
      </c>
      <c r="V108" s="28"/>
      <c r="Y108" s="57" t="s">
        <v>74</v>
      </c>
      <c r="Z108" s="67" t="n">
        <f aca="false">MEDIAN(E118:E124)-E118-(MEDIAN($R$118:$T$124)-MEDIAN($R$118:$T$118))</f>
        <v>-0.280000000000001</v>
      </c>
      <c r="AA108" s="67" t="n">
        <f aca="false">MEDIAN(F118:F124)-F118-(MEDIAN($R$118:$T$124)-MEDIAN($R$118:$T$118))</f>
        <v>-0.280000000000001</v>
      </c>
      <c r="AB108" s="67" t="n">
        <f aca="false">MEDIAN(G118:G124)-G118-(MEDIAN($R$118:$T$124)-MEDIAN($R$118:$T$118))</f>
        <v>-0.280000000000001</v>
      </c>
      <c r="AC108" s="67" t="n">
        <f aca="false">MEDIAN(H118:H124)-H118-(MEDIAN($R$118:$T$124)-MEDIAN($R$118:$T$118))</f>
        <v>-0.280000000000001</v>
      </c>
      <c r="AD108" s="67" t="n">
        <f aca="false">MEDIAN(I118:I124)-I118-(MEDIAN($R$118:$T$124)-MEDIAN($R$118:$T$118))</f>
        <v>-0.280000000000001</v>
      </c>
      <c r="AE108" s="67" t="n">
        <f aca="false">MEDIAN(J118:J124)-J118-(MEDIAN($R$118:$T$124)-MEDIAN($R$118:$T$118))</f>
        <v>-0.280000000000001</v>
      </c>
      <c r="AF108" s="67" t="n">
        <f aca="false">MEDIAN(K118:K124)-K118-(MEDIAN($R$118:$T$124)-MEDIAN($R$118:$T$118))</f>
        <v>-0.280000000000001</v>
      </c>
      <c r="AG108" s="67" t="n">
        <f aca="false">MEDIAN(L118:L124)-L118-(MEDIAN($R$118:$T$124)-MEDIAN($R$118:$T$118))</f>
        <v>-0.280000000000001</v>
      </c>
      <c r="AH108" s="67" t="n">
        <f aca="false">MEDIAN(M118:M124)-M118-(MEDIAN($R$118:$T$124)-MEDIAN($R$118:$T$118))</f>
        <v>-0.280000000000001</v>
      </c>
      <c r="AI108" s="67" t="n">
        <f aca="false">MEDIAN(N118:N124)-N118-(MEDIAN($R$118:$T$124)-MEDIAN($R$118:$T$118))</f>
        <v>-0.280000000000001</v>
      </c>
      <c r="AJ108" s="67" t="n">
        <f aca="false">MEDIAN(O118:O124)-O118-(MEDIAN($R$118:$T$124)-MEDIAN($R$118:$T$118))</f>
        <v>-0.280000000000001</v>
      </c>
      <c r="AK108" s="67" t="n">
        <f aca="false">MEDIAN(P118:P124)-P118-(MEDIAN($R$118:$T$124)-MEDIAN($R$118:$T$118))</f>
        <v>-0.280000000000001</v>
      </c>
      <c r="AL108" s="67" t="n">
        <f aca="false">MEDIAN(Q118:Q124)-Q118-(MEDIAN($R$118:$T$124)-MEDIAN($R$118:$T$118))</f>
        <v>-0.280000000000001</v>
      </c>
      <c r="AM108" s="67" t="n">
        <f aca="false">MEDIAN(R118:R124)-R118</f>
        <v>0.460000000000001</v>
      </c>
      <c r="AN108" s="67" t="n">
        <f aca="false">MEDIAN(S118:S124)-S118</f>
        <v>0.68</v>
      </c>
      <c r="AO108" s="67" t="n">
        <f aca="false">MEDIAN(T118:T124)-T118</f>
        <v>0.490000000000002</v>
      </c>
    </row>
    <row r="109" customFormat="false" ht="13.5" hidden="false" customHeight="true" outlineLevel="0" collapsed="false">
      <c r="B109" s="35"/>
      <c r="C109" s="133" t="n">
        <f aca="false">C108+0.0035</f>
        <v>0.408916666666667</v>
      </c>
      <c r="D109" s="57" t="n">
        <v>105</v>
      </c>
      <c r="E109" s="58" t="n">
        <v>59.39</v>
      </c>
      <c r="F109" s="58" t="n">
        <v>59.39</v>
      </c>
      <c r="G109" s="58" t="n">
        <v>59.39</v>
      </c>
      <c r="H109" s="58" t="n">
        <v>59.39</v>
      </c>
      <c r="I109" s="58" t="n">
        <v>59.39</v>
      </c>
      <c r="J109" s="58" t="n">
        <v>59.39</v>
      </c>
      <c r="K109" s="58" t="n">
        <v>59.39</v>
      </c>
      <c r="L109" s="58" t="n">
        <v>59.39</v>
      </c>
      <c r="M109" s="58" t="n">
        <v>59.39</v>
      </c>
      <c r="N109" s="58" t="n">
        <v>59.39</v>
      </c>
      <c r="O109" s="58" t="n">
        <v>59.39</v>
      </c>
      <c r="P109" s="58" t="n">
        <v>59.39</v>
      </c>
      <c r="Q109" s="58" t="n">
        <v>59.39</v>
      </c>
      <c r="R109" s="58" t="n">
        <v>23.12</v>
      </c>
      <c r="S109" s="58" t="n">
        <v>23.02</v>
      </c>
      <c r="T109" s="58" t="n">
        <v>22.3</v>
      </c>
      <c r="V109" s="28"/>
      <c r="Y109" s="57" t="s">
        <v>128</v>
      </c>
      <c r="Z109" s="67" t="n">
        <f aca="false">MEDIAN(E124:E130)-E124-(MEDIAN($R$124:$T$130)-MEDIAN($R$124:$T$124))</f>
        <v>1.11999999999999</v>
      </c>
      <c r="AA109" s="67" t="n">
        <f aca="false">MEDIAN(F124:F130)-F124-(MEDIAN($R$124:$T$130)-MEDIAN($R$124:$T$124))</f>
        <v>1.11999999999999</v>
      </c>
      <c r="AB109" s="67" t="n">
        <f aca="false">MEDIAN(G124:G130)-G124-(MEDIAN($R$124:$T$130)-MEDIAN($R$124:$T$124))</f>
        <v>1.11999999999999</v>
      </c>
      <c r="AC109" s="67" t="n">
        <f aca="false">MEDIAN(H124:H130)-H124-(MEDIAN($R$124:$T$130)-MEDIAN($R$124:$T$124))</f>
        <v>1.11999999999999</v>
      </c>
      <c r="AD109" s="67" t="n">
        <f aca="false">MEDIAN(I124:I130)-I124-(MEDIAN($R$124:$T$130)-MEDIAN($R$124:$T$124))</f>
        <v>1.11999999999999</v>
      </c>
      <c r="AE109" s="67" t="n">
        <f aca="false">MEDIAN(J124:J130)-J124-(MEDIAN($R$124:$T$130)-MEDIAN($R$124:$T$124))</f>
        <v>1.11999999999999</v>
      </c>
      <c r="AF109" s="67" t="n">
        <f aca="false">MEDIAN(K124:K130)-K124-(MEDIAN($R$124:$T$130)-MEDIAN($R$124:$T$124))</f>
        <v>1.11999999999999</v>
      </c>
      <c r="AG109" s="67" t="n">
        <f aca="false">MEDIAN(L124:L130)-L124-(MEDIAN($R$124:$T$130)-MEDIAN($R$124:$T$124))</f>
        <v>1.11999999999999</v>
      </c>
      <c r="AH109" s="67" t="n">
        <f aca="false">MEDIAN(M124:M130)-M124-(MEDIAN($R$124:$T$130)-MEDIAN($R$124:$T$124))</f>
        <v>1.11999999999999</v>
      </c>
      <c r="AI109" s="67" t="n">
        <f aca="false">MEDIAN(N124:N130)-N124-(MEDIAN($R$124:$T$130)-MEDIAN($R$124:$T$124))</f>
        <v>1.11999999999999</v>
      </c>
      <c r="AJ109" s="67" t="n">
        <f aca="false">MEDIAN(O124:O130)-O124-(MEDIAN($R$124:$T$130)-MEDIAN($R$124:$T$124))</f>
        <v>1.11999999999999</v>
      </c>
      <c r="AK109" s="67" t="n">
        <f aca="false">MEDIAN(P124:P130)-P124-(MEDIAN($R$124:$T$130)-MEDIAN($R$124:$T$124))</f>
        <v>1.11999999999999</v>
      </c>
      <c r="AL109" s="67" t="n">
        <f aca="false">MEDIAN(Q124:Q130)-Q124-(MEDIAN($R$124:$T$130)-MEDIAN($R$124:$T$124))</f>
        <v>1.11999999999999</v>
      </c>
      <c r="AM109" s="67" t="n">
        <f aca="false">MEDIAN(R124:R130)-R124</f>
        <v>0.469999999999999</v>
      </c>
      <c r="AN109" s="67" t="n">
        <f aca="false">MEDIAN(S124:S130)-S124</f>
        <v>0.390000000000001</v>
      </c>
      <c r="AO109" s="67" t="n">
        <f aca="false">MEDIAN(T124:T130)-T124</f>
        <v>0.350000000000001</v>
      </c>
    </row>
    <row r="110" customFormat="false" ht="13.5" hidden="false" customHeight="true" outlineLevel="0" collapsed="false">
      <c r="B110" s="35"/>
      <c r="C110" s="133" t="n">
        <f aca="false">C109+0.0035</f>
        <v>0.412416666666667</v>
      </c>
      <c r="D110" s="57" t="n">
        <v>110</v>
      </c>
      <c r="E110" s="58" t="n">
        <v>59.94</v>
      </c>
      <c r="F110" s="58" t="n">
        <v>59.94</v>
      </c>
      <c r="G110" s="58" t="n">
        <v>59.94</v>
      </c>
      <c r="H110" s="58" t="n">
        <v>59.94</v>
      </c>
      <c r="I110" s="58" t="n">
        <v>59.94</v>
      </c>
      <c r="J110" s="58" t="n">
        <v>59.94</v>
      </c>
      <c r="K110" s="58" t="n">
        <v>59.94</v>
      </c>
      <c r="L110" s="58" t="n">
        <v>59.94</v>
      </c>
      <c r="M110" s="58" t="n">
        <v>59.94</v>
      </c>
      <c r="N110" s="58" t="n">
        <v>59.94</v>
      </c>
      <c r="O110" s="58" t="n">
        <v>59.94</v>
      </c>
      <c r="P110" s="58" t="n">
        <v>59.94</v>
      </c>
      <c r="Q110" s="58" t="n">
        <v>59.94</v>
      </c>
      <c r="R110" s="58" t="n">
        <v>23.37</v>
      </c>
      <c r="S110" s="58" t="n">
        <v>23.38</v>
      </c>
      <c r="T110" s="58" t="n">
        <v>22.6</v>
      </c>
      <c r="V110" s="28"/>
      <c r="Y110" s="57" t="s">
        <v>129</v>
      </c>
      <c r="Z110" s="67" t="n">
        <f aca="false">MEDIAN(E130:E136)-E130-(MEDIAN($R$130:$T$136)-MEDIAN($R$130:$T$130))</f>
        <v>1</v>
      </c>
      <c r="AA110" s="67" t="n">
        <f aca="false">MEDIAN(F130:F136)-F130-(MEDIAN($R$130:$T$136)-MEDIAN($R$130:$T$130))</f>
        <v>1</v>
      </c>
      <c r="AB110" s="67" t="n">
        <f aca="false">MEDIAN(G130:G136)-G130-(MEDIAN($R$130:$T$136)-MEDIAN($R$130:$T$130))</f>
        <v>1</v>
      </c>
      <c r="AC110" s="67" t="n">
        <f aca="false">MEDIAN(H130:H136)-H130-(MEDIAN($R$130:$T$136)-MEDIAN($R$130:$T$130))</f>
        <v>1</v>
      </c>
      <c r="AD110" s="67" t="n">
        <f aca="false">MEDIAN(I130:I136)-I130-(MEDIAN($R$130:$T$136)-MEDIAN($R$130:$T$130))</f>
        <v>1</v>
      </c>
      <c r="AE110" s="67" t="n">
        <f aca="false">MEDIAN(J130:J136)-J130-(MEDIAN($R$130:$T$136)-MEDIAN($R$130:$T$130))</f>
        <v>1</v>
      </c>
      <c r="AF110" s="67" t="n">
        <f aca="false">MEDIAN(K130:K136)-K130-(MEDIAN($R$130:$T$136)-MEDIAN($R$130:$T$130))</f>
        <v>1</v>
      </c>
      <c r="AG110" s="67" t="n">
        <f aca="false">MEDIAN(L130:L136)-L130-(MEDIAN($R$130:$T$136)-MEDIAN($R$130:$T$130))</f>
        <v>1</v>
      </c>
      <c r="AH110" s="67" t="n">
        <f aca="false">MEDIAN(M130:M136)-M130-(MEDIAN($R$130:$T$136)-MEDIAN($R$130:$T$130))</f>
        <v>1</v>
      </c>
      <c r="AI110" s="67" t="n">
        <f aca="false">MEDIAN(N130:N136)-N130-(MEDIAN($R$130:$T$136)-MEDIAN($R$130:$T$130))</f>
        <v>1</v>
      </c>
      <c r="AJ110" s="67" t="n">
        <f aca="false">MEDIAN(O130:O136)-O130-(MEDIAN($R$130:$T$136)-MEDIAN($R$130:$T$130))</f>
        <v>1</v>
      </c>
      <c r="AK110" s="67" t="n">
        <f aca="false">MEDIAN(P130:P136)-P130-(MEDIAN($R$130:$T$136)-MEDIAN($R$130:$T$130))</f>
        <v>1</v>
      </c>
      <c r="AL110" s="67" t="n">
        <f aca="false">MEDIAN(Q130:Q136)-Q130-(MEDIAN($R$130:$T$136)-MEDIAN($R$130:$T$130))</f>
        <v>1</v>
      </c>
      <c r="AM110" s="67" t="n">
        <f aca="false">MEDIAN(R130:R136)-R130</f>
        <v>0.84</v>
      </c>
      <c r="AN110" s="67" t="n">
        <f aca="false">MEDIAN(S130:S136)-S130</f>
        <v>0.550000000000001</v>
      </c>
      <c r="AO110" s="67" t="n">
        <f aca="false">MEDIAN(T130:T136)-T130</f>
        <v>0.699999999999999</v>
      </c>
    </row>
    <row r="111" customFormat="false" ht="13.5" hidden="false" customHeight="true" outlineLevel="0" collapsed="false">
      <c r="B111" s="35"/>
      <c r="C111" s="133" t="n">
        <f aca="false">C110+0.0035</f>
        <v>0.415916666666667</v>
      </c>
      <c r="D111" s="57" t="n">
        <v>115</v>
      </c>
      <c r="E111" s="58" t="n">
        <v>59.76</v>
      </c>
      <c r="F111" s="58" t="n">
        <v>59.76</v>
      </c>
      <c r="G111" s="58" t="n">
        <v>59.76</v>
      </c>
      <c r="H111" s="58" t="n">
        <v>59.76</v>
      </c>
      <c r="I111" s="58" t="n">
        <v>59.76</v>
      </c>
      <c r="J111" s="58" t="n">
        <v>59.76</v>
      </c>
      <c r="K111" s="58" t="n">
        <v>59.76</v>
      </c>
      <c r="L111" s="58" t="n">
        <v>59.76</v>
      </c>
      <c r="M111" s="58" t="n">
        <v>59.76</v>
      </c>
      <c r="N111" s="58" t="n">
        <v>59.76</v>
      </c>
      <c r="O111" s="58" t="n">
        <v>59.76</v>
      </c>
      <c r="P111" s="58" t="n">
        <v>59.76</v>
      </c>
      <c r="Q111" s="58" t="n">
        <v>59.76</v>
      </c>
      <c r="R111" s="58" t="n">
        <v>23.5</v>
      </c>
      <c r="S111" s="58" t="n">
        <v>23.55</v>
      </c>
      <c r="T111" s="58" t="n">
        <v>22.71</v>
      </c>
      <c r="V111" s="28"/>
      <c r="Y111" s="57" t="s">
        <v>131</v>
      </c>
      <c r="Z111" s="67" t="n">
        <f aca="false">MEDIAN(E136:E142)-E136-(MEDIAN($R$136:$T$142)-MEDIAN($R$136:$T$136))</f>
        <v>0.700000000000003</v>
      </c>
      <c r="AA111" s="67" t="n">
        <f aca="false">MEDIAN(F136:F142)-F136-(MEDIAN($R$136:$T$142)-MEDIAN($R$136:$T$136))</f>
        <v>0.700000000000003</v>
      </c>
      <c r="AB111" s="67" t="n">
        <f aca="false">MEDIAN(G136:G142)-G136-(MEDIAN($R$136:$T$142)-MEDIAN($R$136:$T$136))</f>
        <v>0.700000000000003</v>
      </c>
      <c r="AC111" s="67" t="n">
        <f aca="false">MEDIAN(H136:H142)-H136-(MEDIAN($R$136:$T$142)-MEDIAN($R$136:$T$136))</f>
        <v>0.700000000000003</v>
      </c>
      <c r="AD111" s="67" t="n">
        <f aca="false">MEDIAN(I136:I142)-I136-(MEDIAN($R$136:$T$142)-MEDIAN($R$136:$T$136))</f>
        <v>0.700000000000003</v>
      </c>
      <c r="AE111" s="67" t="n">
        <f aca="false">MEDIAN(J136:J142)-J136-(MEDIAN($R$136:$T$142)-MEDIAN($R$136:$T$136))</f>
        <v>0.700000000000003</v>
      </c>
      <c r="AF111" s="67" t="n">
        <f aca="false">MEDIAN(K136:K142)-K136-(MEDIAN($R$136:$T$142)-MEDIAN($R$136:$T$136))</f>
        <v>0.700000000000003</v>
      </c>
      <c r="AG111" s="67" t="n">
        <f aca="false">MEDIAN(L136:L142)-L136-(MEDIAN($R$136:$T$142)-MEDIAN($R$136:$T$136))</f>
        <v>0.700000000000003</v>
      </c>
      <c r="AH111" s="67" t="n">
        <f aca="false">MEDIAN(M136:M142)-M136-(MEDIAN($R$136:$T$142)-MEDIAN($R$136:$T$136))</f>
        <v>0.700000000000003</v>
      </c>
      <c r="AI111" s="67" t="n">
        <f aca="false">MEDIAN(N136:N142)-N136-(MEDIAN($R$136:$T$142)-MEDIAN($R$136:$T$136))</f>
        <v>0.700000000000003</v>
      </c>
      <c r="AJ111" s="67" t="n">
        <f aca="false">MEDIAN(O136:O142)-O136-(MEDIAN($R$136:$T$142)-MEDIAN($R$136:$T$136))</f>
        <v>0.700000000000003</v>
      </c>
      <c r="AK111" s="67" t="n">
        <f aca="false">MEDIAN(P136:P142)-P136-(MEDIAN($R$136:$T$142)-MEDIAN($R$136:$T$136))</f>
        <v>0.700000000000003</v>
      </c>
      <c r="AL111" s="67" t="n">
        <f aca="false">MEDIAN(Q136:Q142)-Q136-(MEDIAN($R$136:$T$142)-MEDIAN($R$136:$T$136))</f>
        <v>0.700000000000003</v>
      </c>
      <c r="AM111" s="67" t="n">
        <f aca="false">MEDIAN(R136:R142)-R136</f>
        <v>0</v>
      </c>
      <c r="AN111" s="67" t="n">
        <f aca="false">MEDIAN(S136:S142)-S136</f>
        <v>-0.190000000000001</v>
      </c>
      <c r="AO111" s="67" t="n">
        <f aca="false">MEDIAN(T136:T142)-T136</f>
        <v>0</v>
      </c>
    </row>
    <row r="112" customFormat="false" ht="13.5" hidden="false" customHeight="true" outlineLevel="0" collapsed="false">
      <c r="B112" s="35"/>
      <c r="C112" s="133" t="n">
        <f aca="false">C111+0.0035</f>
        <v>0.419416666666667</v>
      </c>
      <c r="D112" s="65" t="n">
        <v>120</v>
      </c>
      <c r="E112" s="66" t="n">
        <v>60.11</v>
      </c>
      <c r="F112" s="66" t="n">
        <v>60.11</v>
      </c>
      <c r="G112" s="66" t="n">
        <v>60.11</v>
      </c>
      <c r="H112" s="66" t="n">
        <v>60.11</v>
      </c>
      <c r="I112" s="66" t="n">
        <v>60.11</v>
      </c>
      <c r="J112" s="66" t="n">
        <v>60.11</v>
      </c>
      <c r="K112" s="66" t="n">
        <v>60.11</v>
      </c>
      <c r="L112" s="66" t="n">
        <v>60.11</v>
      </c>
      <c r="M112" s="66" t="n">
        <v>60.11</v>
      </c>
      <c r="N112" s="66" t="n">
        <v>60.11</v>
      </c>
      <c r="O112" s="66" t="n">
        <v>60.11</v>
      </c>
      <c r="P112" s="66" t="n">
        <v>60.11</v>
      </c>
      <c r="Q112" s="66" t="n">
        <v>60.11</v>
      </c>
      <c r="R112" s="66" t="n">
        <v>23.79</v>
      </c>
      <c r="S112" s="66" t="n">
        <v>23.76</v>
      </c>
      <c r="T112" s="66" t="n">
        <v>22.92</v>
      </c>
      <c r="V112" s="28"/>
      <c r="Y112" s="57" t="s">
        <v>132</v>
      </c>
      <c r="Z112" s="58" t="n">
        <f aca="false">MEDIAN(E142:E148)-E142-(MEDIAN($R$142:$T$148)-MEDIAN($R$142:$T$142))</f>
        <v>-0.100000000000001</v>
      </c>
      <c r="AA112" s="58" t="n">
        <f aca="false">MEDIAN(F142:F148)-F142-(MEDIAN($R$142:$T$148)-MEDIAN($R$142:$T$142))</f>
        <v>-0.100000000000001</v>
      </c>
      <c r="AB112" s="58" t="n">
        <f aca="false">MEDIAN(G142:G148)-G142-(MEDIAN($R$142:$T$148)-MEDIAN($R$142:$T$142))</f>
        <v>-0.100000000000001</v>
      </c>
      <c r="AC112" s="58" t="n">
        <f aca="false">MEDIAN(H142:H148)-H142-(MEDIAN($R$142:$T$148)-MEDIAN($R$142:$T$142))</f>
        <v>-0.100000000000001</v>
      </c>
      <c r="AD112" s="58" t="n">
        <f aca="false">MEDIAN(I142:I148)-I142-(MEDIAN($R$142:$T$148)-MEDIAN($R$142:$T$142))</f>
        <v>-0.100000000000001</v>
      </c>
      <c r="AE112" s="58" t="n">
        <f aca="false">MEDIAN(J142:J148)-J142-(MEDIAN($R$142:$T$148)-MEDIAN($R$142:$T$142))</f>
        <v>-0.100000000000001</v>
      </c>
      <c r="AF112" s="58" t="n">
        <f aca="false">MEDIAN(K142:K148)-K142-(MEDIAN($R$142:$T$148)-MEDIAN($R$142:$T$142))</f>
        <v>-0.100000000000001</v>
      </c>
      <c r="AG112" s="58" t="n">
        <f aca="false">MEDIAN(L142:L148)-L142-(MEDIAN($R$142:$T$148)-MEDIAN($R$142:$T$142))</f>
        <v>-0.100000000000001</v>
      </c>
      <c r="AH112" s="58" t="n">
        <f aca="false">MEDIAN(M142:M148)-M142-(MEDIAN($R$142:$T$148)-MEDIAN($R$142:$T$142))</f>
        <v>-0.100000000000001</v>
      </c>
      <c r="AI112" s="58" t="n">
        <f aca="false">MEDIAN(N142:N148)-N142-(MEDIAN($R$142:$T$148)-MEDIAN($R$142:$T$142))</f>
        <v>-0.100000000000001</v>
      </c>
      <c r="AJ112" s="58" t="n">
        <f aca="false">MEDIAN(O142:O148)-O142-(MEDIAN($R$142:$T$148)-MEDIAN($R$142:$T$142))</f>
        <v>-0.100000000000001</v>
      </c>
      <c r="AK112" s="58" t="n">
        <f aca="false">MEDIAN(P142:P148)-P142-(MEDIAN($R$142:$T$148)-MEDIAN($R$142:$T$142))</f>
        <v>-0.100000000000001</v>
      </c>
      <c r="AL112" s="58" t="n">
        <f aca="false">MEDIAN(Q142:Q148)-Q142-(MEDIAN($R$142:$T$148)-MEDIAN($R$142:$T$142))</f>
        <v>-0.100000000000001</v>
      </c>
      <c r="AM112" s="58" t="n">
        <f aca="false">MEDIAN(R142:R148)-R142</f>
        <v>0.219999999999999</v>
      </c>
      <c r="AN112" s="58" t="n">
        <f aca="false">MEDIAN(S142:S148)-S142</f>
        <v>0.120000000000001</v>
      </c>
      <c r="AO112" s="58" t="n">
        <f aca="false">MEDIAN(T142:T148)-T142</f>
        <v>0.260000000000002</v>
      </c>
    </row>
    <row r="113" customFormat="false" ht="13.5" hidden="false" customHeight="true" outlineLevel="0" collapsed="false">
      <c r="B113" s="35"/>
      <c r="C113" s="133" t="n">
        <f aca="false">C112+0.0034</f>
        <v>0.422816666666667</v>
      </c>
      <c r="D113" s="57" t="n">
        <v>125</v>
      </c>
      <c r="E113" s="58" t="n">
        <v>60.72</v>
      </c>
      <c r="F113" s="58" t="n">
        <v>60.72</v>
      </c>
      <c r="G113" s="58" t="n">
        <v>60.72</v>
      </c>
      <c r="H113" s="58" t="n">
        <v>60.72</v>
      </c>
      <c r="I113" s="58" t="n">
        <v>60.72</v>
      </c>
      <c r="J113" s="58" t="n">
        <v>60.72</v>
      </c>
      <c r="K113" s="58" t="n">
        <v>60.72</v>
      </c>
      <c r="L113" s="58" t="n">
        <v>60.72</v>
      </c>
      <c r="M113" s="58" t="n">
        <v>60.72</v>
      </c>
      <c r="N113" s="58" t="n">
        <v>60.72</v>
      </c>
      <c r="O113" s="58" t="n">
        <v>60.72</v>
      </c>
      <c r="P113" s="58" t="n">
        <v>60.72</v>
      </c>
      <c r="Q113" s="58" t="n">
        <v>60.72</v>
      </c>
      <c r="R113" s="58" t="n">
        <v>24</v>
      </c>
      <c r="S113" s="58" t="n">
        <v>23.89</v>
      </c>
      <c r="T113" s="58" t="n">
        <v>23.05</v>
      </c>
      <c r="V113" s="28"/>
      <c r="Y113" s="47"/>
      <c r="Z113" s="48"/>
      <c r="AA113" s="48"/>
      <c r="AB113" s="48"/>
      <c r="AC113" s="48"/>
      <c r="AD113" s="48"/>
      <c r="AE113" s="48"/>
      <c r="AF113" s="48"/>
      <c r="AG113" s="48"/>
      <c r="AH113" s="48"/>
      <c r="AI113" s="48"/>
      <c r="AJ113" s="48"/>
      <c r="AK113" s="48"/>
      <c r="AL113" s="48"/>
      <c r="AM113" s="48"/>
      <c r="AN113" s="48"/>
      <c r="AO113" s="48"/>
    </row>
    <row r="114" customFormat="false" ht="13.5" hidden="false" customHeight="true" outlineLevel="0" collapsed="false">
      <c r="B114" s="35"/>
      <c r="C114" s="133" t="n">
        <f aca="false">C113+0.0035</f>
        <v>0.426316666666667</v>
      </c>
      <c r="D114" s="57" t="n">
        <v>130</v>
      </c>
      <c r="E114" s="58" t="n">
        <v>60.68</v>
      </c>
      <c r="F114" s="58" t="n">
        <v>60.68</v>
      </c>
      <c r="G114" s="58" t="n">
        <v>60.68</v>
      </c>
      <c r="H114" s="58" t="n">
        <v>60.68</v>
      </c>
      <c r="I114" s="58" t="n">
        <v>60.68</v>
      </c>
      <c r="J114" s="58" t="n">
        <v>60.68</v>
      </c>
      <c r="K114" s="58" t="n">
        <v>60.68</v>
      </c>
      <c r="L114" s="58" t="n">
        <v>60.68</v>
      </c>
      <c r="M114" s="58" t="n">
        <v>60.68</v>
      </c>
      <c r="N114" s="58" t="n">
        <v>60.68</v>
      </c>
      <c r="O114" s="58" t="n">
        <v>60.68</v>
      </c>
      <c r="P114" s="58" t="n">
        <v>60.68</v>
      </c>
      <c r="Q114" s="58" t="n">
        <v>60.68</v>
      </c>
      <c r="R114" s="58" t="n">
        <v>24.36</v>
      </c>
      <c r="S114" s="58" t="n">
        <v>24.4</v>
      </c>
      <c r="T114" s="58" t="n">
        <v>23.41</v>
      </c>
      <c r="V114" s="28"/>
      <c r="Y114" s="47"/>
      <c r="Z114" s="48"/>
      <c r="AA114" s="48"/>
      <c r="AB114" s="48"/>
      <c r="AC114" s="48"/>
      <c r="AD114" s="48"/>
      <c r="AE114" s="48"/>
      <c r="AF114" s="48"/>
      <c r="AG114" s="48"/>
      <c r="AH114" s="48"/>
      <c r="AI114" s="48"/>
      <c r="AJ114" s="48"/>
      <c r="AK114" s="48"/>
      <c r="AL114" s="48"/>
      <c r="AM114" s="48"/>
      <c r="AN114" s="48"/>
      <c r="AO114" s="48"/>
    </row>
    <row r="115" customFormat="false" ht="13.5" hidden="false" customHeight="true" outlineLevel="0" collapsed="false">
      <c r="B115" s="35"/>
      <c r="C115" s="133" t="n">
        <f aca="false">C114+0.0035</f>
        <v>0.429816666666667</v>
      </c>
      <c r="D115" s="57" t="n">
        <v>135</v>
      </c>
      <c r="E115" s="58" t="n">
        <v>61.48</v>
      </c>
      <c r="F115" s="58" t="n">
        <v>61.48</v>
      </c>
      <c r="G115" s="58" t="n">
        <v>61.48</v>
      </c>
      <c r="H115" s="58" t="n">
        <v>61.48</v>
      </c>
      <c r="I115" s="58" t="n">
        <v>61.48</v>
      </c>
      <c r="J115" s="58" t="n">
        <v>61.48</v>
      </c>
      <c r="K115" s="58" t="n">
        <v>61.48</v>
      </c>
      <c r="L115" s="58" t="n">
        <v>61.48</v>
      </c>
      <c r="M115" s="58" t="n">
        <v>61.48</v>
      </c>
      <c r="N115" s="58" t="n">
        <v>61.48</v>
      </c>
      <c r="O115" s="58" t="n">
        <v>61.48</v>
      </c>
      <c r="P115" s="58" t="n">
        <v>61.48</v>
      </c>
      <c r="Q115" s="58" t="n">
        <v>61.48</v>
      </c>
      <c r="R115" s="58" t="n">
        <v>24.13</v>
      </c>
      <c r="S115" s="58" t="n">
        <v>24.28</v>
      </c>
      <c r="T115" s="58" t="n">
        <v>23.37</v>
      </c>
      <c r="V115" s="28"/>
      <c r="Y115" s="47"/>
      <c r="Z115" s="48"/>
      <c r="AA115" s="48"/>
      <c r="AB115" s="48"/>
      <c r="AC115" s="48"/>
      <c r="AD115" s="48"/>
      <c r="AE115" s="48"/>
      <c r="AF115" s="48"/>
      <c r="AG115" s="48"/>
      <c r="AH115" s="48"/>
      <c r="AI115" s="48"/>
      <c r="AJ115" s="48"/>
      <c r="AK115" s="48"/>
      <c r="AL115" s="48"/>
      <c r="AM115" s="48"/>
      <c r="AN115" s="48"/>
      <c r="AO115" s="48"/>
    </row>
    <row r="116" customFormat="false" ht="13.5" hidden="false" customHeight="true" outlineLevel="0" collapsed="false">
      <c r="B116" s="35"/>
      <c r="C116" s="133" t="n">
        <f aca="false">C115+0.0035</f>
        <v>0.433316666666667</v>
      </c>
      <c r="D116" s="57" t="n">
        <v>140</v>
      </c>
      <c r="E116" s="58" t="n">
        <v>61.53</v>
      </c>
      <c r="F116" s="58" t="n">
        <v>61.53</v>
      </c>
      <c r="G116" s="58" t="n">
        <v>61.53</v>
      </c>
      <c r="H116" s="58" t="n">
        <v>61.53</v>
      </c>
      <c r="I116" s="58" t="n">
        <v>61.53</v>
      </c>
      <c r="J116" s="58" t="n">
        <v>61.53</v>
      </c>
      <c r="K116" s="58" t="n">
        <v>61.53</v>
      </c>
      <c r="L116" s="58" t="n">
        <v>61.53</v>
      </c>
      <c r="M116" s="58" t="n">
        <v>61.53</v>
      </c>
      <c r="N116" s="58" t="n">
        <v>61.53</v>
      </c>
      <c r="O116" s="58" t="n">
        <v>61.53</v>
      </c>
      <c r="P116" s="58" t="n">
        <v>61.53</v>
      </c>
      <c r="Q116" s="58" t="n">
        <v>61.53</v>
      </c>
      <c r="R116" s="58" t="n">
        <v>24.36</v>
      </c>
      <c r="S116" s="58" t="n">
        <v>24.54</v>
      </c>
      <c r="T116" s="58" t="n">
        <v>23.57</v>
      </c>
      <c r="V116" s="28"/>
      <c r="Y116" s="47"/>
      <c r="Z116" s="48"/>
      <c r="AA116" s="48"/>
      <c r="AB116" s="48"/>
      <c r="AC116" s="48"/>
      <c r="AD116" s="48"/>
      <c r="AE116" s="48"/>
      <c r="AF116" s="48"/>
      <c r="AG116" s="48"/>
      <c r="AH116" s="48"/>
      <c r="AI116" s="48"/>
      <c r="AJ116" s="48"/>
      <c r="AK116" s="48"/>
      <c r="AL116" s="48"/>
      <c r="AM116" s="48"/>
      <c r="AN116" s="48"/>
      <c r="AO116" s="48"/>
    </row>
    <row r="117" customFormat="false" ht="13.5" hidden="false" customHeight="true" outlineLevel="0" collapsed="false">
      <c r="B117" s="35"/>
      <c r="C117" s="133" t="n">
        <f aca="false">C116+0.0034</f>
        <v>0.436716666666667</v>
      </c>
      <c r="D117" s="57" t="n">
        <v>145</v>
      </c>
      <c r="E117" s="58" t="n">
        <v>62.59</v>
      </c>
      <c r="F117" s="58" t="n">
        <v>62.59</v>
      </c>
      <c r="G117" s="58" t="n">
        <v>62.59</v>
      </c>
      <c r="H117" s="58" t="n">
        <v>62.59</v>
      </c>
      <c r="I117" s="58" t="n">
        <v>62.59</v>
      </c>
      <c r="J117" s="58" t="n">
        <v>62.59</v>
      </c>
      <c r="K117" s="58" t="n">
        <v>62.59</v>
      </c>
      <c r="L117" s="58" t="n">
        <v>62.59</v>
      </c>
      <c r="M117" s="58" t="n">
        <v>62.59</v>
      </c>
      <c r="N117" s="58" t="n">
        <v>62.59</v>
      </c>
      <c r="O117" s="58" t="n">
        <v>62.59</v>
      </c>
      <c r="P117" s="58" t="n">
        <v>62.59</v>
      </c>
      <c r="Q117" s="58" t="n">
        <v>62.59</v>
      </c>
      <c r="R117" s="58" t="n">
        <v>24.52</v>
      </c>
      <c r="S117" s="58" t="n">
        <v>24.34</v>
      </c>
      <c r="T117" s="58" t="n">
        <v>23.57</v>
      </c>
      <c r="V117" s="28"/>
      <c r="Y117" s="47"/>
      <c r="Z117" s="48"/>
      <c r="AA117" s="48"/>
      <c r="AB117" s="48"/>
      <c r="AC117" s="48"/>
      <c r="AD117" s="48"/>
      <c r="AE117" s="48"/>
      <c r="AF117" s="48"/>
      <c r="AG117" s="48"/>
      <c r="AH117" s="48"/>
      <c r="AI117" s="48"/>
      <c r="AJ117" s="48"/>
      <c r="AK117" s="48"/>
      <c r="AL117" s="48"/>
      <c r="AM117" s="48"/>
      <c r="AN117" s="48"/>
      <c r="AO117" s="48"/>
      <c r="AP117" s="49"/>
      <c r="AQ117" s="49"/>
      <c r="AR117" s="49"/>
    </row>
    <row r="118" customFormat="false" ht="13.5" hidden="false" customHeight="true" outlineLevel="0" collapsed="false">
      <c r="B118" s="35"/>
      <c r="C118" s="133" t="n">
        <f aca="false">C117+0.0034</f>
        <v>0.440116666666667</v>
      </c>
      <c r="D118" s="65" t="n">
        <v>150</v>
      </c>
      <c r="E118" s="66" t="n">
        <v>62.61</v>
      </c>
      <c r="F118" s="66" t="n">
        <v>62.61</v>
      </c>
      <c r="G118" s="66" t="n">
        <v>62.61</v>
      </c>
      <c r="H118" s="66" t="n">
        <v>62.61</v>
      </c>
      <c r="I118" s="66" t="n">
        <v>62.61</v>
      </c>
      <c r="J118" s="66" t="n">
        <v>62.61</v>
      </c>
      <c r="K118" s="66" t="n">
        <v>62.61</v>
      </c>
      <c r="L118" s="66" t="n">
        <v>62.61</v>
      </c>
      <c r="M118" s="66" t="n">
        <v>62.61</v>
      </c>
      <c r="N118" s="66" t="n">
        <v>62.61</v>
      </c>
      <c r="O118" s="66" t="n">
        <v>62.61</v>
      </c>
      <c r="P118" s="66" t="n">
        <v>62.61</v>
      </c>
      <c r="Q118" s="66" t="n">
        <v>62.61</v>
      </c>
      <c r="R118" s="66" t="n">
        <v>24.55</v>
      </c>
      <c r="S118" s="66" t="n">
        <v>24.37</v>
      </c>
      <c r="T118" s="66" t="n">
        <v>23.65</v>
      </c>
      <c r="V118" s="28"/>
      <c r="Y118" s="47"/>
      <c r="Z118" s="48"/>
      <c r="AA118" s="48"/>
      <c r="AB118" s="48"/>
      <c r="AC118" s="48"/>
      <c r="AD118" s="48"/>
      <c r="AE118" s="48"/>
      <c r="AF118" s="48"/>
      <c r="AG118" s="48"/>
      <c r="AH118" s="48"/>
      <c r="AI118" s="48"/>
      <c r="AJ118" s="48"/>
      <c r="AK118" s="48"/>
      <c r="AL118" s="48"/>
      <c r="AM118" s="48"/>
      <c r="AN118" s="48"/>
      <c r="AO118" s="48"/>
      <c r="AP118" s="49"/>
      <c r="AQ118" s="49"/>
      <c r="AR118" s="49"/>
    </row>
    <row r="119" customFormat="false" ht="13.5" hidden="false" customHeight="true" outlineLevel="0" collapsed="false">
      <c r="B119" s="35"/>
      <c r="C119" s="133" t="n">
        <f aca="false">C118+0.0034</f>
        <v>0.443516666666667</v>
      </c>
      <c r="D119" s="57" t="n">
        <v>155</v>
      </c>
      <c r="E119" s="58" t="n">
        <v>62.7</v>
      </c>
      <c r="F119" s="58" t="n">
        <v>62.7</v>
      </c>
      <c r="G119" s="58" t="n">
        <v>62.7</v>
      </c>
      <c r="H119" s="58" t="n">
        <v>62.7</v>
      </c>
      <c r="I119" s="58" t="n">
        <v>62.7</v>
      </c>
      <c r="J119" s="58" t="n">
        <v>62.7</v>
      </c>
      <c r="K119" s="58" t="n">
        <v>62.7</v>
      </c>
      <c r="L119" s="58" t="n">
        <v>62.7</v>
      </c>
      <c r="M119" s="58" t="n">
        <v>62.7</v>
      </c>
      <c r="N119" s="58" t="n">
        <v>62.7</v>
      </c>
      <c r="O119" s="58" t="n">
        <v>62.7</v>
      </c>
      <c r="P119" s="58" t="n">
        <v>62.7</v>
      </c>
      <c r="Q119" s="58" t="n">
        <v>62.7</v>
      </c>
      <c r="R119" s="58" t="n">
        <v>24.64</v>
      </c>
      <c r="S119" s="58" t="n">
        <v>24.48</v>
      </c>
      <c r="T119" s="58" t="n">
        <v>23.69</v>
      </c>
      <c r="V119" s="28"/>
      <c r="Y119" s="47"/>
      <c r="Z119" s="48"/>
      <c r="AA119" s="48"/>
      <c r="AB119" s="48"/>
      <c r="AC119" s="48"/>
      <c r="AD119" s="48"/>
      <c r="AE119" s="48"/>
      <c r="AF119" s="48"/>
      <c r="AG119" s="48"/>
      <c r="AH119" s="48"/>
      <c r="AI119" s="48"/>
      <c r="AJ119" s="48"/>
      <c r="AK119" s="48"/>
      <c r="AL119" s="48"/>
      <c r="AM119" s="48"/>
      <c r="AN119" s="48"/>
      <c r="AO119" s="48"/>
      <c r="AP119" s="49"/>
      <c r="AQ119" s="49"/>
      <c r="AR119" s="49"/>
    </row>
    <row r="120" customFormat="false" ht="13.5" hidden="false" customHeight="true" outlineLevel="0" collapsed="false">
      <c r="B120" s="35"/>
      <c r="C120" s="133" t="n">
        <f aca="false">C119+0.0034</f>
        <v>0.446916666666667</v>
      </c>
      <c r="D120" s="57" t="n">
        <v>160</v>
      </c>
      <c r="E120" s="58" t="n">
        <v>63.05</v>
      </c>
      <c r="F120" s="58" t="n">
        <v>63.05</v>
      </c>
      <c r="G120" s="58" t="n">
        <v>63.05</v>
      </c>
      <c r="H120" s="58" t="n">
        <v>63.05</v>
      </c>
      <c r="I120" s="58" t="n">
        <v>63.05</v>
      </c>
      <c r="J120" s="58" t="n">
        <v>63.05</v>
      </c>
      <c r="K120" s="58" t="n">
        <v>63.05</v>
      </c>
      <c r="L120" s="58" t="n">
        <v>63.05</v>
      </c>
      <c r="M120" s="58" t="n">
        <v>63.05</v>
      </c>
      <c r="N120" s="58" t="n">
        <v>63.05</v>
      </c>
      <c r="O120" s="58" t="n">
        <v>63.05</v>
      </c>
      <c r="P120" s="58" t="n">
        <v>63.05</v>
      </c>
      <c r="Q120" s="58" t="n">
        <v>63.05</v>
      </c>
      <c r="R120" s="58" t="n">
        <v>25.01</v>
      </c>
      <c r="S120" s="58" t="n">
        <v>24.77</v>
      </c>
      <c r="T120" s="58" t="n">
        <v>23.93</v>
      </c>
      <c r="V120" s="28"/>
      <c r="Y120" s="47"/>
      <c r="Z120" s="48"/>
      <c r="AA120" s="48"/>
      <c r="AB120" s="48"/>
      <c r="AC120" s="48"/>
      <c r="AD120" s="48"/>
      <c r="AE120" s="48"/>
      <c r="AF120" s="48"/>
      <c r="AG120" s="48"/>
      <c r="AH120" s="48"/>
      <c r="AI120" s="48"/>
      <c r="AJ120" s="48"/>
      <c r="AK120" s="48"/>
      <c r="AL120" s="48"/>
      <c r="AM120" s="48"/>
      <c r="AN120" s="48"/>
      <c r="AO120" s="48"/>
      <c r="AP120" s="49"/>
      <c r="AQ120" s="49"/>
      <c r="AR120" s="49"/>
    </row>
    <row r="121" customFormat="false" ht="13.5" hidden="false" customHeight="true" outlineLevel="0" collapsed="false">
      <c r="B121" s="35"/>
      <c r="C121" s="133" t="n">
        <f aca="false">C120+0.0034</f>
        <v>0.450316666666667</v>
      </c>
      <c r="D121" s="57" t="n">
        <v>165</v>
      </c>
      <c r="E121" s="58" t="n">
        <v>62.21</v>
      </c>
      <c r="F121" s="58" t="n">
        <v>62.21</v>
      </c>
      <c r="G121" s="58" t="n">
        <v>62.21</v>
      </c>
      <c r="H121" s="58" t="n">
        <v>62.21</v>
      </c>
      <c r="I121" s="58" t="n">
        <v>62.21</v>
      </c>
      <c r="J121" s="58" t="n">
        <v>62.21</v>
      </c>
      <c r="K121" s="58" t="n">
        <v>62.21</v>
      </c>
      <c r="L121" s="58" t="n">
        <v>62.21</v>
      </c>
      <c r="M121" s="58" t="n">
        <v>62.21</v>
      </c>
      <c r="N121" s="58" t="n">
        <v>62.21</v>
      </c>
      <c r="O121" s="58" t="n">
        <v>62.21</v>
      </c>
      <c r="P121" s="58" t="n">
        <v>62.21</v>
      </c>
      <c r="Q121" s="58" t="n">
        <v>62.21</v>
      </c>
      <c r="R121" s="58" t="n">
        <v>24.96</v>
      </c>
      <c r="S121" s="58" t="n">
        <v>25.05</v>
      </c>
      <c r="T121" s="58" t="n">
        <v>24.14</v>
      </c>
      <c r="V121" s="28"/>
      <c r="Y121" s="47"/>
      <c r="Z121" s="48"/>
      <c r="AA121" s="48"/>
      <c r="AB121" s="48"/>
      <c r="AC121" s="48"/>
      <c r="AD121" s="48"/>
      <c r="AE121" s="48"/>
      <c r="AF121" s="48"/>
      <c r="AG121" s="48"/>
      <c r="AH121" s="48"/>
      <c r="AI121" s="48"/>
      <c r="AJ121" s="48"/>
      <c r="AK121" s="48"/>
      <c r="AL121" s="48"/>
      <c r="AM121" s="48"/>
      <c r="AN121" s="48"/>
      <c r="AO121" s="48"/>
      <c r="AP121" s="49"/>
      <c r="AQ121" s="49"/>
      <c r="AR121" s="49"/>
    </row>
    <row r="122" customFormat="false" ht="13.5" hidden="false" customHeight="true" outlineLevel="0" collapsed="false">
      <c r="B122" s="35"/>
      <c r="C122" s="133" t="n">
        <f aca="false">C121+0.0034</f>
        <v>0.453716666666667</v>
      </c>
      <c r="D122" s="57" t="n">
        <v>170</v>
      </c>
      <c r="E122" s="58" t="n">
        <v>62.76</v>
      </c>
      <c r="F122" s="58" t="n">
        <v>62.76</v>
      </c>
      <c r="G122" s="58" t="n">
        <v>62.76</v>
      </c>
      <c r="H122" s="58" t="n">
        <v>62.76</v>
      </c>
      <c r="I122" s="58" t="n">
        <v>62.76</v>
      </c>
      <c r="J122" s="58" t="n">
        <v>62.76</v>
      </c>
      <c r="K122" s="58" t="n">
        <v>62.76</v>
      </c>
      <c r="L122" s="58" t="n">
        <v>62.76</v>
      </c>
      <c r="M122" s="58" t="n">
        <v>62.76</v>
      </c>
      <c r="N122" s="58" t="n">
        <v>62.76</v>
      </c>
      <c r="O122" s="58" t="n">
        <v>62.76</v>
      </c>
      <c r="P122" s="58" t="n">
        <v>62.76</v>
      </c>
      <c r="Q122" s="58" t="n">
        <v>62.76</v>
      </c>
      <c r="R122" s="58" t="n">
        <v>25.2</v>
      </c>
      <c r="S122" s="58" t="n">
        <v>25.34</v>
      </c>
      <c r="T122" s="58" t="n">
        <v>24.22</v>
      </c>
      <c r="V122" s="28"/>
      <c r="Y122" s="47"/>
      <c r="Z122" s="48"/>
      <c r="AA122" s="48"/>
      <c r="AB122" s="48"/>
      <c r="AC122" s="48"/>
      <c r="AD122" s="48"/>
      <c r="AE122" s="48"/>
      <c r="AF122" s="48"/>
      <c r="AG122" s="48"/>
      <c r="AH122" s="48"/>
      <c r="AI122" s="48"/>
      <c r="AJ122" s="48"/>
      <c r="AK122" s="48"/>
      <c r="AL122" s="48"/>
      <c r="AM122" s="48"/>
      <c r="AN122" s="48"/>
      <c r="AO122" s="48"/>
      <c r="AP122" s="49"/>
      <c r="AQ122" s="49"/>
      <c r="AR122" s="49"/>
      <c r="AS122" s="49"/>
    </row>
    <row r="123" customFormat="false" ht="13.5" hidden="false" customHeight="true" outlineLevel="0" collapsed="false">
      <c r="B123" s="35"/>
      <c r="C123" s="133" t="n">
        <f aca="false">C122+0.0034</f>
        <v>0.457116666666667</v>
      </c>
      <c r="D123" s="57" t="n">
        <v>175</v>
      </c>
      <c r="E123" s="58" t="n">
        <v>62.73</v>
      </c>
      <c r="F123" s="58" t="n">
        <v>62.73</v>
      </c>
      <c r="G123" s="58" t="n">
        <v>62.73</v>
      </c>
      <c r="H123" s="58" t="n">
        <v>62.73</v>
      </c>
      <c r="I123" s="58" t="n">
        <v>62.73</v>
      </c>
      <c r="J123" s="58" t="n">
        <v>62.73</v>
      </c>
      <c r="K123" s="58" t="n">
        <v>62.73</v>
      </c>
      <c r="L123" s="58" t="n">
        <v>62.73</v>
      </c>
      <c r="M123" s="58" t="n">
        <v>62.73</v>
      </c>
      <c r="N123" s="58" t="n">
        <v>62.73</v>
      </c>
      <c r="O123" s="58" t="n">
        <v>62.73</v>
      </c>
      <c r="P123" s="58" t="n">
        <v>62.73</v>
      </c>
      <c r="Q123" s="58" t="n">
        <v>62.73</v>
      </c>
      <c r="R123" s="58" t="n">
        <v>25.53</v>
      </c>
      <c r="S123" s="58" t="n">
        <v>25.56</v>
      </c>
      <c r="T123" s="58" t="n">
        <v>24.47</v>
      </c>
      <c r="V123" s="28"/>
      <c r="Y123" s="47"/>
      <c r="Z123" s="48"/>
      <c r="AA123" s="48"/>
      <c r="AB123" s="48"/>
      <c r="AC123" s="48"/>
      <c r="AD123" s="48"/>
      <c r="AE123" s="48"/>
      <c r="AF123" s="48"/>
      <c r="AG123" s="48"/>
      <c r="AJ123" s="49"/>
      <c r="AK123" s="49"/>
      <c r="AL123" s="49"/>
      <c r="AP123" s="49"/>
      <c r="AQ123" s="49"/>
      <c r="AR123" s="49"/>
      <c r="AS123" s="49"/>
    </row>
    <row r="124" customFormat="false" ht="13.5" hidden="false" customHeight="true" outlineLevel="0" collapsed="false">
      <c r="B124" s="35"/>
      <c r="C124" s="133" t="n">
        <f aca="false">C123+0.0034</f>
        <v>0.460516666666667</v>
      </c>
      <c r="D124" s="65" t="n">
        <v>180</v>
      </c>
      <c r="E124" s="66" t="n">
        <v>62.95</v>
      </c>
      <c r="F124" s="66" t="n">
        <v>62.95</v>
      </c>
      <c r="G124" s="66" t="n">
        <v>62.95</v>
      </c>
      <c r="H124" s="66" t="n">
        <v>62.95</v>
      </c>
      <c r="I124" s="66" t="n">
        <v>62.95</v>
      </c>
      <c r="J124" s="66" t="n">
        <v>62.95</v>
      </c>
      <c r="K124" s="66" t="n">
        <v>62.95</v>
      </c>
      <c r="L124" s="66" t="n">
        <v>62.95</v>
      </c>
      <c r="M124" s="66" t="n">
        <v>62.95</v>
      </c>
      <c r="N124" s="66" t="n">
        <v>62.95</v>
      </c>
      <c r="O124" s="66" t="n">
        <v>62.95</v>
      </c>
      <c r="P124" s="66" t="n">
        <v>62.95</v>
      </c>
      <c r="Q124" s="66" t="n">
        <v>62.95</v>
      </c>
      <c r="R124" s="66" t="n">
        <v>25.68</v>
      </c>
      <c r="S124" s="66" t="n">
        <v>25.87</v>
      </c>
      <c r="T124" s="66" t="n">
        <v>24.77</v>
      </c>
      <c r="V124" s="28"/>
      <c r="X124" s="51"/>
      <c r="Y124" s="47"/>
      <c r="AE124" s="48"/>
      <c r="AF124" s="48"/>
      <c r="AG124" s="48"/>
      <c r="AJ124" s="49"/>
      <c r="AK124" s="49"/>
      <c r="AL124" s="49"/>
      <c r="AM124" s="49"/>
      <c r="AN124" s="49"/>
      <c r="AO124" s="49"/>
      <c r="AP124" s="49"/>
      <c r="AQ124" s="49"/>
      <c r="AR124" s="49"/>
      <c r="AS124" s="49"/>
    </row>
    <row r="125" customFormat="false" ht="13.5" hidden="false" customHeight="true" outlineLevel="0" collapsed="false">
      <c r="B125" s="35"/>
      <c r="C125" s="133" t="n">
        <f aca="false">C124+0.0034</f>
        <v>0.463916666666667</v>
      </c>
      <c r="D125" s="57" t="n">
        <v>185</v>
      </c>
      <c r="E125" s="58" t="n">
        <v>63.9</v>
      </c>
      <c r="F125" s="58" t="n">
        <v>63.9</v>
      </c>
      <c r="G125" s="58" t="n">
        <v>63.9</v>
      </c>
      <c r="H125" s="58" t="n">
        <v>63.9</v>
      </c>
      <c r="I125" s="58" t="n">
        <v>63.9</v>
      </c>
      <c r="J125" s="58" t="n">
        <v>63.9</v>
      </c>
      <c r="K125" s="58" t="n">
        <v>63.9</v>
      </c>
      <c r="L125" s="58" t="n">
        <v>63.9</v>
      </c>
      <c r="M125" s="58" t="n">
        <v>63.9</v>
      </c>
      <c r="N125" s="58" t="n">
        <v>63.9</v>
      </c>
      <c r="O125" s="58" t="n">
        <v>63.9</v>
      </c>
      <c r="P125" s="58" t="n">
        <v>63.9</v>
      </c>
      <c r="Q125" s="58" t="n">
        <v>63.9</v>
      </c>
      <c r="R125" s="58" t="n">
        <v>25.59</v>
      </c>
      <c r="S125" s="58" t="n">
        <v>25.49</v>
      </c>
      <c r="T125" s="58" t="n">
        <v>24.66</v>
      </c>
      <c r="V125" s="28"/>
      <c r="Y125" s="47"/>
      <c r="AE125" s="48"/>
      <c r="AF125" s="48"/>
      <c r="AG125" s="48"/>
      <c r="AJ125" s="49"/>
      <c r="AK125" s="49"/>
      <c r="AL125" s="49"/>
      <c r="AM125" s="49"/>
      <c r="AN125" s="49"/>
      <c r="AO125" s="49"/>
      <c r="AP125" s="49"/>
      <c r="AQ125" s="49"/>
      <c r="AR125" s="49"/>
      <c r="AS125" s="49"/>
    </row>
    <row r="126" customFormat="false" ht="13.5" hidden="false" customHeight="true" outlineLevel="0" collapsed="false">
      <c r="B126" s="35"/>
      <c r="C126" s="133" t="n">
        <f aca="false">C125+0.0034</f>
        <v>0.467316666666667</v>
      </c>
      <c r="D126" s="57" t="n">
        <v>190</v>
      </c>
      <c r="E126" s="58" t="n">
        <v>64.07</v>
      </c>
      <c r="F126" s="58" t="n">
        <v>64.07</v>
      </c>
      <c r="G126" s="58" t="n">
        <v>64.07</v>
      </c>
      <c r="H126" s="58" t="n">
        <v>64.07</v>
      </c>
      <c r="I126" s="58" t="n">
        <v>64.07</v>
      </c>
      <c r="J126" s="58" t="n">
        <v>64.07</v>
      </c>
      <c r="K126" s="58" t="n">
        <v>64.07</v>
      </c>
      <c r="L126" s="58" t="n">
        <v>64.07</v>
      </c>
      <c r="M126" s="58" t="n">
        <v>64.07</v>
      </c>
      <c r="N126" s="58" t="n">
        <v>64.07</v>
      </c>
      <c r="O126" s="58" t="n">
        <v>64.07</v>
      </c>
      <c r="P126" s="58" t="n">
        <v>64.07</v>
      </c>
      <c r="Q126" s="58" t="n">
        <v>64.07</v>
      </c>
      <c r="R126" s="58" t="n">
        <v>25.75</v>
      </c>
      <c r="S126" s="58" t="n">
        <v>25.57</v>
      </c>
      <c r="T126" s="58" t="n">
        <v>24.61</v>
      </c>
      <c r="V126" s="28"/>
      <c r="Y126" s="47"/>
      <c r="AE126" s="48"/>
      <c r="AF126" s="48"/>
      <c r="AG126" s="48"/>
      <c r="AJ126" s="49"/>
      <c r="AK126" s="49"/>
      <c r="AL126" s="49"/>
      <c r="AM126" s="49"/>
      <c r="AN126" s="49"/>
      <c r="AO126" s="49"/>
      <c r="AP126" s="49"/>
      <c r="AQ126" s="49"/>
      <c r="AR126" s="49"/>
      <c r="AS126" s="49"/>
    </row>
    <row r="127" customFormat="false" ht="13.5" hidden="false" customHeight="true" outlineLevel="0" collapsed="false">
      <c r="B127" s="35"/>
      <c r="C127" s="133" t="n">
        <f aca="false">C126+0.0034</f>
        <v>0.470716666666667</v>
      </c>
      <c r="D127" s="57" t="n">
        <v>195</v>
      </c>
      <c r="E127" s="58" t="n">
        <v>63.84</v>
      </c>
      <c r="F127" s="58" t="n">
        <v>63.84</v>
      </c>
      <c r="G127" s="58" t="n">
        <v>63.84</v>
      </c>
      <c r="H127" s="58" t="n">
        <v>63.84</v>
      </c>
      <c r="I127" s="58" t="n">
        <v>63.84</v>
      </c>
      <c r="J127" s="58" t="n">
        <v>63.84</v>
      </c>
      <c r="K127" s="58" t="n">
        <v>63.84</v>
      </c>
      <c r="L127" s="58" t="n">
        <v>63.84</v>
      </c>
      <c r="M127" s="58" t="n">
        <v>63.84</v>
      </c>
      <c r="N127" s="58" t="n">
        <v>63.84</v>
      </c>
      <c r="O127" s="58" t="n">
        <v>63.84</v>
      </c>
      <c r="P127" s="58" t="n">
        <v>63.84</v>
      </c>
      <c r="Q127" s="58" t="n">
        <v>63.84</v>
      </c>
      <c r="R127" s="58" t="n">
        <v>26.15</v>
      </c>
      <c r="S127" s="58" t="n">
        <v>26.26</v>
      </c>
      <c r="T127" s="58" t="n">
        <v>25.12</v>
      </c>
      <c r="V127" s="28"/>
      <c r="Y127" s="47"/>
      <c r="AE127" s="48"/>
      <c r="AF127" s="48"/>
      <c r="AG127" s="48"/>
      <c r="AJ127" s="49"/>
      <c r="AK127" s="49"/>
      <c r="AL127" s="49"/>
      <c r="AM127" s="49"/>
      <c r="AN127" s="49"/>
      <c r="AO127" s="49"/>
      <c r="AP127" s="49"/>
      <c r="AQ127" s="49"/>
      <c r="AR127" s="49"/>
      <c r="AS127" s="49"/>
    </row>
    <row r="128" customFormat="false" ht="13.5" hidden="false" customHeight="true" outlineLevel="0" collapsed="false">
      <c r="B128" s="35"/>
      <c r="C128" s="133" t="n">
        <f aca="false">C127+0.0034</f>
        <v>0.474116666666667</v>
      </c>
      <c r="D128" s="57" t="n">
        <v>200</v>
      </c>
      <c r="E128" s="58" t="n">
        <v>65.15</v>
      </c>
      <c r="F128" s="58" t="n">
        <v>65.15</v>
      </c>
      <c r="G128" s="58" t="n">
        <v>65.15</v>
      </c>
      <c r="H128" s="58" t="n">
        <v>65.15</v>
      </c>
      <c r="I128" s="58" t="n">
        <v>65.15</v>
      </c>
      <c r="J128" s="58" t="n">
        <v>65.15</v>
      </c>
      <c r="K128" s="58" t="n">
        <v>65.15</v>
      </c>
      <c r="L128" s="58" t="n">
        <v>65.15</v>
      </c>
      <c r="M128" s="58" t="n">
        <v>65.15</v>
      </c>
      <c r="N128" s="58" t="n">
        <v>65.15</v>
      </c>
      <c r="O128" s="58" t="n">
        <v>65.15</v>
      </c>
      <c r="P128" s="58" t="n">
        <v>65.15</v>
      </c>
      <c r="Q128" s="58" t="n">
        <v>65.15</v>
      </c>
      <c r="R128" s="58" t="n">
        <v>26.43</v>
      </c>
      <c r="S128" s="58" t="n">
        <v>26.58</v>
      </c>
      <c r="T128" s="58" t="n">
        <v>25.23</v>
      </c>
      <c r="V128" s="28"/>
      <c r="Y128" s="47"/>
      <c r="AE128" s="48"/>
      <c r="AF128" s="48"/>
      <c r="AG128" s="48"/>
      <c r="AJ128" s="49"/>
      <c r="AK128" s="49"/>
      <c r="AL128" s="49"/>
      <c r="AM128" s="49"/>
      <c r="AN128" s="49"/>
      <c r="AO128" s="49"/>
      <c r="AP128" s="49"/>
      <c r="AQ128" s="49"/>
      <c r="AR128" s="49"/>
      <c r="AS128" s="49"/>
    </row>
    <row r="129" customFormat="false" ht="13.5" hidden="false" customHeight="true" outlineLevel="0" collapsed="false">
      <c r="B129" s="35"/>
      <c r="C129" s="133" t="n">
        <f aca="false">C128+0.0034</f>
        <v>0.477516666666667</v>
      </c>
      <c r="D129" s="57" t="n">
        <v>205</v>
      </c>
      <c r="E129" s="58" t="n">
        <v>65.23</v>
      </c>
      <c r="F129" s="58" t="n">
        <v>65.23</v>
      </c>
      <c r="G129" s="58" t="n">
        <v>65.23</v>
      </c>
      <c r="H129" s="58" t="n">
        <v>65.23</v>
      </c>
      <c r="I129" s="58" t="n">
        <v>65.23</v>
      </c>
      <c r="J129" s="58" t="n">
        <v>65.23</v>
      </c>
      <c r="K129" s="58" t="n">
        <v>65.23</v>
      </c>
      <c r="L129" s="58" t="n">
        <v>65.23</v>
      </c>
      <c r="M129" s="58" t="n">
        <v>65.23</v>
      </c>
      <c r="N129" s="58" t="n">
        <v>65.23</v>
      </c>
      <c r="O129" s="58" t="n">
        <v>65.23</v>
      </c>
      <c r="P129" s="58" t="n">
        <v>65.23</v>
      </c>
      <c r="Q129" s="58" t="n">
        <v>65.23</v>
      </c>
      <c r="R129" s="58" t="n">
        <v>26.39</v>
      </c>
      <c r="S129" s="58" t="n">
        <v>26.45</v>
      </c>
      <c r="T129" s="58" t="n">
        <v>25.26</v>
      </c>
      <c r="V129" s="28"/>
      <c r="Y129" s="47"/>
      <c r="AE129" s="48"/>
      <c r="AF129" s="48"/>
      <c r="AG129" s="48"/>
      <c r="AJ129" s="49"/>
      <c r="AK129" s="49"/>
      <c r="AL129" s="49"/>
      <c r="AM129" s="49"/>
      <c r="AN129" s="49"/>
      <c r="AO129" s="49"/>
      <c r="AP129" s="49"/>
      <c r="AQ129" s="49"/>
      <c r="AR129" s="49"/>
      <c r="AS129" s="49"/>
    </row>
    <row r="130" customFormat="false" ht="13.5" hidden="false" customHeight="true" outlineLevel="0" collapsed="false">
      <c r="B130" s="35"/>
      <c r="C130" s="133" t="n">
        <f aca="false">C129+0.0034</f>
        <v>0.480916666666667</v>
      </c>
      <c r="D130" s="65" t="n">
        <v>210</v>
      </c>
      <c r="E130" s="66" t="n">
        <v>65.36</v>
      </c>
      <c r="F130" s="66" t="n">
        <v>65.36</v>
      </c>
      <c r="G130" s="66" t="n">
        <v>65.36</v>
      </c>
      <c r="H130" s="66" t="n">
        <v>65.36</v>
      </c>
      <c r="I130" s="66" t="n">
        <v>65.36</v>
      </c>
      <c r="J130" s="66" t="n">
        <v>65.36</v>
      </c>
      <c r="K130" s="66" t="n">
        <v>65.36</v>
      </c>
      <c r="L130" s="66" t="n">
        <v>65.36</v>
      </c>
      <c r="M130" s="66" t="n">
        <v>65.36</v>
      </c>
      <c r="N130" s="66" t="n">
        <v>65.36</v>
      </c>
      <c r="O130" s="66" t="n">
        <v>65.36</v>
      </c>
      <c r="P130" s="66" t="n">
        <v>65.36</v>
      </c>
      <c r="Q130" s="66" t="n">
        <v>65.36</v>
      </c>
      <c r="R130" s="66" t="n">
        <v>26.56</v>
      </c>
      <c r="S130" s="66" t="n">
        <v>26.86</v>
      </c>
      <c r="T130" s="66" t="n">
        <v>25.55</v>
      </c>
      <c r="V130" s="28"/>
      <c r="Y130" s="47"/>
      <c r="AE130" s="48"/>
      <c r="AF130" s="48"/>
      <c r="AG130" s="48"/>
      <c r="AJ130" s="49"/>
      <c r="AK130" s="49"/>
      <c r="AL130" s="49"/>
      <c r="AM130" s="49"/>
      <c r="AN130" s="49"/>
      <c r="AO130" s="49"/>
      <c r="AP130" s="49"/>
      <c r="AQ130" s="49"/>
      <c r="AR130" s="49"/>
      <c r="AS130" s="49"/>
    </row>
    <row r="131" customFormat="false" ht="13.5" hidden="false" customHeight="true" outlineLevel="0" collapsed="false">
      <c r="B131" s="35"/>
      <c r="C131" s="133" t="n">
        <f aca="false">C130+0.0034</f>
        <v>0.484316666666667</v>
      </c>
      <c r="D131" s="57" t="n">
        <v>215</v>
      </c>
      <c r="E131" s="58" t="n">
        <v>65.72</v>
      </c>
      <c r="F131" s="58" t="n">
        <v>65.72</v>
      </c>
      <c r="G131" s="58" t="n">
        <v>65.72</v>
      </c>
      <c r="H131" s="58" t="n">
        <v>65.72</v>
      </c>
      <c r="I131" s="58" t="n">
        <v>65.72</v>
      </c>
      <c r="J131" s="58" t="n">
        <v>65.72</v>
      </c>
      <c r="K131" s="58" t="n">
        <v>65.72</v>
      </c>
      <c r="L131" s="58" t="n">
        <v>65.72</v>
      </c>
      <c r="M131" s="58" t="n">
        <v>65.72</v>
      </c>
      <c r="N131" s="58" t="n">
        <v>65.72</v>
      </c>
      <c r="O131" s="58" t="n">
        <v>65.72</v>
      </c>
      <c r="P131" s="58" t="n">
        <v>65.72</v>
      </c>
      <c r="Q131" s="58" t="n">
        <v>65.72</v>
      </c>
      <c r="R131" s="58" t="n">
        <v>26.98</v>
      </c>
      <c r="S131" s="58" t="n">
        <v>27.25</v>
      </c>
      <c r="T131" s="58" t="n">
        <v>25.84</v>
      </c>
      <c r="V131" s="28"/>
      <c r="Y131" s="47"/>
      <c r="AE131" s="48"/>
      <c r="AF131" s="48"/>
      <c r="AG131" s="48"/>
      <c r="AJ131" s="49"/>
      <c r="AK131" s="49"/>
      <c r="AL131" s="49"/>
      <c r="AM131" s="49"/>
      <c r="AN131" s="49"/>
      <c r="AO131" s="49"/>
      <c r="AP131" s="49"/>
      <c r="AQ131" s="49"/>
      <c r="AR131" s="49"/>
      <c r="AS131" s="49"/>
    </row>
    <row r="132" customFormat="false" ht="13.5" hidden="false" customHeight="true" outlineLevel="0" collapsed="false">
      <c r="B132" s="35"/>
      <c r="C132" s="133" t="n">
        <f aca="false">C131+0.0034</f>
        <v>0.487716666666667</v>
      </c>
      <c r="D132" s="57" t="n">
        <v>220</v>
      </c>
      <c r="E132" s="58" t="n">
        <v>66.11</v>
      </c>
      <c r="F132" s="58" t="n">
        <v>66.11</v>
      </c>
      <c r="G132" s="58" t="n">
        <v>66.11</v>
      </c>
      <c r="H132" s="58" t="n">
        <v>66.11</v>
      </c>
      <c r="I132" s="58" t="n">
        <v>66.11</v>
      </c>
      <c r="J132" s="58" t="n">
        <v>66.11</v>
      </c>
      <c r="K132" s="58" t="n">
        <v>66.11</v>
      </c>
      <c r="L132" s="58" t="n">
        <v>66.11</v>
      </c>
      <c r="M132" s="58" t="n">
        <v>66.11</v>
      </c>
      <c r="N132" s="58" t="n">
        <v>66.11</v>
      </c>
      <c r="O132" s="58" t="n">
        <v>66.11</v>
      </c>
      <c r="P132" s="58" t="n">
        <v>66.11</v>
      </c>
      <c r="Q132" s="58" t="n">
        <v>66.11</v>
      </c>
      <c r="R132" s="58" t="n">
        <v>27.18</v>
      </c>
      <c r="S132" s="58" t="n">
        <v>27.41</v>
      </c>
      <c r="T132" s="58" t="n">
        <v>25.93</v>
      </c>
      <c r="V132" s="28"/>
      <c r="Y132" s="47"/>
      <c r="AE132" s="48"/>
      <c r="AF132" s="48"/>
      <c r="AG132" s="48"/>
      <c r="AJ132" s="49"/>
      <c r="AK132" s="49"/>
      <c r="AL132" s="49"/>
      <c r="AM132" s="49"/>
      <c r="AN132" s="49"/>
      <c r="AO132" s="49"/>
      <c r="AP132" s="49"/>
      <c r="AQ132" s="49"/>
      <c r="AR132" s="49"/>
      <c r="AS132" s="49"/>
    </row>
    <row r="133" customFormat="false" ht="13.5" hidden="false" customHeight="true" outlineLevel="0" collapsed="false">
      <c r="B133" s="35"/>
      <c r="C133" s="133" t="n">
        <f aca="false">C132+0.0034</f>
        <v>0.491116666666667</v>
      </c>
      <c r="D133" s="57" t="n">
        <v>225</v>
      </c>
      <c r="E133" s="58" t="n">
        <v>67.31</v>
      </c>
      <c r="F133" s="58" t="n">
        <v>67.31</v>
      </c>
      <c r="G133" s="58" t="n">
        <v>67.31</v>
      </c>
      <c r="H133" s="58" t="n">
        <v>67.31</v>
      </c>
      <c r="I133" s="58" t="n">
        <v>67.31</v>
      </c>
      <c r="J133" s="58" t="n">
        <v>67.31</v>
      </c>
      <c r="K133" s="58" t="n">
        <v>67.31</v>
      </c>
      <c r="L133" s="58" t="n">
        <v>67.31</v>
      </c>
      <c r="M133" s="58" t="n">
        <v>67.31</v>
      </c>
      <c r="N133" s="58" t="n">
        <v>67.31</v>
      </c>
      <c r="O133" s="58" t="n">
        <v>67.31</v>
      </c>
      <c r="P133" s="58" t="n">
        <v>67.31</v>
      </c>
      <c r="Q133" s="58" t="n">
        <v>67.31</v>
      </c>
      <c r="R133" s="58" t="n">
        <v>27.44</v>
      </c>
      <c r="S133" s="58" t="n">
        <v>27.36</v>
      </c>
      <c r="T133" s="58" t="n">
        <v>26.25</v>
      </c>
      <c r="V133" s="28"/>
      <c r="Y133" s="47"/>
      <c r="AE133" s="48"/>
      <c r="AF133" s="48"/>
      <c r="AG133" s="48"/>
      <c r="AJ133" s="49"/>
      <c r="AK133" s="49"/>
      <c r="AL133" s="49"/>
      <c r="AM133" s="49"/>
      <c r="AN133" s="49"/>
      <c r="AO133" s="49"/>
      <c r="AP133" s="49"/>
      <c r="AQ133" s="49"/>
      <c r="AR133" s="49"/>
      <c r="AS133" s="49"/>
    </row>
    <row r="134" customFormat="false" ht="13.5" hidden="false" customHeight="true" outlineLevel="0" collapsed="false">
      <c r="B134" s="35"/>
      <c r="C134" s="133" t="n">
        <f aca="false">C133+0.0034</f>
        <v>0.494516666666667</v>
      </c>
      <c r="D134" s="57" t="n">
        <v>230</v>
      </c>
      <c r="E134" s="58" t="n">
        <v>66.98</v>
      </c>
      <c r="F134" s="58" t="n">
        <v>66.98</v>
      </c>
      <c r="G134" s="58" t="n">
        <v>66.98</v>
      </c>
      <c r="H134" s="58" t="n">
        <v>66.98</v>
      </c>
      <c r="I134" s="58" t="n">
        <v>66.98</v>
      </c>
      <c r="J134" s="58" t="n">
        <v>66.98</v>
      </c>
      <c r="K134" s="58" t="n">
        <v>66.98</v>
      </c>
      <c r="L134" s="58" t="n">
        <v>66.98</v>
      </c>
      <c r="M134" s="58" t="n">
        <v>66.98</v>
      </c>
      <c r="N134" s="58" t="n">
        <v>66.98</v>
      </c>
      <c r="O134" s="58" t="n">
        <v>66.98</v>
      </c>
      <c r="P134" s="58" t="n">
        <v>66.98</v>
      </c>
      <c r="Q134" s="58" t="n">
        <v>66.98</v>
      </c>
      <c r="R134" s="58" t="n">
        <v>27.4</v>
      </c>
      <c r="S134" s="58" t="n">
        <v>27.6</v>
      </c>
      <c r="T134" s="58" t="n">
        <v>26.29</v>
      </c>
      <c r="V134" s="28"/>
      <c r="Y134" s="47"/>
      <c r="AE134" s="48"/>
      <c r="AF134" s="48"/>
      <c r="AG134" s="48"/>
      <c r="AJ134" s="49"/>
      <c r="AK134" s="49"/>
      <c r="AL134" s="49"/>
      <c r="AM134" s="49"/>
      <c r="AN134" s="49"/>
      <c r="AO134" s="49"/>
      <c r="AP134" s="49"/>
      <c r="AQ134" s="49"/>
      <c r="AR134" s="49"/>
      <c r="AS134" s="49"/>
    </row>
    <row r="135" customFormat="false" ht="13.5" hidden="false" customHeight="true" outlineLevel="0" collapsed="false">
      <c r="B135" s="35"/>
      <c r="C135" s="133" t="n">
        <f aca="false">C134+0.0034</f>
        <v>0.497916666666667</v>
      </c>
      <c r="D135" s="57" t="n">
        <v>235</v>
      </c>
      <c r="E135" s="58" t="n">
        <v>67.58</v>
      </c>
      <c r="F135" s="58" t="n">
        <v>67.58</v>
      </c>
      <c r="G135" s="58" t="n">
        <v>67.58</v>
      </c>
      <c r="H135" s="58" t="n">
        <v>67.58</v>
      </c>
      <c r="I135" s="58" t="n">
        <v>67.58</v>
      </c>
      <c r="J135" s="58" t="n">
        <v>67.58</v>
      </c>
      <c r="K135" s="58" t="n">
        <v>67.58</v>
      </c>
      <c r="L135" s="58" t="n">
        <v>67.58</v>
      </c>
      <c r="M135" s="58" t="n">
        <v>67.58</v>
      </c>
      <c r="N135" s="58" t="n">
        <v>67.58</v>
      </c>
      <c r="O135" s="58" t="n">
        <v>67.58</v>
      </c>
      <c r="P135" s="58" t="n">
        <v>67.58</v>
      </c>
      <c r="Q135" s="58" t="n">
        <v>67.58</v>
      </c>
      <c r="R135" s="58" t="n">
        <v>27.94</v>
      </c>
      <c r="S135" s="58" t="n">
        <v>27.95</v>
      </c>
      <c r="T135" s="58" t="n">
        <v>26.48</v>
      </c>
      <c r="V135" s="28"/>
      <c r="Y135" s="47"/>
      <c r="AE135" s="48"/>
      <c r="AF135" s="48"/>
      <c r="AG135" s="48"/>
      <c r="AJ135" s="49"/>
      <c r="AK135" s="49"/>
      <c r="AL135" s="49"/>
      <c r="AM135" s="49"/>
      <c r="AN135" s="49"/>
      <c r="AO135" s="49"/>
      <c r="AP135" s="49"/>
      <c r="AQ135" s="49"/>
      <c r="AR135" s="49"/>
      <c r="AS135" s="49"/>
    </row>
    <row r="136" customFormat="false" ht="13.5" hidden="false" customHeight="true" outlineLevel="0" collapsed="false">
      <c r="B136" s="35"/>
      <c r="C136" s="133" t="n">
        <f aca="false">C135+0.0034</f>
        <v>0.501316666666667</v>
      </c>
      <c r="D136" s="65" t="n">
        <v>240</v>
      </c>
      <c r="E136" s="66" t="n">
        <v>67.5</v>
      </c>
      <c r="F136" s="66" t="n">
        <v>67.5</v>
      </c>
      <c r="G136" s="66" t="n">
        <v>67.5</v>
      </c>
      <c r="H136" s="66" t="n">
        <v>67.5</v>
      </c>
      <c r="I136" s="66" t="n">
        <v>67.5</v>
      </c>
      <c r="J136" s="66" t="n">
        <v>67.5</v>
      </c>
      <c r="K136" s="66" t="n">
        <v>67.5</v>
      </c>
      <c r="L136" s="66" t="n">
        <v>67.5</v>
      </c>
      <c r="M136" s="66" t="n">
        <v>67.5</v>
      </c>
      <c r="N136" s="66" t="n">
        <v>67.5</v>
      </c>
      <c r="O136" s="66" t="n">
        <v>67.5</v>
      </c>
      <c r="P136" s="66" t="n">
        <v>67.5</v>
      </c>
      <c r="Q136" s="66" t="n">
        <v>67.5</v>
      </c>
      <c r="R136" s="66" t="n">
        <v>27.95</v>
      </c>
      <c r="S136" s="66" t="n">
        <v>28.3</v>
      </c>
      <c r="T136" s="66" t="n">
        <v>26.7</v>
      </c>
      <c r="V136" s="28"/>
      <c r="Y136" s="47"/>
      <c r="AE136" s="48"/>
      <c r="AF136" s="48"/>
      <c r="AG136" s="48"/>
      <c r="AJ136" s="49"/>
      <c r="AK136" s="49"/>
      <c r="AL136" s="49"/>
      <c r="AM136" s="49"/>
      <c r="AN136" s="49"/>
      <c r="AO136" s="49"/>
      <c r="AP136" s="49"/>
      <c r="AQ136" s="49"/>
      <c r="AR136" s="49"/>
      <c r="AS136" s="49"/>
    </row>
    <row r="137" customFormat="false" ht="13.5" hidden="false" customHeight="true" outlineLevel="0" collapsed="false">
      <c r="B137" s="35"/>
      <c r="C137" s="133" t="n">
        <f aca="false">C136+0.0034</f>
        <v>0.504716666666667</v>
      </c>
      <c r="D137" s="57" t="n">
        <v>245</v>
      </c>
      <c r="E137" s="58" t="n">
        <v>67.65</v>
      </c>
      <c r="F137" s="58" t="n">
        <v>67.65</v>
      </c>
      <c r="G137" s="58" t="n">
        <v>67.65</v>
      </c>
      <c r="H137" s="58" t="n">
        <v>67.65</v>
      </c>
      <c r="I137" s="58" t="n">
        <v>67.65</v>
      </c>
      <c r="J137" s="58" t="n">
        <v>67.65</v>
      </c>
      <c r="K137" s="58" t="n">
        <v>67.65</v>
      </c>
      <c r="L137" s="58" t="n">
        <v>67.65</v>
      </c>
      <c r="M137" s="58" t="n">
        <v>67.65</v>
      </c>
      <c r="N137" s="58" t="n">
        <v>67.65</v>
      </c>
      <c r="O137" s="58" t="n">
        <v>67.65</v>
      </c>
      <c r="P137" s="58" t="n">
        <v>67.65</v>
      </c>
      <c r="Q137" s="58" t="n">
        <v>67.65</v>
      </c>
      <c r="R137" s="58" t="n">
        <v>27.52</v>
      </c>
      <c r="S137" s="58" t="n">
        <v>27.35</v>
      </c>
      <c r="T137" s="58" t="n">
        <v>26.35</v>
      </c>
      <c r="V137" s="28"/>
      <c r="Y137" s="47"/>
      <c r="AE137" s="48"/>
      <c r="AF137" s="48"/>
      <c r="AG137" s="48"/>
      <c r="AJ137" s="49"/>
      <c r="AK137" s="49"/>
      <c r="AL137" s="49"/>
      <c r="AM137" s="49"/>
      <c r="AN137" s="49"/>
      <c r="AO137" s="49"/>
      <c r="AP137" s="49"/>
      <c r="AQ137" s="49"/>
      <c r="AR137" s="49"/>
      <c r="AS137" s="49"/>
    </row>
    <row r="138" customFormat="false" ht="13.5" hidden="false" customHeight="true" outlineLevel="0" collapsed="false">
      <c r="B138" s="35"/>
      <c r="C138" s="133" t="n">
        <f aca="false">C137+0.0034</f>
        <v>0.508116666666667</v>
      </c>
      <c r="D138" s="57" t="n">
        <v>250</v>
      </c>
      <c r="E138" s="58" t="n">
        <v>67.98</v>
      </c>
      <c r="F138" s="58" t="n">
        <v>67.98</v>
      </c>
      <c r="G138" s="58" t="n">
        <v>67.98</v>
      </c>
      <c r="H138" s="58" t="n">
        <v>67.98</v>
      </c>
      <c r="I138" s="58" t="n">
        <v>67.98</v>
      </c>
      <c r="J138" s="58" t="n">
        <v>67.98</v>
      </c>
      <c r="K138" s="58" t="n">
        <v>67.98</v>
      </c>
      <c r="L138" s="58" t="n">
        <v>67.98</v>
      </c>
      <c r="M138" s="58" t="n">
        <v>67.98</v>
      </c>
      <c r="N138" s="58" t="n">
        <v>67.98</v>
      </c>
      <c r="O138" s="58" t="n">
        <v>67.98</v>
      </c>
      <c r="P138" s="58" t="n">
        <v>67.98</v>
      </c>
      <c r="Q138" s="58" t="n">
        <v>67.98</v>
      </c>
      <c r="R138" s="58" t="n">
        <v>27.73</v>
      </c>
      <c r="S138" s="58" t="n">
        <v>27.64</v>
      </c>
      <c r="T138" s="58" t="n">
        <v>26.56</v>
      </c>
      <c r="V138" s="28"/>
      <c r="Y138" s="47"/>
      <c r="AE138" s="48"/>
      <c r="AF138" s="48"/>
      <c r="AG138" s="48"/>
      <c r="AJ138" s="49"/>
      <c r="AK138" s="49"/>
      <c r="AL138" s="49"/>
      <c r="AM138" s="49"/>
      <c r="AN138" s="49"/>
      <c r="AO138" s="49"/>
      <c r="AP138" s="49"/>
      <c r="AQ138" s="49"/>
      <c r="AR138" s="49"/>
      <c r="AS138" s="49"/>
    </row>
    <row r="139" customFormat="false" ht="13.5" hidden="false" customHeight="true" outlineLevel="0" collapsed="false">
      <c r="B139" s="35"/>
      <c r="C139" s="133" t="n">
        <f aca="false">C138+0.0034</f>
        <v>0.511516666666667</v>
      </c>
      <c r="D139" s="57" t="n">
        <v>255</v>
      </c>
      <c r="E139" s="58" t="n">
        <v>68.7</v>
      </c>
      <c r="F139" s="58" t="n">
        <v>68.7</v>
      </c>
      <c r="G139" s="58" t="n">
        <v>68.7</v>
      </c>
      <c r="H139" s="58" t="n">
        <v>68.7</v>
      </c>
      <c r="I139" s="58" t="n">
        <v>68.7</v>
      </c>
      <c r="J139" s="58" t="n">
        <v>68.7</v>
      </c>
      <c r="K139" s="58" t="n">
        <v>68.7</v>
      </c>
      <c r="L139" s="58" t="n">
        <v>68.7</v>
      </c>
      <c r="M139" s="58" t="n">
        <v>68.7</v>
      </c>
      <c r="N139" s="58" t="n">
        <v>68.7</v>
      </c>
      <c r="O139" s="58" t="n">
        <v>68.7</v>
      </c>
      <c r="P139" s="58" t="n">
        <v>68.7</v>
      </c>
      <c r="Q139" s="58" t="n">
        <v>68.7</v>
      </c>
      <c r="R139" s="58" t="n">
        <v>27.8</v>
      </c>
      <c r="S139" s="58" t="n">
        <v>27.73</v>
      </c>
      <c r="T139" s="58" t="n">
        <v>26.55</v>
      </c>
      <c r="V139" s="28"/>
      <c r="Y139" s="47"/>
      <c r="AE139" s="48"/>
      <c r="AF139" s="48"/>
      <c r="AG139" s="48"/>
      <c r="AJ139" s="49"/>
      <c r="AK139" s="49"/>
      <c r="AL139" s="49"/>
      <c r="AM139" s="49"/>
      <c r="AN139" s="49"/>
      <c r="AO139" s="49"/>
      <c r="AP139" s="49"/>
      <c r="AQ139" s="49"/>
      <c r="AR139" s="49"/>
      <c r="AS139" s="49"/>
    </row>
    <row r="140" customFormat="false" ht="13.5" hidden="false" customHeight="true" outlineLevel="0" collapsed="false">
      <c r="B140" s="35"/>
      <c r="C140" s="133" t="n">
        <f aca="false">C139+0.0034</f>
        <v>0.514916666666667</v>
      </c>
      <c r="D140" s="57" t="n">
        <v>260</v>
      </c>
      <c r="E140" s="58" t="n">
        <v>67.58</v>
      </c>
      <c r="F140" s="58" t="n">
        <v>67.58</v>
      </c>
      <c r="G140" s="58" t="n">
        <v>67.58</v>
      </c>
      <c r="H140" s="58" t="n">
        <v>67.58</v>
      </c>
      <c r="I140" s="58" t="n">
        <v>67.58</v>
      </c>
      <c r="J140" s="58" t="n">
        <v>67.58</v>
      </c>
      <c r="K140" s="58" t="n">
        <v>67.58</v>
      </c>
      <c r="L140" s="58" t="n">
        <v>67.58</v>
      </c>
      <c r="M140" s="58" t="n">
        <v>67.58</v>
      </c>
      <c r="N140" s="58" t="n">
        <v>67.58</v>
      </c>
      <c r="O140" s="58" t="n">
        <v>67.58</v>
      </c>
      <c r="P140" s="58" t="n">
        <v>67.58</v>
      </c>
      <c r="Q140" s="58" t="n">
        <v>67.58</v>
      </c>
      <c r="R140" s="58" t="n">
        <v>27.95</v>
      </c>
      <c r="S140" s="58" t="n">
        <v>28.12</v>
      </c>
      <c r="T140" s="58" t="n">
        <v>26.89</v>
      </c>
      <c r="V140" s="28"/>
      <c r="AL140" s="49"/>
      <c r="AM140" s="49"/>
      <c r="AN140" s="49"/>
      <c r="AO140" s="49"/>
      <c r="AP140" s="49"/>
      <c r="AQ140" s="49"/>
      <c r="AR140" s="49"/>
      <c r="AS140" s="49"/>
    </row>
    <row r="141" customFormat="false" ht="13.5" hidden="false" customHeight="true" outlineLevel="0" collapsed="false">
      <c r="B141" s="35"/>
      <c r="C141" s="133" t="n">
        <f aca="false">C140+0.0034</f>
        <v>0.518316666666667</v>
      </c>
      <c r="D141" s="57" t="n">
        <v>265</v>
      </c>
      <c r="E141" s="58" t="n">
        <v>68.6</v>
      </c>
      <c r="F141" s="58" t="n">
        <v>68.6</v>
      </c>
      <c r="G141" s="58" t="n">
        <v>68.6</v>
      </c>
      <c r="H141" s="58" t="n">
        <v>68.6</v>
      </c>
      <c r="I141" s="58" t="n">
        <v>68.6</v>
      </c>
      <c r="J141" s="58" t="n">
        <v>68.6</v>
      </c>
      <c r="K141" s="58" t="n">
        <v>68.6</v>
      </c>
      <c r="L141" s="58" t="n">
        <v>68.6</v>
      </c>
      <c r="M141" s="58" t="n">
        <v>68.6</v>
      </c>
      <c r="N141" s="58" t="n">
        <v>68.6</v>
      </c>
      <c r="O141" s="58" t="n">
        <v>68.6</v>
      </c>
      <c r="P141" s="58" t="n">
        <v>68.6</v>
      </c>
      <c r="Q141" s="58" t="n">
        <v>68.6</v>
      </c>
      <c r="R141" s="58" t="n">
        <v>28.36</v>
      </c>
      <c r="S141" s="58" t="n">
        <v>28.29</v>
      </c>
      <c r="T141" s="58" t="n">
        <v>27.1</v>
      </c>
      <c r="V141" s="28"/>
      <c r="Y141" s="189" t="s">
        <v>76</v>
      </c>
      <c r="Z141" s="189"/>
      <c r="AA141" s="189"/>
      <c r="AB141" s="189"/>
      <c r="AC141" s="189"/>
      <c r="AD141" s="189"/>
      <c r="AE141" s="189"/>
      <c r="AF141" s="189"/>
      <c r="AG141" s="189"/>
      <c r="AH141" s="189"/>
      <c r="AI141" s="189"/>
      <c r="AJ141" s="189"/>
      <c r="AK141" s="189"/>
      <c r="AL141" s="189"/>
      <c r="AM141" s="189"/>
      <c r="AN141" s="189"/>
      <c r="AO141" s="189"/>
      <c r="AP141" s="49"/>
      <c r="AQ141" s="49"/>
      <c r="AR141" s="49"/>
      <c r="AS141" s="49"/>
    </row>
    <row r="142" customFormat="false" ht="13.5" hidden="false" customHeight="true" outlineLevel="0" collapsed="false">
      <c r="B142" s="35"/>
      <c r="C142" s="133" t="n">
        <f aca="false">C141+0.0034</f>
        <v>0.521716666666667</v>
      </c>
      <c r="D142" s="65" t="n">
        <v>270</v>
      </c>
      <c r="E142" s="66" t="n">
        <v>67.99</v>
      </c>
      <c r="F142" s="66" t="n">
        <v>67.99</v>
      </c>
      <c r="G142" s="66" t="n">
        <v>67.99</v>
      </c>
      <c r="H142" s="66" t="n">
        <v>67.99</v>
      </c>
      <c r="I142" s="66" t="n">
        <v>67.99</v>
      </c>
      <c r="J142" s="66" t="n">
        <v>67.99</v>
      </c>
      <c r="K142" s="66" t="n">
        <v>67.99</v>
      </c>
      <c r="L142" s="66" t="n">
        <v>67.99</v>
      </c>
      <c r="M142" s="66" t="n">
        <v>67.99</v>
      </c>
      <c r="N142" s="66" t="n">
        <v>67.99</v>
      </c>
      <c r="O142" s="66" t="n">
        <v>67.99</v>
      </c>
      <c r="P142" s="66" t="n">
        <v>67.99</v>
      </c>
      <c r="Q142" s="66" t="n">
        <v>67.99</v>
      </c>
      <c r="R142" s="66" t="n">
        <v>28.09</v>
      </c>
      <c r="S142" s="66" t="n">
        <v>28.11</v>
      </c>
      <c r="T142" s="66" t="n">
        <v>26.91</v>
      </c>
      <c r="V142" s="28"/>
      <c r="Y142" s="189" t="s">
        <v>68</v>
      </c>
      <c r="Z142" s="189"/>
      <c r="AA142" s="189"/>
      <c r="AB142" s="189"/>
      <c r="AC142" s="189"/>
      <c r="AD142" s="189"/>
      <c r="AE142" s="189"/>
      <c r="AF142" s="189"/>
      <c r="AG142" s="189"/>
      <c r="AH142" s="189"/>
      <c r="AI142" s="189"/>
      <c r="AJ142" s="189"/>
      <c r="AK142" s="189"/>
      <c r="AL142" s="189"/>
      <c r="AM142" s="190" t="s">
        <v>65</v>
      </c>
      <c r="AN142" s="190"/>
      <c r="AO142" s="190"/>
      <c r="AP142" s="49"/>
      <c r="AQ142" s="49"/>
      <c r="AR142" s="49"/>
      <c r="AS142" s="49"/>
    </row>
    <row r="143" customFormat="false" ht="13.5" hidden="false" customHeight="true" outlineLevel="0" collapsed="false">
      <c r="B143" s="35"/>
      <c r="C143" s="133" t="n">
        <f aca="false">C142+0.0034</f>
        <v>0.525116666666667</v>
      </c>
      <c r="D143" s="57" t="n">
        <v>275</v>
      </c>
      <c r="E143" s="58" t="n">
        <v>68.61</v>
      </c>
      <c r="F143" s="58" t="n">
        <v>68.61</v>
      </c>
      <c r="G143" s="58" t="n">
        <v>68.61</v>
      </c>
      <c r="H143" s="58" t="n">
        <v>68.61</v>
      </c>
      <c r="I143" s="58" t="n">
        <v>68.61</v>
      </c>
      <c r="J143" s="58" t="n">
        <v>68.61</v>
      </c>
      <c r="K143" s="58" t="n">
        <v>68.61</v>
      </c>
      <c r="L143" s="58" t="n">
        <v>68.61</v>
      </c>
      <c r="M143" s="58" t="n">
        <v>68.61</v>
      </c>
      <c r="N143" s="58" t="n">
        <v>68.61</v>
      </c>
      <c r="O143" s="58" t="n">
        <v>68.61</v>
      </c>
      <c r="P143" s="58" t="n">
        <v>68.61</v>
      </c>
      <c r="Q143" s="58" t="n">
        <v>68.61</v>
      </c>
      <c r="R143" s="58" t="n">
        <v>28.38</v>
      </c>
      <c r="S143" s="58" t="n">
        <v>28.29</v>
      </c>
      <c r="T143" s="58" t="n">
        <v>27.15</v>
      </c>
      <c r="V143" s="28"/>
      <c r="Y143" s="55" t="s">
        <v>66</v>
      </c>
      <c r="Z143" s="45" t="s">
        <v>48</v>
      </c>
      <c r="AA143" s="45" t="s">
        <v>50</v>
      </c>
      <c r="AB143" s="45" t="s">
        <v>52</v>
      </c>
      <c r="AC143" s="45" t="s">
        <v>54</v>
      </c>
      <c r="AD143" s="45" t="s">
        <v>56</v>
      </c>
      <c r="AE143" s="45" t="s">
        <v>154</v>
      </c>
      <c r="AF143" s="45" t="s">
        <v>155</v>
      </c>
      <c r="AG143" s="45" t="s">
        <v>156</v>
      </c>
      <c r="AH143" s="45" t="s">
        <v>157</v>
      </c>
      <c r="AI143" s="45" t="s">
        <v>158</v>
      </c>
      <c r="AJ143" s="45" t="s">
        <v>159</v>
      </c>
      <c r="AK143" s="45" t="s">
        <v>160</v>
      </c>
      <c r="AL143" s="45" t="s">
        <v>161</v>
      </c>
      <c r="AM143" s="45" t="s">
        <v>58</v>
      </c>
      <c r="AN143" s="45" t="s">
        <v>60</v>
      </c>
      <c r="AO143" s="45" t="s">
        <v>61</v>
      </c>
      <c r="AP143" s="49"/>
      <c r="AQ143" s="49"/>
      <c r="AR143" s="49"/>
      <c r="AS143" s="49"/>
    </row>
    <row r="144" customFormat="false" ht="13.5" hidden="false" customHeight="true" outlineLevel="0" collapsed="false">
      <c r="B144" s="35"/>
      <c r="C144" s="133" t="n">
        <f aca="false">C143+0.0034</f>
        <v>0.528516666666667</v>
      </c>
      <c r="D144" s="57" t="n">
        <v>280</v>
      </c>
      <c r="E144" s="58" t="n">
        <v>67.38</v>
      </c>
      <c r="F144" s="58" t="n">
        <v>67.38</v>
      </c>
      <c r="G144" s="58" t="n">
        <v>67.38</v>
      </c>
      <c r="H144" s="58" t="n">
        <v>67.38</v>
      </c>
      <c r="I144" s="58" t="n">
        <v>67.38</v>
      </c>
      <c r="J144" s="58" t="n">
        <v>67.38</v>
      </c>
      <c r="K144" s="58" t="n">
        <v>67.38</v>
      </c>
      <c r="L144" s="58" t="n">
        <v>67.38</v>
      </c>
      <c r="M144" s="58" t="n">
        <v>67.38</v>
      </c>
      <c r="N144" s="58" t="n">
        <v>67.38</v>
      </c>
      <c r="O144" s="58" t="n">
        <v>67.38</v>
      </c>
      <c r="P144" s="58" t="n">
        <v>67.38</v>
      </c>
      <c r="Q144" s="58" t="n">
        <v>67.38</v>
      </c>
      <c r="R144" s="58" t="n">
        <v>28.25</v>
      </c>
      <c r="S144" s="58" t="n">
        <v>28.16</v>
      </c>
      <c r="T144" s="58" t="n">
        <v>27.16</v>
      </c>
      <c r="V144" s="28"/>
      <c r="Y144" s="57" t="s">
        <v>77</v>
      </c>
      <c r="Z144" s="67" t="n">
        <f aca="false">(MEDIAN(E88:E100)-E88)-(MEDIAN($R$88:$T$100)-MEDIAN($R$88:$T$88))</f>
        <v>29.64</v>
      </c>
      <c r="AA144" s="67" t="n">
        <f aca="false">(MEDIAN(F88:F100)-F88)-(MEDIAN($R$88:$T$100)-MEDIAN($R$88:$T$88))</f>
        <v>29.64</v>
      </c>
      <c r="AB144" s="67" t="n">
        <f aca="false">(MEDIAN(G88:G100)-G88)-(MEDIAN($R$88:$T$100)-MEDIAN($R$88:$T$88))</f>
        <v>29.64</v>
      </c>
      <c r="AC144" s="67" t="n">
        <f aca="false">(MEDIAN(H88:H100)-H88)-(MEDIAN($R$88:$T$100)-MEDIAN($R$88:$T$88))</f>
        <v>29.64</v>
      </c>
      <c r="AD144" s="67" t="n">
        <f aca="false">(MEDIAN(I88:I100)-I88)-(MEDIAN($R$88:$T$100)-MEDIAN($R$88:$T$88))</f>
        <v>29.64</v>
      </c>
      <c r="AE144" s="67" t="n">
        <f aca="false">(MEDIAN(J88:J100)-J88)-(MEDIAN($R$88:$T$100)-MEDIAN($R$88:$T$88))</f>
        <v>29.64</v>
      </c>
      <c r="AF144" s="67" t="n">
        <f aca="false">(MEDIAN(K88:K100)-K88)-(MEDIAN($R$88:$T$100)-MEDIAN($R$88:$T$88))</f>
        <v>29.64</v>
      </c>
      <c r="AG144" s="67" t="n">
        <f aca="false">(MEDIAN(L88:L100)-L88)-(MEDIAN($R$88:$T$100)-MEDIAN($R$88:$T$88))</f>
        <v>29.64</v>
      </c>
      <c r="AH144" s="67" t="n">
        <f aca="false">(MEDIAN(M88:M100)-M88)-(MEDIAN($R$88:$T$100)-MEDIAN($R$88:$T$88))</f>
        <v>29.64</v>
      </c>
      <c r="AI144" s="67" t="n">
        <f aca="false">(MEDIAN(N88:N100)-N88)-(MEDIAN($R$88:$T$100)-MEDIAN($R$88:$T$88))</f>
        <v>29.64</v>
      </c>
      <c r="AJ144" s="67" t="n">
        <f aca="false">(MEDIAN(O88:O100)-O88)-(MEDIAN($R$88:$T$100)-MEDIAN($R$88:$T$88))</f>
        <v>29.64</v>
      </c>
      <c r="AK144" s="67" t="n">
        <f aca="false">(MEDIAN(P88:P100)-P88)-(MEDIAN($R$88:$T$100)-MEDIAN($R$88:$T$88))</f>
        <v>29.64</v>
      </c>
      <c r="AL144" s="67" t="n">
        <f aca="false">(MEDIAN(Q88:Q100)-Q88)-(MEDIAN($R$88:$T$100)-MEDIAN($R$88:$T$88))</f>
        <v>29.64</v>
      </c>
      <c r="AM144" s="67" t="n">
        <f aca="false">MEDIAN(R88:R100)-R88</f>
        <v>0.469999999999999</v>
      </c>
      <c r="AN144" s="67" t="n">
        <f aca="false">MEDIAN(S88:S100)-S88</f>
        <v>0.379999999999999</v>
      </c>
      <c r="AO144" s="67" t="n">
        <f aca="false">MEDIAN(T88:T100)-T88</f>
        <v>0.289999999999999</v>
      </c>
      <c r="AP144" s="49"/>
      <c r="AQ144" s="49"/>
      <c r="AR144" s="49"/>
      <c r="AS144" s="49"/>
    </row>
    <row r="145" customFormat="false" ht="13.5" hidden="false" customHeight="true" outlineLevel="0" collapsed="false">
      <c r="B145" s="35"/>
      <c r="C145" s="133" t="n">
        <f aca="false">C144+0.0034</f>
        <v>0.531916666666667</v>
      </c>
      <c r="D145" s="57" t="n">
        <v>285</v>
      </c>
      <c r="E145" s="58" t="n">
        <v>67.5</v>
      </c>
      <c r="F145" s="58" t="n">
        <v>67.5</v>
      </c>
      <c r="G145" s="58" t="n">
        <v>67.5</v>
      </c>
      <c r="H145" s="58" t="n">
        <v>67.5</v>
      </c>
      <c r="I145" s="58" t="n">
        <v>67.5</v>
      </c>
      <c r="J145" s="58" t="n">
        <v>67.5</v>
      </c>
      <c r="K145" s="58" t="n">
        <v>67.5</v>
      </c>
      <c r="L145" s="58" t="n">
        <v>67.5</v>
      </c>
      <c r="M145" s="58" t="n">
        <v>67.5</v>
      </c>
      <c r="N145" s="58" t="n">
        <v>67.5</v>
      </c>
      <c r="O145" s="58" t="n">
        <v>67.5</v>
      </c>
      <c r="P145" s="58" t="n">
        <v>67.5</v>
      </c>
      <c r="Q145" s="58" t="n">
        <v>67.5</v>
      </c>
      <c r="R145" s="58" t="n">
        <v>28.31</v>
      </c>
      <c r="S145" s="58" t="n">
        <v>28.23</v>
      </c>
      <c r="T145" s="58" t="n">
        <v>27.22</v>
      </c>
      <c r="V145" s="28"/>
      <c r="Y145" s="57" t="s">
        <v>78</v>
      </c>
      <c r="Z145" s="67" t="n">
        <f aca="false">MEDIAN(E100:E112)-E100-(MEDIAN($R$100:$T$112)-MEDIAN($R$100:$T$100))</f>
        <v>0.640000000000004</v>
      </c>
      <c r="AA145" s="67" t="n">
        <f aca="false">MEDIAN(F100:F112)-F100-(MEDIAN($R$100:$T$112)-MEDIAN($R$100:$T$100))</f>
        <v>0.640000000000004</v>
      </c>
      <c r="AB145" s="67" t="n">
        <f aca="false">MEDIAN(G100:G112)-G100-(MEDIAN($R$100:$T$112)-MEDIAN($R$100:$T$100))</f>
        <v>0.640000000000004</v>
      </c>
      <c r="AC145" s="67" t="n">
        <f aca="false">MEDIAN(H100:H112)-H100-(MEDIAN($R$100:$T$112)-MEDIAN($R$100:$T$100))</f>
        <v>0.640000000000004</v>
      </c>
      <c r="AD145" s="67" t="n">
        <f aca="false">MEDIAN(I100:I112)-I100-(MEDIAN($R$100:$T$112)-MEDIAN($R$100:$T$100))</f>
        <v>0.640000000000004</v>
      </c>
      <c r="AE145" s="67" t="n">
        <f aca="false">MEDIAN(J100:J112)-J100-(MEDIAN($R$100:$T$112)-MEDIAN($R$100:$T$100))</f>
        <v>0.640000000000004</v>
      </c>
      <c r="AF145" s="67" t="n">
        <f aca="false">MEDIAN(K100:K112)-K100-(MEDIAN($R$100:$T$112)-MEDIAN($R$100:$T$100))</f>
        <v>0.640000000000004</v>
      </c>
      <c r="AG145" s="67" t="n">
        <f aca="false">MEDIAN(L100:L112)-L100-(MEDIAN($R$100:$T$112)-MEDIAN($R$100:$T$100))</f>
        <v>0.640000000000004</v>
      </c>
      <c r="AH145" s="67" t="n">
        <f aca="false">MEDIAN(M100:M112)-M100-(MEDIAN($R$100:$T$112)-MEDIAN($R$100:$T$100))</f>
        <v>0.640000000000004</v>
      </c>
      <c r="AI145" s="67" t="n">
        <f aca="false">MEDIAN(N100:N112)-N100-(MEDIAN($R$100:$T$112)-MEDIAN($R$100:$T$100))</f>
        <v>0.640000000000004</v>
      </c>
      <c r="AJ145" s="67" t="n">
        <f aca="false">MEDIAN(O100:O112)-O100-(MEDIAN($R$100:$T$112)-MEDIAN($R$100:$T$100))</f>
        <v>0.640000000000004</v>
      </c>
      <c r="AK145" s="67" t="n">
        <f aca="false">MEDIAN(P100:P112)-P100-(MEDIAN($R$100:$T$112)-MEDIAN($R$100:$T$100))</f>
        <v>0.640000000000004</v>
      </c>
      <c r="AL145" s="67" t="n">
        <f aca="false">MEDIAN(Q100:Q112)-Q100-(MEDIAN($R$100:$T$112)-MEDIAN($R$100:$T$100))</f>
        <v>0.640000000000004</v>
      </c>
      <c r="AM145" s="67" t="n">
        <f aca="false">MEDIAN(R100:R112)-R100</f>
        <v>0.23</v>
      </c>
      <c r="AN145" s="67" t="n">
        <f aca="false">MEDIAN(S100:S112)-S100</f>
        <v>0.289999999999999</v>
      </c>
      <c r="AO145" s="67" t="n">
        <f aca="false">MEDIAN(T100:T112)-T100</f>
        <v>0.219999999999999</v>
      </c>
      <c r="AP145" s="49"/>
      <c r="AQ145" s="49"/>
      <c r="AR145" s="49"/>
      <c r="AS145" s="49"/>
    </row>
    <row r="146" customFormat="false" ht="13.5" hidden="false" customHeight="true" outlineLevel="0" collapsed="false">
      <c r="B146" s="35"/>
      <c r="C146" s="133" t="n">
        <f aca="false">C145+0.0034</f>
        <v>0.535316666666667</v>
      </c>
      <c r="D146" s="57" t="n">
        <v>290</v>
      </c>
      <c r="E146" s="58" t="n">
        <v>67.96</v>
      </c>
      <c r="F146" s="58" t="n">
        <v>67.96</v>
      </c>
      <c r="G146" s="58" t="n">
        <v>67.96</v>
      </c>
      <c r="H146" s="58" t="n">
        <v>67.96</v>
      </c>
      <c r="I146" s="58" t="n">
        <v>67.96</v>
      </c>
      <c r="J146" s="58" t="n">
        <v>67.96</v>
      </c>
      <c r="K146" s="58" t="n">
        <v>67.96</v>
      </c>
      <c r="L146" s="58" t="n">
        <v>67.96</v>
      </c>
      <c r="M146" s="58" t="n">
        <v>67.96</v>
      </c>
      <c r="N146" s="58" t="n">
        <v>67.96</v>
      </c>
      <c r="O146" s="58" t="n">
        <v>67.96</v>
      </c>
      <c r="P146" s="58" t="n">
        <v>67.96</v>
      </c>
      <c r="Q146" s="58" t="n">
        <v>67.96</v>
      </c>
      <c r="R146" s="58" t="n">
        <v>28.25</v>
      </c>
      <c r="S146" s="58" t="n">
        <v>28.19</v>
      </c>
      <c r="T146" s="58" t="n">
        <v>27.17</v>
      </c>
      <c r="V146" s="28"/>
      <c r="Y146" s="57" t="s">
        <v>79</v>
      </c>
      <c r="Z146" s="58" t="n">
        <f aca="false">MEDIAN(E112:E124)-E112-(MEDIAN($R$112:$T$124)-MEDIAN($R$112:$T$112))</f>
        <v>1.88000000000001</v>
      </c>
      <c r="AA146" s="58" t="n">
        <f aca="false">MEDIAN(F112:F124)-F112-(MEDIAN($R$112:$T$124)-MEDIAN($R$112:$T$112))</f>
        <v>1.88000000000001</v>
      </c>
      <c r="AB146" s="58" t="n">
        <f aca="false">MEDIAN(G112:G124)-G112-(MEDIAN($R$112:$T$124)-MEDIAN($R$112:$T$112))</f>
        <v>1.88000000000001</v>
      </c>
      <c r="AC146" s="58" t="n">
        <f aca="false">MEDIAN(H112:H124)-H112-(MEDIAN($R$112:$T$124)-MEDIAN($R$112:$T$112))</f>
        <v>1.88000000000001</v>
      </c>
      <c r="AD146" s="58" t="n">
        <f aca="false">MEDIAN(I112:I124)-I112-(MEDIAN($R$112:$T$124)-MEDIAN($R$112:$T$112))</f>
        <v>1.88000000000001</v>
      </c>
      <c r="AE146" s="58" t="n">
        <f aca="false">MEDIAN(J112:J124)-J112-(MEDIAN($R$112:$T$124)-MEDIAN($R$112:$T$112))</f>
        <v>1.88000000000001</v>
      </c>
      <c r="AF146" s="58" t="n">
        <f aca="false">MEDIAN(K112:K124)-K112-(MEDIAN($R$112:$T$124)-MEDIAN($R$112:$T$112))</f>
        <v>1.88000000000001</v>
      </c>
      <c r="AG146" s="58" t="n">
        <f aca="false">MEDIAN(L112:L124)-L112-(MEDIAN($R$112:$T$124)-MEDIAN($R$112:$T$112))</f>
        <v>1.88000000000001</v>
      </c>
      <c r="AH146" s="58" t="n">
        <f aca="false">MEDIAN(M112:M124)-M112-(MEDIAN($R$112:$T$124)-MEDIAN($R$112:$T$112))</f>
        <v>1.88000000000001</v>
      </c>
      <c r="AI146" s="58" t="n">
        <f aca="false">MEDIAN(N112:N124)-N112-(MEDIAN($R$112:$T$124)-MEDIAN($R$112:$T$112))</f>
        <v>1.88000000000001</v>
      </c>
      <c r="AJ146" s="58" t="n">
        <f aca="false">MEDIAN(O112:O124)-O112-(MEDIAN($R$112:$T$124)-MEDIAN($R$112:$T$112))</f>
        <v>1.88000000000001</v>
      </c>
      <c r="AK146" s="58" t="n">
        <f aca="false">MEDIAN(P112:P124)-P112-(MEDIAN($R$112:$T$124)-MEDIAN($R$112:$T$112))</f>
        <v>1.88000000000001</v>
      </c>
      <c r="AL146" s="58" t="n">
        <f aca="false">MEDIAN(Q112:Q124)-Q112-(MEDIAN($R$112:$T$124)-MEDIAN($R$112:$T$112))</f>
        <v>1.88000000000001</v>
      </c>
      <c r="AM146" s="58" t="n">
        <f aca="false">MEDIAN(R112:R124)-R112</f>
        <v>0.760000000000002</v>
      </c>
      <c r="AN146" s="58" t="n">
        <f aca="false">MEDIAN(S112:S124)-S112</f>
        <v>0.719999999999999</v>
      </c>
      <c r="AO146" s="58" t="n">
        <f aca="false">MEDIAN(T112:T124)-T112</f>
        <v>0.729999999999997</v>
      </c>
      <c r="AP146" s="49"/>
      <c r="AQ146" s="49"/>
      <c r="AR146" s="49"/>
      <c r="AS146" s="49"/>
    </row>
    <row r="147" customFormat="false" ht="13.5" hidden="false" customHeight="true" outlineLevel="0" collapsed="false">
      <c r="B147" s="35"/>
      <c r="C147" s="133" t="n">
        <f aca="false">C146+0.0034</f>
        <v>0.538716666666667</v>
      </c>
      <c r="D147" s="57" t="n">
        <v>295</v>
      </c>
      <c r="E147" s="58" t="n">
        <v>68.4</v>
      </c>
      <c r="F147" s="58" t="n">
        <v>68.4</v>
      </c>
      <c r="G147" s="58" t="n">
        <v>68.4</v>
      </c>
      <c r="H147" s="58" t="n">
        <v>68.4</v>
      </c>
      <c r="I147" s="58" t="n">
        <v>68.4</v>
      </c>
      <c r="J147" s="58" t="n">
        <v>68.4</v>
      </c>
      <c r="K147" s="58" t="n">
        <v>68.4</v>
      </c>
      <c r="L147" s="58" t="n">
        <v>68.4</v>
      </c>
      <c r="M147" s="58" t="n">
        <v>68.4</v>
      </c>
      <c r="N147" s="58" t="n">
        <v>68.4</v>
      </c>
      <c r="O147" s="58" t="n">
        <v>68.4</v>
      </c>
      <c r="P147" s="58" t="n">
        <v>68.4</v>
      </c>
      <c r="Q147" s="58" t="n">
        <v>68.4</v>
      </c>
      <c r="R147" s="58" t="n">
        <v>28.58</v>
      </c>
      <c r="S147" s="58" t="n">
        <v>28.65</v>
      </c>
      <c r="T147" s="58" t="n">
        <v>27.48</v>
      </c>
      <c r="V147" s="28"/>
      <c r="Y147" s="57" t="s">
        <v>130</v>
      </c>
      <c r="Z147" s="58" t="n">
        <f aca="false">MEDIAN(E124:E136)-E124-(MEDIAN($R$124:$T$136)-MEDIAN($R$124:$T$124))</f>
        <v>1.7</v>
      </c>
      <c r="AA147" s="58" t="n">
        <f aca="false">MEDIAN(F124:F136)-F124-(MEDIAN($R$124:$T$136)-MEDIAN($R$124:$T$124))</f>
        <v>1.7</v>
      </c>
      <c r="AB147" s="58" t="n">
        <f aca="false">MEDIAN(G124:G136)-G124-(MEDIAN($R$124:$T$136)-MEDIAN($R$124:$T$124))</f>
        <v>1.7</v>
      </c>
      <c r="AC147" s="58" t="n">
        <f aca="false">MEDIAN(H124:H136)-H124-(MEDIAN($R$124:$T$136)-MEDIAN($R$124:$T$124))</f>
        <v>1.7</v>
      </c>
      <c r="AD147" s="58" t="n">
        <f aca="false">MEDIAN(I124:I136)-I124-(MEDIAN($R$124:$T$136)-MEDIAN($R$124:$T$124))</f>
        <v>1.7</v>
      </c>
      <c r="AE147" s="58" t="n">
        <f aca="false">MEDIAN(J124:J136)-J124-(MEDIAN($R$124:$T$136)-MEDIAN($R$124:$T$124))</f>
        <v>1.7</v>
      </c>
      <c r="AF147" s="58" t="n">
        <f aca="false">MEDIAN(K124:K136)-K124-(MEDIAN($R$124:$T$136)-MEDIAN($R$124:$T$124))</f>
        <v>1.7</v>
      </c>
      <c r="AG147" s="58" t="n">
        <f aca="false">MEDIAN(L124:L136)-L124-(MEDIAN($R$124:$T$136)-MEDIAN($R$124:$T$124))</f>
        <v>1.7</v>
      </c>
      <c r="AH147" s="58" t="n">
        <f aca="false">MEDIAN(M124:M136)-M124-(MEDIAN($R$124:$T$136)-MEDIAN($R$124:$T$124))</f>
        <v>1.7</v>
      </c>
      <c r="AI147" s="58" t="n">
        <f aca="false">MEDIAN(N124:N136)-N124-(MEDIAN($R$124:$T$136)-MEDIAN($R$124:$T$124))</f>
        <v>1.7</v>
      </c>
      <c r="AJ147" s="58" t="n">
        <f aca="false">MEDIAN(O124:O136)-O124-(MEDIAN($R$124:$T$136)-MEDIAN($R$124:$T$124))</f>
        <v>1.7</v>
      </c>
      <c r="AK147" s="58" t="n">
        <f aca="false">MEDIAN(P124:P136)-P124-(MEDIAN($R$124:$T$136)-MEDIAN($R$124:$T$124))</f>
        <v>1.7</v>
      </c>
      <c r="AL147" s="58" t="n">
        <f aca="false">MEDIAN(Q124:Q136)-Q124-(MEDIAN($R$124:$T$136)-MEDIAN($R$124:$T$124))</f>
        <v>1.7</v>
      </c>
      <c r="AM147" s="58" t="n">
        <f aca="false">MEDIAN(R124:R136)-R124</f>
        <v>0.879999999999999</v>
      </c>
      <c r="AN147" s="58" t="n">
        <f aca="false">MEDIAN(S124:S136)-S124</f>
        <v>0.989999999999998</v>
      </c>
      <c r="AO147" s="58" t="n">
        <f aca="false">MEDIAN(T124:T136)-T124</f>
        <v>0.780000000000001</v>
      </c>
      <c r="AP147" s="49"/>
      <c r="AQ147" s="49"/>
      <c r="AR147" s="49"/>
      <c r="AS147" s="49"/>
    </row>
    <row r="148" customFormat="false" ht="13.5" hidden="false" customHeight="true" outlineLevel="0" collapsed="false">
      <c r="B148" s="35"/>
      <c r="C148" s="133" t="n">
        <f aca="false">C147+0.0034</f>
        <v>0.542116666666667</v>
      </c>
      <c r="D148" s="65" t="n">
        <v>300</v>
      </c>
      <c r="E148" s="66" t="n">
        <v>68.45</v>
      </c>
      <c r="F148" s="66" t="n">
        <v>68.45</v>
      </c>
      <c r="G148" s="66" t="n">
        <v>68.45</v>
      </c>
      <c r="H148" s="66" t="n">
        <v>68.45</v>
      </c>
      <c r="I148" s="66" t="n">
        <v>68.45</v>
      </c>
      <c r="J148" s="66" t="n">
        <v>68.45</v>
      </c>
      <c r="K148" s="66" t="n">
        <v>68.45</v>
      </c>
      <c r="L148" s="66" t="n">
        <v>68.45</v>
      </c>
      <c r="M148" s="66" t="n">
        <v>68.45</v>
      </c>
      <c r="N148" s="66" t="n">
        <v>68.45</v>
      </c>
      <c r="O148" s="66" t="n">
        <v>68.45</v>
      </c>
      <c r="P148" s="66" t="n">
        <v>68.45</v>
      </c>
      <c r="Q148" s="66" t="n">
        <v>68.45</v>
      </c>
      <c r="R148" s="66" t="n">
        <v>29.35</v>
      </c>
      <c r="S148" s="66" t="n">
        <v>29.05</v>
      </c>
      <c r="T148" s="66" t="n">
        <v>27.72</v>
      </c>
      <c r="V148" s="28"/>
      <c r="Y148" s="57" t="s">
        <v>133</v>
      </c>
      <c r="Z148" s="58" t="n">
        <f aca="false">MEDIAN(E136:E148)-E136-(MEDIAN($R$136:$T$148)-MEDIAN($R$136:$T$136))</f>
        <v>0.480000000000004</v>
      </c>
      <c r="AA148" s="58" t="n">
        <f aca="false">MEDIAN(F136:F148)-F136-(MEDIAN($R$136:$T$148)-MEDIAN($R$136:$T$136))</f>
        <v>0.480000000000004</v>
      </c>
      <c r="AB148" s="58" t="n">
        <f aca="false">MEDIAN(G136:G148)-G136-(MEDIAN($R$136:$T$148)-MEDIAN($R$136:$T$136))</f>
        <v>0.480000000000004</v>
      </c>
      <c r="AC148" s="58" t="n">
        <f aca="false">MEDIAN(H136:H148)-H136-(MEDIAN($R$136:$T$148)-MEDIAN($R$136:$T$136))</f>
        <v>0.480000000000004</v>
      </c>
      <c r="AD148" s="58" t="n">
        <f aca="false">MEDIAN(I136:I148)-I136-(MEDIAN($R$136:$T$148)-MEDIAN($R$136:$T$136))</f>
        <v>0.480000000000004</v>
      </c>
      <c r="AE148" s="58" t="n">
        <f aca="false">MEDIAN(J136:J148)-J136-(MEDIAN($R$136:$T$148)-MEDIAN($R$136:$T$136))</f>
        <v>0.480000000000004</v>
      </c>
      <c r="AF148" s="58" t="n">
        <f aca="false">MEDIAN(K136:K148)-K136-(MEDIAN($R$136:$T$148)-MEDIAN($R$136:$T$136))</f>
        <v>0.480000000000004</v>
      </c>
      <c r="AG148" s="58" t="n">
        <f aca="false">MEDIAN(L136:L148)-L136-(MEDIAN($R$136:$T$148)-MEDIAN($R$136:$T$136))</f>
        <v>0.480000000000004</v>
      </c>
      <c r="AH148" s="58" t="n">
        <f aca="false">MEDIAN(M136:M148)-M136-(MEDIAN($R$136:$T$148)-MEDIAN($R$136:$T$136))</f>
        <v>0.480000000000004</v>
      </c>
      <c r="AI148" s="58" t="n">
        <f aca="false">MEDIAN(N136:N148)-N136-(MEDIAN($R$136:$T$148)-MEDIAN($R$136:$T$136))</f>
        <v>0.480000000000004</v>
      </c>
      <c r="AJ148" s="58" t="n">
        <f aca="false">MEDIAN(O136:O148)-O136-(MEDIAN($R$136:$T$148)-MEDIAN($R$136:$T$136))</f>
        <v>0.480000000000004</v>
      </c>
      <c r="AK148" s="58" t="n">
        <f aca="false">MEDIAN(P136:P148)-P136-(MEDIAN($R$136:$T$148)-MEDIAN($R$136:$T$136))</f>
        <v>0.480000000000004</v>
      </c>
      <c r="AL148" s="58" t="n">
        <f aca="false">MEDIAN(Q136:Q148)-Q136-(MEDIAN($R$136:$T$148)-MEDIAN($R$136:$T$136))</f>
        <v>0.480000000000004</v>
      </c>
      <c r="AM148" s="58" t="n">
        <f aca="false">MEDIAN(R136:R148)-R136</f>
        <v>0.300000000000001</v>
      </c>
      <c r="AN148" s="58" t="n">
        <f aca="false">MEDIAN(S136:S148)-S136</f>
        <v>-0.109999999999999</v>
      </c>
      <c r="AO148" s="58" t="n">
        <f aca="false">MEDIAN(T136:T148)-T136</f>
        <v>0.400000000000002</v>
      </c>
      <c r="AP148" s="49"/>
      <c r="AQ148" s="49"/>
      <c r="AR148" s="49"/>
      <c r="AS148" s="49"/>
    </row>
    <row r="149" customFormat="false" ht="13.5" hidden="false" customHeight="true" outlineLevel="0" collapsed="false">
      <c r="B149" s="35"/>
      <c r="C149" s="56"/>
      <c r="D149" s="47"/>
      <c r="E149" s="48"/>
      <c r="F149" s="48"/>
      <c r="G149" s="48"/>
      <c r="H149" s="48"/>
      <c r="I149" s="48"/>
      <c r="J149" s="48"/>
      <c r="K149" s="48"/>
      <c r="L149" s="48"/>
      <c r="V149" s="28"/>
      <c r="Y149" s="47"/>
      <c r="AE149" s="48"/>
      <c r="AF149" s="48"/>
      <c r="AG149" s="48"/>
      <c r="AJ149" s="49"/>
      <c r="AK149" s="49"/>
      <c r="AL149" s="49"/>
      <c r="AM149" s="49"/>
      <c r="AN149" s="49"/>
      <c r="AO149" s="49"/>
      <c r="AP149" s="49"/>
      <c r="AQ149" s="49"/>
      <c r="AR149" s="49"/>
      <c r="AS149" s="49"/>
    </row>
    <row r="150" customFormat="false" ht="18" hidden="false" customHeight="false" outlineLevel="0" collapsed="false">
      <c r="B150" s="35"/>
      <c r="D150" s="47"/>
      <c r="I150" s="191" t="s">
        <v>75</v>
      </c>
      <c r="J150" s="191"/>
      <c r="K150" s="191"/>
      <c r="L150" s="191"/>
      <c r="M150" s="191"/>
      <c r="N150" s="191"/>
      <c r="O150" s="191"/>
      <c r="V150" s="28"/>
    </row>
    <row r="151" customFormat="false" ht="13.5" hidden="false" customHeight="true" outlineLevel="0" collapsed="false">
      <c r="B151" s="35"/>
      <c r="V151" s="28"/>
    </row>
    <row r="152" customFormat="false" ht="13.5" hidden="false" customHeight="true" outlineLevel="0" collapsed="false">
      <c r="B152" s="35"/>
      <c r="V152" s="28"/>
    </row>
    <row r="153" customFormat="false" ht="13.5" hidden="false" customHeight="true" outlineLevel="0" collapsed="false">
      <c r="B153" s="35"/>
      <c r="V153" s="28"/>
    </row>
    <row r="154" customFormat="false" ht="13.5" hidden="false" customHeight="true" outlineLevel="0" collapsed="false">
      <c r="B154" s="35"/>
      <c r="V154" s="28"/>
    </row>
    <row r="155" customFormat="false" ht="13.5" hidden="false" customHeight="true" outlineLevel="0" collapsed="false">
      <c r="B155" s="35"/>
      <c r="V155" s="28"/>
    </row>
    <row r="156" customFormat="false" ht="13.5" hidden="false" customHeight="true" outlineLevel="0" collapsed="false">
      <c r="B156" s="35"/>
      <c r="V156" s="28"/>
    </row>
    <row r="157" customFormat="false" ht="13.5" hidden="false" customHeight="true" outlineLevel="0" collapsed="false">
      <c r="B157" s="35"/>
      <c r="V157" s="28"/>
    </row>
    <row r="158" customFormat="false" ht="13.5" hidden="false" customHeight="true" outlineLevel="0" collapsed="false">
      <c r="B158" s="35"/>
      <c r="V158" s="28"/>
      <c r="Y158" s="47"/>
      <c r="Z158" s="48"/>
      <c r="AA158" s="48"/>
      <c r="AB158" s="48"/>
      <c r="AC158" s="48"/>
      <c r="AD158" s="48"/>
      <c r="AE158" s="48"/>
      <c r="AF158" s="48"/>
      <c r="AG158" s="48"/>
      <c r="AH158" s="48"/>
      <c r="AI158" s="48"/>
      <c r="AJ158" s="48"/>
      <c r="AK158" s="48"/>
      <c r="AL158" s="48"/>
      <c r="AM158" s="48"/>
      <c r="AN158" s="48"/>
      <c r="AO158" s="48"/>
    </row>
    <row r="159" customFormat="false" ht="13.5" hidden="false" customHeight="true" outlineLevel="0" collapsed="false">
      <c r="B159" s="35"/>
      <c r="V159" s="28"/>
      <c r="Y159" s="47"/>
      <c r="Z159" s="48"/>
      <c r="AA159" s="48"/>
      <c r="AB159" s="48"/>
      <c r="AC159" s="48"/>
      <c r="AD159" s="48"/>
      <c r="AE159" s="48"/>
      <c r="AF159" s="48"/>
      <c r="AG159" s="48"/>
      <c r="AH159" s="48"/>
      <c r="AI159" s="48"/>
      <c r="AJ159" s="48"/>
      <c r="AK159" s="48"/>
      <c r="AL159" s="48"/>
      <c r="AM159" s="48"/>
      <c r="AN159" s="48"/>
      <c r="AO159" s="48"/>
    </row>
    <row r="160" customFormat="false" ht="13.5" hidden="false" customHeight="true" outlineLevel="0" collapsed="false">
      <c r="B160" s="35"/>
      <c r="V160" s="28"/>
      <c r="Y160" s="47"/>
      <c r="Z160" s="48"/>
      <c r="AA160" s="48"/>
      <c r="AB160" s="48"/>
      <c r="AC160" s="48"/>
      <c r="AD160" s="48"/>
      <c r="AE160" s="48"/>
      <c r="AF160" s="48"/>
      <c r="AG160" s="48"/>
      <c r="AH160" s="48"/>
      <c r="AI160" s="48"/>
      <c r="AJ160" s="48"/>
      <c r="AK160" s="48"/>
      <c r="AL160" s="48"/>
      <c r="AM160" s="48"/>
      <c r="AN160" s="48"/>
      <c r="AO160" s="48"/>
    </row>
    <row r="161" customFormat="false" ht="13.5" hidden="false" customHeight="true" outlineLevel="0" collapsed="false">
      <c r="B161" s="35"/>
      <c r="V161" s="28"/>
      <c r="Y161" s="47"/>
      <c r="Z161" s="48"/>
      <c r="AA161" s="48"/>
      <c r="AB161" s="48"/>
      <c r="AC161" s="48"/>
      <c r="AD161" s="48"/>
      <c r="AE161" s="48"/>
      <c r="AF161" s="48"/>
      <c r="AG161" s="48"/>
      <c r="AH161" s="48"/>
      <c r="AI161" s="48"/>
      <c r="AJ161" s="48"/>
      <c r="AK161" s="48"/>
      <c r="AL161" s="48"/>
      <c r="AM161" s="48"/>
      <c r="AN161" s="48"/>
      <c r="AO161" s="48"/>
    </row>
    <row r="162" customFormat="false" ht="13.5" hidden="false" customHeight="true" outlineLevel="0" collapsed="false">
      <c r="B162" s="35"/>
      <c r="V162" s="28"/>
      <c r="Y162" s="47"/>
      <c r="Z162" s="48"/>
      <c r="AA162" s="48"/>
      <c r="AB162" s="48"/>
      <c r="AC162" s="48"/>
      <c r="AD162" s="48"/>
      <c r="AE162" s="48"/>
      <c r="AF162" s="48"/>
      <c r="AG162" s="48"/>
      <c r="AH162" s="48"/>
      <c r="AI162" s="48"/>
      <c r="AJ162" s="48"/>
      <c r="AK162" s="48"/>
      <c r="AL162" s="48"/>
      <c r="AM162" s="48"/>
      <c r="AN162" s="48"/>
      <c r="AO162" s="48"/>
    </row>
    <row r="163" customFormat="false" ht="13.5" hidden="false" customHeight="true" outlineLevel="0" collapsed="false">
      <c r="B163" s="35"/>
      <c r="V163" s="28"/>
    </row>
    <row r="164" customFormat="false" ht="13.5" hidden="false" customHeight="true" outlineLevel="0" collapsed="false">
      <c r="B164" s="35"/>
      <c r="V164" s="28"/>
    </row>
    <row r="165" customFormat="false" ht="13.5" hidden="false" customHeight="true" outlineLevel="0" collapsed="false">
      <c r="B165" s="35"/>
      <c r="V165" s="28"/>
    </row>
    <row r="166" customFormat="false" ht="13.5" hidden="false" customHeight="true" outlineLevel="0" collapsed="false">
      <c r="B166" s="35"/>
      <c r="V166" s="28"/>
    </row>
    <row r="167" customFormat="false" ht="13.5" hidden="false" customHeight="true" outlineLevel="0" collapsed="false">
      <c r="B167" s="35"/>
      <c r="V167" s="28"/>
    </row>
    <row r="168" customFormat="false" ht="13.5" hidden="false" customHeight="true" outlineLevel="0" collapsed="false">
      <c r="B168" s="35"/>
      <c r="V168" s="28"/>
    </row>
    <row r="169" customFormat="false" ht="13.5" hidden="false" customHeight="true" outlineLevel="0" collapsed="false">
      <c r="B169" s="35"/>
      <c r="V169" s="28"/>
    </row>
    <row r="170" customFormat="false" ht="13.5" hidden="false" customHeight="true" outlineLevel="0" collapsed="false">
      <c r="B170" s="35"/>
      <c r="V170" s="28"/>
    </row>
    <row r="171" customFormat="false" ht="13.5" hidden="false" customHeight="true" outlineLevel="0" collapsed="false">
      <c r="B171" s="35"/>
      <c r="V171" s="28"/>
    </row>
    <row r="172" customFormat="false" ht="18" hidden="false" customHeight="false" outlineLevel="0" collapsed="false">
      <c r="B172" s="161" t="s">
        <v>80</v>
      </c>
      <c r="C172" s="161"/>
      <c r="D172" s="161"/>
      <c r="E172" s="161"/>
      <c r="F172" s="161"/>
      <c r="G172" s="161"/>
      <c r="H172" s="161"/>
      <c r="I172" s="161"/>
      <c r="J172" s="161"/>
      <c r="K172" s="161"/>
      <c r="L172" s="161"/>
      <c r="M172" s="161"/>
      <c r="N172" s="161"/>
      <c r="O172" s="161"/>
      <c r="P172" s="161"/>
      <c r="Q172" s="161"/>
      <c r="R172" s="161"/>
      <c r="S172" s="161"/>
      <c r="T172" s="161"/>
      <c r="U172" s="161"/>
      <c r="V172" s="161"/>
    </row>
    <row r="173" customFormat="false" ht="13.5" hidden="false" customHeight="true" outlineLevel="0" collapsed="false">
      <c r="B173" s="164"/>
      <c r="C173" s="158"/>
      <c r="D173" s="158"/>
      <c r="E173" s="158"/>
      <c r="F173" s="158"/>
      <c r="G173" s="158"/>
      <c r="H173" s="158"/>
      <c r="I173" s="158"/>
      <c r="J173" s="158"/>
      <c r="K173" s="158"/>
      <c r="L173" s="158"/>
      <c r="M173" s="158"/>
      <c r="N173" s="158"/>
      <c r="O173" s="158"/>
      <c r="P173" s="158"/>
      <c r="Q173" s="158"/>
      <c r="R173" s="158"/>
      <c r="S173" s="158"/>
      <c r="T173" s="158"/>
      <c r="U173" s="158"/>
      <c r="V173" s="160"/>
    </row>
    <row r="174" customFormat="false" ht="18" hidden="false" customHeight="false" outlineLevel="0" collapsed="false">
      <c r="B174" s="164"/>
      <c r="C174" s="158"/>
      <c r="D174" s="158"/>
      <c r="E174" s="158"/>
      <c r="F174" s="158"/>
      <c r="G174" s="158"/>
      <c r="H174" s="158"/>
      <c r="I174" s="158"/>
      <c r="J174" s="192" t="s">
        <v>81</v>
      </c>
      <c r="K174" s="192"/>
      <c r="L174" s="192"/>
      <c r="M174" s="192"/>
      <c r="N174" s="192"/>
      <c r="O174" s="158"/>
      <c r="P174" s="158"/>
      <c r="Q174" s="158"/>
      <c r="R174" s="158"/>
      <c r="S174" s="158"/>
      <c r="T174" s="158"/>
      <c r="U174" s="158"/>
      <c r="V174" s="160"/>
    </row>
    <row r="175" customFormat="false" ht="18" hidden="false" customHeight="false" outlineLevel="0" collapsed="false">
      <c r="B175" s="164"/>
      <c r="C175" s="158"/>
      <c r="D175" s="158"/>
      <c r="E175" s="158"/>
      <c r="F175" s="158"/>
      <c r="G175" s="158"/>
      <c r="H175" s="158"/>
      <c r="I175" s="158"/>
      <c r="J175" s="185" t="s">
        <v>82</v>
      </c>
      <c r="K175" s="192" t="s">
        <v>66</v>
      </c>
      <c r="L175" s="192"/>
      <c r="M175" s="192"/>
      <c r="N175" s="185" t="s">
        <v>83</v>
      </c>
      <c r="O175" s="158"/>
      <c r="P175" s="158"/>
      <c r="Q175" s="158"/>
      <c r="R175" s="158"/>
      <c r="S175" s="158"/>
      <c r="T175" s="158"/>
      <c r="U175" s="158"/>
      <c r="V175" s="160"/>
    </row>
    <row r="176" customFormat="false" ht="18" hidden="false" customHeight="false" outlineLevel="0" collapsed="false">
      <c r="B176" s="164"/>
      <c r="C176" s="158"/>
      <c r="D176" s="158"/>
      <c r="E176" s="158"/>
      <c r="F176" s="158"/>
      <c r="G176" s="158"/>
      <c r="H176" s="158"/>
      <c r="I176" s="158"/>
      <c r="J176" s="193" t="n">
        <v>1.49</v>
      </c>
      <c r="K176" s="194" t="n">
        <f aca="false">INT(J176)*60+(J176-INT(J176))*100</f>
        <v>109</v>
      </c>
      <c r="L176" s="194"/>
      <c r="M176" s="194"/>
      <c r="N176" s="195" t="n">
        <v>3.193</v>
      </c>
      <c r="O176" s="158"/>
      <c r="P176" s="158"/>
      <c r="Q176" s="158"/>
      <c r="R176" s="158"/>
      <c r="S176" s="158"/>
      <c r="T176" s="158"/>
      <c r="U176" s="158"/>
      <c r="V176" s="160"/>
      <c r="AD176" s="76" t="s">
        <v>84</v>
      </c>
      <c r="AE176" s="76"/>
      <c r="AF176" s="76"/>
      <c r="AG176" s="76"/>
      <c r="AH176" s="76"/>
      <c r="AI176" s="76"/>
      <c r="AJ176" s="76"/>
      <c r="AK176" s="76"/>
    </row>
    <row r="177" customFormat="false" ht="18" hidden="false" customHeight="false" outlineLevel="0" collapsed="false">
      <c r="B177" s="164"/>
      <c r="C177" s="158"/>
      <c r="D177" s="158"/>
      <c r="E177" s="158"/>
      <c r="F177" s="158"/>
      <c r="G177" s="158"/>
      <c r="H177" s="158"/>
      <c r="I177" s="158"/>
      <c r="J177" s="193" t="n">
        <v>1.57</v>
      </c>
      <c r="K177" s="194" t="n">
        <f aca="false">INT(J177)*60+(J177-INT(J177))*100</f>
        <v>117</v>
      </c>
      <c r="L177" s="194"/>
      <c r="M177" s="194"/>
      <c r="N177" s="195" t="n">
        <v>3.19</v>
      </c>
      <c r="O177" s="158"/>
      <c r="P177" s="158"/>
      <c r="Q177" s="158"/>
      <c r="R177" s="158"/>
      <c r="S177" s="158"/>
      <c r="T177" s="158"/>
      <c r="U177" s="158"/>
      <c r="V177" s="160"/>
    </row>
    <row r="178" customFormat="false" ht="18" hidden="false" customHeight="false" outlineLevel="0" collapsed="false">
      <c r="B178" s="164"/>
      <c r="C178" s="158"/>
      <c r="D178" s="158"/>
      <c r="E178" s="158"/>
      <c r="F178" s="158"/>
      <c r="G178" s="158"/>
      <c r="H178" s="158"/>
      <c r="I178" s="158"/>
      <c r="J178" s="193" t="n">
        <v>2.04</v>
      </c>
      <c r="K178" s="194" t="n">
        <f aca="false">INT(J178)*60+(J178-INT(J178))*100</f>
        <v>124</v>
      </c>
      <c r="L178" s="194"/>
      <c r="M178" s="194"/>
      <c r="N178" s="195" t="n">
        <v>3.187</v>
      </c>
      <c r="O178" s="158"/>
      <c r="P178" s="158"/>
      <c r="Q178" s="158"/>
      <c r="R178" s="158"/>
      <c r="S178" s="158"/>
      <c r="T178" s="158"/>
      <c r="U178" s="158"/>
      <c r="V178" s="160"/>
    </row>
    <row r="179" customFormat="false" ht="18" hidden="false" customHeight="false" outlineLevel="0" collapsed="false">
      <c r="B179" s="164"/>
      <c r="C179" s="158"/>
      <c r="D179" s="158"/>
      <c r="E179" s="158"/>
      <c r="F179" s="158"/>
      <c r="G179" s="158"/>
      <c r="H179" s="158"/>
      <c r="I179" s="158"/>
      <c r="J179" s="193" t="n">
        <v>2.14</v>
      </c>
      <c r="K179" s="194" t="n">
        <f aca="false">INT(J179)*60+(J179-INT(J179))*100</f>
        <v>134</v>
      </c>
      <c r="L179" s="194"/>
      <c r="M179" s="194"/>
      <c r="N179" s="195" t="n">
        <v>3.184</v>
      </c>
      <c r="O179" s="158"/>
      <c r="P179" s="158"/>
      <c r="Q179" s="158"/>
      <c r="R179" s="158"/>
      <c r="S179" s="158"/>
      <c r="T179" s="158"/>
      <c r="U179" s="158"/>
      <c r="V179" s="160"/>
    </row>
    <row r="180" customFormat="false" ht="18" hidden="false" customHeight="false" outlineLevel="0" collapsed="false">
      <c r="B180" s="164"/>
      <c r="C180" s="158"/>
      <c r="D180" s="158"/>
      <c r="E180" s="158"/>
      <c r="F180" s="158"/>
      <c r="G180" s="158"/>
      <c r="H180" s="158"/>
      <c r="I180" s="158"/>
      <c r="J180" s="193" t="n">
        <v>2.22</v>
      </c>
      <c r="K180" s="194" t="n">
        <f aca="false">INT(J180)*60+(J180-INT(J180))*100</f>
        <v>142</v>
      </c>
      <c r="L180" s="194"/>
      <c r="M180" s="194"/>
      <c r="N180" s="195" t="n">
        <v>3.181</v>
      </c>
      <c r="O180" s="158"/>
      <c r="P180" s="158"/>
      <c r="Q180" s="158"/>
      <c r="R180" s="158"/>
      <c r="S180" s="158"/>
      <c r="T180" s="158"/>
      <c r="U180" s="158"/>
      <c r="V180" s="160"/>
    </row>
    <row r="181" customFormat="false" ht="13.5" hidden="false" customHeight="true" outlineLevel="0" collapsed="false">
      <c r="B181" s="164"/>
      <c r="C181" s="158"/>
      <c r="D181" s="158"/>
      <c r="E181" s="158"/>
      <c r="F181" s="158"/>
      <c r="G181" s="158"/>
      <c r="H181" s="158"/>
      <c r="I181" s="158"/>
      <c r="J181" s="193" t="n">
        <v>2.29</v>
      </c>
      <c r="K181" s="194" t="n">
        <f aca="false">INT(J181)*60+(J181-INT(J181))*100</f>
        <v>149</v>
      </c>
      <c r="L181" s="194"/>
      <c r="M181" s="194"/>
      <c r="N181" s="195" t="n">
        <v>3.178</v>
      </c>
      <c r="O181" s="158"/>
      <c r="P181" s="158"/>
      <c r="Q181" s="158"/>
      <c r="R181" s="158"/>
      <c r="S181" s="158"/>
      <c r="T181" s="158"/>
      <c r="U181" s="158"/>
      <c r="V181" s="160"/>
    </row>
    <row r="182" customFormat="false" ht="18" hidden="false" customHeight="false" outlineLevel="0" collapsed="false">
      <c r="B182" s="164"/>
      <c r="C182" s="158"/>
      <c r="D182" s="158"/>
      <c r="E182" s="158"/>
      <c r="F182" s="158"/>
      <c r="G182" s="158"/>
      <c r="H182" s="158"/>
      <c r="I182" s="158"/>
      <c r="J182" s="193" t="n">
        <v>2.38</v>
      </c>
      <c r="K182" s="194" t="n">
        <f aca="false">INT(J182)*60+(J182-INT(J182))*100</f>
        <v>158</v>
      </c>
      <c r="L182" s="194"/>
      <c r="M182" s="194"/>
      <c r="N182" s="195" t="n">
        <v>3.175</v>
      </c>
      <c r="O182" s="158"/>
      <c r="P182" s="158"/>
      <c r="Q182" s="158"/>
      <c r="R182" s="158"/>
      <c r="S182" s="158"/>
      <c r="T182" s="158"/>
      <c r="U182" s="158"/>
      <c r="V182" s="160"/>
    </row>
    <row r="183" customFormat="false" ht="18" hidden="false" customHeight="false" outlineLevel="0" collapsed="false">
      <c r="B183" s="164"/>
      <c r="C183" s="158"/>
      <c r="D183" s="158"/>
      <c r="E183" s="158"/>
      <c r="F183" s="158"/>
      <c r="G183" s="158"/>
      <c r="H183" s="158"/>
      <c r="I183" s="158"/>
      <c r="J183" s="193" t="n">
        <v>2.46</v>
      </c>
      <c r="K183" s="194" t="n">
        <f aca="false">INT(J183)*60+(J183-INT(J183))*100</f>
        <v>166</v>
      </c>
      <c r="L183" s="194"/>
      <c r="M183" s="194"/>
      <c r="N183" s="195" t="n">
        <v>3.172</v>
      </c>
      <c r="O183" s="158"/>
      <c r="P183" s="158"/>
      <c r="Q183" s="158"/>
      <c r="R183" s="158"/>
      <c r="S183" s="158"/>
      <c r="T183" s="158"/>
      <c r="U183" s="158"/>
      <c r="V183" s="160"/>
    </row>
    <row r="184" customFormat="false" ht="18" hidden="false" customHeight="false" outlineLevel="0" collapsed="false">
      <c r="B184" s="164"/>
      <c r="C184" s="158"/>
      <c r="D184" s="158"/>
      <c r="E184" s="158"/>
      <c r="F184" s="158"/>
      <c r="G184" s="158"/>
      <c r="H184" s="158"/>
      <c r="I184" s="158"/>
      <c r="J184" s="193" t="n">
        <v>2.57</v>
      </c>
      <c r="K184" s="194" t="n">
        <f aca="false">INT(J184)*60+(J184-INT(J184))*100</f>
        <v>177</v>
      </c>
      <c r="L184" s="194"/>
      <c r="M184" s="194"/>
      <c r="N184" s="195" t="n">
        <v>3.169</v>
      </c>
      <c r="O184" s="158"/>
      <c r="P184" s="158"/>
      <c r="Q184" s="158"/>
      <c r="R184" s="158"/>
      <c r="S184" s="158"/>
      <c r="T184" s="158"/>
      <c r="U184" s="158"/>
      <c r="V184" s="160"/>
    </row>
    <row r="185" customFormat="false" ht="18" hidden="false" customHeight="false" outlineLevel="0" collapsed="false">
      <c r="B185" s="164"/>
      <c r="C185" s="158"/>
      <c r="D185" s="158"/>
      <c r="E185" s="158"/>
      <c r="F185" s="158"/>
      <c r="G185" s="158"/>
      <c r="H185" s="158"/>
      <c r="I185" s="158"/>
      <c r="J185" s="193" t="n">
        <v>3.09</v>
      </c>
      <c r="K185" s="194" t="n">
        <f aca="false">INT(J185)*60+(J185-INT(J185))*100</f>
        <v>189</v>
      </c>
      <c r="L185" s="194"/>
      <c r="M185" s="194"/>
      <c r="N185" s="195" t="n">
        <v>3.166</v>
      </c>
      <c r="O185" s="158"/>
      <c r="P185" s="158"/>
      <c r="Q185" s="158"/>
      <c r="R185" s="158"/>
      <c r="S185" s="158"/>
      <c r="T185" s="158"/>
      <c r="U185" s="158"/>
      <c r="V185" s="160"/>
    </row>
    <row r="186" customFormat="false" ht="18" hidden="false" customHeight="false" outlineLevel="0" collapsed="false">
      <c r="B186" s="164"/>
      <c r="C186" s="158"/>
      <c r="D186" s="158"/>
      <c r="E186" s="158"/>
      <c r="F186" s="158"/>
      <c r="G186" s="158"/>
      <c r="H186" s="158"/>
      <c r="I186" s="158"/>
      <c r="J186" s="193" t="n">
        <v>3.14</v>
      </c>
      <c r="K186" s="194" t="n">
        <f aca="false">INT(J186)*60+(J186-INT(J186))*100</f>
        <v>194</v>
      </c>
      <c r="L186" s="194"/>
      <c r="M186" s="194"/>
      <c r="N186" s="195" t="n">
        <v>3.163</v>
      </c>
      <c r="O186" s="158"/>
      <c r="P186" s="158"/>
      <c r="Q186" s="158"/>
      <c r="R186" s="158"/>
      <c r="S186" s="158"/>
      <c r="T186" s="158"/>
      <c r="U186" s="158"/>
      <c r="V186" s="160"/>
    </row>
    <row r="187" customFormat="false" ht="18" hidden="false" customHeight="false" outlineLevel="0" collapsed="false">
      <c r="B187" s="164"/>
      <c r="C187" s="158"/>
      <c r="D187" s="158"/>
      <c r="E187" s="158"/>
      <c r="F187" s="158"/>
      <c r="G187" s="158"/>
      <c r="H187" s="158"/>
      <c r="I187" s="158"/>
      <c r="J187" s="193" t="n">
        <v>3.24</v>
      </c>
      <c r="K187" s="194" t="n">
        <f aca="false">INT(J187)*60+(J187-INT(J187))*100</f>
        <v>204</v>
      </c>
      <c r="L187" s="194"/>
      <c r="M187" s="194"/>
      <c r="N187" s="195" t="n">
        <v>3.16</v>
      </c>
      <c r="O187" s="158"/>
      <c r="P187" s="158"/>
      <c r="Q187" s="158"/>
      <c r="R187" s="158"/>
      <c r="S187" s="158"/>
      <c r="T187" s="158"/>
      <c r="U187" s="158"/>
      <c r="V187" s="160"/>
    </row>
    <row r="188" customFormat="false" ht="18" hidden="false" customHeight="false" outlineLevel="0" collapsed="false">
      <c r="B188" s="164"/>
      <c r="C188" s="158"/>
      <c r="D188" s="158"/>
      <c r="E188" s="158"/>
      <c r="F188" s="158"/>
      <c r="G188" s="158"/>
      <c r="H188" s="158"/>
      <c r="I188" s="158"/>
      <c r="J188" s="193" t="n">
        <v>3.33</v>
      </c>
      <c r="K188" s="194" t="n">
        <f aca="false">INT(J188)*60+(J188-INT(J188))*100</f>
        <v>213</v>
      </c>
      <c r="L188" s="194"/>
      <c r="M188" s="194"/>
      <c r="N188" s="195" t="n">
        <v>3.157</v>
      </c>
      <c r="O188" s="158"/>
      <c r="P188" s="158"/>
      <c r="Q188" s="158"/>
      <c r="R188" s="158"/>
      <c r="S188" s="158"/>
      <c r="T188" s="158"/>
      <c r="U188" s="158"/>
      <c r="V188" s="160"/>
    </row>
    <row r="189" customFormat="false" ht="13.5" hidden="false" customHeight="true" outlineLevel="0" collapsed="false">
      <c r="B189" s="164"/>
      <c r="C189" s="158"/>
      <c r="D189" s="158"/>
      <c r="E189" s="158"/>
      <c r="F189" s="158"/>
      <c r="G189" s="158"/>
      <c r="H189" s="158"/>
      <c r="I189" s="158"/>
      <c r="J189" s="193" t="n">
        <v>3.42</v>
      </c>
      <c r="K189" s="194" t="n">
        <f aca="false">INT(J189)*60+(J189-INT(J189))*100</f>
        <v>222</v>
      </c>
      <c r="L189" s="194"/>
      <c r="M189" s="194"/>
      <c r="N189" s="195" t="n">
        <v>3.154</v>
      </c>
      <c r="O189" s="158"/>
      <c r="P189" s="158"/>
      <c r="Q189" s="158"/>
      <c r="R189" s="158"/>
      <c r="S189" s="158"/>
      <c r="T189" s="158"/>
      <c r="U189" s="158"/>
      <c r="V189" s="160"/>
    </row>
    <row r="190" customFormat="false" ht="18" hidden="false" customHeight="false" outlineLevel="0" collapsed="false">
      <c r="B190" s="164"/>
      <c r="C190" s="158"/>
      <c r="D190" s="158"/>
      <c r="E190" s="158"/>
      <c r="F190" s="158"/>
      <c r="G190" s="158"/>
      <c r="H190" s="158"/>
      <c r="I190" s="158"/>
      <c r="J190" s="193" t="n">
        <v>3.51</v>
      </c>
      <c r="K190" s="194" t="n">
        <f aca="false">INT(J190)*60+(J190-INT(J190))*100</f>
        <v>231</v>
      </c>
      <c r="L190" s="194"/>
      <c r="M190" s="194"/>
      <c r="N190" s="195" t="n">
        <v>3.151</v>
      </c>
      <c r="O190" s="158"/>
      <c r="P190" s="158"/>
      <c r="Q190" s="158"/>
      <c r="R190" s="158"/>
      <c r="S190" s="158"/>
      <c r="T190" s="158"/>
      <c r="U190" s="158"/>
      <c r="V190" s="160"/>
    </row>
    <row r="191" customFormat="false" ht="13.5" hidden="false" customHeight="true" outlineLevel="0" collapsed="false">
      <c r="B191" s="164"/>
      <c r="C191" s="158"/>
      <c r="D191" s="158"/>
      <c r="E191" s="158"/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60"/>
    </row>
    <row r="192" customFormat="false" ht="18" hidden="false" customHeight="false" outlineLevel="0" collapsed="false">
      <c r="B192" s="164"/>
      <c r="C192" s="158"/>
      <c r="D192" s="158"/>
      <c r="E192" s="158"/>
      <c r="F192" s="158"/>
      <c r="G192" s="158"/>
      <c r="H192" s="158"/>
      <c r="I192" s="187" t="s">
        <v>85</v>
      </c>
      <c r="J192" s="187"/>
      <c r="K192" s="187"/>
      <c r="L192" s="187"/>
      <c r="M192" s="187"/>
      <c r="N192" s="187"/>
      <c r="O192" s="187"/>
      <c r="P192" s="158"/>
      <c r="Q192" s="158"/>
      <c r="R192" s="158"/>
      <c r="S192" s="158"/>
      <c r="T192" s="158"/>
      <c r="U192" s="158"/>
      <c r="V192" s="160"/>
    </row>
    <row r="193" customFormat="false" ht="13.5" hidden="false" customHeight="true" outlineLevel="0" collapsed="false">
      <c r="B193" s="35"/>
      <c r="V193" s="28"/>
    </row>
    <row r="194" customFormat="false" ht="13.5" hidden="false" customHeight="true" outlineLevel="0" collapsed="false">
      <c r="B194" s="35"/>
      <c r="V194" s="28"/>
    </row>
    <row r="195" customFormat="false" ht="13.5" hidden="false" customHeight="true" outlineLevel="0" collapsed="false">
      <c r="B195" s="35"/>
      <c r="V195" s="28"/>
    </row>
    <row r="196" customFormat="false" ht="13.5" hidden="false" customHeight="true" outlineLevel="0" collapsed="false">
      <c r="B196" s="35"/>
      <c r="V196" s="28"/>
    </row>
    <row r="197" customFormat="false" ht="13.5" hidden="false" customHeight="true" outlineLevel="0" collapsed="false">
      <c r="B197" s="35"/>
      <c r="V197" s="28"/>
    </row>
    <row r="198" customFormat="false" ht="13.5" hidden="false" customHeight="true" outlineLevel="0" collapsed="false">
      <c r="B198" s="35"/>
      <c r="V198" s="28"/>
    </row>
    <row r="199" customFormat="false" ht="13.5" hidden="false" customHeight="true" outlineLevel="0" collapsed="false">
      <c r="B199" s="35"/>
      <c r="V199" s="28"/>
    </row>
    <row r="200" customFormat="false" ht="13.5" hidden="false" customHeight="true" outlineLevel="0" collapsed="false">
      <c r="B200" s="35"/>
      <c r="V200" s="28"/>
    </row>
    <row r="201" customFormat="false" ht="13.5" hidden="false" customHeight="true" outlineLevel="0" collapsed="false">
      <c r="B201" s="35"/>
      <c r="V201" s="28"/>
    </row>
    <row r="202" customFormat="false" ht="13.5" hidden="false" customHeight="true" outlineLevel="0" collapsed="false">
      <c r="B202" s="35"/>
      <c r="V202" s="28"/>
    </row>
    <row r="203" customFormat="false" ht="13.5" hidden="false" customHeight="true" outlineLevel="0" collapsed="false">
      <c r="B203" s="35"/>
      <c r="V203" s="28"/>
    </row>
    <row r="204" customFormat="false" ht="18" hidden="false" customHeight="false" outlineLevel="0" collapsed="false">
      <c r="B204" s="161" t="s">
        <v>86</v>
      </c>
      <c r="C204" s="161"/>
      <c r="D204" s="161"/>
      <c r="E204" s="161"/>
      <c r="F204" s="161"/>
      <c r="G204" s="161"/>
      <c r="H204" s="161"/>
      <c r="I204" s="161"/>
      <c r="J204" s="161"/>
      <c r="K204" s="161"/>
      <c r="L204" s="161"/>
      <c r="M204" s="161"/>
      <c r="N204" s="161"/>
      <c r="O204" s="161"/>
      <c r="P204" s="161"/>
      <c r="Q204" s="161"/>
      <c r="R204" s="161"/>
      <c r="S204" s="161"/>
      <c r="T204" s="161"/>
      <c r="U204" s="161"/>
      <c r="V204" s="161"/>
    </row>
    <row r="205" customFormat="false" ht="13.5" hidden="false" customHeight="true" outlineLevel="0" collapsed="false">
      <c r="B205" s="164"/>
      <c r="C205" s="158"/>
      <c r="D205" s="158"/>
      <c r="E205" s="158"/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60"/>
    </row>
    <row r="206" customFormat="false" ht="18" hidden="false" customHeight="false" outlineLevel="0" collapsed="false">
      <c r="B206" s="164"/>
      <c r="C206" s="158"/>
      <c r="D206" s="158"/>
      <c r="E206" s="158"/>
      <c r="F206" s="158"/>
      <c r="G206" s="196" t="s">
        <v>87</v>
      </c>
      <c r="H206" s="196"/>
      <c r="I206" s="196"/>
      <c r="J206" s="196"/>
      <c r="K206" s="196"/>
      <c r="L206" s="196"/>
      <c r="M206" s="196"/>
      <c r="N206" s="196"/>
      <c r="O206" s="196"/>
      <c r="P206" s="196"/>
      <c r="Q206" s="196"/>
      <c r="R206" s="158"/>
      <c r="S206" s="158"/>
      <c r="T206" s="158"/>
      <c r="U206" s="158"/>
      <c r="V206" s="160"/>
    </row>
    <row r="207" customFormat="false" ht="18" hidden="false" customHeight="false" outlineLevel="0" collapsed="false">
      <c r="B207" s="164"/>
      <c r="C207" s="158"/>
      <c r="D207" s="158"/>
      <c r="E207" s="158"/>
      <c r="F207" s="158"/>
      <c r="G207" s="197" t="s">
        <v>88</v>
      </c>
      <c r="H207" s="197"/>
      <c r="I207" s="197"/>
      <c r="J207" s="197"/>
      <c r="K207" s="198" t="s">
        <v>89</v>
      </c>
      <c r="L207" s="198"/>
      <c r="M207" s="198"/>
      <c r="N207" s="198"/>
      <c r="O207" s="198"/>
      <c r="P207" s="198"/>
      <c r="Q207" s="198"/>
      <c r="R207" s="158"/>
      <c r="S207" s="158"/>
      <c r="T207" s="158"/>
      <c r="U207" s="158"/>
      <c r="V207" s="160"/>
    </row>
    <row r="208" customFormat="false" ht="18" hidden="false" customHeight="false" outlineLevel="0" collapsed="false">
      <c r="B208" s="164"/>
      <c r="C208" s="158"/>
      <c r="D208" s="158"/>
      <c r="E208" s="158"/>
      <c r="F208" s="158"/>
      <c r="G208" s="141"/>
      <c r="H208" s="142"/>
      <c r="I208" s="142"/>
      <c r="J208" s="199"/>
      <c r="K208" s="200"/>
      <c r="L208" s="142"/>
      <c r="M208" s="142"/>
      <c r="N208" s="142"/>
      <c r="O208" s="142"/>
      <c r="P208" s="142"/>
      <c r="Q208" s="201"/>
      <c r="R208" s="158"/>
      <c r="S208" s="158"/>
      <c r="T208" s="158"/>
      <c r="U208" s="158"/>
      <c r="V208" s="160"/>
    </row>
    <row r="209" customFormat="false" ht="13.5" hidden="false" customHeight="true" outlineLevel="0" collapsed="false">
      <c r="B209" s="164"/>
      <c r="C209" s="158"/>
      <c r="D209" s="158"/>
      <c r="E209" s="158"/>
      <c r="F209" s="158"/>
      <c r="G209" s="164"/>
      <c r="H209" s="158"/>
      <c r="I209" s="158"/>
      <c r="J209" s="202"/>
      <c r="K209" s="203" t="s">
        <v>90</v>
      </c>
      <c r="L209" s="203"/>
      <c r="M209" s="203"/>
      <c r="N209" s="203"/>
      <c r="O209" s="203"/>
      <c r="P209" s="204" t="n">
        <f aca="false">N34</f>
        <v>2.444</v>
      </c>
      <c r="Q209" s="205" t="s">
        <v>91</v>
      </c>
      <c r="R209" s="158"/>
      <c r="S209" s="158"/>
      <c r="T209" s="158"/>
      <c r="U209" s="158"/>
      <c r="V209" s="160"/>
    </row>
    <row r="210" customFormat="false" ht="18" hidden="false" customHeight="false" outlineLevel="0" collapsed="false">
      <c r="B210" s="164"/>
      <c r="C210" s="158"/>
      <c r="D210" s="158"/>
      <c r="E210" s="158"/>
      <c r="F210" s="158"/>
      <c r="G210" s="164"/>
      <c r="H210" s="158"/>
      <c r="I210" s="158"/>
      <c r="J210" s="202"/>
      <c r="K210" s="203" t="s">
        <v>92</v>
      </c>
      <c r="L210" s="203"/>
      <c r="M210" s="203"/>
      <c r="N210" s="203"/>
      <c r="O210" s="203"/>
      <c r="P210" s="204" t="n">
        <f aca="false">N36</f>
        <v>21.5</v>
      </c>
      <c r="Q210" s="205" t="s">
        <v>93</v>
      </c>
      <c r="R210" s="158"/>
      <c r="S210" s="158"/>
      <c r="T210" s="158"/>
      <c r="U210" s="158"/>
      <c r="V210" s="160"/>
    </row>
    <row r="211" customFormat="false" ht="18" hidden="false" customHeight="false" outlineLevel="0" collapsed="false">
      <c r="B211" s="164"/>
      <c r="C211" s="158"/>
      <c r="D211" s="158"/>
      <c r="E211" s="158"/>
      <c r="F211" s="158"/>
      <c r="G211" s="164"/>
      <c r="H211" s="158"/>
      <c r="I211" s="158"/>
      <c r="J211" s="202"/>
      <c r="K211" s="203" t="s">
        <v>94</v>
      </c>
      <c r="L211" s="203"/>
      <c r="M211" s="203"/>
      <c r="N211" s="203"/>
      <c r="O211" s="203"/>
      <c r="P211" s="204" t="n">
        <v>3.229</v>
      </c>
      <c r="Q211" s="205" t="str">
        <f aca="false">Q209</f>
        <v>mΩ</v>
      </c>
      <c r="R211" s="158"/>
      <c r="S211" s="158"/>
      <c r="T211" s="158"/>
      <c r="U211" s="158"/>
      <c r="V211" s="160"/>
    </row>
    <row r="212" customFormat="false" ht="18.75" hidden="false" customHeight="false" outlineLevel="0" collapsed="false">
      <c r="B212" s="164"/>
      <c r="C212" s="158"/>
      <c r="D212" s="158"/>
      <c r="E212" s="158"/>
      <c r="F212" s="158"/>
      <c r="G212" s="206"/>
      <c r="H212" s="207"/>
      <c r="I212" s="207"/>
      <c r="J212" s="208"/>
      <c r="K212" s="209"/>
      <c r="L212" s="209"/>
      <c r="M212" s="209"/>
      <c r="N212" s="209"/>
      <c r="O212" s="209"/>
      <c r="P212" s="210"/>
      <c r="Q212" s="211"/>
      <c r="R212" s="158"/>
      <c r="S212" s="158"/>
      <c r="T212" s="158"/>
      <c r="U212" s="158"/>
      <c r="V212" s="160"/>
    </row>
    <row r="213" customFormat="false" ht="18" hidden="false" customHeight="false" outlineLevel="0" collapsed="false">
      <c r="B213" s="164"/>
      <c r="C213" s="158"/>
      <c r="D213" s="158"/>
      <c r="E213" s="158"/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60"/>
    </row>
    <row r="214" customFormat="false" ht="18" hidden="false" customHeight="false" outlineLevel="0" collapsed="false">
      <c r="B214" s="164"/>
      <c r="C214" s="158"/>
      <c r="D214" s="158"/>
      <c r="E214" s="158"/>
      <c r="F214" s="158"/>
      <c r="G214" s="158"/>
      <c r="H214" s="158"/>
      <c r="I214" s="158"/>
      <c r="J214" s="158"/>
      <c r="K214" s="158"/>
      <c r="L214" s="158"/>
      <c r="M214" s="158"/>
      <c r="N214" s="158"/>
      <c r="O214" s="212" t="s">
        <v>95</v>
      </c>
      <c r="P214" s="213" t="n">
        <f aca="false">((P211/N34)*(N36+AC27))-AC27</f>
        <v>100.674509001637</v>
      </c>
      <c r="Q214" s="214" t="str">
        <f aca="false">Q210</f>
        <v>°C</v>
      </c>
      <c r="R214" s="158"/>
      <c r="S214" s="158"/>
      <c r="T214" s="158"/>
      <c r="U214" s="158"/>
      <c r="V214" s="160"/>
    </row>
    <row r="215" customFormat="false" ht="18.75" hidden="false" customHeight="false" outlineLevel="0" collapsed="false">
      <c r="B215" s="164"/>
      <c r="C215" s="158"/>
      <c r="D215" s="158"/>
      <c r="E215" s="158"/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60"/>
    </row>
    <row r="216" customFormat="false" ht="18.75" hidden="false" customHeight="false" outlineLevel="0" collapsed="false">
      <c r="B216" s="164"/>
      <c r="C216" s="158"/>
      <c r="D216" s="158"/>
      <c r="E216" s="158"/>
      <c r="F216" s="158"/>
      <c r="G216" s="196" t="s">
        <v>96</v>
      </c>
      <c r="H216" s="196"/>
      <c r="I216" s="196"/>
      <c r="J216" s="196"/>
      <c r="K216" s="196"/>
      <c r="L216" s="196"/>
      <c r="M216" s="196"/>
      <c r="N216" s="196"/>
      <c r="O216" s="196"/>
      <c r="P216" s="196"/>
      <c r="Q216" s="196"/>
      <c r="R216" s="158"/>
      <c r="S216" s="158"/>
      <c r="T216" s="158"/>
      <c r="U216" s="158"/>
      <c r="V216" s="160"/>
    </row>
    <row r="217" customFormat="false" ht="18.75" hidden="false" customHeight="false" outlineLevel="0" collapsed="false">
      <c r="B217" s="164"/>
      <c r="C217" s="158"/>
      <c r="D217" s="158"/>
      <c r="E217" s="158"/>
      <c r="F217" s="158"/>
      <c r="G217" s="197" t="s">
        <v>88</v>
      </c>
      <c r="H217" s="197"/>
      <c r="I217" s="197"/>
      <c r="J217" s="197"/>
      <c r="K217" s="198" t="s">
        <v>89</v>
      </c>
      <c r="L217" s="198"/>
      <c r="M217" s="198"/>
      <c r="N217" s="198"/>
      <c r="O217" s="198"/>
      <c r="P217" s="198"/>
      <c r="Q217" s="198"/>
      <c r="R217" s="158"/>
      <c r="S217" s="158"/>
      <c r="T217" s="158"/>
      <c r="U217" s="158"/>
      <c r="V217" s="160"/>
      <c r="AE217" s="37"/>
    </row>
    <row r="218" customFormat="false" ht="18" hidden="false" customHeight="false" outlineLevel="0" collapsed="false">
      <c r="B218" s="164"/>
      <c r="C218" s="158"/>
      <c r="D218" s="158"/>
      <c r="E218" s="158"/>
      <c r="F218" s="158"/>
      <c r="G218" s="141"/>
      <c r="H218" s="142"/>
      <c r="I218" s="142"/>
      <c r="J218" s="199"/>
      <c r="K218" s="200"/>
      <c r="L218" s="142"/>
      <c r="M218" s="142"/>
      <c r="N218" s="142"/>
      <c r="O218" s="142"/>
      <c r="P218" s="142"/>
      <c r="Q218" s="201"/>
      <c r="R218" s="158"/>
      <c r="S218" s="158"/>
      <c r="T218" s="158"/>
      <c r="U218" s="158"/>
      <c r="V218" s="160"/>
      <c r="AE218" s="37"/>
    </row>
    <row r="219" customFormat="false" ht="18.75" hidden="false" customHeight="false" outlineLevel="0" collapsed="false">
      <c r="B219" s="164"/>
      <c r="C219" s="158"/>
      <c r="D219" s="158"/>
      <c r="E219" s="158"/>
      <c r="F219" s="158"/>
      <c r="G219" s="164"/>
      <c r="H219" s="158"/>
      <c r="I219" s="158"/>
      <c r="J219" s="202"/>
      <c r="K219" s="203" t="s">
        <v>97</v>
      </c>
      <c r="L219" s="203"/>
      <c r="M219" s="203"/>
      <c r="N219" s="203"/>
      <c r="O219" s="203"/>
      <c r="P219" s="215" t="n">
        <f aca="false">P214</f>
        <v>100.674509001637</v>
      </c>
      <c r="Q219" s="205" t="str">
        <f aca="false">Q214</f>
        <v>°C</v>
      </c>
      <c r="R219" s="158"/>
      <c r="S219" s="158"/>
      <c r="T219" s="158"/>
      <c r="U219" s="158"/>
      <c r="V219" s="160"/>
      <c r="AE219" s="37"/>
    </row>
    <row r="220" customFormat="false" ht="18.75" hidden="false" customHeight="false" outlineLevel="0" collapsed="false">
      <c r="B220" s="164"/>
      <c r="C220" s="158"/>
      <c r="D220" s="158"/>
      <c r="E220" s="158"/>
      <c r="F220" s="158"/>
      <c r="G220" s="164"/>
      <c r="H220" s="158"/>
      <c r="I220" s="158"/>
      <c r="J220" s="202"/>
      <c r="K220" s="203" t="s">
        <v>98</v>
      </c>
      <c r="L220" s="203"/>
      <c r="M220" s="203"/>
      <c r="N220" s="203"/>
      <c r="O220" s="203"/>
      <c r="P220" s="215" t="n">
        <f aca="false">MEDIAN(R148:T148)</f>
        <v>29.05</v>
      </c>
      <c r="Q220" s="205" t="s">
        <v>93</v>
      </c>
      <c r="R220" s="158"/>
      <c r="S220" s="158"/>
      <c r="T220" s="158"/>
      <c r="U220" s="158"/>
      <c r="V220" s="160"/>
    </row>
    <row r="221" customFormat="false" ht="19.5" hidden="false" customHeight="false" outlineLevel="0" collapsed="false">
      <c r="B221" s="164"/>
      <c r="C221" s="158"/>
      <c r="D221" s="158"/>
      <c r="E221" s="158"/>
      <c r="F221" s="158"/>
      <c r="G221" s="206"/>
      <c r="H221" s="207"/>
      <c r="I221" s="207"/>
      <c r="J221" s="208"/>
      <c r="K221" s="216"/>
      <c r="L221" s="216"/>
      <c r="M221" s="216"/>
      <c r="N221" s="216"/>
      <c r="O221" s="216"/>
      <c r="P221" s="217"/>
      <c r="Q221" s="211"/>
      <c r="R221" s="158"/>
      <c r="S221" s="158"/>
      <c r="T221" s="158"/>
      <c r="U221" s="158"/>
      <c r="V221" s="160"/>
    </row>
    <row r="222" customFormat="false" ht="18" hidden="false" customHeight="false" outlineLevel="0" collapsed="false">
      <c r="B222" s="164"/>
      <c r="C222" s="158"/>
      <c r="D222" s="158"/>
      <c r="E222" s="158"/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60"/>
    </row>
    <row r="223" customFormat="false" ht="18" hidden="false" customHeight="false" outlineLevel="0" collapsed="false">
      <c r="B223" s="164"/>
      <c r="C223" s="158"/>
      <c r="D223" s="158"/>
      <c r="E223" s="158"/>
      <c r="F223" s="158"/>
      <c r="G223" s="158"/>
      <c r="H223" s="158"/>
      <c r="I223" s="158"/>
      <c r="J223" s="158"/>
      <c r="K223" s="158"/>
      <c r="L223" s="158"/>
      <c r="M223" s="212" t="s">
        <v>99</v>
      </c>
      <c r="N223" s="213" t="n">
        <f aca="false">P214-P220</f>
        <v>71.6245090016367</v>
      </c>
      <c r="O223" s="214" t="str">
        <f aca="false">Q220</f>
        <v>°C</v>
      </c>
      <c r="P223" s="158"/>
      <c r="Q223" s="158"/>
      <c r="R223" s="158"/>
      <c r="S223" s="158"/>
      <c r="T223" s="158"/>
      <c r="U223" s="158"/>
      <c r="V223" s="160"/>
    </row>
    <row r="224" customFormat="false" ht="18.75" hidden="false" customHeight="false" outlineLevel="0" collapsed="false">
      <c r="B224" s="164"/>
      <c r="C224" s="158"/>
      <c r="D224" s="158"/>
      <c r="E224" s="158"/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60"/>
      <c r="AE224" s="37"/>
    </row>
    <row r="225" customFormat="false" ht="18.75" hidden="false" customHeight="true" outlineLevel="0" collapsed="false">
      <c r="B225" s="164"/>
      <c r="C225" s="158"/>
      <c r="D225" s="158"/>
      <c r="E225" s="158"/>
      <c r="F225" s="158"/>
      <c r="G225" s="218" t="s">
        <v>100</v>
      </c>
      <c r="H225" s="218"/>
      <c r="I225" s="218"/>
      <c r="J225" s="218"/>
      <c r="K225" s="218"/>
      <c r="L225" s="218"/>
      <c r="M225" s="218"/>
      <c r="N225" s="218"/>
      <c r="O225" s="218"/>
      <c r="P225" s="218"/>
      <c r="Q225" s="218"/>
      <c r="R225" s="158"/>
      <c r="S225" s="158"/>
      <c r="T225" s="158"/>
      <c r="U225" s="158"/>
      <c r="V225" s="160"/>
    </row>
    <row r="226" customFormat="false" ht="18.75" hidden="false" customHeight="false" outlineLevel="0" collapsed="false">
      <c r="B226" s="164"/>
      <c r="C226" s="158"/>
      <c r="D226" s="158"/>
      <c r="E226" s="158"/>
      <c r="F226" s="158"/>
      <c r="G226" s="197" t="str">
        <f aca="false">G217</f>
        <v>Formula</v>
      </c>
      <c r="H226" s="197"/>
      <c r="I226" s="197"/>
      <c r="J226" s="197"/>
      <c r="K226" s="198" t="str">
        <f aca="false">K217</f>
        <v>Variáveis</v>
      </c>
      <c r="L226" s="198"/>
      <c r="M226" s="198"/>
      <c r="N226" s="198"/>
      <c r="O226" s="198"/>
      <c r="P226" s="198"/>
      <c r="Q226" s="198"/>
      <c r="R226" s="158"/>
      <c r="S226" s="158"/>
      <c r="T226" s="158"/>
      <c r="U226" s="158"/>
      <c r="V226" s="160"/>
    </row>
    <row r="227" customFormat="false" ht="18" hidden="false" customHeight="false" outlineLevel="0" collapsed="false">
      <c r="B227" s="164"/>
      <c r="C227" s="158"/>
      <c r="D227" s="158"/>
      <c r="E227" s="158"/>
      <c r="F227" s="158"/>
      <c r="G227" s="141"/>
      <c r="H227" s="142"/>
      <c r="I227" s="142"/>
      <c r="J227" s="199"/>
      <c r="K227" s="200"/>
      <c r="L227" s="142"/>
      <c r="M227" s="142"/>
      <c r="N227" s="142"/>
      <c r="O227" s="142"/>
      <c r="P227" s="142"/>
      <c r="Q227" s="201"/>
      <c r="R227" s="158"/>
      <c r="S227" s="158"/>
      <c r="T227" s="158"/>
      <c r="U227" s="158"/>
      <c r="V227" s="160"/>
    </row>
    <row r="228" customFormat="false" ht="18.75" hidden="false" customHeight="false" outlineLevel="0" collapsed="false">
      <c r="B228" s="164"/>
      <c r="C228" s="158"/>
      <c r="D228" s="158"/>
      <c r="E228" s="158"/>
      <c r="F228" s="158"/>
      <c r="G228" s="164"/>
      <c r="H228" s="158"/>
      <c r="I228" s="158"/>
      <c r="J228" s="202"/>
      <c r="K228" s="203" t="s">
        <v>101</v>
      </c>
      <c r="L228" s="203"/>
      <c r="M228" s="203"/>
      <c r="N228" s="203"/>
      <c r="O228" s="203"/>
      <c r="P228" s="215" t="n">
        <v>40</v>
      </c>
      <c r="Q228" s="205" t="str">
        <f aca="false">Q220</f>
        <v>°C</v>
      </c>
      <c r="R228" s="158"/>
      <c r="S228" s="158"/>
      <c r="T228" s="158"/>
      <c r="U228" s="158"/>
      <c r="V228" s="160"/>
    </row>
    <row r="229" customFormat="false" ht="18.75" hidden="false" customHeight="false" outlineLevel="0" collapsed="false">
      <c r="B229" s="164"/>
      <c r="C229" s="158"/>
      <c r="D229" s="158"/>
      <c r="E229" s="158"/>
      <c r="F229" s="158"/>
      <c r="G229" s="164"/>
      <c r="H229" s="158"/>
      <c r="I229" s="158"/>
      <c r="J229" s="202"/>
      <c r="K229" s="203" t="str">
        <f aca="false">K220</f>
        <v>Temp. Amb.  no desligamento - T2</v>
      </c>
      <c r="L229" s="203"/>
      <c r="M229" s="203"/>
      <c r="N229" s="203"/>
      <c r="O229" s="203"/>
      <c r="P229" s="215" t="n">
        <f aca="false">P220</f>
        <v>29.05</v>
      </c>
      <c r="Q229" s="205" t="str">
        <f aca="false">Q220</f>
        <v>°C</v>
      </c>
      <c r="R229" s="158"/>
      <c r="S229" s="158"/>
      <c r="T229" s="158"/>
      <c r="U229" s="158"/>
      <c r="V229" s="160"/>
    </row>
    <row r="230" customFormat="false" ht="18.75" hidden="false" customHeight="false" outlineLevel="0" collapsed="false">
      <c r="B230" s="164"/>
      <c r="C230" s="158"/>
      <c r="D230" s="158"/>
      <c r="E230" s="158"/>
      <c r="F230" s="158"/>
      <c r="G230" s="164"/>
      <c r="H230" s="158"/>
      <c r="I230" s="158"/>
      <c r="J230" s="202"/>
      <c r="K230" s="203" t="s">
        <v>102</v>
      </c>
      <c r="L230" s="203"/>
      <c r="M230" s="203"/>
      <c r="N230" s="203"/>
      <c r="O230" s="203"/>
      <c r="P230" s="215" t="n">
        <f aca="false">N223</f>
        <v>71.6245090016367</v>
      </c>
      <c r="Q230" s="205" t="str">
        <f aca="false">O223</f>
        <v>°C</v>
      </c>
      <c r="R230" s="158"/>
      <c r="S230" s="158"/>
      <c r="T230" s="158"/>
      <c r="U230" s="158"/>
      <c r="V230" s="160"/>
    </row>
    <row r="231" customFormat="false" ht="19.5" hidden="false" customHeight="false" outlineLevel="0" collapsed="false">
      <c r="B231" s="164"/>
      <c r="C231" s="158"/>
      <c r="D231" s="158"/>
      <c r="E231" s="158"/>
      <c r="F231" s="158"/>
      <c r="G231" s="206"/>
      <c r="H231" s="207"/>
      <c r="I231" s="207"/>
      <c r="J231" s="208"/>
      <c r="K231" s="209"/>
      <c r="L231" s="209"/>
      <c r="M231" s="209"/>
      <c r="N231" s="209"/>
      <c r="O231" s="209"/>
      <c r="P231" s="210"/>
      <c r="Q231" s="211"/>
      <c r="R231" s="158"/>
      <c r="S231" s="158"/>
      <c r="T231" s="158"/>
      <c r="U231" s="158"/>
      <c r="V231" s="160"/>
    </row>
    <row r="232" customFormat="false" ht="18" hidden="false" customHeight="false" outlineLevel="0" collapsed="false">
      <c r="B232" s="164"/>
      <c r="C232" s="158"/>
      <c r="D232" s="158"/>
      <c r="E232" s="158"/>
      <c r="F232" s="158"/>
      <c r="G232" s="158"/>
      <c r="H232" s="158"/>
      <c r="I232" s="158"/>
      <c r="J232" s="158"/>
      <c r="K232" s="158"/>
      <c r="L232" s="158"/>
      <c r="M232" s="158"/>
      <c r="N232" s="158"/>
      <c r="O232" s="158"/>
      <c r="P232" s="158"/>
      <c r="Q232" s="158"/>
      <c r="R232" s="158"/>
      <c r="S232" s="158"/>
      <c r="T232" s="158"/>
      <c r="U232" s="158"/>
      <c r="V232" s="160"/>
    </row>
    <row r="233" customFormat="false" ht="18" hidden="false" customHeight="false" outlineLevel="0" collapsed="false">
      <c r="B233" s="164"/>
      <c r="C233" s="158"/>
      <c r="D233" s="158"/>
      <c r="E233" s="158"/>
      <c r="F233" s="158"/>
      <c r="G233" s="158"/>
      <c r="H233" s="158"/>
      <c r="I233" s="158"/>
      <c r="J233" s="158"/>
      <c r="K233" s="158"/>
      <c r="L233" s="158"/>
      <c r="M233" s="158"/>
      <c r="N233" s="158"/>
      <c r="O233" s="212" t="s">
        <v>103</v>
      </c>
      <c r="P233" s="213" t="n">
        <f aca="false">(P230*(AC27+P228)/(AC27+P229))+P228</f>
        <v>114.711650798794</v>
      </c>
      <c r="Q233" s="214" t="str">
        <f aca="false">O223</f>
        <v>°C</v>
      </c>
      <c r="R233" s="158"/>
      <c r="S233" s="158"/>
      <c r="T233" s="158"/>
      <c r="U233" s="158"/>
      <c r="V233" s="160"/>
    </row>
    <row r="234" customFormat="false" ht="18.75" hidden="false" customHeight="false" outlineLevel="0" collapsed="false">
      <c r="B234" s="164"/>
      <c r="C234" s="158"/>
      <c r="D234" s="158"/>
      <c r="E234" s="158"/>
      <c r="F234" s="158"/>
      <c r="G234" s="158"/>
      <c r="H234" s="158"/>
      <c r="I234" s="158"/>
      <c r="J234" s="158"/>
      <c r="K234" s="158"/>
      <c r="L234" s="158"/>
      <c r="M234" s="158"/>
      <c r="N234" s="158"/>
      <c r="O234" s="158"/>
      <c r="P234" s="158"/>
      <c r="Q234" s="158"/>
      <c r="R234" s="158"/>
      <c r="S234" s="158"/>
      <c r="T234" s="158"/>
      <c r="U234" s="158"/>
      <c r="V234" s="160"/>
    </row>
    <row r="235" customFormat="false" ht="18.75" hidden="false" customHeight="true" outlineLevel="0" collapsed="false">
      <c r="B235" s="164"/>
      <c r="C235" s="158"/>
      <c r="D235" s="158"/>
      <c r="E235" s="158"/>
      <c r="F235" s="158"/>
      <c r="G235" s="218" t="s">
        <v>104</v>
      </c>
      <c r="H235" s="218"/>
      <c r="I235" s="218"/>
      <c r="J235" s="218"/>
      <c r="K235" s="218"/>
      <c r="L235" s="218"/>
      <c r="M235" s="218"/>
      <c r="N235" s="218"/>
      <c r="O235" s="218"/>
      <c r="P235" s="218"/>
      <c r="Q235" s="218"/>
      <c r="R235" s="158"/>
      <c r="S235" s="158"/>
      <c r="T235" s="158"/>
      <c r="U235" s="158"/>
      <c r="V235" s="160"/>
    </row>
    <row r="236" customFormat="false" ht="18.75" hidden="false" customHeight="false" outlineLevel="0" collapsed="false">
      <c r="B236" s="164"/>
      <c r="C236" s="158"/>
      <c r="D236" s="158"/>
      <c r="E236" s="158"/>
      <c r="F236" s="158"/>
      <c r="G236" s="197" t="str">
        <f aca="false">G226</f>
        <v>Formula</v>
      </c>
      <c r="H236" s="197"/>
      <c r="I236" s="197"/>
      <c r="J236" s="197"/>
      <c r="K236" s="198" t="str">
        <f aca="false">K226</f>
        <v>Variáveis</v>
      </c>
      <c r="L236" s="198"/>
      <c r="M236" s="198"/>
      <c r="N236" s="198"/>
      <c r="O236" s="198"/>
      <c r="P236" s="198"/>
      <c r="Q236" s="198"/>
      <c r="R236" s="158"/>
      <c r="S236" s="158"/>
      <c r="T236" s="158"/>
      <c r="U236" s="158"/>
      <c r="V236" s="160"/>
    </row>
    <row r="237" customFormat="false" ht="18" hidden="false" customHeight="false" outlineLevel="0" collapsed="false">
      <c r="B237" s="164"/>
      <c r="C237" s="158"/>
      <c r="D237" s="158"/>
      <c r="E237" s="158"/>
      <c r="F237" s="158"/>
      <c r="G237" s="141"/>
      <c r="H237" s="142"/>
      <c r="I237" s="142"/>
      <c r="J237" s="199"/>
      <c r="K237" s="200"/>
      <c r="L237" s="142"/>
      <c r="M237" s="142"/>
      <c r="N237" s="142"/>
      <c r="O237" s="142"/>
      <c r="P237" s="142"/>
      <c r="Q237" s="201"/>
      <c r="R237" s="158"/>
      <c r="S237" s="158"/>
      <c r="T237" s="158"/>
      <c r="U237" s="158"/>
      <c r="V237" s="160"/>
    </row>
    <row r="238" customFormat="false" ht="18.75" hidden="false" customHeight="false" outlineLevel="0" collapsed="false">
      <c r="B238" s="164"/>
      <c r="C238" s="158"/>
      <c r="D238" s="158"/>
      <c r="E238" s="158"/>
      <c r="F238" s="158"/>
      <c r="G238" s="164"/>
      <c r="H238" s="158"/>
      <c r="I238" s="158"/>
      <c r="J238" s="202"/>
      <c r="K238" s="203" t="s">
        <v>105</v>
      </c>
      <c r="L238" s="203"/>
      <c r="M238" s="203"/>
      <c r="N238" s="203"/>
      <c r="O238" s="203"/>
      <c r="P238" s="215" t="n">
        <f aca="false">P233</f>
        <v>114.711650798794</v>
      </c>
      <c r="Q238" s="205" t="str">
        <f aca="false">Q230</f>
        <v>°C</v>
      </c>
      <c r="R238" s="158"/>
      <c r="S238" s="158"/>
      <c r="T238" s="158"/>
      <c r="U238" s="158"/>
      <c r="V238" s="160"/>
    </row>
    <row r="239" customFormat="false" ht="18.75" hidden="false" customHeight="false" outlineLevel="0" collapsed="false">
      <c r="B239" s="164"/>
      <c r="C239" s="158"/>
      <c r="D239" s="158"/>
      <c r="E239" s="158"/>
      <c r="F239" s="158"/>
      <c r="G239" s="164"/>
      <c r="H239" s="158"/>
      <c r="I239" s="158"/>
      <c r="J239" s="202"/>
      <c r="K239" s="203" t="s">
        <v>101</v>
      </c>
      <c r="L239" s="203"/>
      <c r="M239" s="203"/>
      <c r="N239" s="203"/>
      <c r="O239" s="203"/>
      <c r="P239" s="215" t="n">
        <f aca="false">P228</f>
        <v>40</v>
      </c>
      <c r="Q239" s="205" t="str">
        <f aca="false">Q238</f>
        <v>°C</v>
      </c>
      <c r="R239" s="158"/>
      <c r="S239" s="158"/>
      <c r="T239" s="158"/>
      <c r="U239" s="158"/>
      <c r="V239" s="160"/>
    </row>
    <row r="240" customFormat="false" ht="19.5" hidden="false" customHeight="false" outlineLevel="0" collapsed="false">
      <c r="B240" s="164"/>
      <c r="C240" s="158"/>
      <c r="D240" s="158"/>
      <c r="E240" s="158"/>
      <c r="F240" s="158"/>
      <c r="G240" s="206"/>
      <c r="H240" s="207"/>
      <c r="I240" s="207"/>
      <c r="J240" s="208"/>
      <c r="K240" s="209"/>
      <c r="L240" s="209"/>
      <c r="M240" s="209"/>
      <c r="N240" s="209"/>
      <c r="O240" s="209"/>
      <c r="P240" s="210"/>
      <c r="Q240" s="211"/>
      <c r="R240" s="158"/>
      <c r="S240" s="158"/>
      <c r="T240" s="158"/>
      <c r="U240" s="158"/>
      <c r="V240" s="160"/>
    </row>
    <row r="241" customFormat="false" ht="18" hidden="false" customHeight="false" outlineLevel="0" collapsed="false">
      <c r="B241" s="164"/>
      <c r="C241" s="158"/>
      <c r="D241" s="158"/>
      <c r="E241" s="158"/>
      <c r="F241" s="158"/>
      <c r="G241" s="158"/>
      <c r="H241" s="158"/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60"/>
    </row>
    <row r="242" customFormat="false" ht="18" hidden="false" customHeight="false" outlineLevel="0" collapsed="false">
      <c r="B242" s="164"/>
      <c r="C242" s="158"/>
      <c r="D242" s="158"/>
      <c r="E242" s="158"/>
      <c r="F242" s="158"/>
      <c r="G242" s="158"/>
      <c r="H242" s="158"/>
      <c r="I242" s="158"/>
      <c r="J242" s="158"/>
      <c r="K242" s="158"/>
      <c r="L242" s="158"/>
      <c r="M242" s="158"/>
      <c r="N242" s="158"/>
      <c r="O242" s="212" t="s">
        <v>106</v>
      </c>
      <c r="P242" s="213" t="n">
        <f aca="false">P238-P239</f>
        <v>74.7116507987944</v>
      </c>
      <c r="Q242" s="214" t="str">
        <f aca="false">Q233</f>
        <v>°C</v>
      </c>
      <c r="R242" s="158"/>
      <c r="S242" s="158"/>
      <c r="T242" s="158"/>
      <c r="U242" s="158"/>
      <c r="V242" s="160"/>
    </row>
    <row r="243" customFormat="false" ht="18.75" hidden="false" customHeight="false" outlineLevel="0" collapsed="false">
      <c r="B243" s="164"/>
      <c r="C243" s="158"/>
      <c r="D243" s="158"/>
      <c r="E243" s="158"/>
      <c r="F243" s="158"/>
      <c r="G243" s="158"/>
      <c r="H243" s="158"/>
      <c r="I243" s="158"/>
      <c r="J243" s="158"/>
      <c r="K243" s="158"/>
      <c r="L243" s="158"/>
      <c r="M243" s="158"/>
      <c r="N243" s="158"/>
      <c r="O243" s="212"/>
      <c r="P243" s="213"/>
      <c r="Q243" s="214"/>
      <c r="R243" s="158"/>
      <c r="S243" s="158"/>
      <c r="T243" s="158"/>
      <c r="U243" s="158"/>
      <c r="V243" s="160"/>
    </row>
    <row r="244" customFormat="false" ht="18.75" hidden="false" customHeight="true" outlineLevel="0" collapsed="false">
      <c r="B244" s="164"/>
      <c r="C244" s="158"/>
      <c r="D244" s="158"/>
      <c r="E244" s="158"/>
      <c r="F244" s="158"/>
      <c r="G244" s="218" t="s">
        <v>162</v>
      </c>
      <c r="H244" s="218"/>
      <c r="I244" s="218"/>
      <c r="J244" s="218"/>
      <c r="K244" s="218"/>
      <c r="L244" s="218"/>
      <c r="M244" s="218"/>
      <c r="N244" s="218"/>
      <c r="O244" s="218"/>
      <c r="P244" s="218"/>
      <c r="Q244" s="218"/>
      <c r="R244" s="158"/>
      <c r="S244" s="158"/>
      <c r="T244" s="158"/>
      <c r="U244" s="158"/>
      <c r="V244" s="160"/>
    </row>
    <row r="245" customFormat="false" ht="18.75" hidden="false" customHeight="false" outlineLevel="0" collapsed="false">
      <c r="B245" s="164"/>
      <c r="C245" s="158"/>
      <c r="D245" s="158"/>
      <c r="E245" s="158"/>
      <c r="F245" s="158"/>
      <c r="G245" s="197" t="str">
        <f aca="false">G236</f>
        <v>Formula</v>
      </c>
      <c r="H245" s="197"/>
      <c r="I245" s="197"/>
      <c r="J245" s="197"/>
      <c r="K245" s="198" t="str">
        <f aca="false">K236</f>
        <v>Variáveis</v>
      </c>
      <c r="L245" s="198"/>
      <c r="M245" s="198"/>
      <c r="N245" s="198"/>
      <c r="O245" s="198"/>
      <c r="P245" s="198"/>
      <c r="Q245" s="198"/>
      <c r="R245" s="158"/>
      <c r="S245" s="158"/>
      <c r="T245" s="158"/>
      <c r="U245" s="158"/>
      <c r="V245" s="160"/>
    </row>
    <row r="246" customFormat="false" ht="18" hidden="false" customHeight="false" outlineLevel="0" collapsed="false">
      <c r="B246" s="164"/>
      <c r="C246" s="158"/>
      <c r="D246" s="158"/>
      <c r="E246" s="158"/>
      <c r="F246" s="158"/>
      <c r="G246" s="141"/>
      <c r="H246" s="142"/>
      <c r="I246" s="142"/>
      <c r="J246" s="199"/>
      <c r="K246" s="200"/>
      <c r="L246" s="142"/>
      <c r="M246" s="142"/>
      <c r="N246" s="142"/>
      <c r="O246" s="142"/>
      <c r="P246" s="142"/>
      <c r="Q246" s="201"/>
      <c r="R246" s="158"/>
      <c r="S246" s="158"/>
      <c r="T246" s="158"/>
      <c r="U246" s="158"/>
      <c r="V246" s="160"/>
    </row>
    <row r="247" customFormat="false" ht="18.75" hidden="false" customHeight="false" outlineLevel="0" collapsed="false">
      <c r="B247" s="164"/>
      <c r="C247" s="158"/>
      <c r="D247" s="158"/>
      <c r="E247" s="158"/>
      <c r="F247" s="158"/>
      <c r="G247" s="164"/>
      <c r="H247" s="158"/>
      <c r="I247" s="158"/>
      <c r="J247" s="202"/>
      <c r="K247" s="203" t="s">
        <v>105</v>
      </c>
      <c r="L247" s="203"/>
      <c r="M247" s="203"/>
      <c r="N247" s="203"/>
      <c r="O247" s="203"/>
      <c r="P247" s="215" t="n">
        <f aca="false">P238</f>
        <v>114.711650798794</v>
      </c>
      <c r="Q247" s="205" t="str">
        <f aca="false">Q239</f>
        <v>°C</v>
      </c>
      <c r="R247" s="158"/>
      <c r="S247" s="158"/>
      <c r="T247" s="158"/>
      <c r="U247" s="158"/>
      <c r="V247" s="160"/>
    </row>
    <row r="248" customFormat="false" ht="18.75" hidden="false" customHeight="false" outlineLevel="0" collapsed="false">
      <c r="B248" s="164"/>
      <c r="C248" s="158"/>
      <c r="D248" s="158"/>
      <c r="E248" s="158"/>
      <c r="F248" s="158"/>
      <c r="G248" s="164"/>
      <c r="H248" s="158"/>
      <c r="I248" s="158"/>
      <c r="J248" s="202"/>
      <c r="K248" s="203" t="s">
        <v>108</v>
      </c>
      <c r="L248" s="203"/>
      <c r="M248" s="203"/>
      <c r="N248" s="203"/>
      <c r="O248" s="203"/>
      <c r="P248" s="215" t="n">
        <v>10</v>
      </c>
      <c r="Q248" s="205" t="s">
        <v>109</v>
      </c>
      <c r="R248" s="158"/>
      <c r="S248" s="158"/>
      <c r="T248" s="158"/>
      <c r="U248" s="158"/>
      <c r="V248" s="160"/>
    </row>
    <row r="249" customFormat="false" ht="18.75" hidden="false" customHeight="false" outlineLevel="0" collapsed="false">
      <c r="B249" s="164"/>
      <c r="C249" s="158"/>
      <c r="D249" s="158"/>
      <c r="E249" s="158"/>
      <c r="F249" s="158"/>
      <c r="G249" s="164"/>
      <c r="H249" s="158"/>
      <c r="I249" s="158"/>
      <c r="J249" s="202"/>
      <c r="K249" s="203" t="s">
        <v>110</v>
      </c>
      <c r="L249" s="203"/>
      <c r="M249" s="203"/>
      <c r="N249" s="203"/>
      <c r="O249" s="203"/>
      <c r="P249" s="215" t="n">
        <f aca="false">9.5*23</f>
        <v>218.5</v>
      </c>
      <c r="Q249" s="205" t="s">
        <v>111</v>
      </c>
      <c r="R249" s="158"/>
      <c r="S249" s="158"/>
      <c r="T249" s="158"/>
      <c r="U249" s="158"/>
      <c r="V249" s="160"/>
    </row>
    <row r="250" customFormat="false" ht="18.75" hidden="false" customHeight="false" outlineLevel="0" collapsed="false">
      <c r="B250" s="164"/>
      <c r="C250" s="158"/>
      <c r="D250" s="158"/>
      <c r="E250" s="158"/>
      <c r="F250" s="158"/>
      <c r="G250" s="164"/>
      <c r="H250" s="158"/>
      <c r="I250" s="158"/>
      <c r="J250" s="202"/>
      <c r="K250" s="203" t="s">
        <v>112</v>
      </c>
      <c r="L250" s="203"/>
      <c r="M250" s="203"/>
      <c r="N250" s="203"/>
      <c r="O250" s="203"/>
      <c r="P250" s="215" t="n">
        <v>1</v>
      </c>
      <c r="Q250" s="205" t="s">
        <v>113</v>
      </c>
      <c r="R250" s="158"/>
      <c r="S250" s="158"/>
      <c r="T250" s="158"/>
      <c r="U250" s="158"/>
      <c r="V250" s="160"/>
    </row>
    <row r="251" customFormat="false" ht="19.5" hidden="false" customHeight="false" outlineLevel="0" collapsed="false">
      <c r="B251" s="164"/>
      <c r="C251" s="158"/>
      <c r="D251" s="158"/>
      <c r="E251" s="158"/>
      <c r="F251" s="158"/>
      <c r="G251" s="206"/>
      <c r="H251" s="207"/>
      <c r="I251" s="207"/>
      <c r="J251" s="208"/>
      <c r="K251" s="209"/>
      <c r="L251" s="209"/>
      <c r="M251" s="209"/>
      <c r="N251" s="209"/>
      <c r="O251" s="209"/>
      <c r="P251" s="210"/>
      <c r="Q251" s="211"/>
      <c r="R251" s="158"/>
      <c r="S251" s="158"/>
      <c r="T251" s="158"/>
      <c r="U251" s="158"/>
      <c r="V251" s="160"/>
    </row>
    <row r="252" customFormat="false" ht="18" hidden="false" customHeight="false" outlineLevel="0" collapsed="false">
      <c r="B252" s="164"/>
      <c r="C252" s="158"/>
      <c r="D252" s="158"/>
      <c r="E252" s="158"/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60"/>
    </row>
    <row r="253" customFormat="false" ht="18.75" hidden="false" customHeight="false" outlineLevel="0" collapsed="false">
      <c r="B253" s="164"/>
      <c r="C253" s="158"/>
      <c r="D253" s="158"/>
      <c r="E253" s="158"/>
      <c r="F253" s="158"/>
      <c r="G253" s="158"/>
      <c r="H253" s="158"/>
      <c r="I253" s="158"/>
      <c r="J253" s="158"/>
      <c r="K253" s="158"/>
      <c r="L253" s="158"/>
      <c r="M253" s="158"/>
      <c r="N253" s="158"/>
      <c r="O253" s="212" t="s">
        <v>163</v>
      </c>
      <c r="P253" s="213" t="n">
        <f aca="false">P247+((2*(P247+AC27))/((45700/((P248*1000)/P249)^2*P250)-1))</f>
        <v>147.34766315099</v>
      </c>
      <c r="Q253" s="214" t="str">
        <f aca="false">Q242</f>
        <v>°C</v>
      </c>
      <c r="R253" s="158"/>
      <c r="S253" s="158"/>
      <c r="T253" s="158"/>
      <c r="U253" s="158"/>
      <c r="V253" s="160"/>
    </row>
    <row r="254" customFormat="false" ht="18" hidden="false" customHeight="false" outlineLevel="0" collapsed="false">
      <c r="B254" s="164"/>
      <c r="C254" s="158"/>
      <c r="D254" s="158"/>
      <c r="E254" s="158"/>
      <c r="F254" s="158"/>
      <c r="G254" s="158"/>
      <c r="H254" s="158"/>
      <c r="I254" s="158"/>
      <c r="J254" s="158"/>
      <c r="K254" s="212"/>
      <c r="L254" s="213"/>
      <c r="M254" s="214"/>
      <c r="N254" s="158"/>
      <c r="O254" s="158"/>
      <c r="P254" s="158"/>
      <c r="Q254" s="158"/>
      <c r="R254" s="158"/>
      <c r="S254" s="158"/>
      <c r="T254" s="158"/>
      <c r="U254" s="158"/>
      <c r="V254" s="160"/>
    </row>
    <row r="255" customFormat="false" ht="18" hidden="false" customHeight="false" outlineLevel="0" collapsed="false">
      <c r="B255" s="161" t="s">
        <v>115</v>
      </c>
      <c r="C255" s="161"/>
      <c r="D255" s="161"/>
      <c r="E255" s="161"/>
      <c r="F255" s="161"/>
      <c r="G255" s="161"/>
      <c r="H255" s="161"/>
      <c r="I255" s="161"/>
      <c r="J255" s="161"/>
      <c r="K255" s="161"/>
      <c r="L255" s="161"/>
      <c r="M255" s="161"/>
      <c r="N255" s="161"/>
      <c r="O255" s="161"/>
      <c r="P255" s="161"/>
      <c r="Q255" s="161"/>
      <c r="R255" s="161"/>
      <c r="S255" s="161"/>
      <c r="T255" s="161"/>
      <c r="U255" s="161"/>
      <c r="V255" s="161"/>
    </row>
    <row r="256" customFormat="false" ht="18" hidden="false" customHeight="false" outlineLevel="0" collapsed="false">
      <c r="B256" s="164"/>
      <c r="C256" s="158"/>
      <c r="D256" s="158"/>
      <c r="E256" s="158"/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60"/>
    </row>
    <row r="257" customFormat="false" ht="18" hidden="false" customHeight="false" outlineLevel="0" collapsed="false">
      <c r="B257" s="164"/>
      <c r="C257" s="158"/>
      <c r="D257" s="158"/>
      <c r="E257" s="158"/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60"/>
    </row>
    <row r="258" customFormat="false" ht="18" hidden="false" customHeight="false" outlineLevel="0" collapsed="false">
      <c r="B258" s="164"/>
      <c r="C258" s="158"/>
      <c r="D258" s="158"/>
      <c r="E258" s="158"/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60"/>
    </row>
    <row r="259" customFormat="false" ht="18" hidden="false" customHeight="false" outlineLevel="0" collapsed="false">
      <c r="B259" s="164"/>
      <c r="C259" s="158"/>
      <c r="D259" s="158"/>
      <c r="E259" s="158"/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60"/>
    </row>
    <row r="260" customFormat="false" ht="18.75" hidden="false" customHeight="false" outlineLevel="0" collapsed="false">
      <c r="B260" s="164"/>
      <c r="C260" s="158"/>
      <c r="D260" s="158"/>
      <c r="E260" s="158"/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60"/>
    </row>
    <row r="261" customFormat="false" ht="18.75" hidden="false" customHeight="false" outlineLevel="0" collapsed="false">
      <c r="B261" s="164"/>
      <c r="C261" s="158"/>
      <c r="D261" s="158"/>
      <c r="E261" s="158"/>
      <c r="F261" s="158"/>
      <c r="G261" s="158"/>
      <c r="H261" s="158"/>
      <c r="I261" s="219" t="s">
        <v>116</v>
      </c>
      <c r="J261" s="219"/>
      <c r="K261" s="219"/>
      <c r="L261" s="219"/>
      <c r="M261" s="219"/>
      <c r="N261" s="219"/>
      <c r="O261" s="158"/>
      <c r="P261" s="158"/>
      <c r="Q261" s="158"/>
      <c r="R261" s="158"/>
      <c r="S261" s="158"/>
      <c r="T261" s="158"/>
      <c r="U261" s="158"/>
      <c r="V261" s="160"/>
    </row>
    <row r="262" customFormat="false" ht="18.75" hidden="false" customHeight="false" outlineLevel="0" collapsed="false">
      <c r="B262" s="164"/>
      <c r="C262" s="158"/>
      <c r="D262" s="158"/>
      <c r="E262" s="158"/>
      <c r="F262" s="158"/>
      <c r="G262" s="158"/>
      <c r="H262" s="158"/>
      <c r="I262" s="220" t="s">
        <v>117</v>
      </c>
      <c r="J262" s="220"/>
      <c r="K262" s="220"/>
      <c r="L262" s="220"/>
      <c r="M262" s="160" t="s">
        <v>118</v>
      </c>
      <c r="N262" s="160"/>
      <c r="O262" s="158"/>
      <c r="P262" s="158"/>
      <c r="Q262" s="158"/>
      <c r="R262" s="158"/>
      <c r="S262" s="158"/>
      <c r="T262" s="158"/>
      <c r="U262" s="158"/>
      <c r="V262" s="160"/>
    </row>
    <row r="263" customFormat="false" ht="19.5" hidden="false" customHeight="false" outlineLevel="0" collapsed="false">
      <c r="B263" s="164"/>
      <c r="C263" s="158"/>
      <c r="D263" s="158"/>
      <c r="E263" s="158"/>
      <c r="F263" s="158"/>
      <c r="G263" s="158"/>
      <c r="H263" s="158"/>
      <c r="I263" s="221" t="s">
        <v>119</v>
      </c>
      <c r="J263" s="221"/>
      <c r="K263" s="221"/>
      <c r="L263" s="221"/>
      <c r="M263" s="222" t="n">
        <f aca="false">P233</f>
        <v>114.711650798794</v>
      </c>
      <c r="N263" s="223" t="str">
        <f aca="false">Q233</f>
        <v>°C</v>
      </c>
      <c r="O263" s="158"/>
      <c r="P263" s="158"/>
      <c r="Q263" s="158"/>
      <c r="R263" s="158"/>
      <c r="S263" s="158"/>
      <c r="T263" s="158"/>
      <c r="U263" s="158"/>
      <c r="V263" s="160"/>
    </row>
    <row r="264" customFormat="false" ht="18" hidden="false" customHeight="false" outlineLevel="0" collapsed="false">
      <c r="B264" s="164"/>
      <c r="C264" s="158"/>
      <c r="D264" s="158"/>
      <c r="E264" s="158"/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60"/>
    </row>
    <row r="265" customFormat="false" ht="18.75" hidden="false" customHeight="false" outlineLevel="0" collapsed="false">
      <c r="B265" s="164"/>
      <c r="C265" s="158"/>
      <c r="D265" s="158"/>
      <c r="E265" s="158"/>
      <c r="F265" s="158"/>
      <c r="G265" s="158"/>
      <c r="H265" s="224" t="s">
        <v>120</v>
      </c>
      <c r="I265" s="224"/>
      <c r="J265" s="225" t="n">
        <v>43734</v>
      </c>
      <c r="K265" s="225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60"/>
    </row>
    <row r="266" customFormat="false" ht="18.75" hidden="false" customHeight="false" outlineLevel="0" collapsed="false">
      <c r="B266" s="164"/>
      <c r="C266" s="158"/>
      <c r="D266" s="158"/>
      <c r="E266" s="158"/>
      <c r="F266" s="158"/>
      <c r="G266" s="158"/>
      <c r="H266" s="212"/>
      <c r="I266" s="226"/>
      <c r="J266" s="227"/>
      <c r="K266" s="22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60"/>
    </row>
    <row r="267" customFormat="false" ht="18" hidden="false" customHeight="false" outlineLevel="0" collapsed="false">
      <c r="B267" s="164"/>
      <c r="C267" s="158"/>
      <c r="D267" s="158"/>
      <c r="E267" s="158"/>
      <c r="F267" s="158"/>
      <c r="G267" s="158"/>
      <c r="H267" s="229" t="s">
        <v>121</v>
      </c>
      <c r="I267" s="159"/>
      <c r="J267" s="159"/>
      <c r="K267" s="159"/>
      <c r="L267" s="158"/>
      <c r="M267" s="158"/>
      <c r="N267" s="229" t="s">
        <v>122</v>
      </c>
      <c r="O267" s="158"/>
      <c r="P267" s="158"/>
      <c r="Q267" s="159"/>
      <c r="R267" s="159"/>
      <c r="S267" s="159"/>
      <c r="T267" s="159"/>
      <c r="U267" s="159"/>
      <c r="V267" s="230"/>
      <c r="W267" s="110"/>
      <c r="X267" s="110"/>
      <c r="Y267" s="110"/>
      <c r="Z267" s="110"/>
      <c r="AA267" s="110"/>
    </row>
    <row r="268" customFormat="false" ht="18" hidden="false" customHeight="false" outlineLevel="0" collapsed="false">
      <c r="B268" s="157"/>
      <c r="C268" s="159"/>
      <c r="D268" s="159"/>
      <c r="E268" s="159"/>
      <c r="F268" s="158"/>
      <c r="G268" s="158"/>
      <c r="H268" s="158"/>
      <c r="I268" s="158"/>
      <c r="J268" s="158"/>
      <c r="K268" s="159"/>
      <c r="L268" s="159"/>
      <c r="M268" s="159"/>
      <c r="N268" s="159"/>
      <c r="O268" s="159"/>
      <c r="P268" s="159"/>
      <c r="Q268" s="159"/>
      <c r="R268" s="159"/>
      <c r="S268" s="159"/>
      <c r="T268" s="159"/>
      <c r="U268" s="159"/>
      <c r="V268" s="230"/>
    </row>
    <row r="269" customFormat="false" ht="18" hidden="false" customHeight="false" outlineLevel="0" collapsed="false">
      <c r="B269" s="157"/>
      <c r="C269" s="159"/>
      <c r="D269" s="159"/>
      <c r="E269" s="159"/>
      <c r="F269" s="158"/>
      <c r="G269" s="158"/>
      <c r="H269" s="158"/>
      <c r="I269" s="158"/>
      <c r="J269" s="158"/>
      <c r="K269" s="159"/>
      <c r="L269" s="159"/>
      <c r="M269" s="159"/>
      <c r="N269" s="159"/>
      <c r="O269" s="159"/>
      <c r="P269" s="159"/>
      <c r="Q269" s="159"/>
      <c r="R269" s="159"/>
      <c r="S269" s="159"/>
      <c r="T269" s="159"/>
      <c r="U269" s="159"/>
      <c r="V269" s="230"/>
    </row>
    <row r="270" customFormat="false" ht="18" hidden="false" customHeight="false" outlineLevel="0" collapsed="false">
      <c r="B270" s="164"/>
      <c r="C270" s="158"/>
      <c r="D270" s="158"/>
      <c r="E270" s="158"/>
      <c r="F270" s="158"/>
      <c r="G270" s="229"/>
      <c r="H270" s="159"/>
      <c r="I270" s="159"/>
      <c r="J270" s="159"/>
      <c r="K270" s="158"/>
      <c r="L270" s="158"/>
      <c r="M270" s="158"/>
      <c r="N270" s="158"/>
      <c r="O270" s="158"/>
      <c r="P270" s="229"/>
      <c r="Q270" s="159"/>
      <c r="R270" s="159"/>
      <c r="S270" s="159"/>
      <c r="T270" s="159"/>
      <c r="U270" s="159"/>
      <c r="V270" s="230"/>
      <c r="W270" s="110"/>
      <c r="X270" s="110"/>
      <c r="Y270" s="110"/>
      <c r="Z270" s="110"/>
      <c r="AA270" s="110"/>
    </row>
    <row r="271" customFormat="false" ht="18" hidden="false" customHeight="false" outlineLevel="0" collapsed="false">
      <c r="B271" s="164"/>
      <c r="C271" s="158"/>
      <c r="D271" s="158"/>
      <c r="E271" s="158"/>
      <c r="F271" s="158"/>
      <c r="G271" s="229"/>
      <c r="H271" s="159"/>
      <c r="I271" s="159"/>
      <c r="J271" s="159"/>
      <c r="K271" s="158"/>
      <c r="L271" s="158"/>
      <c r="M271" s="158"/>
      <c r="N271" s="158"/>
      <c r="O271" s="158"/>
      <c r="P271" s="229"/>
      <c r="Q271" s="159"/>
      <c r="R271" s="159"/>
      <c r="S271" s="159"/>
      <c r="T271" s="159"/>
      <c r="U271" s="159"/>
      <c r="V271" s="230"/>
      <c r="W271" s="110"/>
      <c r="X271" s="110"/>
      <c r="Y271" s="110"/>
      <c r="Z271" s="110"/>
      <c r="AA271" s="110"/>
    </row>
    <row r="272" customFormat="false" ht="18.75" hidden="false" customHeight="false" outlineLevel="0" collapsed="false">
      <c r="B272" s="164"/>
      <c r="C272" s="158"/>
      <c r="D272" s="158"/>
      <c r="E272" s="158"/>
      <c r="F272" s="158"/>
      <c r="G272" s="142" t="s">
        <v>123</v>
      </c>
      <c r="H272" s="142"/>
      <c r="I272" s="142"/>
      <c r="J272" s="142"/>
      <c r="K272" s="142"/>
      <c r="L272" s="158"/>
      <c r="M272" s="142" t="s">
        <v>124</v>
      </c>
      <c r="N272" s="142"/>
      <c r="O272" s="142"/>
      <c r="P272" s="142"/>
      <c r="Q272" s="142"/>
      <c r="R272" s="159"/>
      <c r="S272" s="159"/>
      <c r="T272" s="159"/>
      <c r="U272" s="159"/>
      <c r="V272" s="230"/>
      <c r="W272" s="110"/>
      <c r="X272" s="110"/>
      <c r="Y272" s="110"/>
      <c r="Z272" s="110"/>
    </row>
    <row r="273" customFormat="false" ht="18" hidden="false" customHeight="false" outlineLevel="0" collapsed="false">
      <c r="B273" s="164"/>
      <c r="C273" s="158"/>
      <c r="D273" s="158"/>
      <c r="E273" s="158"/>
      <c r="F273" s="158"/>
      <c r="G273" s="159"/>
      <c r="H273" s="159"/>
      <c r="I273" s="159"/>
      <c r="J273" s="159"/>
      <c r="K273" s="158"/>
      <c r="L273" s="158"/>
      <c r="M273" s="158"/>
      <c r="N273" s="158"/>
      <c r="O273" s="158"/>
      <c r="P273" s="159"/>
      <c r="Q273" s="159"/>
      <c r="R273" s="159"/>
      <c r="S273" s="159"/>
      <c r="T273" s="159"/>
      <c r="U273" s="159"/>
      <c r="V273" s="230"/>
      <c r="W273" s="110"/>
      <c r="X273" s="110"/>
      <c r="Y273" s="110"/>
      <c r="Z273" s="110"/>
      <c r="AA273" s="110"/>
    </row>
    <row r="274" customFormat="false" ht="15" hidden="false" customHeight="true" outlineLevel="0" collapsed="false">
      <c r="B274" s="164"/>
      <c r="C274" s="158"/>
      <c r="D274" s="158"/>
      <c r="E274" s="158"/>
      <c r="F274" s="231" t="s">
        <v>125</v>
      </c>
      <c r="G274" s="231"/>
      <c r="H274" s="231"/>
      <c r="I274" s="231"/>
      <c r="J274" s="231"/>
      <c r="K274" s="231"/>
      <c r="L274" s="231"/>
      <c r="M274" s="231"/>
      <c r="N274" s="231"/>
      <c r="O274" s="231"/>
      <c r="P274" s="231"/>
      <c r="Q274" s="231"/>
      <c r="R274" s="231"/>
      <c r="S274" s="228"/>
      <c r="T274" s="228"/>
      <c r="U274" s="228"/>
      <c r="V274" s="232"/>
      <c r="W274" s="108"/>
      <c r="X274" s="108"/>
      <c r="Y274" s="108"/>
      <c r="Z274" s="108"/>
    </row>
    <row r="275" customFormat="false" ht="18.75" hidden="false" customHeight="false" outlineLevel="0" collapsed="false">
      <c r="B275" s="233"/>
      <c r="C275" s="228"/>
      <c r="D275" s="228"/>
      <c r="E275" s="226"/>
      <c r="F275" s="231"/>
      <c r="G275" s="231"/>
      <c r="H275" s="231"/>
      <c r="I275" s="231"/>
      <c r="J275" s="231"/>
      <c r="K275" s="231"/>
      <c r="L275" s="231"/>
      <c r="M275" s="231"/>
      <c r="N275" s="231"/>
      <c r="O275" s="231"/>
      <c r="P275" s="231"/>
      <c r="Q275" s="231"/>
      <c r="R275" s="231"/>
      <c r="S275" s="228"/>
      <c r="T275" s="228"/>
      <c r="U275" s="228"/>
      <c r="V275" s="232"/>
    </row>
    <row r="276" customFormat="false" ht="18.75" hidden="false" customHeight="false" outlineLevel="0" collapsed="false">
      <c r="B276" s="234"/>
      <c r="C276" s="235"/>
      <c r="D276" s="235"/>
      <c r="E276" s="235"/>
      <c r="F276" s="235"/>
      <c r="G276" s="235"/>
      <c r="H276" s="235"/>
      <c r="I276" s="235"/>
      <c r="J276" s="207"/>
      <c r="K276" s="207"/>
      <c r="L276" s="207"/>
      <c r="M276" s="207"/>
      <c r="N276" s="207"/>
      <c r="O276" s="207"/>
      <c r="P276" s="207"/>
      <c r="Q276" s="207"/>
      <c r="R276" s="207"/>
      <c r="S276" s="207"/>
      <c r="T276" s="207"/>
      <c r="U276" s="207"/>
      <c r="V276" s="236"/>
    </row>
  </sheetData>
  <mergeCells count="111">
    <mergeCell ref="D2:V4"/>
    <mergeCell ref="F5:G5"/>
    <mergeCell ref="F6:G6"/>
    <mergeCell ref="F7:G7"/>
    <mergeCell ref="B9:V9"/>
    <mergeCell ref="Q16:R16"/>
    <mergeCell ref="M17:N17"/>
    <mergeCell ref="B18:V18"/>
    <mergeCell ref="C20:M28"/>
    <mergeCell ref="B32:V32"/>
    <mergeCell ref="I34:M35"/>
    <mergeCell ref="N34:N35"/>
    <mergeCell ref="O34:O35"/>
    <mergeCell ref="I36:M37"/>
    <mergeCell ref="N36:N37"/>
    <mergeCell ref="O36:O37"/>
    <mergeCell ref="B39:V39"/>
    <mergeCell ref="H41:I42"/>
    <mergeCell ref="J41:P42"/>
    <mergeCell ref="H43:I44"/>
    <mergeCell ref="J43:P44"/>
    <mergeCell ref="H45:I46"/>
    <mergeCell ref="J45:P46"/>
    <mergeCell ref="H47:I48"/>
    <mergeCell ref="J47:P48"/>
    <mergeCell ref="H49:I50"/>
    <mergeCell ref="J49:P50"/>
    <mergeCell ref="H51:I52"/>
    <mergeCell ref="J51:P52"/>
    <mergeCell ref="H53:I54"/>
    <mergeCell ref="J53:P54"/>
    <mergeCell ref="H55:I56"/>
    <mergeCell ref="J55:P56"/>
    <mergeCell ref="H57:I58"/>
    <mergeCell ref="J57:P58"/>
    <mergeCell ref="I61:O61"/>
    <mergeCell ref="B84:V84"/>
    <mergeCell ref="D86:Q86"/>
    <mergeCell ref="R86:T86"/>
    <mergeCell ref="Y100:AO100"/>
    <mergeCell ref="Y101:AL101"/>
    <mergeCell ref="AM101:AO101"/>
    <mergeCell ref="Y141:AO141"/>
    <mergeCell ref="Y142:AL142"/>
    <mergeCell ref="AM142:AO142"/>
    <mergeCell ref="I150:O150"/>
    <mergeCell ref="B172:V172"/>
    <mergeCell ref="J174:N174"/>
    <mergeCell ref="K175:M175"/>
    <mergeCell ref="K176:M176"/>
    <mergeCell ref="AD176:AK176"/>
    <mergeCell ref="K177:M177"/>
    <mergeCell ref="K178:M178"/>
    <mergeCell ref="K179:M179"/>
    <mergeCell ref="K180:M180"/>
    <mergeCell ref="K181:M181"/>
    <mergeCell ref="K182:M182"/>
    <mergeCell ref="K183:M183"/>
    <mergeCell ref="K184:M184"/>
    <mergeCell ref="K185:M185"/>
    <mergeCell ref="K186:M186"/>
    <mergeCell ref="K187:M187"/>
    <mergeCell ref="K188:M188"/>
    <mergeCell ref="K189:M189"/>
    <mergeCell ref="K190:M190"/>
    <mergeCell ref="I192:O192"/>
    <mergeCell ref="B204:V204"/>
    <mergeCell ref="G206:Q206"/>
    <mergeCell ref="G207:J207"/>
    <mergeCell ref="K207:Q207"/>
    <mergeCell ref="K209:O209"/>
    <mergeCell ref="K210:O210"/>
    <mergeCell ref="K211:O211"/>
    <mergeCell ref="K212:O212"/>
    <mergeCell ref="G216:Q216"/>
    <mergeCell ref="G217:J217"/>
    <mergeCell ref="K217:Q217"/>
    <mergeCell ref="K219:O219"/>
    <mergeCell ref="K220:O220"/>
    <mergeCell ref="K221:O221"/>
    <mergeCell ref="G225:Q225"/>
    <mergeCell ref="G226:J226"/>
    <mergeCell ref="K226:Q226"/>
    <mergeCell ref="K228:O228"/>
    <mergeCell ref="K229:O229"/>
    <mergeCell ref="K230:O230"/>
    <mergeCell ref="K231:O231"/>
    <mergeCell ref="G235:Q235"/>
    <mergeCell ref="G236:J236"/>
    <mergeCell ref="K236:Q236"/>
    <mergeCell ref="K238:O238"/>
    <mergeCell ref="K239:O239"/>
    <mergeCell ref="K240:O240"/>
    <mergeCell ref="G244:Q244"/>
    <mergeCell ref="G245:J245"/>
    <mergeCell ref="K245:Q245"/>
    <mergeCell ref="K247:O247"/>
    <mergeCell ref="K248:O248"/>
    <mergeCell ref="K249:O249"/>
    <mergeCell ref="K250:O250"/>
    <mergeCell ref="K251:O251"/>
    <mergeCell ref="B255:V255"/>
    <mergeCell ref="I261:N261"/>
    <mergeCell ref="I262:L262"/>
    <mergeCell ref="M262:N262"/>
    <mergeCell ref="I263:L263"/>
    <mergeCell ref="H265:I265"/>
    <mergeCell ref="J265:K265"/>
    <mergeCell ref="G272:K272"/>
    <mergeCell ref="M272:Q272"/>
    <mergeCell ref="F274:R275"/>
  </mergeCells>
  <conditionalFormatting sqref="Z144:AO144">
    <cfRule type="expression" priority="2" aboveAverage="0" equalAverage="0" bottom="0" percent="0" rank="0" text="" dxfId="15">
      <formula>$E$92&lt;1</formula>
    </cfRule>
  </conditionalFormatting>
  <conditionalFormatting sqref="Z145:AL145 AM158:AO162 AM145:AO148">
    <cfRule type="expression" priority="3" aboveAverage="0" equalAverage="0" bottom="0" percent="0" rank="0" text="" dxfId="16">
      <formula>$E$96&lt;1</formula>
    </cfRule>
  </conditionalFormatting>
  <conditionalFormatting sqref="Z158:AL162 Z146:AL148">
    <cfRule type="expression" priority="4" aboveAverage="0" equalAverage="0" bottom="0" percent="0" rank="0" text="" dxfId="17">
      <formula>$E$100&lt;1</formula>
    </cfRule>
  </conditionalFormatting>
  <printOptions headings="false" gridLines="false" gridLinesSet="true" horizontalCentered="false" verticalCentered="false"/>
  <pageMargins left="0.511805555555556" right="0.511805555555556" top="0.7875" bottom="0.7875" header="0.511811023622047" footer="0.315277777777778"/>
  <pageSetup paperSize="9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>&amp;CPágina &amp;P de &amp;N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true"/>
  </sheetPr>
  <dimension ref="B1:AS334"/>
  <sheetViews>
    <sheetView showFormulas="false" showGridLines="true" showRowColHeaders="true" showZeros="true" rightToLeft="false" tabSelected="true" showOutlineSymbols="true" defaultGridColor="true" view="normal" topLeftCell="B97" colorId="64" zoomScale="150" zoomScaleNormal="150" zoomScalePageLayoutView="100" workbookViewId="0">
      <pane xSplit="0" ySplit="2250" topLeftCell="A166" activePane="bottomLeft" state="split"/>
      <selection pane="topLeft" activeCell="B97" activeCellId="0" sqref="B97"/>
      <selection pane="bottomLeft" activeCell="G175" activeCellId="0" sqref="G175"/>
    </sheetView>
  </sheetViews>
  <sheetFormatPr defaultColWidth="9.1484375" defaultRowHeight="14.25" zeroHeight="false" outlineLevelRow="0" outlineLevelCol="0"/>
  <cols>
    <col collapsed="false" customWidth="true" hidden="false" outlineLevel="0" max="1" min="1" style="1" width="9.71"/>
    <col collapsed="false" customWidth="true" hidden="false" outlineLevel="0" max="2" min="2" style="1" width="12.71"/>
    <col collapsed="false" customWidth="true" hidden="false" outlineLevel="0" max="12" min="3" style="1" width="9.71"/>
    <col collapsed="false" customWidth="true" hidden="false" outlineLevel="0" max="13" min="13" style="1" width="10.99"/>
    <col collapsed="false" customWidth="true" hidden="false" outlineLevel="0" max="22" min="14" style="1" width="10.13"/>
    <col collapsed="false" customWidth="true" hidden="false" outlineLevel="0" max="23" min="23" style="1" width="9.71"/>
    <col collapsed="false" customWidth="true" hidden="false" outlineLevel="0" max="33" min="24" style="1" width="8.29"/>
    <col collapsed="false" customWidth="true" hidden="false" outlineLevel="0" max="34" min="34" style="1" width="7.41"/>
    <col collapsed="false" customWidth="true" hidden="false" outlineLevel="0" max="35" min="35" style="1" width="8.29"/>
    <col collapsed="false" customWidth="true" hidden="false" outlineLevel="0" max="36" min="36" style="1" width="9.85"/>
    <col collapsed="false" customWidth="true" hidden="false" outlineLevel="0" max="37" min="37" style="1" width="8.29"/>
    <col collapsed="false" customWidth="false" hidden="false" outlineLevel="0" max="1024" min="38" style="1" width="9.13"/>
  </cols>
  <sheetData>
    <row r="1" customFormat="false" ht="13.5" hidden="false" customHeight="true" outlineLevel="0" collapsed="false"/>
    <row r="2" customFormat="false" ht="13.5" hidden="false" customHeight="true" outlineLevel="0" collapsed="false">
      <c r="B2" s="2" t="s">
        <v>0</v>
      </c>
      <c r="C2" s="3"/>
      <c r="D2" s="140" t="s">
        <v>1</v>
      </c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</row>
    <row r="3" customFormat="false" ht="13.5" hidden="false" customHeight="true" outlineLevel="0" collapsed="false">
      <c r="B3" s="5"/>
      <c r="C3" s="6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</row>
    <row r="4" customFormat="false" ht="13.5" hidden="false" customHeight="true" outlineLevel="0" collapsed="false">
      <c r="B4" s="5"/>
      <c r="C4" s="6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Y4" s="1" t="n">
        <v>33.5</v>
      </c>
    </row>
    <row r="5" customFormat="false" ht="18.75" hidden="false" customHeight="false" outlineLevel="0" collapsed="false">
      <c r="B5" s="141"/>
      <c r="C5" s="142"/>
      <c r="D5" s="142"/>
      <c r="E5" s="142"/>
      <c r="F5" s="143" t="s">
        <v>2</v>
      </c>
      <c r="G5" s="143"/>
      <c r="H5" s="144" t="s">
        <v>25</v>
      </c>
      <c r="I5" s="142"/>
      <c r="J5" s="144"/>
      <c r="K5" s="142"/>
      <c r="L5" s="143" t="s">
        <v>4</v>
      </c>
      <c r="M5" s="144" t="s">
        <v>25</v>
      </c>
      <c r="N5" s="142"/>
      <c r="O5" s="142"/>
      <c r="P5" s="143"/>
      <c r="Q5" s="143" t="s">
        <v>5</v>
      </c>
      <c r="R5" s="144" t="s">
        <v>25</v>
      </c>
      <c r="S5" s="144"/>
      <c r="T5" s="144"/>
      <c r="U5" s="144"/>
      <c r="V5" s="145"/>
      <c r="W5" s="146"/>
      <c r="X5" s="146"/>
      <c r="Y5" s="146"/>
      <c r="Z5" s="146"/>
      <c r="AC5" s="1" t="n">
        <f aca="false">Y4*1.1</f>
        <v>36.85</v>
      </c>
    </row>
    <row r="6" customFormat="false" ht="18.75" hidden="false" customHeight="false" outlineLevel="0" collapsed="false">
      <c r="B6" s="147"/>
      <c r="C6" s="148"/>
      <c r="D6" s="148"/>
      <c r="E6" s="148"/>
      <c r="F6" s="149" t="s">
        <v>7</v>
      </c>
      <c r="G6" s="149"/>
      <c r="H6" s="150" t="s">
        <v>164</v>
      </c>
      <c r="I6" s="148"/>
      <c r="J6" s="150"/>
      <c r="K6" s="148"/>
      <c r="L6" s="149" t="s">
        <v>9</v>
      </c>
      <c r="M6" s="150" t="s">
        <v>25</v>
      </c>
      <c r="N6" s="148"/>
      <c r="O6" s="148"/>
      <c r="P6" s="151"/>
      <c r="Q6" s="149" t="s">
        <v>11</v>
      </c>
      <c r="R6" s="150" t="n">
        <v>1</v>
      </c>
      <c r="S6" s="150"/>
      <c r="T6" s="150"/>
      <c r="U6" s="150"/>
      <c r="V6" s="152"/>
      <c r="W6" s="146"/>
      <c r="X6" s="146"/>
      <c r="Y6" s="146"/>
      <c r="Z6" s="146"/>
    </row>
    <row r="7" customFormat="false" ht="18.75" hidden="false" customHeight="false" outlineLevel="0" collapsed="false">
      <c r="B7" s="147"/>
      <c r="C7" s="148"/>
      <c r="D7" s="148"/>
      <c r="E7" s="148"/>
      <c r="F7" s="149" t="s">
        <v>12</v>
      </c>
      <c r="G7" s="149"/>
      <c r="H7" s="150" t="s">
        <v>165</v>
      </c>
      <c r="I7" s="148"/>
      <c r="J7" s="151"/>
      <c r="K7" s="148"/>
      <c r="L7" s="153" t="s">
        <v>14</v>
      </c>
      <c r="M7" s="150" t="s">
        <v>15</v>
      </c>
      <c r="N7" s="148"/>
      <c r="O7" s="148"/>
      <c r="P7" s="151"/>
      <c r="Q7" s="149" t="s">
        <v>16</v>
      </c>
      <c r="R7" s="154" t="s">
        <v>25</v>
      </c>
      <c r="S7" s="154"/>
      <c r="T7" s="154"/>
      <c r="U7" s="154"/>
      <c r="V7" s="155"/>
      <c r="W7" s="156"/>
      <c r="X7" s="156"/>
      <c r="Y7" s="156"/>
      <c r="Z7" s="156"/>
    </row>
    <row r="8" customFormat="false" ht="13.5" hidden="false" customHeight="true" outlineLevel="0" collapsed="false">
      <c r="B8" s="157"/>
      <c r="C8" s="158"/>
      <c r="D8" s="159"/>
      <c r="E8" s="159"/>
      <c r="F8" s="159"/>
      <c r="G8" s="159"/>
      <c r="H8" s="159"/>
      <c r="I8" s="159"/>
      <c r="J8" s="159"/>
      <c r="K8" s="158"/>
      <c r="L8" s="158"/>
      <c r="M8" s="158"/>
      <c r="N8" s="158"/>
      <c r="O8" s="158"/>
      <c r="P8" s="158"/>
      <c r="Q8" s="158"/>
      <c r="R8" s="158"/>
      <c r="S8" s="158"/>
      <c r="T8" s="158"/>
      <c r="U8" s="158"/>
      <c r="V8" s="160"/>
    </row>
    <row r="9" customFormat="false" ht="18" hidden="false" customHeight="false" outlineLevel="0" collapsed="false">
      <c r="B9" s="161" t="s">
        <v>17</v>
      </c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</row>
    <row r="10" customFormat="false" ht="13.5" hidden="false" customHeight="true" outlineLevel="0" collapsed="false">
      <c r="B10" s="162"/>
      <c r="C10" s="158"/>
      <c r="D10" s="158"/>
      <c r="E10" s="163"/>
      <c r="F10" s="163"/>
      <c r="G10" s="163"/>
      <c r="H10" s="163"/>
      <c r="I10" s="163"/>
      <c r="J10" s="163"/>
      <c r="K10" s="163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60"/>
    </row>
    <row r="11" customFormat="false" ht="18.75" hidden="false" customHeight="false" outlineLevel="0" collapsed="false">
      <c r="B11" s="164"/>
      <c r="C11" s="158"/>
      <c r="D11" s="163"/>
      <c r="E11" s="158"/>
      <c r="F11" s="158"/>
      <c r="G11" s="165" t="s">
        <v>18</v>
      </c>
      <c r="H11" s="166" t="n">
        <v>3.15</v>
      </c>
      <c r="I11" s="163" t="s">
        <v>19</v>
      </c>
      <c r="J11" s="158"/>
      <c r="K11" s="158"/>
      <c r="L11" s="158"/>
      <c r="M11" s="158"/>
      <c r="N11" s="158"/>
      <c r="O11" s="158"/>
      <c r="P11" s="165" t="s">
        <v>29</v>
      </c>
      <c r="Q11" s="170" t="n">
        <v>95</v>
      </c>
      <c r="R11" s="163" t="s">
        <v>30</v>
      </c>
      <c r="S11" s="163"/>
      <c r="T11" s="167"/>
      <c r="U11" s="167"/>
      <c r="V11" s="168"/>
      <c r="W11" s="169"/>
      <c r="X11" s="169"/>
      <c r="Y11" s="169"/>
    </row>
    <row r="12" customFormat="false" ht="18" hidden="false" customHeight="false" outlineLevel="0" collapsed="false">
      <c r="B12" s="164"/>
      <c r="C12" s="158"/>
      <c r="D12" s="163"/>
      <c r="E12" s="158"/>
      <c r="F12" s="158"/>
      <c r="G12" s="165" t="s">
        <v>22</v>
      </c>
      <c r="H12" s="170" t="n">
        <v>220</v>
      </c>
      <c r="I12" s="163" t="s">
        <v>23</v>
      </c>
      <c r="J12" s="158"/>
      <c r="K12" s="158"/>
      <c r="L12" s="158"/>
      <c r="M12" s="158"/>
      <c r="N12" s="158"/>
      <c r="O12" s="158"/>
      <c r="P12" s="165" t="s">
        <v>33</v>
      </c>
      <c r="Q12" s="170" t="n">
        <v>7.65</v>
      </c>
      <c r="R12" s="163" t="s">
        <v>34</v>
      </c>
      <c r="S12" s="163"/>
      <c r="T12" s="163"/>
      <c r="U12" s="163"/>
      <c r="V12" s="171"/>
      <c r="W12" s="27"/>
      <c r="X12" s="27"/>
      <c r="Y12" s="27"/>
    </row>
    <row r="13" customFormat="false" ht="18" hidden="false" customHeight="false" outlineLevel="0" collapsed="false">
      <c r="B13" s="164"/>
      <c r="C13" s="158"/>
      <c r="D13" s="163"/>
      <c r="E13" s="158"/>
      <c r="F13" s="158"/>
      <c r="G13" s="165" t="s">
        <v>27</v>
      </c>
      <c r="H13" s="170" t="n">
        <v>15</v>
      </c>
      <c r="I13" s="163" t="s">
        <v>28</v>
      </c>
      <c r="J13" s="158"/>
      <c r="K13" s="158"/>
      <c r="L13" s="158"/>
      <c r="M13" s="158"/>
      <c r="N13" s="158"/>
      <c r="O13" s="158"/>
      <c r="P13" s="165" t="s">
        <v>35</v>
      </c>
      <c r="Q13" s="170" t="n">
        <v>3</v>
      </c>
      <c r="R13" s="163" t="s">
        <v>36</v>
      </c>
      <c r="T13" s="163"/>
      <c r="U13" s="163"/>
      <c r="V13" s="171"/>
      <c r="W13" s="27"/>
      <c r="X13" s="27"/>
      <c r="Y13" s="27"/>
    </row>
    <row r="14" customFormat="false" ht="18" hidden="false" customHeight="false" outlineLevel="0" collapsed="false">
      <c r="B14" s="164"/>
      <c r="C14" s="158"/>
      <c r="D14" s="163"/>
      <c r="E14" s="158"/>
      <c r="F14" s="158"/>
      <c r="G14" s="165" t="s">
        <v>31</v>
      </c>
      <c r="H14" s="170" t="n">
        <v>60</v>
      </c>
      <c r="I14" s="163" t="s">
        <v>32</v>
      </c>
      <c r="J14" s="158"/>
      <c r="K14" s="158"/>
      <c r="L14" s="158"/>
      <c r="M14" s="158"/>
      <c r="N14" s="158"/>
      <c r="O14" s="158"/>
      <c r="P14" s="165" t="s">
        <v>166</v>
      </c>
      <c r="Q14" s="163" t="n">
        <v>2022</v>
      </c>
      <c r="R14" s="158"/>
      <c r="T14" s="163"/>
      <c r="U14" s="163"/>
      <c r="V14" s="171"/>
      <c r="W14" s="27"/>
      <c r="X14" s="27"/>
      <c r="Y14" s="27"/>
    </row>
    <row r="15" customFormat="false" ht="18.75" hidden="false" customHeight="false" outlineLevel="0" collapsed="false">
      <c r="B15" s="162"/>
      <c r="C15" s="158"/>
      <c r="D15" s="158"/>
      <c r="E15" s="158"/>
      <c r="F15" s="158"/>
      <c r="G15" s="163"/>
      <c r="H15" s="163"/>
      <c r="I15" s="158"/>
      <c r="J15" s="158"/>
      <c r="K15" s="158"/>
      <c r="L15" s="158"/>
      <c r="M15" s="176"/>
      <c r="N15" s="176"/>
      <c r="O15" s="177"/>
      <c r="P15" s="177"/>
      <c r="Q15" s="177"/>
      <c r="R15" s="177"/>
      <c r="S15" s="177"/>
      <c r="T15" s="177"/>
      <c r="U15" s="177"/>
      <c r="V15" s="160"/>
    </row>
    <row r="16" customFormat="false" ht="18" hidden="false" customHeight="false" outlineLevel="0" collapsed="false">
      <c r="B16" s="161" t="s">
        <v>40</v>
      </c>
      <c r="C16" s="161"/>
      <c r="D16" s="161"/>
      <c r="E16" s="161"/>
      <c r="F16" s="161"/>
      <c r="G16" s="161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75"/>
      <c r="X16" s="175"/>
      <c r="Y16" s="175"/>
    </row>
    <row r="17" customFormat="false" ht="18" hidden="false" customHeight="false" outlineLevel="0" collapsed="false">
      <c r="B17" s="164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60"/>
    </row>
    <row r="18" customFormat="false" ht="18" hidden="false" customHeight="false" outlineLevel="0" collapsed="false">
      <c r="B18" s="164"/>
      <c r="C18" s="178"/>
      <c r="D18" s="178"/>
      <c r="E18" s="178"/>
      <c r="F18" s="178"/>
      <c r="G18" s="178"/>
      <c r="H18" s="178"/>
      <c r="I18" s="178"/>
      <c r="J18" s="178"/>
      <c r="K18" s="178"/>
      <c r="L18" s="178"/>
      <c r="M18" s="178"/>
      <c r="N18" s="158"/>
      <c r="O18" s="158"/>
      <c r="P18" s="158"/>
      <c r="Q18" s="158"/>
      <c r="R18" s="158"/>
      <c r="S18" s="158"/>
      <c r="T18" s="158"/>
      <c r="U18" s="158"/>
      <c r="V18" s="160"/>
    </row>
    <row r="19" customFormat="false" ht="13.5" hidden="false" customHeight="true" outlineLevel="0" collapsed="false">
      <c r="B19" s="164"/>
      <c r="C19" s="178"/>
      <c r="D19" s="178"/>
      <c r="E19" s="178"/>
      <c r="F19" s="178"/>
      <c r="G19" s="178"/>
      <c r="H19" s="178"/>
      <c r="I19" s="178"/>
      <c r="J19" s="178"/>
      <c r="K19" s="178"/>
      <c r="L19" s="178"/>
      <c r="M19" s="178"/>
      <c r="N19" s="158"/>
      <c r="O19" s="158"/>
      <c r="P19" s="158"/>
      <c r="Q19" s="158"/>
      <c r="R19" s="158"/>
      <c r="S19" s="158"/>
      <c r="T19" s="158"/>
      <c r="U19" s="158"/>
      <c r="V19" s="160"/>
    </row>
    <row r="20" customFormat="false" ht="13.5" hidden="false" customHeight="true" outlineLevel="0" collapsed="false">
      <c r="B20" s="164"/>
      <c r="C20" s="178"/>
      <c r="D20" s="178"/>
      <c r="E20" s="178"/>
      <c r="F20" s="178"/>
      <c r="G20" s="178"/>
      <c r="H20" s="178"/>
      <c r="I20" s="178"/>
      <c r="J20" s="178"/>
      <c r="K20" s="178"/>
      <c r="L20" s="178"/>
      <c r="M20" s="178"/>
      <c r="N20" s="158"/>
      <c r="O20" s="158"/>
      <c r="P20" s="158"/>
      <c r="Q20" s="158"/>
      <c r="R20" s="158"/>
      <c r="S20" s="158"/>
      <c r="T20" s="158"/>
      <c r="U20" s="158"/>
      <c r="V20" s="160"/>
    </row>
    <row r="21" customFormat="false" ht="13.5" hidden="false" customHeight="true" outlineLevel="0" collapsed="false">
      <c r="B21" s="164"/>
      <c r="C21" s="178"/>
      <c r="D21" s="178"/>
      <c r="E21" s="178"/>
      <c r="F21" s="178"/>
      <c r="G21" s="178"/>
      <c r="H21" s="178"/>
      <c r="I21" s="178"/>
      <c r="J21" s="178"/>
      <c r="K21" s="178"/>
      <c r="L21" s="178"/>
      <c r="M21" s="178"/>
      <c r="N21" s="158"/>
      <c r="O21" s="158"/>
      <c r="P21" s="158"/>
      <c r="Q21" s="158"/>
      <c r="R21" s="158"/>
      <c r="S21" s="158"/>
      <c r="T21" s="158"/>
      <c r="U21" s="158"/>
      <c r="V21" s="160"/>
    </row>
    <row r="22" customFormat="false" ht="13.5" hidden="false" customHeight="true" outlineLevel="0" collapsed="false">
      <c r="B22" s="164"/>
      <c r="C22" s="178"/>
      <c r="D22" s="178"/>
      <c r="E22" s="178"/>
      <c r="F22" s="178"/>
      <c r="G22" s="178"/>
      <c r="H22" s="178"/>
      <c r="I22" s="178"/>
      <c r="J22" s="178"/>
      <c r="K22" s="178"/>
      <c r="L22" s="178"/>
      <c r="M22" s="178"/>
      <c r="N22" s="158"/>
      <c r="O22" s="158"/>
      <c r="P22" s="158"/>
      <c r="Q22" s="158"/>
      <c r="R22" s="158"/>
      <c r="S22" s="158"/>
      <c r="T22" s="158"/>
      <c r="U22" s="158"/>
      <c r="V22" s="160"/>
    </row>
    <row r="23" customFormat="false" ht="13.5" hidden="false" customHeight="true" outlineLevel="0" collapsed="false">
      <c r="B23" s="164"/>
      <c r="C23" s="178"/>
      <c r="D23" s="178"/>
      <c r="E23" s="178"/>
      <c r="F23" s="178"/>
      <c r="G23" s="178"/>
      <c r="H23" s="178"/>
      <c r="I23" s="178"/>
      <c r="J23" s="178"/>
      <c r="K23" s="178"/>
      <c r="L23" s="178"/>
      <c r="M23" s="178"/>
      <c r="N23" s="158"/>
      <c r="O23" s="158"/>
      <c r="P23" s="158"/>
      <c r="Q23" s="158"/>
      <c r="R23" s="158"/>
      <c r="S23" s="158"/>
      <c r="T23" s="158"/>
      <c r="U23" s="158"/>
      <c r="V23" s="160"/>
    </row>
    <row r="24" customFormat="false" ht="13.5" hidden="false" customHeight="true" outlineLevel="0" collapsed="false">
      <c r="B24" s="164"/>
      <c r="C24" s="178"/>
      <c r="D24" s="178"/>
      <c r="E24" s="178"/>
      <c r="F24" s="178"/>
      <c r="G24" s="178"/>
      <c r="H24" s="178"/>
      <c r="I24" s="178"/>
      <c r="J24" s="178"/>
      <c r="K24" s="178"/>
      <c r="L24" s="178"/>
      <c r="M24" s="178"/>
      <c r="N24" s="158"/>
      <c r="O24" s="158"/>
      <c r="P24" s="158"/>
      <c r="Q24" s="158"/>
      <c r="R24" s="158"/>
      <c r="S24" s="158"/>
      <c r="T24" s="158"/>
      <c r="U24" s="158"/>
      <c r="V24" s="160"/>
    </row>
    <row r="25" customFormat="false" ht="13.5" hidden="false" customHeight="true" outlineLevel="0" collapsed="false">
      <c r="B25" s="164"/>
      <c r="C25" s="178"/>
      <c r="D25" s="178"/>
      <c r="E25" s="178"/>
      <c r="F25" s="178"/>
      <c r="G25" s="178"/>
      <c r="H25" s="178"/>
      <c r="I25" s="178"/>
      <c r="J25" s="178"/>
      <c r="K25" s="178"/>
      <c r="L25" s="178"/>
      <c r="M25" s="178"/>
      <c r="N25" s="158"/>
      <c r="O25" s="158"/>
      <c r="P25" s="158"/>
      <c r="Q25" s="158"/>
      <c r="R25" s="158"/>
      <c r="S25" s="158"/>
      <c r="T25" s="158"/>
      <c r="U25" s="158"/>
      <c r="V25" s="160"/>
    </row>
    <row r="26" customFormat="false" ht="13.5" hidden="false" customHeight="true" outlineLevel="0" collapsed="false">
      <c r="B26" s="164"/>
      <c r="C26" s="178"/>
      <c r="D26" s="178"/>
      <c r="E26" s="178"/>
      <c r="F26" s="178"/>
      <c r="G26" s="178"/>
      <c r="H26" s="178"/>
      <c r="I26" s="178"/>
      <c r="J26" s="178"/>
      <c r="K26" s="178"/>
      <c r="L26" s="178"/>
      <c r="M26" s="178"/>
      <c r="N26" s="158"/>
      <c r="O26" s="158"/>
      <c r="P26" s="158"/>
      <c r="Q26" s="158"/>
      <c r="R26" s="158"/>
      <c r="S26" s="158"/>
      <c r="T26" s="158"/>
      <c r="U26" s="158"/>
      <c r="V26" s="160"/>
    </row>
    <row r="27" customFormat="false" ht="13.5" hidden="false" customHeight="true" outlineLevel="0" collapsed="false">
      <c r="B27" s="164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60"/>
      <c r="AB27" s="37" t="s">
        <v>41</v>
      </c>
      <c r="AC27" s="1" t="n">
        <v>225</v>
      </c>
    </row>
    <row r="28" customFormat="false" ht="13.5" hidden="false" customHeight="true" outlineLevel="0" collapsed="false">
      <c r="B28" s="164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60"/>
    </row>
    <row r="29" customFormat="false" ht="13.5" hidden="false" customHeight="true" outlineLevel="0" collapsed="false">
      <c r="B29" s="164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60"/>
    </row>
    <row r="30" customFormat="false" ht="13.5" hidden="false" customHeight="true" outlineLevel="0" collapsed="false">
      <c r="B30" s="161" t="s">
        <v>42</v>
      </c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161"/>
      <c r="R30" s="161"/>
      <c r="S30" s="161"/>
      <c r="T30" s="161"/>
      <c r="U30" s="161"/>
      <c r="V30" s="161"/>
    </row>
    <row r="31" customFormat="false" ht="13.5" hidden="false" customHeight="true" outlineLevel="0" collapsed="false">
      <c r="B31" s="164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60"/>
    </row>
    <row r="32" customFormat="false" ht="13.5" hidden="false" customHeight="true" outlineLevel="0" collapsed="false">
      <c r="B32" s="164"/>
      <c r="C32" s="158"/>
      <c r="D32" s="158"/>
      <c r="E32" s="158"/>
      <c r="F32" s="158"/>
      <c r="G32" s="158"/>
      <c r="H32" s="158"/>
      <c r="I32" s="179" t="s">
        <v>43</v>
      </c>
      <c r="J32" s="179"/>
      <c r="K32" s="179"/>
      <c r="L32" s="179"/>
      <c r="M32" s="179"/>
      <c r="N32" s="180" t="n">
        <v>44.12</v>
      </c>
      <c r="O32" s="181" t="str">
        <f aca="false">Q235</f>
        <v>mΩ</v>
      </c>
      <c r="P32" s="158"/>
      <c r="Q32" s="158"/>
      <c r="R32" s="158"/>
      <c r="S32" s="158"/>
      <c r="T32" s="158"/>
      <c r="U32" s="158"/>
      <c r="V32" s="160"/>
    </row>
    <row r="33" customFormat="false" ht="13.5" hidden="false" customHeight="true" outlineLevel="0" collapsed="false">
      <c r="B33" s="164"/>
      <c r="C33" s="158"/>
      <c r="D33" s="158"/>
      <c r="E33" s="158"/>
      <c r="F33" s="158"/>
      <c r="G33" s="158"/>
      <c r="H33" s="158"/>
      <c r="I33" s="179"/>
      <c r="J33" s="179"/>
      <c r="K33" s="179"/>
      <c r="L33" s="179"/>
      <c r="M33" s="179"/>
      <c r="N33" s="180"/>
      <c r="O33" s="181"/>
      <c r="P33" s="158"/>
      <c r="Q33" s="158"/>
      <c r="R33" s="158"/>
      <c r="S33" s="158"/>
      <c r="T33" s="158"/>
      <c r="U33" s="158"/>
      <c r="V33" s="160"/>
    </row>
    <row r="34" customFormat="false" ht="18" hidden="false" customHeight="false" outlineLevel="0" collapsed="false">
      <c r="B34" s="164"/>
      <c r="C34" s="158"/>
      <c r="D34" s="158"/>
      <c r="E34" s="158"/>
      <c r="F34" s="158"/>
      <c r="G34" s="158"/>
      <c r="H34" s="158"/>
      <c r="I34" s="182" t="s">
        <v>44</v>
      </c>
      <c r="J34" s="182"/>
      <c r="K34" s="182"/>
      <c r="L34" s="182"/>
      <c r="M34" s="182"/>
      <c r="N34" s="183" t="n">
        <v>13.2</v>
      </c>
      <c r="O34" s="184" t="str">
        <f aca="false">Q236</f>
        <v>°C</v>
      </c>
      <c r="P34" s="158"/>
      <c r="Q34" s="158"/>
      <c r="R34" s="158"/>
      <c r="S34" s="158"/>
      <c r="T34" s="158"/>
      <c r="U34" s="158"/>
      <c r="V34" s="160"/>
    </row>
    <row r="35" customFormat="false" ht="10.5" hidden="false" customHeight="true" outlineLevel="0" collapsed="false">
      <c r="B35" s="164"/>
      <c r="C35" s="158"/>
      <c r="D35" s="158"/>
      <c r="E35" s="158"/>
      <c r="F35" s="158"/>
      <c r="G35" s="158"/>
      <c r="H35" s="158"/>
      <c r="I35" s="182"/>
      <c r="J35" s="182"/>
      <c r="K35" s="182"/>
      <c r="L35" s="182"/>
      <c r="M35" s="182"/>
      <c r="N35" s="183"/>
      <c r="O35" s="184"/>
      <c r="P35" s="158"/>
      <c r="Q35" s="158"/>
      <c r="R35" s="158"/>
      <c r="S35" s="158"/>
      <c r="T35" s="158"/>
      <c r="U35" s="158"/>
      <c r="V35" s="160"/>
    </row>
    <row r="36" customFormat="false" ht="18" hidden="false" customHeight="false" outlineLevel="0" collapsed="false">
      <c r="B36" s="164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60"/>
    </row>
    <row r="37" customFormat="false" ht="10.5" hidden="false" customHeight="true" outlineLevel="0" collapsed="false">
      <c r="B37" s="161" t="s">
        <v>45</v>
      </c>
      <c r="C37" s="161"/>
      <c r="D37" s="161"/>
      <c r="E37" s="161"/>
      <c r="F37" s="161"/>
      <c r="G37" s="161"/>
      <c r="H37" s="161"/>
      <c r="I37" s="161"/>
      <c r="J37" s="161"/>
      <c r="K37" s="161"/>
      <c r="L37" s="161"/>
      <c r="M37" s="161"/>
      <c r="N37" s="161"/>
      <c r="O37" s="161"/>
      <c r="P37" s="161"/>
      <c r="Q37" s="161"/>
      <c r="R37" s="161"/>
      <c r="S37" s="161"/>
      <c r="T37" s="161"/>
      <c r="U37" s="161"/>
      <c r="V37" s="161"/>
    </row>
    <row r="38" customFormat="false" ht="13.5" hidden="false" customHeight="true" outlineLevel="0" collapsed="false">
      <c r="B38" s="164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60"/>
    </row>
    <row r="39" customFormat="false" ht="13.5" hidden="false" customHeight="true" outlineLevel="0" collapsed="false">
      <c r="B39" s="164"/>
      <c r="C39" s="158"/>
      <c r="D39" s="158"/>
      <c r="E39" s="158"/>
      <c r="F39" s="158"/>
      <c r="G39" s="158"/>
      <c r="H39" s="185" t="s">
        <v>46</v>
      </c>
      <c r="I39" s="185"/>
      <c r="J39" s="185" t="s">
        <v>47</v>
      </c>
      <c r="K39" s="185"/>
      <c r="L39" s="185"/>
      <c r="M39" s="185"/>
      <c r="N39" s="185"/>
      <c r="O39" s="185"/>
      <c r="P39" s="185"/>
      <c r="Q39" s="158"/>
      <c r="R39" s="158"/>
      <c r="S39" s="158"/>
      <c r="T39" s="158"/>
      <c r="U39" s="158"/>
      <c r="V39" s="160"/>
    </row>
    <row r="40" customFormat="false" ht="13.5" hidden="false" customHeight="true" outlineLevel="0" collapsed="false">
      <c r="B40" s="164"/>
      <c r="C40" s="158"/>
      <c r="D40" s="158"/>
      <c r="E40" s="158"/>
      <c r="F40" s="158"/>
      <c r="G40" s="158"/>
      <c r="H40" s="185"/>
      <c r="I40" s="185"/>
      <c r="J40" s="185"/>
      <c r="K40" s="185"/>
      <c r="L40" s="185"/>
      <c r="M40" s="185"/>
      <c r="N40" s="185"/>
      <c r="O40" s="185"/>
      <c r="P40" s="185"/>
      <c r="Q40" s="158"/>
      <c r="R40" s="158"/>
      <c r="S40" s="158"/>
      <c r="T40" s="158"/>
      <c r="U40" s="158"/>
      <c r="V40" s="160"/>
    </row>
    <row r="41" customFormat="false" ht="10.5" hidden="false" customHeight="true" outlineLevel="0" collapsed="false">
      <c r="B41" s="164"/>
      <c r="C41" s="158"/>
      <c r="D41" s="158"/>
      <c r="E41" s="158"/>
      <c r="F41" s="158"/>
      <c r="G41" s="158"/>
      <c r="H41" s="185" t="s">
        <v>48</v>
      </c>
      <c r="I41" s="185"/>
      <c r="J41" s="186" t="s">
        <v>167</v>
      </c>
      <c r="K41" s="186"/>
      <c r="L41" s="186"/>
      <c r="M41" s="186"/>
      <c r="N41" s="186"/>
      <c r="O41" s="186"/>
      <c r="P41" s="186"/>
      <c r="Q41" s="158"/>
      <c r="R41" s="158"/>
      <c r="S41" s="158"/>
      <c r="T41" s="158"/>
      <c r="U41" s="158"/>
      <c r="V41" s="160"/>
    </row>
    <row r="42" customFormat="false" ht="18" hidden="false" customHeight="false" outlineLevel="0" collapsed="false">
      <c r="B42" s="164"/>
      <c r="C42" s="158"/>
      <c r="D42" s="158"/>
      <c r="E42" s="158"/>
      <c r="F42" s="158"/>
      <c r="G42" s="158"/>
      <c r="H42" s="185"/>
      <c r="I42" s="185"/>
      <c r="J42" s="186"/>
      <c r="K42" s="186"/>
      <c r="L42" s="186"/>
      <c r="M42" s="186"/>
      <c r="N42" s="186"/>
      <c r="O42" s="186"/>
      <c r="P42" s="186"/>
      <c r="Q42" s="158"/>
      <c r="R42" s="158"/>
      <c r="S42" s="158"/>
      <c r="T42" s="158"/>
      <c r="U42" s="158"/>
      <c r="V42" s="160"/>
    </row>
    <row r="43" customFormat="false" ht="18" hidden="false" customHeight="true" outlineLevel="0" collapsed="false">
      <c r="B43" s="164"/>
      <c r="C43" s="158"/>
      <c r="D43" s="158"/>
      <c r="E43" s="158"/>
      <c r="F43" s="158"/>
      <c r="G43" s="158"/>
      <c r="H43" s="185" t="s">
        <v>50</v>
      </c>
      <c r="I43" s="185"/>
      <c r="J43" s="186" t="s">
        <v>168</v>
      </c>
      <c r="K43" s="186"/>
      <c r="L43" s="186"/>
      <c r="M43" s="186"/>
      <c r="N43" s="186"/>
      <c r="O43" s="186"/>
      <c r="P43" s="186"/>
      <c r="Q43" s="158"/>
      <c r="R43" s="158"/>
      <c r="S43" s="158"/>
      <c r="T43" s="158"/>
      <c r="U43" s="158"/>
      <c r="V43" s="160"/>
    </row>
    <row r="44" customFormat="false" ht="12.75" hidden="false" customHeight="true" outlineLevel="0" collapsed="false">
      <c r="B44" s="164"/>
      <c r="C44" s="158"/>
      <c r="D44" s="158"/>
      <c r="E44" s="158"/>
      <c r="F44" s="158"/>
      <c r="G44" s="158"/>
      <c r="H44" s="185"/>
      <c r="I44" s="185"/>
      <c r="J44" s="186"/>
      <c r="K44" s="186"/>
      <c r="L44" s="186"/>
      <c r="M44" s="186"/>
      <c r="N44" s="186"/>
      <c r="O44" s="186"/>
      <c r="P44" s="186"/>
      <c r="Q44" s="158"/>
      <c r="R44" s="158"/>
      <c r="S44" s="158"/>
      <c r="T44" s="158"/>
      <c r="U44" s="158"/>
      <c r="V44" s="160"/>
    </row>
    <row r="45" customFormat="false" ht="10.5" hidden="false" customHeight="true" outlineLevel="0" collapsed="false">
      <c r="B45" s="164"/>
      <c r="C45" s="158"/>
      <c r="D45" s="158"/>
      <c r="E45" s="158"/>
      <c r="F45" s="158"/>
      <c r="G45" s="158"/>
      <c r="H45" s="185" t="s">
        <v>52</v>
      </c>
      <c r="I45" s="185"/>
      <c r="J45" s="186" t="s">
        <v>169</v>
      </c>
      <c r="K45" s="186"/>
      <c r="L45" s="186"/>
      <c r="M45" s="186"/>
      <c r="N45" s="186"/>
      <c r="O45" s="186"/>
      <c r="P45" s="186"/>
      <c r="Q45" s="158"/>
      <c r="R45" s="158"/>
      <c r="S45" s="158"/>
      <c r="T45" s="158"/>
      <c r="U45" s="158"/>
      <c r="V45" s="160"/>
    </row>
    <row r="46" customFormat="false" ht="18" hidden="false" customHeight="true" outlineLevel="0" collapsed="false">
      <c r="B46" s="164"/>
      <c r="C46" s="158"/>
      <c r="D46" s="158"/>
      <c r="E46" s="158"/>
      <c r="F46" s="158"/>
      <c r="G46" s="158"/>
      <c r="H46" s="185"/>
      <c r="I46" s="185"/>
      <c r="J46" s="186"/>
      <c r="K46" s="186"/>
      <c r="L46" s="186"/>
      <c r="M46" s="186"/>
      <c r="N46" s="186"/>
      <c r="O46" s="186"/>
      <c r="P46" s="186"/>
      <c r="Q46" s="158"/>
      <c r="R46" s="158"/>
      <c r="S46" s="158"/>
      <c r="T46" s="158"/>
      <c r="U46" s="158"/>
      <c r="V46" s="160"/>
    </row>
    <row r="47" customFormat="false" ht="18" hidden="false" customHeight="true" outlineLevel="0" collapsed="false">
      <c r="B47" s="164"/>
      <c r="C47" s="158"/>
      <c r="D47" s="158"/>
      <c r="E47" s="158"/>
      <c r="F47" s="158"/>
      <c r="G47" s="158"/>
      <c r="H47" s="185" t="s">
        <v>54</v>
      </c>
      <c r="I47" s="185"/>
      <c r="J47" s="186" t="s">
        <v>170</v>
      </c>
      <c r="K47" s="186"/>
      <c r="L47" s="186"/>
      <c r="M47" s="186"/>
      <c r="N47" s="186"/>
      <c r="O47" s="186"/>
      <c r="P47" s="186"/>
      <c r="Q47" s="158"/>
      <c r="R47" s="158"/>
      <c r="S47" s="158"/>
      <c r="T47" s="158"/>
      <c r="U47" s="158"/>
      <c r="V47" s="160"/>
    </row>
    <row r="48" customFormat="false" ht="10.5" hidden="false" customHeight="true" outlineLevel="0" collapsed="false">
      <c r="B48" s="164"/>
      <c r="C48" s="158"/>
      <c r="D48" s="158"/>
      <c r="E48" s="158"/>
      <c r="F48" s="158"/>
      <c r="G48" s="158"/>
      <c r="H48" s="185"/>
      <c r="I48" s="185"/>
      <c r="J48" s="186"/>
      <c r="K48" s="186"/>
      <c r="L48" s="186"/>
      <c r="M48" s="186"/>
      <c r="N48" s="186"/>
      <c r="O48" s="186"/>
      <c r="P48" s="186"/>
      <c r="Q48" s="158"/>
      <c r="R48" s="158"/>
      <c r="S48" s="158"/>
      <c r="T48" s="158"/>
      <c r="U48" s="158"/>
      <c r="V48" s="160"/>
    </row>
    <row r="49" customFormat="false" ht="18" hidden="false" customHeight="true" outlineLevel="0" collapsed="false">
      <c r="B49" s="164"/>
      <c r="C49" s="158"/>
      <c r="D49" s="158"/>
      <c r="E49" s="158"/>
      <c r="F49" s="158"/>
      <c r="G49" s="158"/>
      <c r="H49" s="185" t="s">
        <v>56</v>
      </c>
      <c r="I49" s="185"/>
      <c r="J49" s="186" t="s">
        <v>171</v>
      </c>
      <c r="K49" s="186"/>
      <c r="L49" s="186"/>
      <c r="M49" s="186"/>
      <c r="N49" s="186"/>
      <c r="O49" s="186"/>
      <c r="P49" s="186"/>
      <c r="Q49" s="158"/>
      <c r="R49" s="158"/>
      <c r="S49" s="158"/>
      <c r="T49" s="158"/>
      <c r="U49" s="158"/>
      <c r="V49" s="160"/>
    </row>
    <row r="50" customFormat="false" ht="10.5" hidden="false" customHeight="true" outlineLevel="0" collapsed="false">
      <c r="B50" s="164"/>
      <c r="C50" s="158"/>
      <c r="D50" s="158"/>
      <c r="E50" s="158"/>
      <c r="F50" s="158"/>
      <c r="G50" s="158"/>
      <c r="H50" s="185"/>
      <c r="I50" s="185"/>
      <c r="J50" s="186"/>
      <c r="K50" s="186"/>
      <c r="L50" s="186"/>
      <c r="M50" s="186"/>
      <c r="N50" s="186"/>
      <c r="O50" s="186"/>
      <c r="P50" s="186"/>
      <c r="Q50" s="158"/>
      <c r="R50" s="158"/>
      <c r="S50" s="158"/>
      <c r="T50" s="158"/>
      <c r="U50" s="158"/>
      <c r="V50" s="160"/>
    </row>
    <row r="51" customFormat="false" ht="18" hidden="false" customHeight="true" outlineLevel="0" collapsed="false">
      <c r="B51" s="164"/>
      <c r="C51" s="158"/>
      <c r="D51" s="158"/>
      <c r="E51" s="158"/>
      <c r="F51" s="158"/>
      <c r="G51" s="158"/>
      <c r="H51" s="185" t="s">
        <v>154</v>
      </c>
      <c r="I51" s="185"/>
      <c r="J51" s="186" t="s">
        <v>172</v>
      </c>
      <c r="K51" s="186"/>
      <c r="L51" s="186"/>
      <c r="M51" s="186"/>
      <c r="N51" s="186"/>
      <c r="O51" s="186"/>
      <c r="P51" s="186"/>
      <c r="Q51" s="158"/>
      <c r="R51" s="158"/>
      <c r="S51" s="158"/>
      <c r="T51" s="158"/>
      <c r="U51" s="158"/>
      <c r="V51" s="160"/>
    </row>
    <row r="52" customFormat="false" ht="10.5" hidden="false" customHeight="true" outlineLevel="0" collapsed="false">
      <c r="B52" s="164"/>
      <c r="C52" s="158"/>
      <c r="D52" s="158"/>
      <c r="E52" s="158"/>
      <c r="F52" s="158"/>
      <c r="G52" s="158"/>
      <c r="H52" s="185"/>
      <c r="I52" s="185"/>
      <c r="J52" s="186"/>
      <c r="K52" s="186"/>
      <c r="L52" s="186"/>
      <c r="M52" s="186"/>
      <c r="N52" s="186"/>
      <c r="O52" s="186"/>
      <c r="P52" s="186"/>
      <c r="Q52" s="158"/>
      <c r="R52" s="158"/>
      <c r="S52" s="158"/>
      <c r="T52" s="158"/>
      <c r="U52" s="158"/>
      <c r="V52" s="160"/>
    </row>
    <row r="53" customFormat="false" ht="18" hidden="false" customHeight="true" outlineLevel="0" collapsed="false">
      <c r="B53" s="164"/>
      <c r="C53" s="158"/>
      <c r="D53" s="158"/>
      <c r="E53" s="158"/>
      <c r="F53" s="158"/>
      <c r="G53" s="158"/>
      <c r="H53" s="185" t="s">
        <v>155</v>
      </c>
      <c r="I53" s="185"/>
      <c r="J53" s="186" t="s">
        <v>173</v>
      </c>
      <c r="K53" s="186"/>
      <c r="L53" s="186"/>
      <c r="M53" s="186"/>
      <c r="N53" s="186"/>
      <c r="O53" s="186"/>
      <c r="P53" s="186"/>
      <c r="Q53" s="158"/>
      <c r="R53" s="158"/>
      <c r="S53" s="158"/>
      <c r="T53" s="158"/>
      <c r="U53" s="158"/>
      <c r="V53" s="160"/>
    </row>
    <row r="54" customFormat="false" ht="18" hidden="false" customHeight="true" outlineLevel="0" collapsed="false">
      <c r="B54" s="164"/>
      <c r="C54" s="158"/>
      <c r="D54" s="158"/>
      <c r="E54" s="158"/>
      <c r="F54" s="158"/>
      <c r="G54" s="158"/>
      <c r="H54" s="185"/>
      <c r="I54" s="185"/>
      <c r="J54" s="186"/>
      <c r="K54" s="186"/>
      <c r="L54" s="186"/>
      <c r="M54" s="186"/>
      <c r="N54" s="186"/>
      <c r="O54" s="186"/>
      <c r="P54" s="186"/>
      <c r="Q54" s="158"/>
      <c r="R54" s="158"/>
      <c r="S54" s="158"/>
      <c r="T54" s="158"/>
      <c r="U54" s="158"/>
      <c r="V54" s="160"/>
    </row>
    <row r="55" customFormat="false" ht="10.5" hidden="false" customHeight="true" outlineLevel="0" collapsed="false">
      <c r="B55" s="164"/>
      <c r="C55" s="158"/>
      <c r="D55" s="158"/>
      <c r="E55" s="158"/>
      <c r="F55" s="158"/>
      <c r="G55" s="158"/>
      <c r="H55" s="185" t="s">
        <v>156</v>
      </c>
      <c r="I55" s="185"/>
      <c r="J55" s="186" t="s">
        <v>174</v>
      </c>
      <c r="K55" s="186"/>
      <c r="L55" s="186"/>
      <c r="M55" s="186"/>
      <c r="N55" s="186"/>
      <c r="O55" s="186"/>
      <c r="P55" s="186"/>
      <c r="Q55" s="158"/>
      <c r="R55" s="158"/>
      <c r="S55" s="158"/>
      <c r="T55" s="158"/>
      <c r="U55" s="158"/>
      <c r="V55" s="160"/>
    </row>
    <row r="56" customFormat="false" ht="18" hidden="false" customHeight="true" outlineLevel="0" collapsed="false">
      <c r="B56" s="164"/>
      <c r="C56" s="158"/>
      <c r="D56" s="158"/>
      <c r="E56" s="158"/>
      <c r="F56" s="158"/>
      <c r="G56" s="158"/>
      <c r="H56" s="185"/>
      <c r="I56" s="185"/>
      <c r="J56" s="186"/>
      <c r="K56" s="186"/>
      <c r="L56" s="186"/>
      <c r="M56" s="186"/>
      <c r="N56" s="186"/>
      <c r="O56" s="186"/>
      <c r="P56" s="186"/>
      <c r="Q56" s="158"/>
      <c r="R56" s="158"/>
      <c r="S56" s="158"/>
      <c r="T56" s="158"/>
      <c r="U56" s="158"/>
      <c r="V56" s="160"/>
    </row>
    <row r="57" customFormat="false" ht="18" hidden="false" customHeight="true" outlineLevel="0" collapsed="false">
      <c r="B57" s="164"/>
      <c r="C57" s="158"/>
      <c r="D57" s="158"/>
      <c r="E57" s="158"/>
      <c r="F57" s="158"/>
      <c r="G57" s="158"/>
      <c r="H57" s="185" t="s">
        <v>157</v>
      </c>
      <c r="I57" s="185"/>
      <c r="J57" s="186" t="s">
        <v>175</v>
      </c>
      <c r="K57" s="186"/>
      <c r="L57" s="186"/>
      <c r="M57" s="186"/>
      <c r="N57" s="186"/>
      <c r="O57" s="186"/>
      <c r="P57" s="186"/>
      <c r="Q57" s="158"/>
      <c r="R57" s="158"/>
      <c r="S57" s="158"/>
      <c r="T57" s="158"/>
      <c r="U57" s="158"/>
      <c r="V57" s="160"/>
    </row>
    <row r="58" customFormat="false" ht="10.5" hidden="false" customHeight="true" outlineLevel="0" collapsed="false">
      <c r="B58" s="164"/>
      <c r="C58" s="158"/>
      <c r="D58" s="158"/>
      <c r="E58" s="158"/>
      <c r="F58" s="158"/>
      <c r="G58" s="158"/>
      <c r="H58" s="185"/>
      <c r="I58" s="185"/>
      <c r="J58" s="186"/>
      <c r="K58" s="186"/>
      <c r="L58" s="186"/>
      <c r="M58" s="186"/>
      <c r="N58" s="186"/>
      <c r="O58" s="186"/>
      <c r="P58" s="186"/>
      <c r="Q58" s="158"/>
      <c r="R58" s="158"/>
      <c r="S58" s="158"/>
      <c r="T58" s="158"/>
      <c r="U58" s="158"/>
      <c r="V58" s="160"/>
    </row>
    <row r="59" customFormat="false" ht="13.5" hidden="false" customHeight="true" outlineLevel="0" collapsed="false">
      <c r="B59" s="164"/>
      <c r="C59" s="158"/>
      <c r="D59" s="158"/>
      <c r="E59" s="158"/>
      <c r="F59" s="158"/>
      <c r="G59" s="158"/>
      <c r="H59" s="185" t="s">
        <v>158</v>
      </c>
      <c r="I59" s="185"/>
      <c r="J59" s="186" t="s">
        <v>176</v>
      </c>
      <c r="K59" s="186"/>
      <c r="L59" s="186"/>
      <c r="M59" s="186"/>
      <c r="N59" s="186"/>
      <c r="O59" s="186"/>
      <c r="P59" s="186"/>
      <c r="Q59" s="158"/>
      <c r="R59" s="158"/>
      <c r="S59" s="158"/>
      <c r="T59" s="158"/>
      <c r="U59" s="158"/>
      <c r="V59" s="160"/>
    </row>
    <row r="60" customFormat="false" ht="13.5" hidden="false" customHeight="true" outlineLevel="0" collapsed="false">
      <c r="B60" s="164"/>
      <c r="C60" s="158"/>
      <c r="D60" s="158"/>
      <c r="E60" s="158"/>
      <c r="F60" s="158"/>
      <c r="G60" s="158"/>
      <c r="H60" s="185"/>
      <c r="I60" s="185"/>
      <c r="J60" s="186"/>
      <c r="K60" s="186"/>
      <c r="L60" s="186"/>
      <c r="M60" s="186"/>
      <c r="N60" s="186"/>
      <c r="O60" s="186"/>
      <c r="P60" s="186"/>
      <c r="Q60" s="158"/>
      <c r="R60" s="158"/>
      <c r="S60" s="158"/>
      <c r="T60" s="158"/>
      <c r="U60" s="158"/>
      <c r="V60" s="160"/>
    </row>
    <row r="61" customFormat="false" ht="18" hidden="false" customHeight="false" outlineLevel="0" collapsed="false">
      <c r="B61" s="164"/>
      <c r="C61" s="158"/>
      <c r="D61" s="158"/>
      <c r="E61" s="158"/>
      <c r="F61" s="158"/>
      <c r="G61" s="158"/>
      <c r="H61" s="185" t="s">
        <v>159</v>
      </c>
      <c r="I61" s="185"/>
      <c r="J61" s="186" t="s">
        <v>177</v>
      </c>
      <c r="K61" s="186"/>
      <c r="L61" s="186"/>
      <c r="M61" s="186"/>
      <c r="N61" s="186"/>
      <c r="O61" s="186"/>
      <c r="P61" s="186"/>
      <c r="Q61" s="158"/>
      <c r="R61" s="158"/>
      <c r="S61" s="158"/>
      <c r="T61" s="158"/>
      <c r="U61" s="158"/>
      <c r="V61" s="160"/>
    </row>
    <row r="62" customFormat="false" ht="13.5" hidden="false" customHeight="true" outlineLevel="0" collapsed="false">
      <c r="B62" s="164"/>
      <c r="C62" s="158"/>
      <c r="D62" s="158"/>
      <c r="E62" s="158"/>
      <c r="F62" s="158"/>
      <c r="G62" s="158"/>
      <c r="H62" s="185"/>
      <c r="I62" s="185"/>
      <c r="J62" s="186"/>
      <c r="K62" s="186"/>
      <c r="L62" s="186"/>
      <c r="M62" s="186"/>
      <c r="N62" s="186"/>
      <c r="O62" s="186"/>
      <c r="P62" s="186"/>
      <c r="Q62" s="158"/>
      <c r="R62" s="158"/>
      <c r="S62" s="158"/>
      <c r="T62" s="158"/>
      <c r="U62" s="158"/>
      <c r="V62" s="160"/>
    </row>
    <row r="63" customFormat="false" ht="13.5" hidden="false" customHeight="true" outlineLevel="0" collapsed="false">
      <c r="B63" s="164"/>
      <c r="C63" s="158"/>
      <c r="D63" s="158"/>
      <c r="E63" s="158"/>
      <c r="F63" s="158"/>
      <c r="G63" s="158"/>
      <c r="H63" s="185" t="s">
        <v>160</v>
      </c>
      <c r="I63" s="185"/>
      <c r="J63" s="186" t="s">
        <v>178</v>
      </c>
      <c r="K63" s="186"/>
      <c r="L63" s="186"/>
      <c r="M63" s="186"/>
      <c r="N63" s="186"/>
      <c r="O63" s="186"/>
      <c r="P63" s="186"/>
      <c r="Q63" s="158"/>
      <c r="R63" s="158"/>
      <c r="S63" s="158"/>
      <c r="T63" s="158"/>
      <c r="U63" s="158"/>
      <c r="V63" s="160"/>
    </row>
    <row r="64" customFormat="false" ht="13.5" hidden="false" customHeight="true" outlineLevel="0" collapsed="false">
      <c r="B64" s="164"/>
      <c r="C64" s="158"/>
      <c r="D64" s="158"/>
      <c r="E64" s="158"/>
      <c r="F64" s="158"/>
      <c r="G64" s="158"/>
      <c r="H64" s="185"/>
      <c r="I64" s="185"/>
      <c r="J64" s="186"/>
      <c r="K64" s="186"/>
      <c r="L64" s="186"/>
      <c r="M64" s="186"/>
      <c r="N64" s="186"/>
      <c r="O64" s="186"/>
      <c r="P64" s="186"/>
      <c r="Q64" s="158"/>
      <c r="R64" s="158"/>
      <c r="S64" s="158"/>
      <c r="T64" s="158"/>
      <c r="U64" s="158"/>
      <c r="V64" s="160"/>
    </row>
    <row r="65" customFormat="false" ht="13.5" hidden="false" customHeight="true" outlineLevel="0" collapsed="false">
      <c r="B65" s="164"/>
      <c r="C65" s="158"/>
      <c r="D65" s="158"/>
      <c r="E65" s="158"/>
      <c r="F65" s="158"/>
      <c r="G65" s="158"/>
      <c r="H65" s="185" t="s">
        <v>161</v>
      </c>
      <c r="I65" s="185"/>
      <c r="J65" s="186" t="s">
        <v>179</v>
      </c>
      <c r="K65" s="186"/>
      <c r="L65" s="186"/>
      <c r="M65" s="186"/>
      <c r="N65" s="186"/>
      <c r="O65" s="186"/>
      <c r="P65" s="186"/>
      <c r="Q65" s="158"/>
      <c r="R65" s="158"/>
      <c r="S65" s="158"/>
      <c r="T65" s="158"/>
      <c r="U65" s="158"/>
      <c r="V65" s="160"/>
    </row>
    <row r="66" customFormat="false" ht="13.5" hidden="false" customHeight="true" outlineLevel="0" collapsed="false">
      <c r="B66" s="164"/>
      <c r="C66" s="158"/>
      <c r="D66" s="158"/>
      <c r="E66" s="158"/>
      <c r="F66" s="158"/>
      <c r="G66" s="158"/>
      <c r="H66" s="185"/>
      <c r="I66" s="185"/>
      <c r="J66" s="186"/>
      <c r="K66" s="186"/>
      <c r="L66" s="186"/>
      <c r="M66" s="186"/>
      <c r="N66" s="186"/>
      <c r="O66" s="186"/>
      <c r="P66" s="186"/>
      <c r="Q66" s="158"/>
      <c r="R66" s="158"/>
      <c r="S66" s="158"/>
      <c r="T66" s="158"/>
      <c r="U66" s="158"/>
      <c r="V66" s="160"/>
    </row>
    <row r="67" customFormat="false" ht="13.5" hidden="false" customHeight="true" outlineLevel="0" collapsed="false">
      <c r="B67" s="164"/>
      <c r="C67" s="158"/>
      <c r="D67" s="158"/>
      <c r="E67" s="158"/>
      <c r="F67" s="158"/>
      <c r="G67" s="158"/>
      <c r="H67" s="185" t="s">
        <v>58</v>
      </c>
      <c r="I67" s="185"/>
      <c r="J67" s="186" t="s">
        <v>59</v>
      </c>
      <c r="K67" s="186"/>
      <c r="L67" s="186"/>
      <c r="M67" s="186"/>
      <c r="N67" s="186"/>
      <c r="O67" s="186"/>
      <c r="P67" s="186"/>
      <c r="Q67" s="158"/>
      <c r="R67" s="158"/>
      <c r="S67" s="158"/>
      <c r="T67" s="158"/>
      <c r="U67" s="158"/>
      <c r="V67" s="160"/>
    </row>
    <row r="68" customFormat="false" ht="13.5" hidden="false" customHeight="true" outlineLevel="0" collapsed="false">
      <c r="B68" s="164"/>
      <c r="C68" s="158"/>
      <c r="D68" s="158"/>
      <c r="E68" s="158"/>
      <c r="F68" s="158"/>
      <c r="G68" s="158"/>
      <c r="H68" s="185"/>
      <c r="I68" s="185"/>
      <c r="J68" s="186"/>
      <c r="K68" s="186"/>
      <c r="L68" s="186"/>
      <c r="M68" s="186"/>
      <c r="N68" s="186"/>
      <c r="O68" s="186"/>
      <c r="P68" s="186"/>
      <c r="Q68" s="158"/>
      <c r="R68" s="158"/>
      <c r="S68" s="158"/>
      <c r="T68" s="158"/>
      <c r="U68" s="158"/>
      <c r="V68" s="160"/>
    </row>
    <row r="69" customFormat="false" ht="13.5" hidden="false" customHeight="true" outlineLevel="0" collapsed="false">
      <c r="B69" s="164"/>
      <c r="C69" s="158"/>
      <c r="D69" s="158"/>
      <c r="E69" s="158"/>
      <c r="F69" s="158"/>
      <c r="G69" s="158"/>
      <c r="H69" s="185" t="s">
        <v>60</v>
      </c>
      <c r="I69" s="185"/>
      <c r="J69" s="186" t="str">
        <f aca="false">J67</f>
        <v>Temperatura Ambiente</v>
      </c>
      <c r="K69" s="186"/>
      <c r="L69" s="186"/>
      <c r="M69" s="186"/>
      <c r="N69" s="186"/>
      <c r="O69" s="186"/>
      <c r="P69" s="186"/>
      <c r="Q69" s="158"/>
      <c r="R69" s="158"/>
      <c r="S69" s="158"/>
      <c r="T69" s="158"/>
      <c r="U69" s="158"/>
      <c r="V69" s="160"/>
    </row>
    <row r="70" customFormat="false" ht="13.5" hidden="false" customHeight="true" outlineLevel="0" collapsed="false">
      <c r="B70" s="164"/>
      <c r="C70" s="158"/>
      <c r="D70" s="158"/>
      <c r="E70" s="158"/>
      <c r="F70" s="158"/>
      <c r="G70" s="158"/>
      <c r="H70" s="185"/>
      <c r="I70" s="185"/>
      <c r="J70" s="186"/>
      <c r="K70" s="186"/>
      <c r="L70" s="186"/>
      <c r="M70" s="186"/>
      <c r="N70" s="186"/>
      <c r="O70" s="186"/>
      <c r="P70" s="186"/>
      <c r="Q70" s="158"/>
      <c r="R70" s="158"/>
      <c r="S70" s="158"/>
      <c r="T70" s="158"/>
      <c r="U70" s="158"/>
      <c r="V70" s="160"/>
    </row>
    <row r="71" customFormat="false" ht="13.5" hidden="false" customHeight="true" outlineLevel="0" collapsed="false">
      <c r="B71" s="164"/>
      <c r="C71" s="158"/>
      <c r="D71" s="158"/>
      <c r="E71" s="158"/>
      <c r="F71" s="158"/>
      <c r="G71" s="158"/>
      <c r="H71" s="185" t="s">
        <v>61</v>
      </c>
      <c r="I71" s="185"/>
      <c r="J71" s="186" t="str">
        <f aca="false">J69</f>
        <v>Temperatura Ambiente</v>
      </c>
      <c r="K71" s="186"/>
      <c r="L71" s="186"/>
      <c r="M71" s="186"/>
      <c r="N71" s="186"/>
      <c r="O71" s="186"/>
      <c r="P71" s="186"/>
      <c r="Q71" s="158"/>
      <c r="R71" s="158"/>
      <c r="S71" s="158"/>
      <c r="T71" s="158"/>
      <c r="U71" s="158"/>
      <c r="V71" s="160"/>
    </row>
    <row r="72" customFormat="false" ht="13.5" hidden="false" customHeight="true" outlineLevel="0" collapsed="false">
      <c r="B72" s="164"/>
      <c r="C72" s="158"/>
      <c r="D72" s="158"/>
      <c r="E72" s="158"/>
      <c r="F72" s="158"/>
      <c r="G72" s="158"/>
      <c r="H72" s="185"/>
      <c r="I72" s="185"/>
      <c r="J72" s="186"/>
      <c r="K72" s="186"/>
      <c r="L72" s="186"/>
      <c r="M72" s="186"/>
      <c r="N72" s="186"/>
      <c r="O72" s="186"/>
      <c r="P72" s="186"/>
      <c r="Q72" s="158"/>
      <c r="R72" s="158"/>
      <c r="S72" s="158"/>
      <c r="T72" s="158"/>
      <c r="U72" s="158"/>
      <c r="V72" s="160"/>
    </row>
    <row r="73" customFormat="false" ht="13.5" hidden="false" customHeight="true" outlineLevel="0" collapsed="false">
      <c r="B73" s="164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60"/>
    </row>
    <row r="74" customFormat="false" ht="13.5" hidden="false" customHeight="true" outlineLevel="0" collapsed="false">
      <c r="B74" s="164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60"/>
    </row>
    <row r="75" customFormat="false" ht="13.5" hidden="false" customHeight="true" outlineLevel="0" collapsed="false">
      <c r="B75" s="164"/>
      <c r="C75" s="158"/>
      <c r="D75" s="158"/>
      <c r="E75" s="158"/>
      <c r="F75" s="158"/>
      <c r="G75" s="158"/>
      <c r="H75" s="158"/>
      <c r="I75" s="187" t="s">
        <v>62</v>
      </c>
      <c r="J75" s="187"/>
      <c r="K75" s="187"/>
      <c r="L75" s="187"/>
      <c r="M75" s="187"/>
      <c r="N75" s="187"/>
      <c r="O75" s="187"/>
      <c r="P75" s="158"/>
      <c r="Q75" s="158"/>
      <c r="R75" s="158"/>
      <c r="S75" s="158"/>
      <c r="T75" s="158"/>
      <c r="U75" s="158"/>
      <c r="V75" s="160"/>
    </row>
    <row r="76" customFormat="false" ht="13.5" hidden="false" customHeight="true" outlineLevel="0" collapsed="false">
      <c r="B76" s="164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60"/>
    </row>
    <row r="77" customFormat="false" ht="13.5" hidden="false" customHeight="true" outlineLevel="0" collapsed="false">
      <c r="B77" s="164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60"/>
    </row>
    <row r="78" customFormat="false" ht="13.5" hidden="false" customHeight="true" outlineLevel="0" collapsed="false">
      <c r="B78" s="164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60"/>
    </row>
    <row r="79" customFormat="false" ht="13.5" hidden="false" customHeight="true" outlineLevel="0" collapsed="false">
      <c r="B79" s="164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60"/>
    </row>
    <row r="80" customFormat="false" ht="13.5" hidden="false" customHeight="true" outlineLevel="0" collapsed="false">
      <c r="B80" s="164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60"/>
    </row>
    <row r="81" customFormat="false" ht="13.5" hidden="false" customHeight="true" outlineLevel="0" collapsed="false">
      <c r="B81" s="164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60"/>
    </row>
    <row r="82" customFormat="false" ht="13.5" hidden="false" customHeight="true" outlineLevel="0" collapsed="false">
      <c r="B82" s="164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60"/>
    </row>
    <row r="83" customFormat="false" ht="13.5" hidden="false" customHeight="true" outlineLevel="0" collapsed="false">
      <c r="B83" s="164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60"/>
    </row>
    <row r="84" customFormat="false" ht="18" hidden="false" customHeight="false" outlineLevel="0" collapsed="false">
      <c r="B84" s="164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60"/>
    </row>
    <row r="85" customFormat="false" ht="13.5" hidden="false" customHeight="true" outlineLevel="0" collapsed="false">
      <c r="B85" s="164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60"/>
    </row>
    <row r="86" customFormat="false" ht="13.5" hidden="false" customHeight="true" outlineLevel="0" collapsed="false">
      <c r="B86" s="164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60"/>
    </row>
    <row r="87" customFormat="false" ht="13.5" hidden="false" customHeight="true" outlineLevel="0" collapsed="false">
      <c r="B87" s="164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60"/>
    </row>
    <row r="88" customFormat="false" ht="13.5" hidden="false" customHeight="true" outlineLevel="0" collapsed="false">
      <c r="B88" s="164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60"/>
      <c r="W88" s="51" t="n">
        <v>36.2</v>
      </c>
    </row>
    <row r="89" customFormat="false" ht="13.5" hidden="false" customHeight="true" outlineLevel="0" collapsed="false">
      <c r="B89" s="164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60"/>
    </row>
    <row r="90" customFormat="false" ht="13.5" hidden="false" customHeight="true" outlineLevel="0" collapsed="false">
      <c r="B90" s="164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60"/>
    </row>
    <row r="91" customFormat="false" ht="13.5" hidden="false" customHeight="true" outlineLevel="0" collapsed="false">
      <c r="B91" s="164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60"/>
    </row>
    <row r="92" customFormat="false" ht="13.5" hidden="false" customHeight="true" outlineLevel="0" collapsed="false">
      <c r="B92" s="164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60"/>
    </row>
    <row r="93" customFormat="false" ht="13.5" hidden="false" customHeight="true" outlineLevel="0" collapsed="false">
      <c r="B93" s="164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60"/>
      <c r="W93" s="1" t="n">
        <v>4.6796</v>
      </c>
    </row>
    <row r="94" customFormat="false" ht="13.5" hidden="false" customHeight="true" outlineLevel="0" collapsed="false">
      <c r="B94" s="164"/>
      <c r="C94" s="158"/>
      <c r="D94" s="158"/>
      <c r="E94" s="188"/>
      <c r="F94" s="158"/>
      <c r="G94" s="158"/>
      <c r="H94" s="18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60"/>
    </row>
    <row r="95" customFormat="false" ht="13.5" hidden="false" customHeight="true" outlineLevel="0" collapsed="false">
      <c r="B95" s="164"/>
      <c r="C95" s="158"/>
      <c r="D95" s="158"/>
      <c r="E95" s="188"/>
      <c r="F95" s="158"/>
      <c r="G95" s="188"/>
      <c r="H95" s="18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60"/>
    </row>
    <row r="96" customFormat="false" ht="13.5" hidden="false" customHeight="true" outlineLevel="0" collapsed="false">
      <c r="B96" s="164"/>
      <c r="C96" s="158"/>
      <c r="D96" s="158"/>
      <c r="E96" s="158"/>
      <c r="F96" s="158"/>
      <c r="G96" s="158"/>
      <c r="H96" s="18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60"/>
    </row>
    <row r="97" customFormat="false" ht="13.5" hidden="false" customHeight="true" outlineLevel="0" collapsed="false">
      <c r="B97" s="164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60"/>
    </row>
    <row r="98" customFormat="false" ht="13.5" hidden="false" customHeight="true" outlineLevel="0" collapsed="false">
      <c r="B98" s="161" t="s">
        <v>63</v>
      </c>
      <c r="C98" s="161"/>
      <c r="D98" s="161"/>
      <c r="E98" s="161"/>
      <c r="F98" s="161"/>
      <c r="G98" s="161"/>
      <c r="H98" s="161"/>
      <c r="I98" s="161"/>
      <c r="J98" s="161"/>
      <c r="K98" s="161"/>
      <c r="L98" s="161"/>
      <c r="M98" s="161"/>
      <c r="N98" s="161"/>
      <c r="O98" s="161"/>
      <c r="P98" s="161"/>
      <c r="Q98" s="161"/>
      <c r="R98" s="161"/>
      <c r="S98" s="161"/>
      <c r="T98" s="161"/>
      <c r="U98" s="161"/>
      <c r="V98" s="161"/>
    </row>
    <row r="99" customFormat="false" ht="13.5" hidden="false" customHeight="true" outlineLevel="0" collapsed="false">
      <c r="B99" s="35"/>
      <c r="V99" s="28"/>
    </row>
    <row r="100" customFormat="false" ht="13.5" hidden="false" customHeight="true" outlineLevel="0" collapsed="false">
      <c r="B100" s="35"/>
      <c r="C100" s="52"/>
      <c r="D100" s="53" t="s">
        <v>64</v>
      </c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4" t="s">
        <v>65</v>
      </c>
      <c r="S100" s="54"/>
      <c r="T100" s="54"/>
      <c r="V100" s="28"/>
      <c r="Y100" s="189" t="s">
        <v>67</v>
      </c>
      <c r="Z100" s="189"/>
      <c r="AA100" s="189"/>
      <c r="AB100" s="189"/>
      <c r="AC100" s="189"/>
      <c r="AD100" s="189"/>
      <c r="AE100" s="189"/>
      <c r="AF100" s="189"/>
      <c r="AG100" s="189"/>
      <c r="AH100" s="189"/>
      <c r="AI100" s="189"/>
      <c r="AJ100" s="189"/>
      <c r="AK100" s="189"/>
      <c r="AL100" s="189"/>
      <c r="AM100" s="189"/>
      <c r="AN100" s="189"/>
      <c r="AO100" s="189"/>
    </row>
    <row r="101" customFormat="false" ht="13.5" hidden="false" customHeight="true" outlineLevel="0" collapsed="false">
      <c r="B101" s="35"/>
      <c r="C101" s="52"/>
      <c r="D101" s="55" t="s">
        <v>66</v>
      </c>
      <c r="E101" s="45" t="s">
        <v>48</v>
      </c>
      <c r="F101" s="45" t="s">
        <v>50</v>
      </c>
      <c r="G101" s="45" t="s">
        <v>52</v>
      </c>
      <c r="H101" s="45" t="s">
        <v>54</v>
      </c>
      <c r="I101" s="45" t="s">
        <v>56</v>
      </c>
      <c r="J101" s="45" t="s">
        <v>154</v>
      </c>
      <c r="K101" s="45" t="s">
        <v>155</v>
      </c>
      <c r="L101" s="45" t="s">
        <v>156</v>
      </c>
      <c r="M101" s="45" t="s">
        <v>157</v>
      </c>
      <c r="N101" s="45" t="s">
        <v>158</v>
      </c>
      <c r="O101" s="45" t="s">
        <v>159</v>
      </c>
      <c r="P101" s="45" t="s">
        <v>160</v>
      </c>
      <c r="Q101" s="45" t="s">
        <v>161</v>
      </c>
      <c r="R101" s="45" t="s">
        <v>58</v>
      </c>
      <c r="S101" s="45" t="s">
        <v>60</v>
      </c>
      <c r="T101" s="45" t="s">
        <v>61</v>
      </c>
      <c r="V101" s="28"/>
      <c r="Y101" s="189" t="s">
        <v>68</v>
      </c>
      <c r="Z101" s="189"/>
      <c r="AA101" s="189"/>
      <c r="AB101" s="189"/>
      <c r="AC101" s="189"/>
      <c r="AD101" s="189"/>
      <c r="AE101" s="189"/>
      <c r="AF101" s="189"/>
      <c r="AG101" s="189"/>
      <c r="AH101" s="189"/>
      <c r="AI101" s="189"/>
      <c r="AJ101" s="189"/>
      <c r="AK101" s="189"/>
      <c r="AL101" s="189"/>
      <c r="AM101" s="54" t="s">
        <v>65</v>
      </c>
      <c r="AN101" s="54"/>
      <c r="AO101" s="54"/>
    </row>
    <row r="102" customFormat="false" ht="13.5" hidden="false" customHeight="true" outlineLevel="0" collapsed="false">
      <c r="B102" s="35"/>
      <c r="C102" s="133" t="n">
        <v>0.335416666666667</v>
      </c>
      <c r="D102" s="57" t="n">
        <v>0</v>
      </c>
      <c r="E102" s="58" t="n">
        <v>13.34</v>
      </c>
      <c r="F102" s="58" t="n">
        <v>13.29</v>
      </c>
      <c r="G102" s="58" t="n">
        <v>13.34</v>
      </c>
      <c r="H102" s="58" t="n">
        <v>13.38</v>
      </c>
      <c r="I102" s="58" t="n">
        <v>13.21</v>
      </c>
      <c r="J102" s="58" t="n">
        <v>13.22</v>
      </c>
      <c r="K102" s="58" t="n">
        <v>13.3</v>
      </c>
      <c r="L102" s="58" t="n">
        <v>13.47</v>
      </c>
      <c r="M102" s="58" t="n">
        <v>13.1</v>
      </c>
      <c r="N102" s="58" t="n">
        <v>13.44</v>
      </c>
      <c r="O102" s="58" t="n">
        <v>13.71</v>
      </c>
      <c r="P102" s="58" t="n">
        <v>12.71</v>
      </c>
      <c r="Q102" s="58" t="n">
        <v>11.71</v>
      </c>
      <c r="R102" s="58" t="n">
        <v>10.53</v>
      </c>
      <c r="S102" s="58" t="n">
        <v>9.7</v>
      </c>
      <c r="T102" s="58" t="n">
        <v>12.91</v>
      </c>
      <c r="V102" s="28"/>
      <c r="Y102" s="55" t="s">
        <v>66</v>
      </c>
      <c r="Z102" s="45" t="s">
        <v>48</v>
      </c>
      <c r="AA102" s="45" t="s">
        <v>50</v>
      </c>
      <c r="AB102" s="45" t="s">
        <v>52</v>
      </c>
      <c r="AC102" s="45" t="s">
        <v>54</v>
      </c>
      <c r="AD102" s="45" t="s">
        <v>56</v>
      </c>
      <c r="AE102" s="45" t="s">
        <v>154</v>
      </c>
      <c r="AF102" s="45" t="s">
        <v>155</v>
      </c>
      <c r="AG102" s="45" t="s">
        <v>156</v>
      </c>
      <c r="AH102" s="45" t="s">
        <v>157</v>
      </c>
      <c r="AI102" s="45" t="s">
        <v>158</v>
      </c>
      <c r="AJ102" s="45" t="s">
        <v>159</v>
      </c>
      <c r="AK102" s="45" t="s">
        <v>160</v>
      </c>
      <c r="AL102" s="45" t="s">
        <v>161</v>
      </c>
      <c r="AM102" s="45" t="s">
        <v>58</v>
      </c>
      <c r="AN102" s="45" t="s">
        <v>60</v>
      </c>
      <c r="AO102" s="45" t="s">
        <v>61</v>
      </c>
    </row>
    <row r="103" customFormat="false" ht="13.5" hidden="false" customHeight="true" outlineLevel="0" collapsed="false">
      <c r="B103" s="35"/>
      <c r="C103" s="133" t="n">
        <f aca="false">C102+0.0035</f>
        <v>0.338916666666667</v>
      </c>
      <c r="D103" s="57" t="n">
        <v>5</v>
      </c>
      <c r="E103" s="58" t="n">
        <v>17.63</v>
      </c>
      <c r="F103" s="58" t="n">
        <v>16.96</v>
      </c>
      <c r="G103" s="58" t="n">
        <v>13.87</v>
      </c>
      <c r="H103" s="58" t="n">
        <v>16.86</v>
      </c>
      <c r="I103" s="58" t="n">
        <v>17.44</v>
      </c>
      <c r="J103" s="58" t="n">
        <v>17.62</v>
      </c>
      <c r="K103" s="58" t="n">
        <v>17.29</v>
      </c>
      <c r="L103" s="58" t="n">
        <v>16</v>
      </c>
      <c r="M103" s="58" t="n">
        <v>18.68</v>
      </c>
      <c r="N103" s="58" t="n">
        <v>18.99</v>
      </c>
      <c r="O103" s="58" t="n">
        <v>16.41</v>
      </c>
      <c r="P103" s="58" t="n">
        <v>16.39</v>
      </c>
      <c r="Q103" s="58" t="n">
        <v>16.32</v>
      </c>
      <c r="R103" s="58" t="n">
        <v>14.27</v>
      </c>
      <c r="S103" s="58" t="n">
        <v>14.44</v>
      </c>
      <c r="T103" s="58" t="n">
        <v>13.94</v>
      </c>
      <c r="V103" s="28"/>
      <c r="Y103" s="57" t="s">
        <v>69</v>
      </c>
      <c r="Z103" s="67" t="n">
        <f aca="false">MEDIAN(E102:E108)-E102-(MEDIAN($R$102:$T$108)-MEDIAN($R$102:$T$102))</f>
        <v>16.84</v>
      </c>
      <c r="AA103" s="67" t="n">
        <f aca="false">MEDIAN(F102:F108)-F102-(MEDIAN($R$102:$T$108)-MEDIAN($R$102:$T$102))</f>
        <v>13.21</v>
      </c>
      <c r="AB103" s="67" t="n">
        <f aca="false">MEDIAN(G102:G108)-G102-(MEDIAN($R$102:$T$108)-MEDIAN($R$102:$T$102))</f>
        <v>0.15</v>
      </c>
      <c r="AC103" s="67" t="n">
        <f aca="false">MEDIAN(H102:H108)-H102-(MEDIAN($R$102:$T$108)-MEDIAN($R$102:$T$102))</f>
        <v>14.07</v>
      </c>
      <c r="AD103" s="67" t="n">
        <f aca="false">MEDIAN(I102:I108)-I102-(MEDIAN($R$102:$T$108)-MEDIAN($R$102:$T$102))</f>
        <v>16.65</v>
      </c>
      <c r="AE103" s="67" t="n">
        <f aca="false">MEDIAN(J102:J108)-J102-(MEDIAN($R$102:$T$108)-MEDIAN($R$102:$T$102))</f>
        <v>16.91</v>
      </c>
      <c r="AF103" s="67" t="n">
        <f aca="false">MEDIAN(K102:K108)-K102-(MEDIAN($R$102:$T$108)-MEDIAN($R$102:$T$102))</f>
        <v>14.15</v>
      </c>
      <c r="AG103" s="67" t="n">
        <f aca="false">MEDIAN(L102:L108)-L102-(MEDIAN($R$102:$T$108)-MEDIAN($R$102:$T$102))</f>
        <v>10.5</v>
      </c>
      <c r="AH103" s="67" t="n">
        <f aca="false">MEDIAN(M102:M108)-M102-(MEDIAN($R$102:$T$108)-MEDIAN($R$102:$T$102))</f>
        <v>17.81</v>
      </c>
      <c r="AI103" s="67" t="n">
        <f aca="false">MEDIAN(N102:N108)-N102-(MEDIAN($R$102:$T$108)-MEDIAN($R$102:$T$102))</f>
        <v>16.59</v>
      </c>
      <c r="AJ103" s="67" t="n">
        <f aca="false">MEDIAN(O102:O108)-O102-(MEDIAN($R$102:$T$108)-MEDIAN($R$102:$T$102))</f>
        <v>11.42</v>
      </c>
      <c r="AK103" s="67" t="n">
        <f aca="false">MEDIAN(P102:P108)-P102-(MEDIAN($R$102:$T$108)-MEDIAN($R$102:$T$102))</f>
        <v>11.42</v>
      </c>
      <c r="AL103" s="67" t="n">
        <f aca="false">MEDIAN(Q102:Q108)-Q102-(MEDIAN($R$102:$T$108)-MEDIAN($R$102:$T$102))</f>
        <v>12.79</v>
      </c>
      <c r="AM103" s="67" t="n">
        <f aca="false">MEDIAN(R102:R108)-R102</f>
        <v>4.03</v>
      </c>
      <c r="AN103" s="67" t="n">
        <f aca="false">MEDIAN(S102:S108)-S102</f>
        <v>4.74</v>
      </c>
      <c r="AO103" s="67" t="n">
        <f aca="false">MEDIAN(T102:T108)-T102</f>
        <v>0.69</v>
      </c>
    </row>
    <row r="104" customFormat="false" ht="13.5" hidden="false" customHeight="true" outlineLevel="0" collapsed="false">
      <c r="B104" s="35"/>
      <c r="C104" s="133" t="n">
        <f aca="false">C103+0.0035</f>
        <v>0.342416666666667</v>
      </c>
      <c r="D104" s="57" t="n">
        <v>10</v>
      </c>
      <c r="E104" s="58" t="n">
        <v>25.5</v>
      </c>
      <c r="F104" s="58" t="n">
        <v>23.33</v>
      </c>
      <c r="G104" s="58" t="n">
        <v>14.96</v>
      </c>
      <c r="H104" s="58" t="n">
        <v>23.56</v>
      </c>
      <c r="I104" s="58" t="n">
        <v>25.16</v>
      </c>
      <c r="J104" s="58" t="n">
        <v>25.47</v>
      </c>
      <c r="K104" s="58" t="n">
        <v>24.03</v>
      </c>
      <c r="L104" s="58" t="n">
        <v>21.22</v>
      </c>
      <c r="M104" s="58" t="n">
        <v>27.19</v>
      </c>
      <c r="N104" s="58" t="n">
        <v>27.17</v>
      </c>
      <c r="O104" s="58" t="n">
        <v>22.76</v>
      </c>
      <c r="P104" s="58" t="n">
        <v>22.36</v>
      </c>
      <c r="Q104" s="58" t="n">
        <v>22.42</v>
      </c>
      <c r="R104" s="58" t="n">
        <v>14.77</v>
      </c>
      <c r="S104" s="58" t="n">
        <v>14.88</v>
      </c>
      <c r="T104" s="58" t="n">
        <v>14.03</v>
      </c>
      <c r="V104" s="28"/>
      <c r="Y104" s="57" t="s">
        <v>70</v>
      </c>
      <c r="Z104" s="67" t="n">
        <f aca="false">MEDIAN(E108:E114)-E108-(MEDIAN($R$108:$T$114)-MEDIAN($R$108:$T$108))</f>
        <v>18.86</v>
      </c>
      <c r="AA104" s="67" t="n">
        <f aca="false">MEDIAN(F108:F114)-F108-(MEDIAN($R$108:$T$114)-MEDIAN($R$108:$T$108))</f>
        <v>18.85</v>
      </c>
      <c r="AB104" s="67" t="n">
        <f aca="false">MEDIAN(G108:G114)-G108-(MEDIAN($R$108:$T$114)-MEDIAN($R$108:$T$108))</f>
        <v>15.26</v>
      </c>
      <c r="AC104" s="67" t="n">
        <f aca="false">MEDIAN(H108:H114)-H108-(MEDIAN($R$108:$T$114)-MEDIAN($R$108:$T$108))</f>
        <v>17.79</v>
      </c>
      <c r="AD104" s="67" t="n">
        <f aca="false">MEDIAN(I108:I114)-I108-(MEDIAN($R$108:$T$114)-MEDIAN($R$108:$T$108))</f>
        <v>18.27</v>
      </c>
      <c r="AE104" s="67" t="n">
        <f aca="false">MEDIAN(J108:J114)-J108-(MEDIAN($R$108:$T$114)-MEDIAN($R$108:$T$108))</f>
        <v>17.92</v>
      </c>
      <c r="AF104" s="67" t="n">
        <f aca="false">MEDIAN(K108:K114)-K108-(MEDIAN($R$108:$T$114)-MEDIAN($R$108:$T$108))</f>
        <v>18.05</v>
      </c>
      <c r="AG104" s="67" t="n">
        <f aca="false">MEDIAN(L108:L114)-L108-(MEDIAN($R$108:$T$114)-MEDIAN($R$108:$T$108))</f>
        <v>18.32</v>
      </c>
      <c r="AH104" s="67" t="n">
        <f aca="false">MEDIAN(M108:M114)-M108-(MEDIAN($R$108:$T$114)-MEDIAN($R$108:$T$108))</f>
        <v>15.41</v>
      </c>
      <c r="AI104" s="67" t="n">
        <f aca="false">MEDIAN(N108:N114)-N108-(MEDIAN($R$108:$T$114)-MEDIAN($R$108:$T$108))</f>
        <v>8.63</v>
      </c>
      <c r="AJ104" s="67" t="n">
        <f aca="false">MEDIAN(O108:O114)-O108-(MEDIAN($R$108:$T$114)-MEDIAN($R$108:$T$108))</f>
        <v>14.55</v>
      </c>
      <c r="AK104" s="67" t="n">
        <f aca="false">MEDIAN(P108:P114)-P108-(MEDIAN($R$108:$T$114)-MEDIAN($R$108:$T$108))</f>
        <v>11.05</v>
      </c>
      <c r="AL104" s="67" t="n">
        <f aca="false">MEDIAN(Q108:Q114)-Q108-(MEDIAN($R$108:$T$114)-MEDIAN($R$108:$T$108))</f>
        <v>14.01</v>
      </c>
      <c r="AM104" s="67" t="n">
        <f aca="false">MEDIAN(R108:R114)-R108</f>
        <v>-0.0800000000000001</v>
      </c>
      <c r="AN104" s="67" t="n">
        <f aca="false">MEDIAN(S108:S114)-S108</f>
        <v>0</v>
      </c>
      <c r="AO104" s="67" t="n">
        <f aca="false">MEDIAN(T108:T114)-T108</f>
        <v>0.0699999999999985</v>
      </c>
    </row>
    <row r="105" customFormat="false" ht="13.5" hidden="false" customHeight="true" outlineLevel="0" collapsed="false">
      <c r="B105" s="35"/>
      <c r="C105" s="133" t="n">
        <f aca="false">C104+0.0035</f>
        <v>0.345916666666667</v>
      </c>
      <c r="D105" s="57" t="n">
        <v>15</v>
      </c>
      <c r="E105" s="58" t="n">
        <v>33.92</v>
      </c>
      <c r="F105" s="58" t="n">
        <v>30.24</v>
      </c>
      <c r="G105" s="58" t="n">
        <v>17.23</v>
      </c>
      <c r="H105" s="58" t="n">
        <v>31.19</v>
      </c>
      <c r="I105" s="58" t="n">
        <v>33.6</v>
      </c>
      <c r="J105" s="58" t="n">
        <v>33.87</v>
      </c>
      <c r="K105" s="58" t="n">
        <v>31.19</v>
      </c>
      <c r="L105" s="58" t="n">
        <v>27.71</v>
      </c>
      <c r="M105" s="58" t="n">
        <v>34.65</v>
      </c>
      <c r="N105" s="58" t="n">
        <v>33.77</v>
      </c>
      <c r="O105" s="58" t="n">
        <v>28.87</v>
      </c>
      <c r="P105" s="58" t="n">
        <v>27.87</v>
      </c>
      <c r="Q105" s="58" t="n">
        <v>28.24</v>
      </c>
      <c r="R105" s="58" t="n">
        <v>14.56</v>
      </c>
      <c r="S105" s="58" t="n">
        <v>14.6</v>
      </c>
      <c r="T105" s="58" t="n">
        <v>13.47</v>
      </c>
      <c r="V105" s="28"/>
      <c r="Y105" s="57" t="s">
        <v>71</v>
      </c>
      <c r="Z105" s="67" t="n">
        <f aca="false">MEDIAN(E114:E120)-E114-(MEDIAN($R$114:$T$120)-MEDIAN($R$114:$T$114))</f>
        <v>9.58</v>
      </c>
      <c r="AA105" s="67" t="n">
        <f aca="false">MEDIAN(F114:F120)-F114-(MEDIAN($R$114:$T$120)-MEDIAN($R$114:$T$114))</f>
        <v>10.79</v>
      </c>
      <c r="AB105" s="67" t="n">
        <f aca="false">MEDIAN(G114:G120)-G114-(MEDIAN($R$114:$T$120)-MEDIAN($R$114:$T$114))</f>
        <v>11.41</v>
      </c>
      <c r="AC105" s="67" t="n">
        <f aca="false">MEDIAN(H114:H120)-H114-(MEDIAN($R$114:$T$120)-MEDIAN($R$114:$T$114))</f>
        <v>9.55</v>
      </c>
      <c r="AD105" s="67" t="n">
        <f aca="false">MEDIAN(I114:I120)-I114-(MEDIAN($R$114:$T$120)-MEDIAN($R$114:$T$114))</f>
        <v>8.49</v>
      </c>
      <c r="AE105" s="67" t="n">
        <f aca="false">MEDIAN(J114:J120)-J114-(MEDIAN($R$114:$T$120)-MEDIAN($R$114:$T$114))</f>
        <v>8.14999999999999</v>
      </c>
      <c r="AF105" s="67" t="n">
        <f aca="false">MEDIAN(K114:K120)-K114-(MEDIAN($R$114:$T$120)-MEDIAN($R$114:$T$114))</f>
        <v>9.82000000000001</v>
      </c>
      <c r="AG105" s="67" t="n">
        <f aca="false">MEDIAN(L114:L120)-L114-(MEDIAN($R$114:$T$120)-MEDIAN($R$114:$T$114))</f>
        <v>10.99</v>
      </c>
      <c r="AH105" s="67" t="n">
        <f aca="false">MEDIAN(M114:M120)-M114-(MEDIAN($R$114:$T$120)-MEDIAN($R$114:$T$114))</f>
        <v>7.70999999999999</v>
      </c>
      <c r="AI105" s="67" t="n">
        <f aca="false">MEDIAN(N114:N120)-N114-(MEDIAN($R$114:$T$120)-MEDIAN($R$114:$T$114))</f>
        <v>1.99</v>
      </c>
      <c r="AJ105" s="67" t="n">
        <f aca="false">MEDIAN(O114:O120)-O114-(MEDIAN($R$114:$T$120)-MEDIAN($R$114:$T$114))</f>
        <v>8.73</v>
      </c>
      <c r="AK105" s="67" t="n">
        <f aca="false">MEDIAN(P114:P120)-P114-(MEDIAN($R$114:$T$120)-MEDIAN($R$114:$T$114))</f>
        <v>5.63</v>
      </c>
      <c r="AL105" s="67" t="n">
        <f aca="false">MEDIAN(Q114:Q120)-Q114-(MEDIAN($R$114:$T$120)-MEDIAN($R$114:$T$114))</f>
        <v>8.7</v>
      </c>
      <c r="AM105" s="67" t="n">
        <f aca="false">MEDIAN(R114:R120)-R114</f>
        <v>-0.100000000000001</v>
      </c>
      <c r="AN105" s="67" t="n">
        <f aca="false">MEDIAN(S114:S120)-S114</f>
        <v>0</v>
      </c>
      <c r="AO105" s="67" t="n">
        <f aca="false">MEDIAN(T114:T120)-T114</f>
        <v>0.0299999999999994</v>
      </c>
    </row>
    <row r="106" customFormat="false" ht="13.5" hidden="false" customHeight="true" outlineLevel="0" collapsed="false">
      <c r="B106" s="35"/>
      <c r="C106" s="133" t="n">
        <f aca="false">C105+0.0035</f>
        <v>0.349416666666667</v>
      </c>
      <c r="D106" s="57" t="n">
        <v>20</v>
      </c>
      <c r="E106" s="58" t="n">
        <v>41.67</v>
      </c>
      <c r="F106" s="58" t="n">
        <v>36.77</v>
      </c>
      <c r="G106" s="58" t="n">
        <v>20.21</v>
      </c>
      <c r="H106" s="58" t="n">
        <v>38.38</v>
      </c>
      <c r="I106" s="58" t="n">
        <v>41.7</v>
      </c>
      <c r="J106" s="58" t="n">
        <v>41.98</v>
      </c>
      <c r="K106" s="58" t="n">
        <v>38.36</v>
      </c>
      <c r="L106" s="58" t="n">
        <v>34.64</v>
      </c>
      <c r="M106" s="58" t="n">
        <v>42.03</v>
      </c>
      <c r="N106" s="58" t="n">
        <v>39.5</v>
      </c>
      <c r="O106" s="58" t="n">
        <v>34.62</v>
      </c>
      <c r="P106" s="58" t="n">
        <v>33.01</v>
      </c>
      <c r="Q106" s="58" t="n">
        <v>33.88</v>
      </c>
      <c r="R106" s="58" t="n">
        <v>14.57</v>
      </c>
      <c r="S106" s="58" t="n">
        <v>14.46</v>
      </c>
      <c r="T106" s="58" t="n">
        <v>13.63</v>
      </c>
      <c r="V106" s="28"/>
      <c r="Y106" s="57" t="s">
        <v>72</v>
      </c>
      <c r="Z106" s="67" t="n">
        <f aca="false">MEDIAN(E120:E126)-E120-(MEDIAN($R$120:$T$126)-MEDIAN($R$120:$T$120))</f>
        <v>3.63</v>
      </c>
      <c r="AA106" s="67" t="n">
        <f aca="false">MEDIAN(F120:F126)-F120-(MEDIAN($R$120:$T$126)-MEDIAN($R$120:$T$120))</f>
        <v>4.74</v>
      </c>
      <c r="AB106" s="67" t="n">
        <f aca="false">MEDIAN(G120:G126)-G120-(MEDIAN($R$120:$T$126)-MEDIAN($R$120:$T$120))</f>
        <v>5.97</v>
      </c>
      <c r="AC106" s="67" t="n">
        <f aca="false">MEDIAN(H120:H126)-H120-(MEDIAN($R$120:$T$126)-MEDIAN($R$120:$T$120))</f>
        <v>3.81999999999999</v>
      </c>
      <c r="AD106" s="67" t="n">
        <f aca="false">MEDIAN(I120:I126)-I120-(MEDIAN($R$120:$T$126)-MEDIAN($R$120:$T$120))</f>
        <v>2.55</v>
      </c>
      <c r="AE106" s="67" t="n">
        <f aca="false">MEDIAN(J120:J126)-J120-(MEDIAN($R$120:$T$126)-MEDIAN($R$120:$T$120))</f>
        <v>2.90000000000001</v>
      </c>
      <c r="AF106" s="67" t="n">
        <f aca="false">MEDIAN(K120:K126)-K120-(MEDIAN($R$120:$T$126)-MEDIAN($R$120:$T$120))</f>
        <v>5.01000000000001</v>
      </c>
      <c r="AG106" s="67" t="n">
        <f aca="false">MEDIAN(L120:L126)-L120-(MEDIAN($R$120:$T$126)-MEDIAN($R$120:$T$120))</f>
        <v>4.91</v>
      </c>
      <c r="AH106" s="67" t="n">
        <f aca="false">MEDIAN(M120:M126)-M120-(MEDIAN($R$120:$T$126)-MEDIAN($R$120:$T$120))</f>
        <v>3.09999999999999</v>
      </c>
      <c r="AI106" s="67" t="n">
        <f aca="false">MEDIAN(N120:N126)-N120-(MEDIAN($R$120:$T$126)-MEDIAN($R$120:$T$120))</f>
        <v>0.329999999999998</v>
      </c>
      <c r="AJ106" s="67" t="n">
        <f aca="false">MEDIAN(O120:O126)-O120-(MEDIAN($R$120:$T$126)-MEDIAN($R$120:$T$120))</f>
        <v>4.29000000000001</v>
      </c>
      <c r="AK106" s="67" t="n">
        <f aca="false">MEDIAN(P120:P126)-P120-(MEDIAN($R$120:$T$126)-MEDIAN($R$120:$T$120))</f>
        <v>2.73</v>
      </c>
      <c r="AL106" s="67" t="n">
        <f aca="false">MEDIAN(Q120:Q126)-Q120-(MEDIAN($R$120:$T$126)-MEDIAN($R$120:$T$120))</f>
        <v>5.03999999999999</v>
      </c>
      <c r="AM106" s="67" t="n">
        <f aca="false">MEDIAN(R120:R126)-R120</f>
        <v>0</v>
      </c>
      <c r="AN106" s="67" t="n">
        <f aca="false">MEDIAN(S120:S126)-S120</f>
        <v>0</v>
      </c>
      <c r="AO106" s="67" t="n">
        <f aca="false">MEDIAN(T120:T126)-T120</f>
        <v>0</v>
      </c>
    </row>
    <row r="107" customFormat="false" ht="13.5" hidden="false" customHeight="true" outlineLevel="0" collapsed="false">
      <c r="B107" s="35"/>
      <c r="C107" s="133" t="n">
        <f aca="false">C106+0.0035</f>
        <v>0.352916666666667</v>
      </c>
      <c r="D107" s="57" t="n">
        <v>25</v>
      </c>
      <c r="E107" s="58" t="n">
        <v>49.28</v>
      </c>
      <c r="F107" s="58" t="n">
        <v>43.47</v>
      </c>
      <c r="G107" s="58" t="n">
        <v>24.08</v>
      </c>
      <c r="H107" s="58" t="n">
        <v>45.82</v>
      </c>
      <c r="I107" s="58" t="n">
        <v>49.5</v>
      </c>
      <c r="J107" s="58" t="n">
        <v>49.79</v>
      </c>
      <c r="K107" s="58" t="n">
        <v>45.5</v>
      </c>
      <c r="L107" s="58" t="n">
        <v>41.63</v>
      </c>
      <c r="M107" s="58" t="n">
        <v>48.47</v>
      </c>
      <c r="N107" s="58" t="n">
        <v>45.34</v>
      </c>
      <c r="O107" s="58" t="n">
        <v>39.7</v>
      </c>
      <c r="P107" s="58" t="n">
        <v>37.22</v>
      </c>
      <c r="Q107" s="58" t="n">
        <v>38.84</v>
      </c>
      <c r="R107" s="58" t="n">
        <v>14.6</v>
      </c>
      <c r="S107" s="58" t="n">
        <v>14.41</v>
      </c>
      <c r="T107" s="58" t="n">
        <v>13.6</v>
      </c>
      <c r="V107" s="28"/>
      <c r="Y107" s="57" t="s">
        <v>73</v>
      </c>
      <c r="Z107" s="67" t="n">
        <f aca="false">MEDIAN(E126:E132)-E126-(MEDIAN($R$126:$T$132)-MEDIAN($R$126:$T$126))</f>
        <v>2.5</v>
      </c>
      <c r="AA107" s="67" t="n">
        <f aca="false">MEDIAN(F126:F132)-F126-(MEDIAN($R$126:$T$132)-MEDIAN($R$126:$T$126))</f>
        <v>2.68000000000001</v>
      </c>
      <c r="AB107" s="67" t="n">
        <f aca="false">MEDIAN(G126:G132)-G126-(MEDIAN($R$126:$T$132)-MEDIAN($R$126:$T$126))</f>
        <v>3.2</v>
      </c>
      <c r="AC107" s="67" t="n">
        <f aca="false">MEDIAN(H126:H132)-H126-(MEDIAN($R$126:$T$132)-MEDIAN($R$126:$T$126))</f>
        <v>3.45</v>
      </c>
      <c r="AD107" s="67" t="n">
        <f aca="false">MEDIAN(I126:I132)-I126-(MEDIAN($R$126:$T$132)-MEDIAN($R$126:$T$126))</f>
        <v>1.99</v>
      </c>
      <c r="AE107" s="67" t="n">
        <f aca="false">MEDIAN(J126:J132)-J126-(MEDIAN($R$126:$T$132)-MEDIAN($R$126:$T$126))</f>
        <v>2.04000000000001</v>
      </c>
      <c r="AF107" s="67" t="n">
        <f aca="false">MEDIAN(K126:K132)-K126-(MEDIAN($R$126:$T$132)-MEDIAN($R$126:$T$126))</f>
        <v>3.05000000000001</v>
      </c>
      <c r="AG107" s="67" t="n">
        <f aca="false">MEDIAN(L126:L132)-L126-(MEDIAN($R$126:$T$132)-MEDIAN($R$126:$T$126))</f>
        <v>4.75</v>
      </c>
      <c r="AH107" s="67" t="n">
        <f aca="false">MEDIAN(M126:M132)-M126-(MEDIAN($R$126:$T$132)-MEDIAN($R$126:$T$126))</f>
        <v>1.8</v>
      </c>
      <c r="AI107" s="67" t="n">
        <f aca="false">MEDIAN(N126:N132)-N126-(MEDIAN($R$126:$T$132)-MEDIAN($R$126:$T$126))</f>
        <v>2.13000000000001</v>
      </c>
      <c r="AJ107" s="67" t="n">
        <f aca="false">MEDIAN(O126:O132)-O126-(MEDIAN($R$126:$T$132)-MEDIAN($R$126:$T$126))</f>
        <v>3.12</v>
      </c>
      <c r="AK107" s="67" t="n">
        <f aca="false">MEDIAN(P126:P132)-P126-(MEDIAN($R$126:$T$132)-MEDIAN($R$126:$T$126))</f>
        <v>1.65000000000001</v>
      </c>
      <c r="AL107" s="67" t="n">
        <f aca="false">MEDIAN(Q126:Q132)-Q126-(MEDIAN($R$126:$T$132)-MEDIAN($R$126:$T$126))</f>
        <v>3.36999999999999</v>
      </c>
      <c r="AM107" s="67" t="n">
        <f aca="false">MEDIAN(R126:R132)-R126</f>
        <v>0.560000000000001</v>
      </c>
      <c r="AN107" s="67" t="n">
        <f aca="false">MEDIAN(S126:S132)-S126</f>
        <v>0.4</v>
      </c>
      <c r="AO107" s="67" t="n">
        <f aca="false">MEDIAN(T126:T132)-T126</f>
        <v>0.460000000000001</v>
      </c>
    </row>
    <row r="108" customFormat="false" ht="13.5" hidden="false" customHeight="true" outlineLevel="0" collapsed="false">
      <c r="B108" s="35"/>
      <c r="C108" s="133" t="n">
        <f aca="false">C107+0.0035</f>
        <v>0.356416666666667</v>
      </c>
      <c r="D108" s="65" t="n">
        <v>30</v>
      </c>
      <c r="E108" s="66" t="n">
        <v>56.83</v>
      </c>
      <c r="F108" s="66" t="n">
        <v>50.55</v>
      </c>
      <c r="G108" s="66" t="n">
        <v>28.93</v>
      </c>
      <c r="H108" s="66" t="n">
        <v>53.53</v>
      </c>
      <c r="I108" s="66" t="n">
        <v>56.92</v>
      </c>
      <c r="J108" s="66" t="n">
        <v>57.08</v>
      </c>
      <c r="K108" s="66" t="n">
        <v>52.51</v>
      </c>
      <c r="L108" s="66" t="n">
        <v>48.51</v>
      </c>
      <c r="M108" s="66" t="n">
        <v>54.3</v>
      </c>
      <c r="N108" s="66" t="n">
        <v>48.3</v>
      </c>
      <c r="O108" s="66" t="n">
        <v>44.77</v>
      </c>
      <c r="P108" s="66" t="n">
        <v>41.25</v>
      </c>
      <c r="Q108" s="66" t="n">
        <v>43.64</v>
      </c>
      <c r="R108" s="66" t="n">
        <v>14.55</v>
      </c>
      <c r="S108" s="66" t="n">
        <v>14.14</v>
      </c>
      <c r="T108" s="66" t="n">
        <v>13.47</v>
      </c>
      <c r="V108" s="28"/>
      <c r="Y108" s="57" t="s">
        <v>74</v>
      </c>
      <c r="Z108" s="67" t="n">
        <f aca="false">MEDIAN(E132:E138)-E132-(MEDIAN($R$132:$T$138)-MEDIAN($R$132:$T$132))</f>
        <v>1.17999999999999</v>
      </c>
      <c r="AA108" s="67" t="n">
        <f aca="false">MEDIAN(F132:F138)-F132-(MEDIAN($R$132:$T$138)-MEDIAN($R$132:$T$132))</f>
        <v>1.14999999999999</v>
      </c>
      <c r="AB108" s="67" t="n">
        <f aca="false">MEDIAN(G132:G138)-G132-(MEDIAN($R$132:$T$138)-MEDIAN($R$132:$T$132))</f>
        <v>1.58</v>
      </c>
      <c r="AC108" s="67" t="n">
        <f aca="false">MEDIAN(H132:H138)-H132-(MEDIAN($R$132:$T$138)-MEDIAN($R$132:$T$132))</f>
        <v>2.14</v>
      </c>
      <c r="AD108" s="67" t="n">
        <f aca="false">MEDIAN(I132:I138)-I132-(MEDIAN($R$132:$T$138)-MEDIAN($R$132:$T$132))</f>
        <v>0.989999999999997</v>
      </c>
      <c r="AE108" s="67" t="n">
        <f aca="false">MEDIAN(J132:J138)-J132-(MEDIAN($R$132:$T$138)-MEDIAN($R$132:$T$132))</f>
        <v>1.22</v>
      </c>
      <c r="AF108" s="67" t="n">
        <f aca="false">MEDIAN(K132:K138)-K132-(MEDIAN($R$132:$T$138)-MEDIAN($R$132:$T$132))</f>
        <v>1.45</v>
      </c>
      <c r="AG108" s="67" t="n">
        <f aca="false">MEDIAN(L132:L138)-L132-(MEDIAN($R$132:$T$138)-MEDIAN($R$132:$T$132))</f>
        <v>3.02000000000001</v>
      </c>
      <c r="AH108" s="67" t="n">
        <f aca="false">MEDIAN(M132:M138)-M132-(MEDIAN($R$132:$T$138)-MEDIAN($R$132:$T$132))</f>
        <v>0.69</v>
      </c>
      <c r="AI108" s="67" t="n">
        <f aca="false">MEDIAN(N132:N138)-N132-(MEDIAN($R$132:$T$138)-MEDIAN($R$132:$T$132))</f>
        <v>2.59000000000001</v>
      </c>
      <c r="AJ108" s="67" t="n">
        <f aca="false">MEDIAN(O132:O138)-O132-(MEDIAN($R$132:$T$138)-MEDIAN($R$132:$T$132))</f>
        <v>1.44000000000001</v>
      </c>
      <c r="AK108" s="67" t="n">
        <f aca="false">MEDIAN(P132:P138)-P132-(MEDIAN($R$132:$T$138)-MEDIAN($R$132:$T$132))</f>
        <v>0.569999999999995</v>
      </c>
      <c r="AL108" s="67" t="n">
        <f aca="false">MEDIAN(Q132:Q138)-Q132-(MEDIAN($R$132:$T$138)-MEDIAN($R$132:$T$132))</f>
        <v>1.78</v>
      </c>
      <c r="AM108" s="67" t="n">
        <f aca="false">MEDIAN(R132:R138)-R132</f>
        <v>0.550000000000001</v>
      </c>
      <c r="AN108" s="67" t="n">
        <f aca="false">MEDIAN(S132:S138)-S132</f>
        <v>0.629999999999999</v>
      </c>
      <c r="AO108" s="67" t="n">
        <f aca="false">MEDIAN(T132:T138)-T132</f>
        <v>0.549999999999999</v>
      </c>
    </row>
    <row r="109" customFormat="false" ht="13.5" hidden="false" customHeight="true" outlineLevel="0" collapsed="false">
      <c r="B109" s="35"/>
      <c r="C109" s="133" t="n">
        <f aca="false">C108+0.0035</f>
        <v>0.359916666666667</v>
      </c>
      <c r="D109" s="57" t="n">
        <v>35</v>
      </c>
      <c r="E109" s="58" t="n">
        <v>63.57</v>
      </c>
      <c r="F109" s="58" t="n">
        <v>57.21</v>
      </c>
      <c r="G109" s="58" t="n">
        <v>33.93</v>
      </c>
      <c r="H109" s="58" t="n">
        <v>60.03</v>
      </c>
      <c r="I109" s="58" t="n">
        <v>63.51</v>
      </c>
      <c r="J109" s="58" t="n">
        <v>63.62</v>
      </c>
      <c r="K109" s="58" t="n">
        <v>59.11</v>
      </c>
      <c r="L109" s="58" t="n">
        <v>55.09</v>
      </c>
      <c r="M109" s="58" t="n">
        <v>60.4</v>
      </c>
      <c r="N109" s="58" t="n">
        <v>51.85</v>
      </c>
      <c r="O109" s="58" t="n">
        <v>49.94</v>
      </c>
      <c r="P109" s="58" t="n">
        <v>45.59</v>
      </c>
      <c r="Q109" s="58" t="n">
        <v>48.74</v>
      </c>
      <c r="R109" s="58" t="n">
        <v>14.52</v>
      </c>
      <c r="S109" s="58" t="n">
        <v>14.25</v>
      </c>
      <c r="T109" s="58" t="n">
        <v>13.54</v>
      </c>
      <c r="V109" s="28"/>
      <c r="Y109" s="57" t="s">
        <v>128</v>
      </c>
      <c r="Z109" s="67" t="n">
        <f aca="false">MEDIAN(E138:E144)-E138-(MEDIAN($R$138:$T$144)-MEDIAN($R$138:$T$138))</f>
        <v>1.32999999999999</v>
      </c>
      <c r="AA109" s="67" t="n">
        <f aca="false">MEDIAN(F138:F144)-F138-(MEDIAN($R$138:$T$144)-MEDIAN($R$138:$T$138))</f>
        <v>1.76</v>
      </c>
      <c r="AB109" s="67" t="n">
        <f aca="false">MEDIAN(G138:G144)-G138-(MEDIAN($R$138:$T$144)-MEDIAN($R$138:$T$138))</f>
        <v>2.04999999999999</v>
      </c>
      <c r="AC109" s="67" t="n">
        <f aca="false">MEDIAN(H138:H144)-H138-(MEDIAN($R$138:$T$144)-MEDIAN($R$138:$T$138))</f>
        <v>2.40999999999999</v>
      </c>
      <c r="AD109" s="67" t="n">
        <f aca="false">MEDIAN(I138:I144)-I138-(MEDIAN($R$138:$T$144)-MEDIAN($R$138:$T$138))</f>
        <v>1.4</v>
      </c>
      <c r="AE109" s="67" t="n">
        <f aca="false">MEDIAN(J138:J144)-J138-(MEDIAN($R$138:$T$144)-MEDIAN($R$138:$T$138))</f>
        <v>1.82999999999999</v>
      </c>
      <c r="AF109" s="67" t="n">
        <f aca="false">MEDIAN(K138:K144)-K138-(MEDIAN($R$138:$T$144)-MEDIAN($R$138:$T$138))</f>
        <v>2.35999999999999</v>
      </c>
      <c r="AG109" s="67" t="n">
        <f aca="false">MEDIAN(L138:L144)-L138-(MEDIAN($R$138:$T$144)-MEDIAN($R$138:$T$138))</f>
        <v>2.81999999999999</v>
      </c>
      <c r="AH109" s="67" t="n">
        <f aca="false">MEDIAN(M138:M144)-M138-(MEDIAN($R$138:$T$144)-MEDIAN($R$138:$T$138))</f>
        <v>1.14999999999998</v>
      </c>
      <c r="AI109" s="67" t="n">
        <f aca="false">MEDIAN(N138:N144)-N138-(MEDIAN($R$138:$T$144)-MEDIAN($R$138:$T$138))</f>
        <v>0.119999999999997</v>
      </c>
      <c r="AJ109" s="67" t="n">
        <f aca="false">MEDIAN(O138:O144)-O138-(MEDIAN($R$138:$T$144)-MEDIAN($R$138:$T$138))</f>
        <v>1.9</v>
      </c>
      <c r="AK109" s="67" t="n">
        <f aca="false">MEDIAN(P138:P144)-P138-(MEDIAN($R$138:$T$144)-MEDIAN($R$138:$T$138))</f>
        <v>0.82</v>
      </c>
      <c r="AL109" s="67" t="n">
        <f aca="false">MEDIAN(Q138:Q144)-Q138-(MEDIAN($R$138:$T$144)-MEDIAN($R$138:$T$138))</f>
        <v>1.79</v>
      </c>
      <c r="AM109" s="67" t="n">
        <f aca="false">MEDIAN(R138:R144)-R138</f>
        <v>-0.119999999999997</v>
      </c>
      <c r="AN109" s="67" t="n">
        <f aca="false">MEDIAN(S138:S144)-S138</f>
        <v>0.0100000000000016</v>
      </c>
      <c r="AO109" s="67" t="n">
        <f aca="false">MEDIAN(T138:T144)-T138</f>
        <v>-0.0300000000000011</v>
      </c>
    </row>
    <row r="110" customFormat="false" ht="13.5" hidden="false" customHeight="true" outlineLevel="0" collapsed="false">
      <c r="B110" s="35"/>
      <c r="C110" s="133" t="n">
        <f aca="false">C109+0.0035</f>
        <v>0.363416666666667</v>
      </c>
      <c r="D110" s="57" t="n">
        <v>40</v>
      </c>
      <c r="E110" s="58" t="n">
        <v>70.06</v>
      </c>
      <c r="F110" s="58" t="n">
        <v>63.58</v>
      </c>
      <c r="G110" s="58" t="n">
        <v>39.13</v>
      </c>
      <c r="H110" s="58" t="n">
        <v>66.12</v>
      </c>
      <c r="I110" s="58" t="n">
        <v>69.78</v>
      </c>
      <c r="J110" s="58" t="n">
        <v>69.78</v>
      </c>
      <c r="K110" s="58" t="n">
        <v>65.17</v>
      </c>
      <c r="L110" s="58" t="n">
        <v>61.33</v>
      </c>
      <c r="M110" s="58" t="n">
        <v>65.64</v>
      </c>
      <c r="N110" s="58" t="n">
        <v>55.88</v>
      </c>
      <c r="O110" s="58" t="n">
        <v>54.64</v>
      </c>
      <c r="P110" s="58" t="n">
        <v>49.1</v>
      </c>
      <c r="Q110" s="58" t="n">
        <v>53.36</v>
      </c>
      <c r="R110" s="58" t="n">
        <v>14.55</v>
      </c>
      <c r="S110" s="58" t="n">
        <v>14.31</v>
      </c>
      <c r="T110" s="58" t="n">
        <v>13.65</v>
      </c>
      <c r="V110" s="28"/>
      <c r="Y110" s="57" t="s">
        <v>129</v>
      </c>
      <c r="Z110" s="67" t="n">
        <f aca="false">MEDIAN(E144:E150)-E144-(MEDIAN($R$144:$T$150)-MEDIAN($R$144:$T$144))</f>
        <v>-0.0300000000000011</v>
      </c>
      <c r="AA110" s="67" t="n">
        <f aca="false">MEDIAN(F144:F150)-F144-(MEDIAN($R$144:$T$150)-MEDIAN($R$144:$T$144))</f>
        <v>0.319999999999993</v>
      </c>
      <c r="AB110" s="67" t="n">
        <f aca="false">MEDIAN(G144:G150)-G144-(MEDIAN($R$144:$T$150)-MEDIAN($R$144:$T$144))</f>
        <v>0.799999999999997</v>
      </c>
      <c r="AC110" s="67" t="n">
        <f aca="false">MEDIAN(H144:H150)-H144-(MEDIAN($R$144:$T$150)-MEDIAN($R$144:$T$144))</f>
        <v>1.24000000000001</v>
      </c>
      <c r="AD110" s="67" t="n">
        <f aca="false">MEDIAN(I144:I150)-I144-(MEDIAN($R$144:$T$150)-MEDIAN($R$144:$T$144))</f>
        <v>-0.0300000000000011</v>
      </c>
      <c r="AE110" s="67" t="n">
        <f aca="false">MEDIAN(J144:J150)-J144-(MEDIAN($R$144:$T$150)-MEDIAN($R$144:$T$144))</f>
        <v>0.109999999999999</v>
      </c>
      <c r="AF110" s="67" t="n">
        <f aca="false">MEDIAN(K144:K150)-K144-(MEDIAN($R$144:$T$150)-MEDIAN($R$144:$T$144))</f>
        <v>0.710000000000008</v>
      </c>
      <c r="AG110" s="67" t="n">
        <f aca="false">MEDIAN(L144:L150)-L144-(MEDIAN($R$144:$T$150)-MEDIAN($R$144:$T$144))</f>
        <v>1.56999999999999</v>
      </c>
      <c r="AH110" s="67" t="n">
        <f aca="false">MEDIAN(M144:M150)-M144-(MEDIAN($R$144:$T$150)-MEDIAN($R$144:$T$144))</f>
        <v>-0.480000000000004</v>
      </c>
      <c r="AI110" s="67" t="n">
        <f aca="false">MEDIAN(N144:N150)-N144-(MEDIAN($R$144:$T$150)-MEDIAN($R$144:$T$144))</f>
        <v>-0.379999999999995</v>
      </c>
      <c r="AJ110" s="67" t="n">
        <f aca="false">MEDIAN(O144:O150)-O144-(MEDIAN($R$144:$T$150)-MEDIAN($R$144:$T$144))</f>
        <v>0.269999999999996</v>
      </c>
      <c r="AK110" s="67" t="n">
        <f aca="false">MEDIAN(P144:P150)-P144-(MEDIAN($R$144:$T$150)-MEDIAN($R$144:$T$144))</f>
        <v>-0.0300000000000011</v>
      </c>
      <c r="AL110" s="67" t="n">
        <f aca="false">MEDIAN(Q144:Q150)-Q144-(MEDIAN($R$144:$T$150)-MEDIAN($R$144:$T$144))</f>
        <v>0.310000000000002</v>
      </c>
      <c r="AM110" s="67" t="n">
        <f aca="false">MEDIAN(R144:R150)-R144</f>
        <v>0.0300000000000011</v>
      </c>
      <c r="AN110" s="67" t="n">
        <f aca="false">MEDIAN(S144:S150)-S144</f>
        <v>0.169999999999998</v>
      </c>
      <c r="AO110" s="67" t="n">
        <f aca="false">MEDIAN(T144:T150)-T144</f>
        <v>0.0499999999999989</v>
      </c>
    </row>
    <row r="111" customFormat="false" ht="13.5" hidden="false" customHeight="true" outlineLevel="0" collapsed="false">
      <c r="B111" s="35"/>
      <c r="C111" s="133" t="n">
        <f aca="false">C110+0.0035</f>
        <v>0.366916666666667</v>
      </c>
      <c r="D111" s="57" t="n">
        <v>45</v>
      </c>
      <c r="E111" s="58" t="n">
        <v>75.69</v>
      </c>
      <c r="F111" s="58" t="n">
        <v>69.4</v>
      </c>
      <c r="G111" s="58" t="n">
        <v>44.19</v>
      </c>
      <c r="H111" s="58" t="n">
        <v>71.32</v>
      </c>
      <c r="I111" s="58" t="n">
        <v>75.19</v>
      </c>
      <c r="J111" s="58" t="n">
        <v>75</v>
      </c>
      <c r="K111" s="58" t="n">
        <v>70.56</v>
      </c>
      <c r="L111" s="58" t="n">
        <v>66.83</v>
      </c>
      <c r="M111" s="58" t="n">
        <v>69.71</v>
      </c>
      <c r="N111" s="58" t="n">
        <v>56.93</v>
      </c>
      <c r="O111" s="58" t="n">
        <v>59.32</v>
      </c>
      <c r="P111" s="58" t="n">
        <v>52.3</v>
      </c>
      <c r="Q111" s="58" t="n">
        <v>57.65</v>
      </c>
      <c r="R111" s="58" t="n">
        <v>14.47</v>
      </c>
      <c r="S111" s="58" t="n">
        <v>14.14</v>
      </c>
      <c r="T111" s="58" t="n">
        <v>13.73</v>
      </c>
      <c r="V111" s="28"/>
      <c r="Y111" s="57" t="s">
        <v>131</v>
      </c>
      <c r="Z111" s="67" t="n">
        <f aca="false">MEDIAN(E150:E156)-E150-(MEDIAN($R$150:$T$156)-MEDIAN($R$150:$T$150))</f>
        <v>-0.519999999999989</v>
      </c>
      <c r="AA111" s="67" t="n">
        <f aca="false">MEDIAN(F150:F156)-F150-(MEDIAN($R$150:$T$156)-MEDIAN($R$150:$T$150))</f>
        <v>-0.259999999999998</v>
      </c>
      <c r="AB111" s="67" t="n">
        <f aca="false">MEDIAN(G150:G156)-G150-(MEDIAN($R$150:$T$156)-MEDIAN($R$150:$T$150))</f>
        <v>-0.119999999999997</v>
      </c>
      <c r="AC111" s="67" t="n">
        <f aca="false">MEDIAN(H150:H156)-H150-(MEDIAN($R$150:$T$156)-MEDIAN($R$150:$T$150))</f>
        <v>-0.660000000000004</v>
      </c>
      <c r="AD111" s="67" t="n">
        <f aca="false">MEDIAN(I150:I156)-I150-(MEDIAN($R$150:$T$156)-MEDIAN($R$150:$T$150))</f>
        <v>-0.490000000000002</v>
      </c>
      <c r="AE111" s="67" t="n">
        <f aca="false">MEDIAN(J150:J156)-J150-(MEDIAN($R$150:$T$156)-MEDIAN($R$150:$T$150))</f>
        <v>-0.649999999999999</v>
      </c>
      <c r="AF111" s="67" t="n">
        <f aca="false">MEDIAN(K150:K156)-K150-(MEDIAN($R$150:$T$156)-MEDIAN($R$150:$T$150))</f>
        <v>-0.509999999999998</v>
      </c>
      <c r="AG111" s="67" t="n">
        <f aca="false">MEDIAN(L150:L156)-L150-(MEDIAN($R$150:$T$156)-MEDIAN($R$150:$T$150))</f>
        <v>-1.43999999999999</v>
      </c>
      <c r="AH111" s="67" t="n">
        <f aca="false">MEDIAN(M150:M156)-M150-(MEDIAN($R$150:$T$156)-MEDIAN($R$150:$T$150))</f>
        <v>-0.0199999999999889</v>
      </c>
      <c r="AI111" s="67" t="n">
        <f aca="false">MEDIAN(N150:N156)-N150-(MEDIAN($R$150:$T$156)-MEDIAN($R$150:$T$150))</f>
        <v>-0.119999999999997</v>
      </c>
      <c r="AJ111" s="67" t="n">
        <f aca="false">MEDIAN(O150:O156)-O150-(MEDIAN($R$150:$T$156)-MEDIAN($R$150:$T$150))</f>
        <v>0.759999999999998</v>
      </c>
      <c r="AK111" s="67" t="n">
        <f aca="false">MEDIAN(P150:P156)-P150-(MEDIAN($R$150:$T$156)-MEDIAN($R$150:$T$150))</f>
        <v>0.0200000000000031</v>
      </c>
      <c r="AL111" s="67" t="n">
        <f aca="false">MEDIAN(Q150:Q156)-Q150-(MEDIAN($R$150:$T$156)-MEDIAN($R$150:$T$150))</f>
        <v>0.500000000000007</v>
      </c>
      <c r="AM111" s="67" t="n">
        <f aca="false">MEDIAN(R150:R156)-R150</f>
        <v>0.149999999999999</v>
      </c>
      <c r="AN111" s="67" t="n">
        <f aca="false">MEDIAN(S150:S156)-S150</f>
        <v>-0.140000000000001</v>
      </c>
      <c r="AO111" s="67" t="n">
        <f aca="false">MEDIAN(T150:T156)-T150</f>
        <v>0</v>
      </c>
    </row>
    <row r="112" customFormat="false" ht="13.5" hidden="false" customHeight="true" outlineLevel="0" collapsed="false">
      <c r="B112" s="35"/>
      <c r="C112" s="133" t="n">
        <f aca="false">C111+0.0035</f>
        <v>0.370416666666667</v>
      </c>
      <c r="D112" s="57" t="n">
        <v>50</v>
      </c>
      <c r="E112" s="58" t="n">
        <v>80.91</v>
      </c>
      <c r="F112" s="58" t="n">
        <v>75</v>
      </c>
      <c r="G112" s="58" t="n">
        <v>49.31</v>
      </c>
      <c r="H112" s="58" t="n">
        <v>76.21</v>
      </c>
      <c r="I112" s="58" t="n">
        <v>80.11</v>
      </c>
      <c r="J112" s="58" t="n">
        <v>79.56</v>
      </c>
      <c r="K112" s="58" t="n">
        <v>75.49</v>
      </c>
      <c r="L112" s="58" t="n">
        <v>72</v>
      </c>
      <c r="M112" s="58" t="n">
        <v>73.83</v>
      </c>
      <c r="N112" s="58" t="n">
        <v>58.73</v>
      </c>
      <c r="O112" s="58" t="n">
        <v>63.21</v>
      </c>
      <c r="P112" s="58" t="n">
        <v>54.97</v>
      </c>
      <c r="Q112" s="58" t="n">
        <v>61.46</v>
      </c>
      <c r="R112" s="58" t="n">
        <v>14.36</v>
      </c>
      <c r="S112" s="58" t="n">
        <v>14.01</v>
      </c>
      <c r="T112" s="58" t="n">
        <v>13.51</v>
      </c>
      <c r="V112" s="28"/>
      <c r="Y112" s="57" t="s">
        <v>132</v>
      </c>
      <c r="Z112" s="67" t="n">
        <f aca="false">MEDIAN(E156:E162)-E156-(MEDIAN($R$156:$T$162)-MEDIAN($R$156:$T$156))</f>
        <v>0.829999999999998</v>
      </c>
      <c r="AA112" s="67" t="n">
        <f aca="false">MEDIAN(F156:F162)-F156-(MEDIAN($R$156:$T$162)-MEDIAN($R$156:$T$156))</f>
        <v>0.650000000000006</v>
      </c>
      <c r="AB112" s="67" t="n">
        <f aca="false">MEDIAN(G156:G162)-G156-(MEDIAN($R$156:$T$162)-MEDIAN($R$156:$T$156))</f>
        <v>0.0900000000000034</v>
      </c>
      <c r="AC112" s="67" t="n">
        <f aca="false">MEDIAN(H156:H162)-H156-(MEDIAN($R$156:$T$162)-MEDIAN($R$156:$T$156))</f>
        <v>0.220000000000013</v>
      </c>
      <c r="AD112" s="67" t="n">
        <f aca="false">MEDIAN(I156:I162)-I156-(MEDIAN($R$156:$T$162)-MEDIAN($R$156:$T$156))</f>
        <v>0.790000000000006</v>
      </c>
      <c r="AE112" s="67" t="n">
        <f aca="false">MEDIAN(J156:J162)-J156-(MEDIAN($R$156:$T$162)-MEDIAN($R$156:$T$156))</f>
        <v>0.400000000000006</v>
      </c>
      <c r="AF112" s="67" t="n">
        <f aca="false">MEDIAN(K156:K162)-K156-(MEDIAN($R$156:$T$162)-MEDIAN($R$156:$T$156))</f>
        <v>0.0699999999999932</v>
      </c>
      <c r="AG112" s="67" t="n">
        <f aca="false">MEDIAN(L156:L162)-L156-(MEDIAN($R$156:$T$162)-MEDIAN($R$156:$T$156))</f>
        <v>0.0300000000000011</v>
      </c>
      <c r="AH112" s="67" t="n">
        <f aca="false">MEDIAN(M156:M162)-M156-(MEDIAN($R$156:$T$162)-MEDIAN($R$156:$T$156))</f>
        <v>1.05000000000001</v>
      </c>
      <c r="AI112" s="67" t="n">
        <f aca="false">MEDIAN(N156:N162)-N156-(MEDIAN($R$156:$T$162)-MEDIAN($R$156:$T$156))</f>
        <v>0.0300000000000011</v>
      </c>
      <c r="AJ112" s="67" t="n">
        <f aca="false">MEDIAN(O156:O162)-O156-(MEDIAN($R$156:$T$162)-MEDIAN($R$156:$T$156))</f>
        <v>0.870000000000005</v>
      </c>
      <c r="AK112" s="67" t="n">
        <f aca="false">MEDIAN(P156:P162)-P156-(MEDIAN($R$156:$T$162)-MEDIAN($R$156:$T$156))</f>
        <v>0.0300000000000011</v>
      </c>
      <c r="AL112" s="67" t="n">
        <f aca="false">MEDIAN(Q156:Q162)-Q156-(MEDIAN($R$156:$T$162)-MEDIAN($R$156:$T$156))</f>
        <v>0.170000000000002</v>
      </c>
      <c r="AM112" s="67" t="n">
        <f aca="false">MEDIAN(R156:R162)-R156</f>
        <v>0</v>
      </c>
      <c r="AN112" s="67" t="n">
        <f aca="false">MEDIAN(S156:S162)-S156</f>
        <v>-0.140000000000001</v>
      </c>
      <c r="AO112" s="67" t="n">
        <f aca="false">MEDIAN(T156:T162)-T156</f>
        <v>0.0500000000000007</v>
      </c>
    </row>
    <row r="113" customFormat="false" ht="13.5" hidden="false" customHeight="true" outlineLevel="0" collapsed="false">
      <c r="B113" s="35"/>
      <c r="C113" s="133" t="n">
        <f aca="false">C112+0.0035</f>
        <v>0.373916666666667</v>
      </c>
      <c r="D113" s="57" t="n">
        <v>55</v>
      </c>
      <c r="E113" s="58" t="n">
        <v>85.24</v>
      </c>
      <c r="F113" s="58" t="n">
        <v>79.74</v>
      </c>
      <c r="G113" s="58" t="n">
        <v>53.85</v>
      </c>
      <c r="H113" s="58" t="n">
        <v>80.6</v>
      </c>
      <c r="I113" s="58" t="n">
        <v>84.3</v>
      </c>
      <c r="J113" s="58" t="n">
        <v>83.7</v>
      </c>
      <c r="K113" s="58" t="n">
        <v>80.1</v>
      </c>
      <c r="L113" s="58" t="n">
        <v>76.98</v>
      </c>
      <c r="M113" s="58" t="n">
        <v>78.08</v>
      </c>
      <c r="N113" s="58" t="n">
        <v>60.91</v>
      </c>
      <c r="O113" s="58" t="n">
        <v>67.32</v>
      </c>
      <c r="P113" s="58" t="n">
        <v>58.09</v>
      </c>
      <c r="Q113" s="58" t="n">
        <v>65.57</v>
      </c>
      <c r="R113" s="58" t="n">
        <v>14.45</v>
      </c>
      <c r="S113" s="58" t="n">
        <v>14.17</v>
      </c>
      <c r="T113" s="58" t="n">
        <v>13.59</v>
      </c>
      <c r="V113" s="28"/>
      <c r="Y113" s="57" t="s">
        <v>139</v>
      </c>
      <c r="Z113" s="67" t="n">
        <f aca="false">MEDIAN(E162:E168)-E162-(MEDIAN($R$162:$T$168)-MEDIAN($R$162:$T$162))</f>
        <v>-0.320000000000004</v>
      </c>
      <c r="AA113" s="67" t="n">
        <f aca="false">MEDIAN(F162:F168)-F162-(MEDIAN($R$162:$T$168)-MEDIAN($R$162:$T$162))</f>
        <v>-0.540000000000003</v>
      </c>
      <c r="AB113" s="67" t="n">
        <f aca="false">MEDIAN(G162:G168)-G162-(MEDIAN($R$162:$T$168)-MEDIAN($R$162:$T$162))</f>
        <v>-0.680000000000003</v>
      </c>
      <c r="AC113" s="67" t="n">
        <f aca="false">MEDIAN(H162:H168)-H162-(MEDIAN($R$162:$T$168)-MEDIAN($R$162:$T$162))</f>
        <v>-1.01</v>
      </c>
      <c r="AD113" s="67" t="n">
        <f aca="false">MEDIAN(I162:I168)-I162-(MEDIAN($R$162:$T$168)-MEDIAN($R$162:$T$162))</f>
        <v>-0.389999999999997</v>
      </c>
      <c r="AE113" s="67" t="n">
        <f aca="false">MEDIAN(J162:J168)-J162-(MEDIAN($R$162:$T$168)-MEDIAN($R$162:$T$162))</f>
        <v>-0.510000000000002</v>
      </c>
      <c r="AF113" s="67" t="n">
        <f aca="false">MEDIAN(K162:K168)-K162-(MEDIAN($R$162:$T$168)-MEDIAN($R$162:$T$162))</f>
        <v>-0.689999999999994</v>
      </c>
      <c r="AG113" s="67" t="n">
        <f aca="false">MEDIAN(L162:L168)-L162-(MEDIAN($R$162:$T$168)-MEDIAN($R$162:$T$162))</f>
        <v>-0.419999999999998</v>
      </c>
      <c r="AH113" s="67" t="n">
        <f aca="false">MEDIAN(M162:M168)-M162-(MEDIAN($R$162:$T$168)-MEDIAN($R$162:$T$162))</f>
        <v>0.200000000000006</v>
      </c>
      <c r="AI113" s="67" t="n">
        <f aca="false">MEDIAN(N162:N168)-N162-(MEDIAN($R$162:$T$168)-MEDIAN($R$162:$T$162))</f>
        <v>3.5527136788005E-015</v>
      </c>
      <c r="AJ113" s="67" t="n">
        <f aca="false">MEDIAN(O162:O168)-O162-(MEDIAN($R$162:$T$168)-MEDIAN($R$162:$T$162))</f>
        <v>-0.270000000000007</v>
      </c>
      <c r="AK113" s="67" t="n">
        <f aca="false">MEDIAN(P162:P168)-P162-(MEDIAN($R$162:$T$168)-MEDIAN($R$162:$T$162))</f>
        <v>-0.23</v>
      </c>
      <c r="AL113" s="67" t="n">
        <f aca="false">MEDIAN(Q162:Q168)-Q162-(MEDIAN($R$162:$T$168)-MEDIAN($R$162:$T$162))</f>
        <v>-0.23</v>
      </c>
      <c r="AM113" s="67" t="n">
        <f aca="false">MEDIAN(R162:R168)-R162</f>
        <v>0.0899999999999999</v>
      </c>
      <c r="AN113" s="67" t="n">
        <f aca="false">MEDIAN(S162:S168)-S162</f>
        <v>0.27</v>
      </c>
      <c r="AO113" s="67" t="n">
        <f aca="false">MEDIAN(T162:T168)-T162</f>
        <v>0.0399999999999991</v>
      </c>
    </row>
    <row r="114" customFormat="false" ht="13.5" hidden="false" customHeight="true" outlineLevel="0" collapsed="false">
      <c r="B114" s="35"/>
      <c r="C114" s="133" t="n">
        <f aca="false">C113+0.0035</f>
        <v>0.377416666666667</v>
      </c>
      <c r="D114" s="65" t="n">
        <v>60</v>
      </c>
      <c r="E114" s="66" t="n">
        <v>89.36</v>
      </c>
      <c r="F114" s="66" t="n">
        <v>84.3</v>
      </c>
      <c r="G114" s="66" t="n">
        <v>58.45</v>
      </c>
      <c r="H114" s="66" t="n">
        <v>84.69</v>
      </c>
      <c r="I114" s="66" t="n">
        <v>88.04</v>
      </c>
      <c r="J114" s="66" t="n">
        <v>87.51</v>
      </c>
      <c r="K114" s="66" t="n">
        <v>84.52</v>
      </c>
      <c r="L114" s="66" t="n">
        <v>81.16</v>
      </c>
      <c r="M114" s="66" t="n">
        <v>81.2</v>
      </c>
      <c r="N114" s="66" t="n">
        <v>62.12</v>
      </c>
      <c r="O114" s="66" t="n">
        <v>70.67</v>
      </c>
      <c r="P114" s="66" t="n">
        <v>60.24</v>
      </c>
      <c r="Q114" s="66" t="n">
        <v>68.88</v>
      </c>
      <c r="R114" s="66" t="n">
        <v>14.39</v>
      </c>
      <c r="S114" s="66" t="n">
        <v>13.95</v>
      </c>
      <c r="T114" s="66" t="n">
        <v>13.48</v>
      </c>
      <c r="V114" s="28"/>
      <c r="Y114" s="57" t="s">
        <v>140</v>
      </c>
      <c r="Z114" s="67" t="n">
        <f aca="false">MEDIAN(E168:E174)-E168-(MEDIAN($R$168:$T$174)-MEDIAN($R$168:$T$168))</f>
        <v>0.490000000000002</v>
      </c>
      <c r="AA114" s="67" t="n">
        <f aca="false">MEDIAN(F168:F174)-F168-(MEDIAN($R$168:$T$174)-MEDIAN($R$168:$T$168))</f>
        <v>0.369999999999997</v>
      </c>
      <c r="AB114" s="67" t="n">
        <f aca="false">MEDIAN(G168:G174)-G168-(MEDIAN($R$168:$T$174)-MEDIAN($R$168:$T$168))</f>
        <v>0.189999999999991</v>
      </c>
      <c r="AC114" s="67" t="n">
        <f aca="false">MEDIAN(H168:H174)-H168-(MEDIAN($R$168:$T$174)-MEDIAN($R$168:$T$168))</f>
        <v>0.619999999999997</v>
      </c>
      <c r="AD114" s="67" t="n">
        <f aca="false">MEDIAN(I168:I174)-I168-(MEDIAN($R$168:$T$174)-MEDIAN($R$168:$T$168))</f>
        <v>0.440000000000005</v>
      </c>
      <c r="AE114" s="67" t="n">
        <f aca="false">MEDIAN(J168:J174)-J168-(MEDIAN($R$168:$T$174)-MEDIAN($R$168:$T$168))</f>
        <v>0.419999999999995</v>
      </c>
      <c r="AF114" s="67" t="n">
        <f aca="false">MEDIAN(K168:K174)-K168-(MEDIAN($R$168:$T$174)-MEDIAN($R$168:$T$168))</f>
        <v>0.350000000000001</v>
      </c>
      <c r="AG114" s="67" t="n">
        <f aca="false">MEDIAN(L168:L174)-L168-(MEDIAN($R$168:$T$174)-MEDIAN($R$168:$T$168))</f>
        <v>0.589999999999996</v>
      </c>
      <c r="AH114" s="67" t="n">
        <f aca="false">MEDIAN(M168:M174)-M168-(MEDIAN($R$168:$T$174)-MEDIAN($R$168:$T$168))</f>
        <v>0.029999999999994</v>
      </c>
      <c r="AI114" s="67" t="n">
        <f aca="false">MEDIAN(N168:N174)-N168-(MEDIAN($R$168:$T$174)-MEDIAN($R$168:$T$168))</f>
        <v>0.90999999999999</v>
      </c>
      <c r="AJ114" s="67" t="n">
        <f aca="false">MEDIAN(O168:O174)-O168-(MEDIAN($R$168:$T$174)-MEDIAN($R$168:$T$168))</f>
        <v>0.130000000000003</v>
      </c>
      <c r="AK114" s="67" t="n">
        <f aca="false">MEDIAN(P168:P174)-P168-(MEDIAN($R$168:$T$174)-MEDIAN($R$168:$T$168))</f>
        <v>0.149999999999999</v>
      </c>
      <c r="AL114" s="67" t="n">
        <f aca="false">MEDIAN(Q168:Q174)-Q168-(MEDIAN($R$168:$T$174)-MEDIAN($R$168:$T$168))</f>
        <v>0.310000000000009</v>
      </c>
      <c r="AM114" s="67" t="n">
        <f aca="false">MEDIAN(R168:R174)-R168</f>
        <v>-0.140000000000001</v>
      </c>
      <c r="AN114" s="67" t="n">
        <f aca="false">MEDIAN(S168:S174)-S168</f>
        <v>0</v>
      </c>
      <c r="AO114" s="67" t="n">
        <f aca="false">MEDIAN(T168:T174)-T168</f>
        <v>-0.110000000000001</v>
      </c>
    </row>
    <row r="115" customFormat="false" ht="13.5" hidden="false" customHeight="true" outlineLevel="0" collapsed="false">
      <c r="B115" s="35"/>
      <c r="C115" s="133" t="n">
        <f aca="false">C114+0.0035</f>
        <v>0.380916666666667</v>
      </c>
      <c r="D115" s="57" t="n">
        <v>65</v>
      </c>
      <c r="E115" s="58" t="n">
        <v>92.99</v>
      </c>
      <c r="F115" s="58" t="n">
        <v>88.36</v>
      </c>
      <c r="G115" s="58" t="n">
        <v>62.72</v>
      </c>
      <c r="H115" s="58" t="n">
        <v>87.99</v>
      </c>
      <c r="I115" s="58" t="n">
        <v>91.18</v>
      </c>
      <c r="J115" s="58" t="n">
        <v>90.43</v>
      </c>
      <c r="K115" s="58" t="n">
        <v>88.07</v>
      </c>
      <c r="L115" s="58" t="n">
        <v>84.62</v>
      </c>
      <c r="M115" s="58" t="n">
        <v>83.73</v>
      </c>
      <c r="N115" s="58" t="n">
        <v>62.78</v>
      </c>
      <c r="O115" s="58" t="n">
        <v>73.75</v>
      </c>
      <c r="P115" s="58" t="n">
        <v>62.33</v>
      </c>
      <c r="Q115" s="58" t="n">
        <v>71.81</v>
      </c>
      <c r="R115" s="58" t="n">
        <v>14.42</v>
      </c>
      <c r="S115" s="58" t="n">
        <v>14.14</v>
      </c>
      <c r="T115" s="58" t="n">
        <v>13.51</v>
      </c>
      <c r="V115" s="28"/>
      <c r="Y115" s="47"/>
      <c r="Z115" s="48"/>
      <c r="AA115" s="48"/>
      <c r="AB115" s="48"/>
      <c r="AC115" s="48"/>
      <c r="AD115" s="48"/>
      <c r="AE115" s="48"/>
      <c r="AF115" s="48"/>
      <c r="AG115" s="48"/>
      <c r="AJ115" s="49"/>
      <c r="AK115" s="49"/>
      <c r="AL115" s="49"/>
    </row>
    <row r="116" customFormat="false" ht="13.5" hidden="false" customHeight="true" outlineLevel="0" collapsed="false">
      <c r="B116" s="35"/>
      <c r="C116" s="133" t="n">
        <f aca="false">C115+0.0035</f>
        <v>0.384416666666667</v>
      </c>
      <c r="D116" s="57" t="n">
        <v>70</v>
      </c>
      <c r="E116" s="58" t="n">
        <v>96.2</v>
      </c>
      <c r="F116" s="58" t="n">
        <v>91.98</v>
      </c>
      <c r="G116" s="58" t="n">
        <v>66.53</v>
      </c>
      <c r="H116" s="58" t="n">
        <v>91.14</v>
      </c>
      <c r="I116" s="58" t="n">
        <v>94.04</v>
      </c>
      <c r="J116" s="58" t="n">
        <v>93.18</v>
      </c>
      <c r="K116" s="58" t="n">
        <v>91.46</v>
      </c>
      <c r="L116" s="58" t="n">
        <v>88.35</v>
      </c>
      <c r="M116" s="58" t="n">
        <v>86.22</v>
      </c>
      <c r="N116" s="58" t="n">
        <v>63.2</v>
      </c>
      <c r="O116" s="58" t="n">
        <v>76.61</v>
      </c>
      <c r="P116" s="58" t="n">
        <v>64.03</v>
      </c>
      <c r="Q116" s="58" t="n">
        <v>74.61</v>
      </c>
      <c r="R116" s="58" t="n">
        <v>14.35</v>
      </c>
      <c r="S116" s="58" t="n">
        <v>13.88</v>
      </c>
      <c r="T116" s="58" t="n">
        <v>13.51</v>
      </c>
      <c r="V116" s="28"/>
      <c r="Y116" s="47"/>
      <c r="AE116" s="48"/>
      <c r="AF116" s="48"/>
      <c r="AG116" s="48"/>
      <c r="AJ116" s="49"/>
      <c r="AK116" s="49"/>
      <c r="AL116" s="49"/>
      <c r="AM116" s="49"/>
      <c r="AN116" s="49"/>
      <c r="AO116" s="49"/>
    </row>
    <row r="117" customFormat="false" ht="13.5" hidden="false" customHeight="true" outlineLevel="0" collapsed="false">
      <c r="B117" s="35"/>
      <c r="C117" s="133" t="n">
        <f aca="false">C116+0.0035</f>
        <v>0.387916666666667</v>
      </c>
      <c r="D117" s="57" t="n">
        <v>75</v>
      </c>
      <c r="E117" s="58" t="n">
        <v>98.94</v>
      </c>
      <c r="F117" s="58" t="n">
        <v>95.09</v>
      </c>
      <c r="G117" s="58" t="n">
        <v>69.86</v>
      </c>
      <c r="H117" s="58" t="n">
        <v>94.24</v>
      </c>
      <c r="I117" s="58" t="n">
        <v>96.53</v>
      </c>
      <c r="J117" s="58" t="n">
        <v>95.66</v>
      </c>
      <c r="K117" s="58" t="n">
        <v>94.34</v>
      </c>
      <c r="L117" s="58" t="n">
        <v>92.15</v>
      </c>
      <c r="M117" s="58" t="n">
        <v>88.91</v>
      </c>
      <c r="N117" s="58" t="n">
        <v>64.11</v>
      </c>
      <c r="O117" s="58" t="n">
        <v>79.4</v>
      </c>
      <c r="P117" s="58" t="n">
        <v>65.87</v>
      </c>
      <c r="Q117" s="58" t="n">
        <v>77.58</v>
      </c>
      <c r="R117" s="58" t="n">
        <v>14.29</v>
      </c>
      <c r="S117" s="58" t="n">
        <v>14.32</v>
      </c>
      <c r="T117" s="58" t="n">
        <v>13.46</v>
      </c>
      <c r="V117" s="28"/>
      <c r="Y117" s="47"/>
      <c r="AE117" s="48"/>
      <c r="AF117" s="48"/>
      <c r="AG117" s="48"/>
      <c r="AJ117" s="49"/>
      <c r="AK117" s="49"/>
      <c r="AL117" s="49"/>
      <c r="AM117" s="49"/>
      <c r="AN117" s="49"/>
      <c r="AO117" s="49"/>
      <c r="AP117" s="49"/>
      <c r="AQ117" s="49"/>
      <c r="AR117" s="49"/>
    </row>
    <row r="118" customFormat="false" ht="13.5" hidden="false" customHeight="true" outlineLevel="0" collapsed="false">
      <c r="B118" s="35"/>
      <c r="C118" s="133" t="n">
        <f aca="false">C117+0.0035</f>
        <v>0.391416666666667</v>
      </c>
      <c r="D118" s="57" t="n">
        <v>80</v>
      </c>
      <c r="E118" s="58" t="n">
        <v>101.49</v>
      </c>
      <c r="F118" s="58" t="n">
        <v>98.01</v>
      </c>
      <c r="G118" s="58" t="n">
        <v>73</v>
      </c>
      <c r="H118" s="58" t="n">
        <v>97.29</v>
      </c>
      <c r="I118" s="58" t="n">
        <v>98.77</v>
      </c>
      <c r="J118" s="58" t="n">
        <v>97.82</v>
      </c>
      <c r="K118" s="58" t="n">
        <v>97.02</v>
      </c>
      <c r="L118" s="58" t="n">
        <v>95.29</v>
      </c>
      <c r="M118" s="58" t="n">
        <v>90.58</v>
      </c>
      <c r="N118" s="58" t="n">
        <v>65.07</v>
      </c>
      <c r="O118" s="58" t="n">
        <v>81.97</v>
      </c>
      <c r="P118" s="58" t="n">
        <v>67.31</v>
      </c>
      <c r="Q118" s="58" t="n">
        <v>79.95</v>
      </c>
      <c r="R118" s="58" t="n">
        <v>14.29</v>
      </c>
      <c r="S118" s="58" t="n">
        <v>13.99</v>
      </c>
      <c r="T118" s="58" t="n">
        <v>13.44</v>
      </c>
      <c r="V118" s="28"/>
      <c r="Y118" s="47"/>
      <c r="AE118" s="48"/>
      <c r="AF118" s="48"/>
      <c r="AG118" s="48"/>
      <c r="AJ118" s="49"/>
      <c r="AK118" s="49"/>
      <c r="AL118" s="49"/>
      <c r="AM118" s="49"/>
      <c r="AN118" s="49"/>
      <c r="AO118" s="49"/>
      <c r="AP118" s="49"/>
      <c r="AQ118" s="49"/>
      <c r="AR118" s="49"/>
    </row>
    <row r="119" customFormat="false" ht="13.5" hidden="false" customHeight="true" outlineLevel="0" collapsed="false">
      <c r="B119" s="35"/>
      <c r="C119" s="133" t="n">
        <f aca="false">C118+0.0035</f>
        <v>0.394916666666667</v>
      </c>
      <c r="D119" s="57" t="n">
        <v>85</v>
      </c>
      <c r="E119" s="58" t="n">
        <v>103.5</v>
      </c>
      <c r="F119" s="58" t="n">
        <v>100.45</v>
      </c>
      <c r="G119" s="58" t="n">
        <v>75.65</v>
      </c>
      <c r="H119" s="58" t="n">
        <v>99.48</v>
      </c>
      <c r="I119" s="58" t="n">
        <v>100.63</v>
      </c>
      <c r="J119" s="58" t="n">
        <v>99.54</v>
      </c>
      <c r="K119" s="58" t="n">
        <v>99.12</v>
      </c>
      <c r="L119" s="58" t="n">
        <v>98.25</v>
      </c>
      <c r="M119" s="58" t="n">
        <v>92.57</v>
      </c>
      <c r="N119" s="58" t="n">
        <v>65.71</v>
      </c>
      <c r="O119" s="58" t="n">
        <v>84.32</v>
      </c>
      <c r="P119" s="58" t="n">
        <v>68.4</v>
      </c>
      <c r="Q119" s="58" t="n">
        <v>82.05</v>
      </c>
      <c r="R119" s="58" t="n">
        <v>14.26</v>
      </c>
      <c r="S119" s="58" t="n">
        <v>13.94</v>
      </c>
      <c r="T119" s="58" t="n">
        <v>13.56</v>
      </c>
      <c r="V119" s="28"/>
      <c r="Y119" s="47"/>
      <c r="AE119" s="48"/>
      <c r="AF119" s="48"/>
      <c r="AG119" s="48"/>
      <c r="AJ119" s="49"/>
      <c r="AK119" s="49"/>
      <c r="AL119" s="49"/>
      <c r="AM119" s="49"/>
      <c r="AN119" s="49"/>
      <c r="AO119" s="49"/>
      <c r="AP119" s="49"/>
      <c r="AQ119" s="49"/>
      <c r="AR119" s="49"/>
    </row>
    <row r="120" customFormat="false" ht="13.5" hidden="false" customHeight="true" outlineLevel="0" collapsed="false">
      <c r="B120" s="35"/>
      <c r="C120" s="133" t="n">
        <f aca="false">C119+0.0035</f>
        <v>0.398416666666667</v>
      </c>
      <c r="D120" s="65" t="n">
        <v>90</v>
      </c>
      <c r="E120" s="66" t="n">
        <v>105.2</v>
      </c>
      <c r="F120" s="66" t="n">
        <v>102.59</v>
      </c>
      <c r="G120" s="66" t="n">
        <v>78.03</v>
      </c>
      <c r="H120" s="66" t="n">
        <v>101.28</v>
      </c>
      <c r="I120" s="66" t="n">
        <v>102.11</v>
      </c>
      <c r="J120" s="66" t="n">
        <v>100.83</v>
      </c>
      <c r="K120" s="66" t="n">
        <v>101.21</v>
      </c>
      <c r="L120" s="66" t="n">
        <v>100.12</v>
      </c>
      <c r="M120" s="66" t="n">
        <v>94.09</v>
      </c>
      <c r="N120" s="66" t="n">
        <v>65.14</v>
      </c>
      <c r="O120" s="66" t="n">
        <v>86.86</v>
      </c>
      <c r="P120" s="66" t="n">
        <v>69.32</v>
      </c>
      <c r="Q120" s="66" t="n">
        <v>84.12</v>
      </c>
      <c r="R120" s="66" t="n">
        <v>14.25</v>
      </c>
      <c r="S120" s="66" t="n">
        <v>13.93</v>
      </c>
      <c r="T120" s="66" t="n">
        <v>13.55</v>
      </c>
      <c r="V120" s="28"/>
      <c r="Y120" s="47"/>
      <c r="AE120" s="48"/>
      <c r="AF120" s="48"/>
      <c r="AG120" s="48"/>
      <c r="AJ120" s="49"/>
      <c r="AK120" s="49"/>
      <c r="AL120" s="49"/>
      <c r="AM120" s="49"/>
      <c r="AN120" s="49"/>
      <c r="AO120" s="49"/>
      <c r="AP120" s="49"/>
      <c r="AQ120" s="49"/>
      <c r="AR120" s="49"/>
    </row>
    <row r="121" customFormat="false" ht="13.5" hidden="false" customHeight="true" outlineLevel="0" collapsed="false">
      <c r="B121" s="35"/>
      <c r="C121" s="133" t="n">
        <f aca="false">C120+0.0035</f>
        <v>0.401916666666667</v>
      </c>
      <c r="D121" s="57" t="n">
        <v>95</v>
      </c>
      <c r="E121" s="58" t="n">
        <v>106.6</v>
      </c>
      <c r="F121" s="58" t="n">
        <v>104.45</v>
      </c>
      <c r="G121" s="58" t="n">
        <v>80.32</v>
      </c>
      <c r="H121" s="58" t="n">
        <v>102.65</v>
      </c>
      <c r="I121" s="58" t="n">
        <v>103.05</v>
      </c>
      <c r="J121" s="58" t="n">
        <v>101.9</v>
      </c>
      <c r="K121" s="58" t="n">
        <v>103.28</v>
      </c>
      <c r="L121" s="58" t="n">
        <v>101.43</v>
      </c>
      <c r="M121" s="58" t="n">
        <v>94.99</v>
      </c>
      <c r="N121" s="58" t="n">
        <v>65.31</v>
      </c>
      <c r="O121" s="58" t="n">
        <v>87.63</v>
      </c>
      <c r="P121" s="58" t="n">
        <v>70.27</v>
      </c>
      <c r="Q121" s="58" t="n">
        <v>85.59</v>
      </c>
      <c r="R121" s="58" t="n">
        <v>14.19</v>
      </c>
      <c r="S121" s="58" t="n">
        <v>13.81</v>
      </c>
      <c r="T121" s="58" t="n">
        <v>13.45</v>
      </c>
      <c r="V121" s="28"/>
      <c r="Y121" s="47"/>
      <c r="AE121" s="48"/>
      <c r="AF121" s="48"/>
      <c r="AG121" s="48"/>
      <c r="AJ121" s="49"/>
      <c r="AK121" s="49"/>
      <c r="AL121" s="49"/>
      <c r="AM121" s="49"/>
      <c r="AN121" s="49"/>
      <c r="AO121" s="49"/>
      <c r="AP121" s="49"/>
      <c r="AQ121" s="49"/>
      <c r="AR121" s="49"/>
    </row>
    <row r="122" customFormat="false" ht="13.5" hidden="false" customHeight="true" outlineLevel="0" collapsed="false">
      <c r="B122" s="35"/>
      <c r="C122" s="133" t="n">
        <f aca="false">C121+0.0035</f>
        <v>0.405416666666667</v>
      </c>
      <c r="D122" s="57" t="n">
        <v>100</v>
      </c>
      <c r="E122" s="58" t="n">
        <v>107.76</v>
      </c>
      <c r="F122" s="58" t="n">
        <v>105.98</v>
      </c>
      <c r="G122" s="58" t="n">
        <v>82.3</v>
      </c>
      <c r="H122" s="58" t="n">
        <v>103.8</v>
      </c>
      <c r="I122" s="58" t="n">
        <v>103.75</v>
      </c>
      <c r="J122" s="58" t="n">
        <v>102.85</v>
      </c>
      <c r="K122" s="58" t="n">
        <v>104.83</v>
      </c>
      <c r="L122" s="58" t="n">
        <v>103.07</v>
      </c>
      <c r="M122" s="58" t="n">
        <v>96.04</v>
      </c>
      <c r="N122" s="58" t="n">
        <v>65.47</v>
      </c>
      <c r="O122" s="58" t="n">
        <v>89.18</v>
      </c>
      <c r="P122" s="58" t="n">
        <v>71.06</v>
      </c>
      <c r="Q122" s="58" t="n">
        <v>87.21</v>
      </c>
      <c r="R122" s="58" t="n">
        <v>14.27</v>
      </c>
      <c r="S122" s="58" t="n">
        <v>13.78</v>
      </c>
      <c r="T122" s="58" t="n">
        <v>13.36</v>
      </c>
      <c r="V122" s="28"/>
      <c r="Y122" s="47"/>
      <c r="AE122" s="48"/>
      <c r="AF122" s="48"/>
      <c r="AG122" s="48"/>
      <c r="AJ122" s="49"/>
      <c r="AK122" s="49"/>
      <c r="AL122" s="49"/>
      <c r="AM122" s="49"/>
      <c r="AN122" s="49"/>
      <c r="AO122" s="49"/>
      <c r="AP122" s="49"/>
      <c r="AQ122" s="49"/>
      <c r="AR122" s="49"/>
      <c r="AS122" s="49"/>
    </row>
    <row r="123" customFormat="false" ht="13.5" hidden="false" customHeight="true" outlineLevel="0" collapsed="false">
      <c r="B123" s="35"/>
      <c r="C123" s="133" t="n">
        <f aca="false">C122+0.0035</f>
        <v>0.408916666666667</v>
      </c>
      <c r="D123" s="57" t="n">
        <v>105</v>
      </c>
      <c r="E123" s="58" t="n">
        <v>108.83</v>
      </c>
      <c r="F123" s="58" t="n">
        <v>107.33</v>
      </c>
      <c r="G123" s="58" t="n">
        <v>84</v>
      </c>
      <c r="H123" s="58" t="n">
        <v>105.1</v>
      </c>
      <c r="I123" s="58" t="n">
        <v>104.66</v>
      </c>
      <c r="J123" s="58" t="n">
        <v>103.73</v>
      </c>
      <c r="K123" s="58" t="n">
        <v>106.22</v>
      </c>
      <c r="L123" s="58" t="n">
        <v>105.03</v>
      </c>
      <c r="M123" s="58" t="n">
        <v>97.19</v>
      </c>
      <c r="N123" s="58" t="n">
        <v>65.52</v>
      </c>
      <c r="O123" s="58" t="n">
        <v>91.15</v>
      </c>
      <c r="P123" s="58" t="n">
        <v>72.05</v>
      </c>
      <c r="Q123" s="58" t="n">
        <v>89.16</v>
      </c>
      <c r="R123" s="58" t="n">
        <v>14.23</v>
      </c>
      <c r="S123" s="58" t="n">
        <v>13.75</v>
      </c>
      <c r="T123" s="58" t="n">
        <v>13.34</v>
      </c>
      <c r="V123" s="28"/>
      <c r="Y123" s="47"/>
      <c r="AE123" s="48"/>
      <c r="AF123" s="48"/>
      <c r="AG123" s="48"/>
      <c r="AJ123" s="49"/>
      <c r="AK123" s="49"/>
      <c r="AL123" s="49"/>
      <c r="AM123" s="49"/>
      <c r="AN123" s="49"/>
      <c r="AO123" s="49"/>
      <c r="AP123" s="49"/>
      <c r="AQ123" s="49"/>
      <c r="AR123" s="49"/>
      <c r="AS123" s="49"/>
    </row>
    <row r="124" customFormat="false" ht="13.5" hidden="false" customHeight="true" outlineLevel="0" collapsed="false">
      <c r="B124" s="35"/>
      <c r="C124" s="133" t="n">
        <f aca="false">C123+0.0035</f>
        <v>0.412416666666667</v>
      </c>
      <c r="D124" s="57" t="n">
        <v>110</v>
      </c>
      <c r="E124" s="58" t="n">
        <v>109.86</v>
      </c>
      <c r="F124" s="58" t="n">
        <v>108.5</v>
      </c>
      <c r="G124" s="58" t="n">
        <v>85.42</v>
      </c>
      <c r="H124" s="58" t="n">
        <v>106.54</v>
      </c>
      <c r="I124" s="58" t="n">
        <v>105.73</v>
      </c>
      <c r="J124" s="58" t="n">
        <v>104.81</v>
      </c>
      <c r="K124" s="58" t="n">
        <v>107.56</v>
      </c>
      <c r="L124" s="58" t="n">
        <v>107.39</v>
      </c>
      <c r="M124" s="58" t="n">
        <v>98.11</v>
      </c>
      <c r="N124" s="58" t="n">
        <v>65.43</v>
      </c>
      <c r="O124" s="58" t="n">
        <v>92.67</v>
      </c>
      <c r="P124" s="58" t="n">
        <v>73.17</v>
      </c>
      <c r="Q124" s="58" t="n">
        <v>90.64</v>
      </c>
      <c r="R124" s="58" t="n">
        <v>14.22</v>
      </c>
      <c r="S124" s="58" t="n">
        <v>13.93</v>
      </c>
      <c r="T124" s="58" t="n">
        <v>13.56</v>
      </c>
      <c r="V124" s="28"/>
      <c r="X124" s="51"/>
      <c r="Y124" s="47"/>
      <c r="AE124" s="48"/>
      <c r="AF124" s="48"/>
      <c r="AG124" s="48"/>
      <c r="AJ124" s="49"/>
      <c r="AK124" s="49"/>
      <c r="AL124" s="49"/>
      <c r="AM124" s="49"/>
      <c r="AN124" s="49"/>
      <c r="AO124" s="49"/>
      <c r="AP124" s="49"/>
      <c r="AQ124" s="49"/>
      <c r="AR124" s="49"/>
      <c r="AS124" s="49"/>
    </row>
    <row r="125" customFormat="false" ht="13.5" hidden="false" customHeight="true" outlineLevel="0" collapsed="false">
      <c r="B125" s="35"/>
      <c r="C125" s="133" t="n">
        <f aca="false">C124+0.0035</f>
        <v>0.415916666666667</v>
      </c>
      <c r="D125" s="57" t="n">
        <v>115</v>
      </c>
      <c r="E125" s="58" t="n">
        <v>110.84</v>
      </c>
      <c r="F125" s="58" t="n">
        <v>109.55</v>
      </c>
      <c r="G125" s="58" t="n">
        <v>86.67</v>
      </c>
      <c r="H125" s="58" t="n">
        <v>107.98</v>
      </c>
      <c r="I125" s="58" t="n">
        <v>106.7</v>
      </c>
      <c r="J125" s="58" t="n">
        <v>105.72</v>
      </c>
      <c r="K125" s="58" t="n">
        <v>108.59</v>
      </c>
      <c r="L125" s="58" t="n">
        <v>108.98</v>
      </c>
      <c r="M125" s="58" t="n">
        <v>99.16</v>
      </c>
      <c r="N125" s="58" t="n">
        <v>65.83</v>
      </c>
      <c r="O125" s="58" t="n">
        <v>94.44</v>
      </c>
      <c r="P125" s="58" t="n">
        <v>73.74</v>
      </c>
      <c r="Q125" s="58" t="n">
        <v>91.98</v>
      </c>
      <c r="R125" s="58" t="n">
        <v>14.42</v>
      </c>
      <c r="S125" s="58" t="n">
        <v>14.25</v>
      </c>
      <c r="T125" s="58" t="n">
        <v>13.71</v>
      </c>
      <c r="V125" s="28"/>
      <c r="Y125" s="47"/>
      <c r="AE125" s="48"/>
      <c r="AF125" s="48"/>
      <c r="AG125" s="48"/>
      <c r="AJ125" s="49"/>
      <c r="AK125" s="49"/>
      <c r="AL125" s="49"/>
      <c r="AM125" s="49"/>
      <c r="AN125" s="49"/>
      <c r="AO125" s="49"/>
      <c r="AP125" s="49"/>
      <c r="AQ125" s="49"/>
      <c r="AR125" s="49"/>
      <c r="AS125" s="49"/>
    </row>
    <row r="126" customFormat="false" ht="13.5" hidden="false" customHeight="true" outlineLevel="0" collapsed="false">
      <c r="B126" s="35"/>
      <c r="C126" s="133" t="n">
        <f aca="false">C125+0.0035</f>
        <v>0.419416666666667</v>
      </c>
      <c r="D126" s="65" t="n">
        <v>120</v>
      </c>
      <c r="E126" s="66" t="n">
        <v>111.79</v>
      </c>
      <c r="F126" s="66" t="n">
        <v>110.66</v>
      </c>
      <c r="G126" s="66" t="n">
        <v>87.89</v>
      </c>
      <c r="H126" s="66" t="n">
        <v>109.27</v>
      </c>
      <c r="I126" s="66" t="n">
        <v>107.54</v>
      </c>
      <c r="J126" s="66" t="n">
        <v>106.5</v>
      </c>
      <c r="K126" s="66" t="n">
        <v>109.52</v>
      </c>
      <c r="L126" s="66" t="n">
        <v>110.23</v>
      </c>
      <c r="M126" s="66" t="n">
        <v>100.03</v>
      </c>
      <c r="N126" s="66" t="n">
        <v>66.44</v>
      </c>
      <c r="O126" s="66" t="n">
        <v>96.05</v>
      </c>
      <c r="P126" s="66" t="n">
        <v>74.36</v>
      </c>
      <c r="Q126" s="66" t="n">
        <v>93.15</v>
      </c>
      <c r="R126" s="66" t="n">
        <v>14.67</v>
      </c>
      <c r="S126" s="66" t="n">
        <v>14.73</v>
      </c>
      <c r="T126" s="66" t="n">
        <v>13.85</v>
      </c>
      <c r="V126" s="28"/>
      <c r="Y126" s="47"/>
      <c r="AE126" s="48"/>
      <c r="AF126" s="48"/>
      <c r="AG126" s="48"/>
      <c r="AJ126" s="49"/>
      <c r="AK126" s="49"/>
      <c r="AL126" s="49"/>
      <c r="AM126" s="49"/>
      <c r="AN126" s="49"/>
      <c r="AO126" s="49"/>
      <c r="AP126" s="49"/>
      <c r="AQ126" s="49"/>
      <c r="AR126" s="49"/>
      <c r="AS126" s="49"/>
    </row>
    <row r="127" customFormat="false" ht="13.5" hidden="false" customHeight="true" outlineLevel="0" collapsed="false">
      <c r="B127" s="35"/>
      <c r="C127" s="133" t="n">
        <f aca="false">C126+0.0034</f>
        <v>0.422816666666667</v>
      </c>
      <c r="D127" s="57" t="n">
        <v>125</v>
      </c>
      <c r="E127" s="58" t="n">
        <v>112.64</v>
      </c>
      <c r="F127" s="58" t="n">
        <v>111.56</v>
      </c>
      <c r="G127" s="58" t="n">
        <v>89.01</v>
      </c>
      <c r="H127" s="58" t="n">
        <v>110.51</v>
      </c>
      <c r="I127" s="58" t="n">
        <v>108.32</v>
      </c>
      <c r="J127" s="58" t="n">
        <v>107.21</v>
      </c>
      <c r="K127" s="58" t="n">
        <v>110.66</v>
      </c>
      <c r="L127" s="58" t="n">
        <v>112.19</v>
      </c>
      <c r="M127" s="58" t="n">
        <v>100.77</v>
      </c>
      <c r="N127" s="58" t="n">
        <v>68.72</v>
      </c>
      <c r="O127" s="58" t="n">
        <v>97.4</v>
      </c>
      <c r="P127" s="58" t="n">
        <v>75.13</v>
      </c>
      <c r="Q127" s="58" t="n">
        <v>94.74</v>
      </c>
      <c r="R127" s="58" t="n">
        <v>14.84</v>
      </c>
      <c r="S127" s="58" t="n">
        <v>15.03</v>
      </c>
      <c r="T127" s="58" t="n">
        <v>13.99</v>
      </c>
      <c r="V127" s="28"/>
      <c r="Y127" s="47"/>
      <c r="AE127" s="48"/>
      <c r="AF127" s="48"/>
      <c r="AG127" s="48"/>
      <c r="AJ127" s="49"/>
      <c r="AK127" s="49"/>
      <c r="AL127" s="49"/>
      <c r="AM127" s="49"/>
      <c r="AN127" s="49"/>
      <c r="AO127" s="49"/>
      <c r="AP127" s="49"/>
      <c r="AQ127" s="49"/>
      <c r="AR127" s="49"/>
      <c r="AS127" s="49"/>
    </row>
    <row r="128" customFormat="false" ht="13.5" hidden="false" customHeight="true" outlineLevel="0" collapsed="false">
      <c r="B128" s="35"/>
      <c r="C128" s="133" t="n">
        <f aca="false">C127+0.0035</f>
        <v>0.426316666666667</v>
      </c>
      <c r="D128" s="57" t="n">
        <v>130</v>
      </c>
      <c r="E128" s="58" t="n">
        <v>113.44</v>
      </c>
      <c r="F128" s="58" t="n">
        <v>112.52</v>
      </c>
      <c r="G128" s="58" t="n">
        <v>90.16</v>
      </c>
      <c r="H128" s="58" t="n">
        <v>111.51</v>
      </c>
      <c r="I128" s="58" t="n">
        <v>108.92</v>
      </c>
      <c r="J128" s="58" t="n">
        <v>107.89</v>
      </c>
      <c r="K128" s="58" t="n">
        <v>111.61</v>
      </c>
      <c r="L128" s="58" t="n">
        <v>112.81</v>
      </c>
      <c r="M128" s="58" t="n">
        <v>101.74</v>
      </c>
      <c r="N128" s="58" t="n">
        <v>68.11</v>
      </c>
      <c r="O128" s="58" t="n">
        <v>98.63</v>
      </c>
      <c r="P128" s="58" t="n">
        <v>75.49</v>
      </c>
      <c r="Q128" s="58" t="n">
        <v>95.6</v>
      </c>
      <c r="R128" s="58" t="n">
        <v>15.15</v>
      </c>
      <c r="S128" s="58" t="n">
        <v>15.07</v>
      </c>
      <c r="T128" s="58" t="n">
        <v>14.31</v>
      </c>
      <c r="V128" s="28"/>
      <c r="Y128" s="47"/>
      <c r="AE128" s="48"/>
      <c r="AF128" s="48"/>
      <c r="AG128" s="48"/>
      <c r="AJ128" s="49"/>
      <c r="AK128" s="49"/>
      <c r="AL128" s="49"/>
      <c r="AM128" s="49"/>
      <c r="AN128" s="49"/>
      <c r="AO128" s="49"/>
      <c r="AP128" s="49"/>
      <c r="AQ128" s="49"/>
      <c r="AR128" s="49"/>
      <c r="AS128" s="49"/>
    </row>
    <row r="129" customFormat="false" ht="13.5" hidden="false" customHeight="true" outlineLevel="0" collapsed="false">
      <c r="B129" s="35"/>
      <c r="C129" s="133" t="n">
        <f aca="false">C128+0.0035</f>
        <v>0.429816666666667</v>
      </c>
      <c r="D129" s="57" t="n">
        <v>135</v>
      </c>
      <c r="E129" s="58" t="n">
        <v>114.65</v>
      </c>
      <c r="F129" s="58" t="n">
        <v>113.7</v>
      </c>
      <c r="G129" s="58" t="n">
        <v>91.45</v>
      </c>
      <c r="H129" s="58" t="n">
        <v>113.08</v>
      </c>
      <c r="I129" s="58" t="n">
        <v>109.89</v>
      </c>
      <c r="J129" s="58" t="n">
        <v>108.9</v>
      </c>
      <c r="K129" s="58" t="n">
        <v>112.93</v>
      </c>
      <c r="L129" s="58" t="n">
        <v>115.34</v>
      </c>
      <c r="M129" s="58" t="n">
        <v>102.19</v>
      </c>
      <c r="N129" s="58" t="n">
        <v>70.39</v>
      </c>
      <c r="O129" s="58" t="n">
        <v>99.53</v>
      </c>
      <c r="P129" s="58" t="n">
        <v>76.37</v>
      </c>
      <c r="Q129" s="58" t="n">
        <v>96.88</v>
      </c>
      <c r="R129" s="58" t="n">
        <v>15.23</v>
      </c>
      <c r="S129" s="58" t="n">
        <v>15.44</v>
      </c>
      <c r="T129" s="58" t="n">
        <v>14.31</v>
      </c>
      <c r="V129" s="28"/>
      <c r="Y129" s="47"/>
      <c r="AE129" s="48"/>
      <c r="AF129" s="48"/>
      <c r="AG129" s="48"/>
      <c r="AJ129" s="49"/>
      <c r="AK129" s="49"/>
      <c r="AL129" s="49"/>
      <c r="AM129" s="49"/>
      <c r="AN129" s="49"/>
      <c r="AO129" s="49"/>
      <c r="AP129" s="49"/>
      <c r="AQ129" s="49"/>
      <c r="AR129" s="49"/>
      <c r="AS129" s="49"/>
    </row>
    <row r="130" customFormat="false" ht="13.5" hidden="false" customHeight="true" outlineLevel="0" collapsed="false">
      <c r="B130" s="35"/>
      <c r="C130" s="133" t="n">
        <f aca="false">C129+0.0035</f>
        <v>0.433316666666667</v>
      </c>
      <c r="D130" s="57" t="n">
        <v>140</v>
      </c>
      <c r="E130" s="58" t="n">
        <v>115.32</v>
      </c>
      <c r="F130" s="58" t="n">
        <v>114.49</v>
      </c>
      <c r="G130" s="58" t="n">
        <v>92.35</v>
      </c>
      <c r="H130" s="58" t="n">
        <v>114.46</v>
      </c>
      <c r="I130" s="58" t="n">
        <v>110.5</v>
      </c>
      <c r="J130" s="58" t="n">
        <v>109.75</v>
      </c>
      <c r="K130" s="58" t="n">
        <v>113.93</v>
      </c>
      <c r="L130" s="58" t="n">
        <v>116.18</v>
      </c>
      <c r="M130" s="58" t="n">
        <v>103.39</v>
      </c>
      <c r="N130" s="58" t="n">
        <v>70.53</v>
      </c>
      <c r="O130" s="58" t="n">
        <v>101.01</v>
      </c>
      <c r="P130" s="58" t="n">
        <v>76.68</v>
      </c>
      <c r="Q130" s="58" t="n">
        <v>97.72</v>
      </c>
      <c r="R130" s="58" t="n">
        <v>15.44</v>
      </c>
      <c r="S130" s="58" t="n">
        <v>15.13</v>
      </c>
      <c r="T130" s="58" t="n">
        <v>14.33</v>
      </c>
      <c r="V130" s="28"/>
      <c r="Y130" s="47"/>
      <c r="AE130" s="48"/>
      <c r="AF130" s="48"/>
      <c r="AG130" s="48"/>
      <c r="AJ130" s="49"/>
      <c r="AK130" s="49"/>
      <c r="AL130" s="49"/>
      <c r="AM130" s="49"/>
      <c r="AN130" s="49"/>
      <c r="AO130" s="49"/>
      <c r="AP130" s="49"/>
      <c r="AQ130" s="49"/>
      <c r="AR130" s="49"/>
      <c r="AS130" s="49"/>
    </row>
    <row r="131" customFormat="false" ht="13.5" hidden="false" customHeight="true" outlineLevel="0" collapsed="false">
      <c r="B131" s="35"/>
      <c r="C131" s="133" t="n">
        <f aca="false">C130+0.0034</f>
        <v>0.436716666666667</v>
      </c>
      <c r="D131" s="57" t="n">
        <v>145</v>
      </c>
      <c r="E131" s="58" t="n">
        <v>115.54</v>
      </c>
      <c r="F131" s="58" t="n">
        <v>115.03</v>
      </c>
      <c r="G131" s="58" t="n">
        <v>93.07</v>
      </c>
      <c r="H131" s="58" t="n">
        <v>114.5</v>
      </c>
      <c r="I131" s="58" t="n">
        <v>110.72</v>
      </c>
      <c r="J131" s="58" t="n">
        <v>109.78</v>
      </c>
      <c r="K131" s="58" t="n">
        <v>114.44</v>
      </c>
      <c r="L131" s="58" t="n">
        <v>116.22</v>
      </c>
      <c r="M131" s="58" t="n">
        <v>103.19</v>
      </c>
      <c r="N131" s="58" t="n">
        <v>68.93</v>
      </c>
      <c r="O131" s="58" t="n">
        <v>101.36</v>
      </c>
      <c r="P131" s="58" t="n">
        <v>76.9</v>
      </c>
      <c r="Q131" s="58" t="n">
        <v>98.04</v>
      </c>
      <c r="R131" s="58" t="n">
        <v>15.45</v>
      </c>
      <c r="S131" s="58" t="n">
        <v>15.47</v>
      </c>
      <c r="T131" s="58" t="n">
        <v>14.44</v>
      </c>
      <c r="V131" s="28"/>
      <c r="Y131" s="47"/>
      <c r="AE131" s="48"/>
      <c r="AF131" s="48"/>
      <c r="AG131" s="48"/>
      <c r="AJ131" s="49"/>
      <c r="AK131" s="49"/>
      <c r="AL131" s="49"/>
      <c r="AM131" s="49"/>
      <c r="AN131" s="49"/>
      <c r="AO131" s="49"/>
      <c r="AP131" s="49"/>
      <c r="AQ131" s="49"/>
      <c r="AR131" s="49"/>
      <c r="AS131" s="49"/>
    </row>
    <row r="132" customFormat="false" ht="13.5" hidden="false" customHeight="true" outlineLevel="0" collapsed="false">
      <c r="B132" s="35"/>
      <c r="C132" s="133" t="n">
        <f aca="false">C131+0.0034</f>
        <v>0.440116666666667</v>
      </c>
      <c r="D132" s="65" t="n">
        <v>150</v>
      </c>
      <c r="E132" s="66" t="n">
        <v>115.92</v>
      </c>
      <c r="F132" s="66" t="n">
        <v>115.54</v>
      </c>
      <c r="G132" s="66" t="n">
        <v>93.83</v>
      </c>
      <c r="H132" s="66" t="n">
        <v>114.8</v>
      </c>
      <c r="I132" s="66" t="n">
        <v>111.06</v>
      </c>
      <c r="J132" s="66" t="n">
        <v>110.02</v>
      </c>
      <c r="K132" s="66" t="n">
        <v>115.02</v>
      </c>
      <c r="L132" s="66" t="n">
        <v>117.32</v>
      </c>
      <c r="M132" s="66" t="n">
        <v>103.84</v>
      </c>
      <c r="N132" s="66" t="n">
        <v>68.94</v>
      </c>
      <c r="O132" s="66" t="n">
        <v>102.57</v>
      </c>
      <c r="P132" s="66" t="n">
        <v>77.7</v>
      </c>
      <c r="Q132" s="66" t="n">
        <v>99.21</v>
      </c>
      <c r="R132" s="66" t="n">
        <v>15.5</v>
      </c>
      <c r="S132" s="66" t="n">
        <v>15.32</v>
      </c>
      <c r="T132" s="66" t="n">
        <v>14.38</v>
      </c>
      <c r="V132" s="28"/>
      <c r="AL132" s="49"/>
      <c r="AM132" s="49"/>
      <c r="AN132" s="49"/>
      <c r="AO132" s="49"/>
      <c r="AP132" s="49"/>
      <c r="AQ132" s="49"/>
      <c r="AR132" s="49"/>
      <c r="AS132" s="49"/>
    </row>
    <row r="133" customFormat="false" ht="13.5" hidden="false" customHeight="true" outlineLevel="0" collapsed="false">
      <c r="B133" s="35"/>
      <c r="C133" s="133" t="n">
        <f aca="false">C132+0.0034</f>
        <v>0.443516666666667</v>
      </c>
      <c r="D133" s="57" t="n">
        <v>155</v>
      </c>
      <c r="E133" s="58" t="n">
        <v>116.42</v>
      </c>
      <c r="F133" s="58" t="n">
        <v>116.03</v>
      </c>
      <c r="G133" s="58" t="n">
        <v>94.57</v>
      </c>
      <c r="H133" s="58" t="n">
        <v>115.9</v>
      </c>
      <c r="I133" s="58" t="n">
        <v>111.6</v>
      </c>
      <c r="J133" s="58" t="n">
        <v>110.78</v>
      </c>
      <c r="K133" s="58" t="n">
        <v>115.8</v>
      </c>
      <c r="L133" s="58" t="n">
        <v>118.99</v>
      </c>
      <c r="M133" s="58" t="n">
        <v>104.68</v>
      </c>
      <c r="N133" s="58" t="n">
        <v>72.13</v>
      </c>
      <c r="O133" s="58" t="n">
        <v>103.36</v>
      </c>
      <c r="P133" s="58" t="n">
        <v>78.59</v>
      </c>
      <c r="Q133" s="58" t="n">
        <v>100.62</v>
      </c>
      <c r="R133" s="58" t="n">
        <v>16.03</v>
      </c>
      <c r="S133" s="58" t="n">
        <v>15.68</v>
      </c>
      <c r="T133" s="58" t="n">
        <v>14.78</v>
      </c>
      <c r="V133" s="28"/>
      <c r="AL133" s="49"/>
      <c r="AM133" s="49"/>
      <c r="AN133" s="49"/>
      <c r="AO133" s="49"/>
      <c r="AP133" s="49"/>
      <c r="AQ133" s="49"/>
      <c r="AR133" s="49"/>
      <c r="AS133" s="49"/>
    </row>
    <row r="134" customFormat="false" ht="13.5" hidden="false" customHeight="true" outlineLevel="0" collapsed="false">
      <c r="B134" s="35"/>
      <c r="C134" s="133" t="n">
        <f aca="false">C133+0.0034</f>
        <v>0.446916666666667</v>
      </c>
      <c r="D134" s="57" t="n">
        <v>160</v>
      </c>
      <c r="E134" s="58" t="n">
        <v>116.93</v>
      </c>
      <c r="F134" s="58" t="n">
        <v>116.61</v>
      </c>
      <c r="G134" s="58" t="n">
        <v>95.27</v>
      </c>
      <c r="H134" s="58" t="n">
        <v>116.42</v>
      </c>
      <c r="I134" s="58" t="n">
        <v>111.94</v>
      </c>
      <c r="J134" s="58" t="n">
        <v>111.1</v>
      </c>
      <c r="K134" s="58" t="n">
        <v>116.36</v>
      </c>
      <c r="L134" s="58" t="n">
        <v>118.88</v>
      </c>
      <c r="M134" s="58" t="n">
        <v>104.93</v>
      </c>
      <c r="N134" s="58" t="n">
        <v>69.56</v>
      </c>
      <c r="O134" s="58" t="n">
        <v>104.22</v>
      </c>
      <c r="P134" s="58" t="n">
        <v>78.07</v>
      </c>
      <c r="Q134" s="58" t="n">
        <v>100.51</v>
      </c>
      <c r="R134" s="58" t="n">
        <v>16.05</v>
      </c>
      <c r="S134" s="58" t="n">
        <v>15.85</v>
      </c>
      <c r="T134" s="58" t="n">
        <v>14.91</v>
      </c>
      <c r="V134" s="28"/>
      <c r="AL134" s="49"/>
      <c r="AM134" s="49"/>
      <c r="AN134" s="49"/>
      <c r="AO134" s="49"/>
      <c r="AP134" s="49"/>
      <c r="AQ134" s="49"/>
      <c r="AR134" s="49"/>
      <c r="AS134" s="49"/>
    </row>
    <row r="135" customFormat="false" ht="13.5" hidden="false" customHeight="true" outlineLevel="0" collapsed="false">
      <c r="B135" s="35"/>
      <c r="C135" s="133" t="n">
        <f aca="false">C134+0.0034</f>
        <v>0.450316666666667</v>
      </c>
      <c r="D135" s="57" t="n">
        <v>165</v>
      </c>
      <c r="E135" s="58" t="n">
        <v>117.63</v>
      </c>
      <c r="F135" s="58" t="n">
        <v>117.22</v>
      </c>
      <c r="G135" s="58" t="n">
        <v>95.94</v>
      </c>
      <c r="H135" s="58" t="n">
        <v>117.47</v>
      </c>
      <c r="I135" s="58" t="n">
        <v>112.58</v>
      </c>
      <c r="J135" s="58" t="n">
        <v>111.77</v>
      </c>
      <c r="K135" s="58" t="n">
        <v>117</v>
      </c>
      <c r="L135" s="58" t="n">
        <v>120.87</v>
      </c>
      <c r="M135" s="58" t="n">
        <v>105.06</v>
      </c>
      <c r="N135" s="58" t="n">
        <v>72.06</v>
      </c>
      <c r="O135" s="58" t="n">
        <v>104.54</v>
      </c>
      <c r="P135" s="58" t="n">
        <v>78.8</v>
      </c>
      <c r="Q135" s="58" t="n">
        <v>101.52</v>
      </c>
      <c r="R135" s="58" t="n">
        <v>16.02</v>
      </c>
      <c r="S135" s="58" t="n">
        <v>16</v>
      </c>
      <c r="T135" s="58" t="n">
        <v>14.93</v>
      </c>
      <c r="V135" s="28"/>
      <c r="AL135" s="49"/>
      <c r="AM135" s="49"/>
      <c r="AN135" s="49"/>
      <c r="AO135" s="49"/>
      <c r="AP135" s="49"/>
      <c r="AQ135" s="49"/>
      <c r="AR135" s="49"/>
      <c r="AS135" s="49"/>
    </row>
    <row r="136" customFormat="false" ht="13.5" hidden="false" customHeight="true" outlineLevel="0" collapsed="false">
      <c r="B136" s="35"/>
      <c r="C136" s="133" t="n">
        <f aca="false">C135+0.0034</f>
        <v>0.453716666666667</v>
      </c>
      <c r="D136" s="57" t="n">
        <v>170</v>
      </c>
      <c r="E136" s="58" t="n">
        <v>118.1</v>
      </c>
      <c r="F136" s="58" t="n">
        <v>117.71</v>
      </c>
      <c r="G136" s="58" t="n">
        <v>96.49</v>
      </c>
      <c r="H136" s="58" t="n">
        <v>118.09</v>
      </c>
      <c r="I136" s="58" t="n">
        <v>112.99</v>
      </c>
      <c r="J136" s="58" t="n">
        <v>112.39</v>
      </c>
      <c r="K136" s="58" t="n">
        <v>117.92</v>
      </c>
      <c r="L136" s="58" t="n">
        <v>121.12</v>
      </c>
      <c r="M136" s="58" t="n">
        <v>105.85</v>
      </c>
      <c r="N136" s="58" t="n">
        <v>70.97</v>
      </c>
      <c r="O136" s="58" t="n">
        <v>105.47</v>
      </c>
      <c r="P136" s="58" t="n">
        <v>79.16</v>
      </c>
      <c r="Q136" s="58" t="n">
        <v>102.5</v>
      </c>
      <c r="R136" s="58" t="n">
        <v>16.07</v>
      </c>
      <c r="S136" s="58" t="n">
        <v>15.95</v>
      </c>
      <c r="T136" s="58" t="n">
        <v>15.03</v>
      </c>
      <c r="V136" s="28"/>
      <c r="AL136" s="49"/>
      <c r="AM136" s="49"/>
      <c r="AN136" s="49"/>
      <c r="AO136" s="49"/>
      <c r="AP136" s="49"/>
      <c r="AQ136" s="49"/>
      <c r="AR136" s="49"/>
      <c r="AS136" s="49"/>
    </row>
    <row r="137" customFormat="false" ht="13.5" hidden="false" customHeight="true" outlineLevel="0" collapsed="false">
      <c r="B137" s="35"/>
      <c r="C137" s="133" t="n">
        <f aca="false">C136+0.0034</f>
        <v>0.457116666666667</v>
      </c>
      <c r="D137" s="57" t="n">
        <v>175</v>
      </c>
      <c r="E137" s="58" t="n">
        <v>118.93</v>
      </c>
      <c r="F137" s="58" t="n">
        <v>118.53</v>
      </c>
      <c r="G137" s="58" t="n">
        <v>97.31</v>
      </c>
      <c r="H137" s="58" t="n">
        <v>119.26</v>
      </c>
      <c r="I137" s="58" t="n">
        <v>113.59</v>
      </c>
      <c r="J137" s="58" t="n">
        <v>113</v>
      </c>
      <c r="K137" s="58" t="n">
        <v>119.05</v>
      </c>
      <c r="L137" s="58" t="n">
        <v>122.99</v>
      </c>
      <c r="M137" s="58" t="n">
        <v>105.94</v>
      </c>
      <c r="N137" s="58" t="n">
        <v>73.65</v>
      </c>
      <c r="O137" s="58" t="n">
        <v>105.5</v>
      </c>
      <c r="P137" s="58" t="n">
        <v>79.07</v>
      </c>
      <c r="Q137" s="58" t="n">
        <v>102.78</v>
      </c>
      <c r="R137" s="58" t="n">
        <v>16.06</v>
      </c>
      <c r="S137" s="58" t="n">
        <v>16.19</v>
      </c>
      <c r="T137" s="58" t="n">
        <v>15.24</v>
      </c>
      <c r="V137" s="28"/>
      <c r="AL137" s="49"/>
      <c r="AM137" s="49"/>
      <c r="AN137" s="49"/>
      <c r="AO137" s="49"/>
      <c r="AP137" s="49"/>
      <c r="AQ137" s="49"/>
      <c r="AR137" s="49"/>
      <c r="AS137" s="49"/>
    </row>
    <row r="138" customFormat="false" ht="13.5" hidden="false" customHeight="true" outlineLevel="0" collapsed="false">
      <c r="B138" s="35"/>
      <c r="C138" s="133" t="n">
        <f aca="false">C137+0.0034</f>
        <v>0.460516666666667</v>
      </c>
      <c r="D138" s="65" t="n">
        <v>180</v>
      </c>
      <c r="E138" s="66" t="n">
        <v>119.37</v>
      </c>
      <c r="F138" s="66" t="n">
        <v>119.11</v>
      </c>
      <c r="G138" s="66" t="n">
        <v>98.04</v>
      </c>
      <c r="H138" s="66" t="n">
        <v>121.23</v>
      </c>
      <c r="I138" s="66" t="n">
        <v>113.84</v>
      </c>
      <c r="J138" s="66" t="n">
        <v>113.93</v>
      </c>
      <c r="K138" s="66" t="n">
        <v>120.4</v>
      </c>
      <c r="L138" s="66" t="n">
        <v>124.87</v>
      </c>
      <c r="M138" s="66" t="n">
        <v>106.04</v>
      </c>
      <c r="N138" s="66" t="n">
        <v>74.71</v>
      </c>
      <c r="O138" s="66" t="n">
        <v>106.31</v>
      </c>
      <c r="P138" s="66" t="n">
        <v>79.84</v>
      </c>
      <c r="Q138" s="66" t="n">
        <v>103.34</v>
      </c>
      <c r="R138" s="66" t="n">
        <v>16.29</v>
      </c>
      <c r="S138" s="66" t="n">
        <v>16.33</v>
      </c>
      <c r="T138" s="66" t="n">
        <v>15.21</v>
      </c>
      <c r="V138" s="28"/>
      <c r="AL138" s="49"/>
      <c r="AM138" s="49"/>
      <c r="AN138" s="49"/>
      <c r="AO138" s="49"/>
      <c r="AP138" s="49"/>
      <c r="AQ138" s="49"/>
      <c r="AR138" s="49"/>
      <c r="AS138" s="49"/>
    </row>
    <row r="139" customFormat="false" ht="13.5" hidden="false" customHeight="true" outlineLevel="0" collapsed="false">
      <c r="B139" s="35"/>
      <c r="C139" s="133" t="n">
        <f aca="false">C138+0.0034</f>
        <v>0.463916666666667</v>
      </c>
      <c r="D139" s="57" t="n">
        <v>185</v>
      </c>
      <c r="E139" s="58" t="n">
        <v>119.79</v>
      </c>
      <c r="F139" s="58" t="n">
        <v>119.67</v>
      </c>
      <c r="G139" s="58" t="n">
        <v>98.55</v>
      </c>
      <c r="H139" s="58" t="n">
        <v>121.8</v>
      </c>
      <c r="I139" s="58" t="n">
        <v>114.51</v>
      </c>
      <c r="J139" s="58" t="n">
        <v>114.57</v>
      </c>
      <c r="K139" s="58" t="n">
        <v>120.73</v>
      </c>
      <c r="L139" s="58" t="n">
        <v>125.46</v>
      </c>
      <c r="M139" s="58" t="n">
        <v>107.07</v>
      </c>
      <c r="N139" s="58" t="n">
        <v>74.75</v>
      </c>
      <c r="O139" s="58" t="n">
        <v>107.38</v>
      </c>
      <c r="P139" s="58" t="n">
        <v>80.39</v>
      </c>
      <c r="Q139" s="58" t="n">
        <v>104.21</v>
      </c>
      <c r="R139" s="58" t="n">
        <v>16.21</v>
      </c>
      <c r="S139" s="58" t="n">
        <v>16.21</v>
      </c>
      <c r="T139" s="58" t="n">
        <v>15.07</v>
      </c>
      <c r="V139" s="28"/>
      <c r="AL139" s="49"/>
      <c r="AM139" s="49"/>
      <c r="AN139" s="49"/>
      <c r="AO139" s="49"/>
      <c r="AP139" s="49"/>
      <c r="AQ139" s="49"/>
      <c r="AR139" s="49"/>
      <c r="AS139" s="49"/>
    </row>
    <row r="140" customFormat="false" ht="13.5" hidden="false" customHeight="true" outlineLevel="0" collapsed="false">
      <c r="B140" s="35"/>
      <c r="C140" s="133" t="n">
        <f aca="false">C139+0.0034</f>
        <v>0.467316666666667</v>
      </c>
      <c r="D140" s="57" t="n">
        <v>190</v>
      </c>
      <c r="E140" s="58" t="n">
        <v>120.43</v>
      </c>
      <c r="F140" s="58" t="n">
        <v>120.35</v>
      </c>
      <c r="G140" s="58" t="n">
        <v>99.31</v>
      </c>
      <c r="H140" s="58" t="n">
        <v>122.98</v>
      </c>
      <c r="I140" s="58" t="n">
        <v>115.02</v>
      </c>
      <c r="J140" s="58" t="n">
        <v>115.17</v>
      </c>
      <c r="K140" s="58" t="n">
        <v>121.87</v>
      </c>
      <c r="L140" s="58" t="n">
        <v>127.45</v>
      </c>
      <c r="M140" s="58" t="n">
        <v>106.56</v>
      </c>
      <c r="N140" s="58" t="n">
        <v>75.28</v>
      </c>
      <c r="O140" s="58" t="n">
        <v>107</v>
      </c>
      <c r="P140" s="58" t="n">
        <v>80.01</v>
      </c>
      <c r="Q140" s="58" t="n">
        <v>104.34</v>
      </c>
      <c r="R140" s="58" t="n">
        <v>16.1</v>
      </c>
      <c r="S140" s="58" t="n">
        <v>16.46</v>
      </c>
      <c r="T140" s="58" t="n">
        <v>15.31</v>
      </c>
      <c r="V140" s="28"/>
      <c r="AL140" s="49"/>
      <c r="AM140" s="49"/>
      <c r="AN140" s="49"/>
      <c r="AO140" s="49"/>
      <c r="AP140" s="49"/>
      <c r="AQ140" s="49"/>
      <c r="AR140" s="49"/>
      <c r="AS140" s="49"/>
    </row>
    <row r="141" customFormat="false" ht="13.5" hidden="false" customHeight="true" outlineLevel="0" collapsed="false">
      <c r="B141" s="35"/>
      <c r="C141" s="133" t="n">
        <f aca="false">C140+0.0034</f>
        <v>0.470716666666667</v>
      </c>
      <c r="D141" s="57" t="n">
        <v>195</v>
      </c>
      <c r="E141" s="58" t="n">
        <v>120.58</v>
      </c>
      <c r="F141" s="58" t="n">
        <v>120.75</v>
      </c>
      <c r="G141" s="58" t="n">
        <v>99.97</v>
      </c>
      <c r="H141" s="58" t="n">
        <v>123.69</v>
      </c>
      <c r="I141" s="58" t="n">
        <v>115.12</v>
      </c>
      <c r="J141" s="58" t="n">
        <v>115.64</v>
      </c>
      <c r="K141" s="58" t="n">
        <v>122.64</v>
      </c>
      <c r="L141" s="58" t="n">
        <v>127.84</v>
      </c>
      <c r="M141" s="58" t="n">
        <v>106.99</v>
      </c>
      <c r="N141" s="58" t="n">
        <v>74.6</v>
      </c>
      <c r="O141" s="58" t="n">
        <v>108.09</v>
      </c>
      <c r="P141" s="58" t="n">
        <v>80.54</v>
      </c>
      <c r="Q141" s="58" t="n">
        <v>105.01</v>
      </c>
      <c r="R141" s="58" t="n">
        <v>16.26</v>
      </c>
      <c r="S141" s="58" t="n">
        <v>16.37</v>
      </c>
      <c r="T141" s="58" t="n">
        <v>15.22</v>
      </c>
      <c r="V141" s="28"/>
      <c r="AL141" s="49"/>
      <c r="AM141" s="49"/>
      <c r="AN141" s="49"/>
      <c r="AO141" s="49"/>
      <c r="AP141" s="49"/>
      <c r="AQ141" s="49"/>
      <c r="AR141" s="49"/>
      <c r="AS141" s="49"/>
    </row>
    <row r="142" customFormat="false" ht="13.5" hidden="false" customHeight="true" outlineLevel="0" collapsed="false">
      <c r="B142" s="35"/>
      <c r="C142" s="133" t="n">
        <f aca="false">C141+0.0034</f>
        <v>0.474116666666667</v>
      </c>
      <c r="D142" s="57" t="n">
        <v>200</v>
      </c>
      <c r="E142" s="58" t="n">
        <v>120.58</v>
      </c>
      <c r="F142" s="58" t="n">
        <v>120.97</v>
      </c>
      <c r="G142" s="58" t="n">
        <v>100.49</v>
      </c>
      <c r="H142" s="58" t="n">
        <v>123.52</v>
      </c>
      <c r="I142" s="58" t="n">
        <v>115.13</v>
      </c>
      <c r="J142" s="58" t="n">
        <v>115.77</v>
      </c>
      <c r="K142" s="58" t="n">
        <v>123.08</v>
      </c>
      <c r="L142" s="58" t="n">
        <v>127.57</v>
      </c>
      <c r="M142" s="58" t="n">
        <v>107.2</v>
      </c>
      <c r="N142" s="58" t="n">
        <v>74.59</v>
      </c>
      <c r="O142" s="58" t="n">
        <v>108.56</v>
      </c>
      <c r="P142" s="58" t="n">
        <v>80.69</v>
      </c>
      <c r="Q142" s="58" t="n">
        <v>105.41</v>
      </c>
      <c r="R142" s="58" t="n">
        <v>16.17</v>
      </c>
      <c r="S142" s="58" t="n">
        <v>16.38</v>
      </c>
      <c r="T142" s="58" t="n">
        <v>15.15</v>
      </c>
      <c r="V142" s="28"/>
      <c r="AL142" s="49"/>
      <c r="AM142" s="49"/>
      <c r="AN142" s="49"/>
      <c r="AO142" s="49"/>
      <c r="AP142" s="49"/>
      <c r="AQ142" s="49"/>
      <c r="AR142" s="49"/>
      <c r="AS142" s="49"/>
    </row>
    <row r="143" customFormat="false" ht="13.5" hidden="false" customHeight="true" outlineLevel="0" collapsed="false">
      <c r="B143" s="35"/>
      <c r="C143" s="133" t="n">
        <f aca="false">C142+0.0034</f>
        <v>0.477516666666667</v>
      </c>
      <c r="D143" s="57" t="n">
        <v>205</v>
      </c>
      <c r="E143" s="58" t="n">
        <v>120.87</v>
      </c>
      <c r="F143" s="58" t="n">
        <v>121.35</v>
      </c>
      <c r="G143" s="58" t="n">
        <v>101.08</v>
      </c>
      <c r="H143" s="58" t="n">
        <v>123.63</v>
      </c>
      <c r="I143" s="58" t="n">
        <v>115.25</v>
      </c>
      <c r="J143" s="58" t="n">
        <v>115.83</v>
      </c>
      <c r="K143" s="58" t="n">
        <v>123.21</v>
      </c>
      <c r="L143" s="58" t="n">
        <v>127.93</v>
      </c>
      <c r="M143" s="58" t="n">
        <v>107.32</v>
      </c>
      <c r="N143" s="58" t="n">
        <v>74.68</v>
      </c>
      <c r="O143" s="58" t="n">
        <v>108.7</v>
      </c>
      <c r="P143" s="58" t="n">
        <v>80.62</v>
      </c>
      <c r="Q143" s="58" t="n">
        <v>105.58</v>
      </c>
      <c r="R143" s="58" t="n">
        <v>16.14</v>
      </c>
      <c r="S143" s="58" t="n">
        <v>16.34</v>
      </c>
      <c r="T143" s="58" t="n">
        <v>15.18</v>
      </c>
      <c r="V143" s="28"/>
      <c r="AL143" s="49"/>
      <c r="AM143" s="49"/>
      <c r="AN143" s="49"/>
      <c r="AO143" s="49"/>
      <c r="AP143" s="49"/>
      <c r="AQ143" s="49"/>
      <c r="AR143" s="49"/>
      <c r="AS143" s="49"/>
    </row>
    <row r="144" customFormat="false" ht="13.5" hidden="false" customHeight="true" outlineLevel="0" collapsed="false">
      <c r="B144" s="35"/>
      <c r="C144" s="133" t="n">
        <f aca="false">C143+0.0034</f>
        <v>0.480916666666667</v>
      </c>
      <c r="D144" s="65" t="n">
        <v>210</v>
      </c>
      <c r="E144" s="66" t="n">
        <v>120.72</v>
      </c>
      <c r="F144" s="66" t="n">
        <v>121.36</v>
      </c>
      <c r="G144" s="66" t="n">
        <v>101.26</v>
      </c>
      <c r="H144" s="66" t="n">
        <v>123.57</v>
      </c>
      <c r="I144" s="66" t="n">
        <v>115.26</v>
      </c>
      <c r="J144" s="66" t="n">
        <v>115.9</v>
      </c>
      <c r="K144" s="66" t="n">
        <v>123.24</v>
      </c>
      <c r="L144" s="66" t="n">
        <v>127.78</v>
      </c>
      <c r="M144" s="66" t="n">
        <v>107.5</v>
      </c>
      <c r="N144" s="66" t="n">
        <v>74.82</v>
      </c>
      <c r="O144" s="66" t="n">
        <v>108.83</v>
      </c>
      <c r="P144" s="66" t="n">
        <v>80.83</v>
      </c>
      <c r="Q144" s="66" t="n">
        <v>105.8</v>
      </c>
      <c r="R144" s="66" t="n">
        <v>16.08</v>
      </c>
      <c r="S144" s="66" t="n">
        <v>16.28</v>
      </c>
      <c r="T144" s="66" t="n">
        <v>15.13</v>
      </c>
      <c r="V144" s="28"/>
      <c r="Y144" s="189" t="s">
        <v>76</v>
      </c>
      <c r="Z144" s="189"/>
      <c r="AA144" s="189"/>
      <c r="AB144" s="189"/>
      <c r="AC144" s="189"/>
      <c r="AD144" s="189"/>
      <c r="AE144" s="189"/>
      <c r="AF144" s="189"/>
      <c r="AG144" s="189"/>
      <c r="AH144" s="189"/>
      <c r="AI144" s="189"/>
      <c r="AJ144" s="189"/>
      <c r="AK144" s="189"/>
      <c r="AL144" s="189"/>
      <c r="AM144" s="189"/>
      <c r="AN144" s="189"/>
      <c r="AO144" s="189"/>
      <c r="AP144" s="49"/>
      <c r="AQ144" s="49"/>
      <c r="AR144" s="49"/>
      <c r="AS144" s="49"/>
    </row>
    <row r="145" customFormat="false" ht="13.5" hidden="false" customHeight="true" outlineLevel="0" collapsed="false">
      <c r="B145" s="35"/>
      <c r="C145" s="133" t="n">
        <f aca="false">C144+0.0034</f>
        <v>0.484316666666667</v>
      </c>
      <c r="D145" s="57" t="n">
        <v>215</v>
      </c>
      <c r="E145" s="58" t="n">
        <v>121.11</v>
      </c>
      <c r="F145" s="58" t="n">
        <v>121.71</v>
      </c>
      <c r="G145" s="58" t="n">
        <v>101.74</v>
      </c>
      <c r="H145" s="58" t="n">
        <v>123.91</v>
      </c>
      <c r="I145" s="58" t="n">
        <v>115.43</v>
      </c>
      <c r="J145" s="58" t="n">
        <v>116.04</v>
      </c>
      <c r="K145" s="58" t="n">
        <v>123.45</v>
      </c>
      <c r="L145" s="58" t="n">
        <v>128.21</v>
      </c>
      <c r="M145" s="58" t="n">
        <v>107.45</v>
      </c>
      <c r="N145" s="58" t="n">
        <v>74.82</v>
      </c>
      <c r="O145" s="58" t="n">
        <v>109.4</v>
      </c>
      <c r="P145" s="58" t="n">
        <v>81.1</v>
      </c>
      <c r="Q145" s="58" t="n">
        <v>106.17</v>
      </c>
      <c r="R145" s="58" t="n">
        <v>16.11</v>
      </c>
      <c r="S145" s="58" t="n">
        <v>16.45</v>
      </c>
      <c r="T145" s="58" t="n">
        <v>15.13</v>
      </c>
      <c r="V145" s="28"/>
      <c r="Y145" s="189" t="s">
        <v>68</v>
      </c>
      <c r="Z145" s="189"/>
      <c r="AA145" s="189"/>
      <c r="AB145" s="189"/>
      <c r="AC145" s="189"/>
      <c r="AD145" s="189"/>
      <c r="AE145" s="189"/>
      <c r="AF145" s="189"/>
      <c r="AG145" s="189"/>
      <c r="AH145" s="189"/>
      <c r="AI145" s="189"/>
      <c r="AJ145" s="189"/>
      <c r="AK145" s="189"/>
      <c r="AL145" s="189"/>
      <c r="AM145" s="190" t="s">
        <v>65</v>
      </c>
      <c r="AN145" s="190"/>
      <c r="AO145" s="190"/>
      <c r="AP145" s="49"/>
      <c r="AQ145" s="49"/>
      <c r="AR145" s="49"/>
      <c r="AS145" s="49"/>
    </row>
    <row r="146" customFormat="false" ht="13.5" hidden="false" customHeight="true" outlineLevel="0" collapsed="false">
      <c r="B146" s="35"/>
      <c r="C146" s="133" t="n">
        <f aca="false">C145+0.0034</f>
        <v>0.487716666666667</v>
      </c>
      <c r="D146" s="57" t="n">
        <v>220</v>
      </c>
      <c r="E146" s="58" t="n">
        <v>121.06</v>
      </c>
      <c r="F146" s="58" t="n">
        <v>121.79</v>
      </c>
      <c r="G146" s="58" t="n">
        <v>102.02</v>
      </c>
      <c r="H146" s="58" t="n">
        <v>124.84</v>
      </c>
      <c r="I146" s="58" t="n">
        <v>115.4</v>
      </c>
      <c r="J146" s="58" t="n">
        <v>116.11</v>
      </c>
      <c r="K146" s="58" t="n">
        <v>123.98</v>
      </c>
      <c r="L146" s="58" t="n">
        <v>129.38</v>
      </c>
      <c r="M146" s="58" t="n">
        <v>106.8</v>
      </c>
      <c r="N146" s="58" t="n">
        <v>74.69</v>
      </c>
      <c r="O146" s="58" t="n">
        <v>108.79</v>
      </c>
      <c r="P146" s="58" t="n">
        <v>80.65</v>
      </c>
      <c r="Q146" s="58" t="n">
        <v>105.82</v>
      </c>
      <c r="R146" s="58" t="n">
        <v>16.03</v>
      </c>
      <c r="S146" s="58" t="n">
        <v>16.4</v>
      </c>
      <c r="T146" s="58" t="n">
        <v>15.2</v>
      </c>
      <c r="V146" s="28"/>
      <c r="Y146" s="55" t="s">
        <v>66</v>
      </c>
      <c r="Z146" s="45" t="s">
        <v>48</v>
      </c>
      <c r="AA146" s="45" t="s">
        <v>50</v>
      </c>
      <c r="AB146" s="45" t="s">
        <v>52</v>
      </c>
      <c r="AC146" s="45" t="s">
        <v>54</v>
      </c>
      <c r="AD146" s="45" t="s">
        <v>56</v>
      </c>
      <c r="AE146" s="45" t="s">
        <v>154</v>
      </c>
      <c r="AF146" s="45" t="s">
        <v>155</v>
      </c>
      <c r="AG146" s="45" t="s">
        <v>156</v>
      </c>
      <c r="AH146" s="45" t="s">
        <v>157</v>
      </c>
      <c r="AI146" s="45" t="s">
        <v>158</v>
      </c>
      <c r="AJ146" s="45" t="s">
        <v>159</v>
      </c>
      <c r="AK146" s="45" t="s">
        <v>160</v>
      </c>
      <c r="AL146" s="45" t="s">
        <v>161</v>
      </c>
      <c r="AM146" s="45" t="s">
        <v>58</v>
      </c>
      <c r="AN146" s="45" t="s">
        <v>60</v>
      </c>
      <c r="AO146" s="45" t="s">
        <v>61</v>
      </c>
      <c r="AP146" s="49"/>
      <c r="AQ146" s="49"/>
      <c r="AR146" s="49"/>
      <c r="AS146" s="49"/>
    </row>
    <row r="147" customFormat="false" ht="13.5" hidden="false" customHeight="true" outlineLevel="0" collapsed="false">
      <c r="B147" s="35"/>
      <c r="C147" s="133" t="n">
        <f aca="false">C146+0.0034</f>
        <v>0.491116666666667</v>
      </c>
      <c r="D147" s="57" t="n">
        <v>225</v>
      </c>
      <c r="E147" s="58" t="n">
        <v>120.82</v>
      </c>
      <c r="F147" s="58" t="n">
        <v>121.71</v>
      </c>
      <c r="G147" s="58" t="n">
        <v>102.09</v>
      </c>
      <c r="H147" s="58" t="n">
        <v>124.84</v>
      </c>
      <c r="I147" s="58" t="n">
        <v>115.31</v>
      </c>
      <c r="J147" s="58" t="n">
        <v>116</v>
      </c>
      <c r="K147" s="58" t="n">
        <v>124</v>
      </c>
      <c r="L147" s="58" t="n">
        <v>129.38</v>
      </c>
      <c r="M147" s="58" t="n">
        <v>107.12</v>
      </c>
      <c r="N147" s="58" t="n">
        <v>74.47</v>
      </c>
      <c r="O147" s="58" t="n">
        <v>109.34</v>
      </c>
      <c r="P147" s="58" t="n">
        <v>80.83</v>
      </c>
      <c r="Q147" s="58" t="n">
        <v>106.14</v>
      </c>
      <c r="R147" s="58" t="n">
        <v>16.13</v>
      </c>
      <c r="S147" s="58" t="n">
        <v>16.45</v>
      </c>
      <c r="T147" s="58" t="n">
        <v>15.18</v>
      </c>
      <c r="V147" s="28"/>
      <c r="Y147" s="57" t="s">
        <v>77</v>
      </c>
      <c r="Z147" s="67" t="n">
        <f aca="false">(MEDIAN(E102:E114)-E102)-(MEDIAN($R$102:$T$114)-MEDIAN($R$102:$T$102))</f>
        <v>39.85</v>
      </c>
      <c r="AA147" s="67" t="n">
        <f aca="false">(MEDIAN(F102:F114)-F102)-(MEDIAN($R$102:$T$114)-MEDIAN($R$102:$T$102))</f>
        <v>33.62</v>
      </c>
      <c r="AB147" s="67" t="n">
        <f aca="false">(MEDIAN(G102:G114)-G102)-(MEDIAN($R$102:$T$114)-MEDIAN($R$102:$T$102))</f>
        <v>11.95</v>
      </c>
      <c r="AC147" s="67" t="n">
        <f aca="false">(MEDIAN(H102:H114)-H102)-(MEDIAN($R$102:$T$114)-MEDIAN($R$102:$T$102))</f>
        <v>36.51</v>
      </c>
      <c r="AD147" s="67" t="n">
        <f aca="false">(MEDIAN(I102:I114)-I102)-(MEDIAN($R$102:$T$114)-MEDIAN($R$102:$T$102))</f>
        <v>40.07</v>
      </c>
      <c r="AE147" s="67" t="n">
        <f aca="false">(MEDIAN(J102:J114)-J102)-(MEDIAN($R$102:$T$114)-MEDIAN($R$102:$T$102))</f>
        <v>40.22</v>
      </c>
      <c r="AF147" s="67" t="n">
        <f aca="false">(MEDIAN(K102:K114)-K102)-(MEDIAN($R$102:$T$114)-MEDIAN($R$102:$T$102))</f>
        <v>35.57</v>
      </c>
      <c r="AG147" s="67" t="n">
        <f aca="false">(MEDIAN(L102:L114)-L102)-(MEDIAN($R$102:$T$114)-MEDIAN($R$102:$T$102))</f>
        <v>31.4</v>
      </c>
      <c r="AH147" s="67" t="n">
        <f aca="false">(MEDIAN(M102:M114)-M102)-(MEDIAN($R$102:$T$114)-MEDIAN($R$102:$T$102))</f>
        <v>37.56</v>
      </c>
      <c r="AI147" s="67" t="n">
        <f aca="false">(MEDIAN(N102:N114)-N102)-(MEDIAN($R$102:$T$114)-MEDIAN($R$102:$T$102))</f>
        <v>31.22</v>
      </c>
      <c r="AJ147" s="67" t="n">
        <f aca="false">(MEDIAN(O102:O114)-O102)-(MEDIAN($R$102:$T$114)-MEDIAN($R$102:$T$102))</f>
        <v>27.42</v>
      </c>
      <c r="AK147" s="67" t="n">
        <f aca="false">(MEDIAN(P102:P114)-P102)-(MEDIAN($R$102:$T$114)-MEDIAN($R$102:$T$102))</f>
        <v>24.9</v>
      </c>
      <c r="AL147" s="67" t="n">
        <f aca="false">(MEDIAN(Q102:Q114)-Q102)-(MEDIAN($R$102:$T$114)-MEDIAN($R$102:$T$102))</f>
        <v>28.29</v>
      </c>
      <c r="AM147" s="67" t="n">
        <f aca="false">MEDIAN(R102:R114)-R102</f>
        <v>3.99</v>
      </c>
      <c r="AN147" s="67" t="n">
        <f aca="false">MEDIAN(S102:S114)-S102</f>
        <v>4.55</v>
      </c>
      <c r="AO147" s="67" t="n">
        <f aca="false">MEDIAN(T102:T114)-T102</f>
        <v>0.68</v>
      </c>
      <c r="AP147" s="49"/>
      <c r="AQ147" s="49"/>
      <c r="AR147" s="49"/>
      <c r="AS147" s="49"/>
    </row>
    <row r="148" customFormat="false" ht="13.5" hidden="false" customHeight="true" outlineLevel="0" collapsed="false">
      <c r="B148" s="35"/>
      <c r="C148" s="133" t="n">
        <f aca="false">C147+0.0034</f>
        <v>0.494516666666667</v>
      </c>
      <c r="D148" s="57" t="n">
        <v>230</v>
      </c>
      <c r="E148" s="58" t="n">
        <v>120.68</v>
      </c>
      <c r="F148" s="58" t="n">
        <v>121.75</v>
      </c>
      <c r="G148" s="58" t="n">
        <v>102.33</v>
      </c>
      <c r="H148" s="58" t="n">
        <v>125.09</v>
      </c>
      <c r="I148" s="58" t="n">
        <v>115.18</v>
      </c>
      <c r="J148" s="58" t="n">
        <v>116.05</v>
      </c>
      <c r="K148" s="58" t="n">
        <v>124.31</v>
      </c>
      <c r="L148" s="58" t="n">
        <v>129.82</v>
      </c>
      <c r="M148" s="58" t="n">
        <v>106.71</v>
      </c>
      <c r="N148" s="58" t="n">
        <v>73.62</v>
      </c>
      <c r="O148" s="58" t="n">
        <v>109.13</v>
      </c>
      <c r="P148" s="58" t="n">
        <v>80.67</v>
      </c>
      <c r="Q148" s="58" t="n">
        <v>106.17</v>
      </c>
      <c r="R148" s="58" t="n">
        <v>16.13</v>
      </c>
      <c r="S148" s="58" t="n">
        <v>16.23</v>
      </c>
      <c r="T148" s="58" t="n">
        <v>15.24</v>
      </c>
      <c r="V148" s="28"/>
      <c r="Y148" s="57" t="s">
        <v>78</v>
      </c>
      <c r="Z148" s="67" t="n">
        <f aca="false">MEDIAN(E114:E126)-E114-(MEDIAN($R$114:$T$126)-MEDIAN($R$114:$T$114))</f>
        <v>15.85</v>
      </c>
      <c r="AA148" s="67" t="n">
        <f aca="false">MEDIAN(F114:F126)-F114-(MEDIAN($R$114:$T$126)-MEDIAN($R$114:$T$114))</f>
        <v>18.3</v>
      </c>
      <c r="AB148" s="67" t="n">
        <f aca="false">MEDIAN(G114:G126)-G114-(MEDIAN($R$114:$T$126)-MEDIAN($R$114:$T$114))</f>
        <v>19.59</v>
      </c>
      <c r="AC148" s="67" t="n">
        <f aca="false">MEDIAN(H114:H126)-H114-(MEDIAN($R$114:$T$126)-MEDIAN($R$114:$T$114))</f>
        <v>16.6</v>
      </c>
      <c r="AD148" s="67" t="n">
        <f aca="false">MEDIAN(I114:I126)-I114-(MEDIAN($R$114:$T$126)-MEDIAN($R$114:$T$114))</f>
        <v>14.08</v>
      </c>
      <c r="AE148" s="67" t="n">
        <f aca="false">MEDIAN(J114:J126)-J114-(MEDIAN($R$114:$T$126)-MEDIAN($R$114:$T$114))</f>
        <v>13.33</v>
      </c>
      <c r="AF148" s="67" t="n">
        <f aca="false">MEDIAN(K114:K126)-K114-(MEDIAN($R$114:$T$126)-MEDIAN($R$114:$T$114))</f>
        <v>16.7</v>
      </c>
      <c r="AG148" s="67" t="n">
        <f aca="false">MEDIAN(L114:L126)-L114-(MEDIAN($R$114:$T$126)-MEDIAN($R$114:$T$114))</f>
        <v>18.97</v>
      </c>
      <c r="AH148" s="67" t="n">
        <f aca="false">MEDIAN(M114:M126)-M114-(MEDIAN($R$114:$T$126)-MEDIAN($R$114:$T$114))</f>
        <v>12.9</v>
      </c>
      <c r="AI148" s="67" t="n">
        <f aca="false">MEDIAN(N114:N126)-N114-(MEDIAN($R$114:$T$126)-MEDIAN($R$114:$T$114))</f>
        <v>3.2</v>
      </c>
      <c r="AJ148" s="67" t="n">
        <f aca="false">MEDIAN(O114:O126)-O114-(MEDIAN($R$114:$T$126)-MEDIAN($R$114:$T$114))</f>
        <v>16.2</v>
      </c>
      <c r="AK148" s="67" t="n">
        <f aca="false">MEDIAN(P114:P126)-P114-(MEDIAN($R$114:$T$126)-MEDIAN($R$114:$T$114))</f>
        <v>9.08999999999999</v>
      </c>
      <c r="AL148" s="67" t="n">
        <f aca="false">MEDIAN(Q114:Q126)-Q114-(MEDIAN($R$114:$T$126)-MEDIAN($R$114:$T$114))</f>
        <v>15.25</v>
      </c>
      <c r="AM148" s="67" t="n">
        <f aca="false">MEDIAN(R114:R126)-R114</f>
        <v>-0.100000000000001</v>
      </c>
      <c r="AN148" s="67" t="n">
        <f aca="false">MEDIAN(S114:S126)-S114</f>
        <v>-0.00999999999999979</v>
      </c>
      <c r="AO148" s="67" t="n">
        <f aca="false">MEDIAN(T114:T126)-T114</f>
        <v>0.0299999999999994</v>
      </c>
      <c r="AP148" s="49"/>
      <c r="AQ148" s="49"/>
      <c r="AR148" s="49"/>
      <c r="AS148" s="49"/>
    </row>
    <row r="149" customFormat="false" ht="13.5" hidden="false" customHeight="true" outlineLevel="0" collapsed="false">
      <c r="B149" s="35"/>
      <c r="C149" s="133" t="n">
        <f aca="false">C148+0.0034</f>
        <v>0.497916666666667</v>
      </c>
      <c r="D149" s="57" t="n">
        <v>235</v>
      </c>
      <c r="E149" s="58" t="n">
        <v>120.69</v>
      </c>
      <c r="F149" s="58" t="n">
        <v>121.8</v>
      </c>
      <c r="G149" s="58" t="n">
        <v>102.57</v>
      </c>
      <c r="H149" s="58" t="n">
        <v>125.14</v>
      </c>
      <c r="I149" s="58" t="n">
        <v>115.21</v>
      </c>
      <c r="J149" s="58" t="n">
        <v>116.12</v>
      </c>
      <c r="K149" s="58" t="n">
        <v>123.96</v>
      </c>
      <c r="L149" s="58" t="n">
        <v>129.76</v>
      </c>
      <c r="M149" s="58" t="n">
        <v>107.05</v>
      </c>
      <c r="N149" s="58" t="n">
        <v>74.01</v>
      </c>
      <c r="O149" s="58" t="n">
        <v>109.58</v>
      </c>
      <c r="P149" s="58" t="n">
        <v>81.06</v>
      </c>
      <c r="Q149" s="58" t="n">
        <v>106.4</v>
      </c>
      <c r="R149" s="58" t="n">
        <v>16.33</v>
      </c>
      <c r="S149" s="58" t="n">
        <v>16.67</v>
      </c>
      <c r="T149" s="58" t="n">
        <v>15.16</v>
      </c>
      <c r="V149" s="28"/>
      <c r="Y149" s="57" t="s">
        <v>79</v>
      </c>
      <c r="Z149" s="58" t="n">
        <f aca="false">MEDIAN(E126:E138)-E126-(MEDIAN($R$126:$T$138)-MEDIAN($R$126:$T$126))</f>
        <v>3.56999999999999</v>
      </c>
      <c r="AA149" s="58" t="n">
        <f aca="false">MEDIAN(F126:F138)-F126-(MEDIAN($R$126:$T$138)-MEDIAN($R$126:$T$126))</f>
        <v>4.32000000000001</v>
      </c>
      <c r="AB149" s="58" t="n">
        <f aca="false">MEDIAN(G126:G138)-G126-(MEDIAN($R$126:$T$138)-MEDIAN($R$126:$T$126))</f>
        <v>5.38</v>
      </c>
      <c r="AC149" s="58" t="n">
        <f aca="false">MEDIAN(H126:H138)-H126-(MEDIAN($R$126:$T$138)-MEDIAN($R$126:$T$126))</f>
        <v>4.97</v>
      </c>
      <c r="AD149" s="58" t="n">
        <f aca="false">MEDIAN(I126:I138)-I126-(MEDIAN($R$126:$T$138)-MEDIAN($R$126:$T$126))</f>
        <v>2.96</v>
      </c>
      <c r="AE149" s="58" t="n">
        <f aca="false">MEDIAN(J126:J138)-J126-(MEDIAN($R$126:$T$138)-MEDIAN($R$126:$T$126))</f>
        <v>2.96</v>
      </c>
      <c r="AF149" s="58" t="n">
        <f aca="false">MEDIAN(K126:K138)-K126-(MEDIAN($R$126:$T$138)-MEDIAN($R$126:$T$126))</f>
        <v>4.94</v>
      </c>
      <c r="AG149" s="58" t="n">
        <f aca="false">MEDIAN(L126:L138)-L126-(MEDIAN($R$126:$T$138)-MEDIAN($R$126:$T$126))</f>
        <v>6.52999999999999</v>
      </c>
      <c r="AH149" s="58" t="n">
        <f aca="false">MEDIAN(M126:M138)-M126-(MEDIAN($R$126:$T$138)-MEDIAN($R$126:$T$126))</f>
        <v>3.25</v>
      </c>
      <c r="AI149" s="58" t="n">
        <f aca="false">MEDIAN(N126:N138)-N126-(MEDIAN($R$126:$T$138)-MEDIAN($R$126:$T$126))</f>
        <v>3.39</v>
      </c>
      <c r="AJ149" s="58" t="n">
        <f aca="false">MEDIAN(O126:O138)-O126-(MEDIAN($R$126:$T$138)-MEDIAN($R$126:$T$126))</f>
        <v>5.96</v>
      </c>
      <c r="AK149" s="58" t="n">
        <f aca="false">MEDIAN(P126:P138)-P126-(MEDIAN($R$126:$T$138)-MEDIAN($R$126:$T$126))</f>
        <v>2.78</v>
      </c>
      <c r="AL149" s="58" t="n">
        <f aca="false">MEDIAN(Q126:Q138)-Q126-(MEDIAN($R$126:$T$138)-MEDIAN($R$126:$T$126))</f>
        <v>5.49999999999999</v>
      </c>
      <c r="AM149" s="58" t="n">
        <f aca="false">MEDIAN(R126:R138)-R126</f>
        <v>0.83</v>
      </c>
      <c r="AN149" s="58" t="n">
        <f aca="false">MEDIAN(S126:S138)-S126</f>
        <v>0.74</v>
      </c>
      <c r="AO149" s="58" t="n">
        <f aca="false">MEDIAN(T126:T138)-T126</f>
        <v>0.59</v>
      </c>
      <c r="AP149" s="49"/>
      <c r="AQ149" s="49"/>
      <c r="AR149" s="49"/>
      <c r="AS149" s="49"/>
    </row>
    <row r="150" customFormat="false" ht="13.5" hidden="false" customHeight="true" outlineLevel="0" collapsed="false">
      <c r="B150" s="35"/>
      <c r="C150" s="133" t="n">
        <f aca="false">C149+0.0034</f>
        <v>0.501316666666667</v>
      </c>
      <c r="D150" s="65" t="n">
        <v>240</v>
      </c>
      <c r="E150" s="66" t="n">
        <v>120.52</v>
      </c>
      <c r="F150" s="66" t="n">
        <v>121.68</v>
      </c>
      <c r="G150" s="66" t="n">
        <v>102.61</v>
      </c>
      <c r="H150" s="66" t="n">
        <v>125.61</v>
      </c>
      <c r="I150" s="66" t="n">
        <v>115.22</v>
      </c>
      <c r="J150" s="66" t="n">
        <v>115.97</v>
      </c>
      <c r="K150" s="66" t="n">
        <v>124.01</v>
      </c>
      <c r="L150" s="66" t="n">
        <v>130.82</v>
      </c>
      <c r="M150" s="66" t="n">
        <v>106.44</v>
      </c>
      <c r="N150" s="66" t="n">
        <v>73.95</v>
      </c>
      <c r="O150" s="66" t="n">
        <v>108.73</v>
      </c>
      <c r="P150" s="66" t="n">
        <v>80.53</v>
      </c>
      <c r="Q150" s="66" t="n">
        <v>105.75</v>
      </c>
      <c r="R150" s="66" t="n">
        <v>16.1</v>
      </c>
      <c r="S150" s="66" t="n">
        <v>16.6</v>
      </c>
      <c r="T150" s="66" t="n">
        <v>15.2</v>
      </c>
      <c r="V150" s="28"/>
      <c r="Y150" s="57" t="s">
        <v>130</v>
      </c>
      <c r="Z150" s="58" t="n">
        <f aca="false">MEDIAN(E138:E150)-E138-(MEDIAN($R$138:$T$150)-MEDIAN($R$138:$T$138))</f>
        <v>1.47</v>
      </c>
      <c r="AA150" s="58" t="n">
        <f aca="false">MEDIAN(F138:F150)-F138-(MEDIAN($R$138:$T$150)-MEDIAN($R$138:$T$138))</f>
        <v>2.41</v>
      </c>
      <c r="AB150" s="58" t="n">
        <f aca="false">MEDIAN(G138:G150)-G138-(MEDIAN($R$138:$T$150)-MEDIAN($R$138:$T$138))</f>
        <v>3.38</v>
      </c>
      <c r="AC150" s="58" t="n">
        <f aca="false">MEDIAN(H138:H150)-H138-(MEDIAN($R$138:$T$150)-MEDIAN($R$138:$T$138))</f>
        <v>2.61999999999999</v>
      </c>
      <c r="AD150" s="58" t="n">
        <f aca="false">MEDIAN(I138:I150)-I138-(MEDIAN($R$138:$T$150)-MEDIAN($R$138:$T$138))</f>
        <v>1.52999999999999</v>
      </c>
      <c r="AE150" s="58" t="n">
        <f aca="false">MEDIAN(J138:J150)-J138-(MEDIAN($R$138:$T$150)-MEDIAN($R$138:$T$138))</f>
        <v>2.13</v>
      </c>
      <c r="AF150" s="58" t="n">
        <f aca="false">MEDIAN(K138:K150)-K138-(MEDIAN($R$138:$T$150)-MEDIAN($R$138:$T$138))</f>
        <v>2.99999999999999</v>
      </c>
      <c r="AG150" s="58" t="n">
        <f aca="false">MEDIAN(L138:L150)-L138-(MEDIAN($R$138:$T$150)-MEDIAN($R$138:$T$138))</f>
        <v>3.22</v>
      </c>
      <c r="AH150" s="58" t="n">
        <f aca="false">MEDIAN(M138:M150)-M138-(MEDIAN($R$138:$T$150)-MEDIAN($R$138:$T$138))</f>
        <v>1.16999999999999</v>
      </c>
      <c r="AI150" s="58" t="n">
        <f aca="false">MEDIAN(N138:N150)-N138-(MEDIAN($R$138:$T$150)-MEDIAN($R$138:$T$138))</f>
        <v>0.130000000000013</v>
      </c>
      <c r="AJ150" s="58" t="n">
        <f aca="false">MEDIAN(O138:O150)-O138-(MEDIAN($R$138:$T$150)-MEDIAN($R$138:$T$138))</f>
        <v>2.58</v>
      </c>
      <c r="AK150" s="58" t="n">
        <f aca="false">MEDIAN(P138:P150)-P138-(MEDIAN($R$138:$T$150)-MEDIAN($R$138:$T$138))</f>
        <v>0.970000000000002</v>
      </c>
      <c r="AL150" s="58" t="n">
        <f aca="false">MEDIAN(Q138:Q150)-Q138-(MEDIAN($R$138:$T$150)-MEDIAN($R$138:$T$138))</f>
        <v>2.57</v>
      </c>
      <c r="AM150" s="58" t="n">
        <f aca="false">MEDIAN(R138:R150)-R138</f>
        <v>-0.16</v>
      </c>
      <c r="AN150" s="58" t="n">
        <f aca="false">MEDIAN(S138:S150)-S138</f>
        <v>0.0500000000000007</v>
      </c>
      <c r="AO150" s="58" t="n">
        <f aca="false">MEDIAN(T138:T150)-T138</f>
        <v>-0.0300000000000011</v>
      </c>
      <c r="AP150" s="49"/>
      <c r="AQ150" s="49"/>
      <c r="AR150" s="49"/>
      <c r="AS150" s="49"/>
    </row>
    <row r="151" customFormat="false" ht="13.5" hidden="false" customHeight="true" outlineLevel="0" collapsed="false">
      <c r="B151" s="35"/>
      <c r="C151" s="133" t="n">
        <f aca="false">C150+0.0034</f>
        <v>0.504716666666667</v>
      </c>
      <c r="D151" s="57" t="n">
        <v>245</v>
      </c>
      <c r="E151" s="58" t="n">
        <v>120.35</v>
      </c>
      <c r="F151" s="58" t="n">
        <v>121.71</v>
      </c>
      <c r="G151" s="58" t="n">
        <v>102.77</v>
      </c>
      <c r="H151" s="58" t="n">
        <v>125.75</v>
      </c>
      <c r="I151" s="58" t="n">
        <v>115.18</v>
      </c>
      <c r="J151" s="58" t="n">
        <v>115.77</v>
      </c>
      <c r="K151" s="58" t="n">
        <v>123.67</v>
      </c>
      <c r="L151" s="58" t="n">
        <v>130.36</v>
      </c>
      <c r="M151" s="58" t="n">
        <v>106.34</v>
      </c>
      <c r="N151" s="58" t="n">
        <v>74</v>
      </c>
      <c r="O151" s="58" t="n">
        <v>109.33</v>
      </c>
      <c r="P151" s="58" t="n">
        <v>80.7</v>
      </c>
      <c r="Q151" s="58" t="n">
        <v>106.07</v>
      </c>
      <c r="R151" s="58" t="n">
        <v>16.28</v>
      </c>
      <c r="S151" s="58" t="n">
        <v>16.46</v>
      </c>
      <c r="T151" s="58" t="n">
        <v>15.2</v>
      </c>
      <c r="V151" s="28"/>
      <c r="Y151" s="57" t="s">
        <v>133</v>
      </c>
      <c r="Z151" s="58" t="n">
        <f aca="false">MEDIAN(E150:E162)-E150-(MEDIAN($R$150:$T$162)-MEDIAN($R$150:$T$150))</f>
        <v>-0.289999999999999</v>
      </c>
      <c r="AA151" s="58" t="n">
        <f aca="false">MEDIAN(F150:F162)-F150-(MEDIAN($R$150:$T$162)-MEDIAN($R$150:$T$150))</f>
        <v>-0.20000000000001</v>
      </c>
      <c r="AB151" s="58" t="n">
        <f aca="false">MEDIAN(G150:G162)-G150-(MEDIAN($R$150:$T$162)-MEDIAN($R$150:$T$150))</f>
        <v>-0.419999999999995</v>
      </c>
      <c r="AC151" s="58" t="n">
        <f aca="false">MEDIAN(H150:H162)-H150-(MEDIAN($R$150:$T$162)-MEDIAN($R$150:$T$150))</f>
        <v>-1.65</v>
      </c>
      <c r="AD151" s="58" t="n">
        <f aca="false">MEDIAN(I150:I162)-I150-(MEDIAN($R$150:$T$162)-MEDIAN($R$150:$T$150))</f>
        <v>-0.159999999999989</v>
      </c>
      <c r="AE151" s="58" t="n">
        <f aca="false">MEDIAN(J150:J162)-J150-(MEDIAN($R$150:$T$162)-MEDIAN($R$150:$T$150))</f>
        <v>-0.850000000000001</v>
      </c>
      <c r="AF151" s="58" t="n">
        <f aca="false">MEDIAN(K150:K162)-K150-(MEDIAN($R$150:$T$162)-MEDIAN($R$150:$T$150))</f>
        <v>-1.24</v>
      </c>
      <c r="AG151" s="58" t="n">
        <f aca="false">MEDIAN(L150:L162)-L150-(MEDIAN($R$150:$T$162)-MEDIAN($R$150:$T$150))</f>
        <v>-2.21</v>
      </c>
      <c r="AH151" s="58" t="n">
        <f aca="false">MEDIAN(M150:M162)-M150-(MEDIAN($R$150:$T$162)-MEDIAN($R$150:$T$150))</f>
        <v>0.480000000000011</v>
      </c>
      <c r="AI151" s="58" t="n">
        <f aca="false">MEDIAN(N150:N162)-N150-(MEDIAN($R$150:$T$162)-MEDIAN($R$150:$T$150))</f>
        <v>-0.119999999999997</v>
      </c>
      <c r="AJ151" s="58" t="n">
        <f aca="false">MEDIAN(O150:O162)-O150-(MEDIAN($R$150:$T$162)-MEDIAN($R$150:$T$150))</f>
        <v>0.889999999999993</v>
      </c>
      <c r="AK151" s="58" t="n">
        <f aca="false">MEDIAN(P150:P162)-P150-(MEDIAN($R$150:$T$162)-MEDIAN($R$150:$T$150))</f>
        <v>0.0399999999999991</v>
      </c>
      <c r="AL151" s="58" t="n">
        <f aca="false">MEDIAN(Q150:Q162)-Q150-(MEDIAN($R$150:$T$162)-MEDIAN($R$150:$T$150))</f>
        <v>0.509999999999998</v>
      </c>
      <c r="AM151" s="58" t="n">
        <f aca="false">MEDIAN(R150:R162)-R150</f>
        <v>0.189999999999998</v>
      </c>
      <c r="AN151" s="58" t="n">
        <f aca="false">MEDIAN(S150:S162)-S150</f>
        <v>-0.170000000000002</v>
      </c>
      <c r="AO151" s="58" t="n">
        <f aca="false">MEDIAN(T150:T162)-T150</f>
        <v>0.0700000000000003</v>
      </c>
      <c r="AP151" s="49"/>
      <c r="AQ151" s="49"/>
      <c r="AR151" s="49"/>
      <c r="AS151" s="49"/>
    </row>
    <row r="152" customFormat="false" ht="13.5" hidden="false" customHeight="true" outlineLevel="0" collapsed="false">
      <c r="B152" s="35"/>
      <c r="C152" s="133" t="n">
        <f aca="false">C151+0.0034</f>
        <v>0.508116666666667</v>
      </c>
      <c r="D152" s="57" t="n">
        <v>250</v>
      </c>
      <c r="E152" s="58" t="n">
        <v>120.12</v>
      </c>
      <c r="F152" s="58" t="n">
        <v>121.54</v>
      </c>
      <c r="G152" s="58" t="n">
        <v>102.7</v>
      </c>
      <c r="H152" s="58" t="n">
        <v>125.61</v>
      </c>
      <c r="I152" s="58" t="n">
        <v>114.97</v>
      </c>
      <c r="J152" s="58" t="n">
        <v>115.44</v>
      </c>
      <c r="K152" s="58" t="n">
        <v>123.91</v>
      </c>
      <c r="L152" s="58" t="n">
        <v>130.23</v>
      </c>
      <c r="M152" s="58" t="n">
        <v>106.12</v>
      </c>
      <c r="N152" s="58" t="n">
        <v>73.74</v>
      </c>
      <c r="O152" s="58" t="n">
        <v>109.1</v>
      </c>
      <c r="P152" s="58" t="n">
        <v>80.52</v>
      </c>
      <c r="Q152" s="58" t="n">
        <v>105.93</v>
      </c>
      <c r="R152" s="58" t="n">
        <v>16.16</v>
      </c>
      <c r="S152" s="58" t="n">
        <v>16.38</v>
      </c>
      <c r="T152" s="58" t="n">
        <v>15.27</v>
      </c>
      <c r="V152" s="28"/>
      <c r="Y152" s="57" t="s">
        <v>149</v>
      </c>
      <c r="Z152" s="58" t="n">
        <f aca="false">MEDIAN(E162:E174)-E162-(MEDIAN($R$162:$T$174)-MEDIAN($R$162:$T$162))</f>
        <v>-0.140000000000001</v>
      </c>
      <c r="AA152" s="58" t="n">
        <f aca="false">MEDIAN(F162:F174)-F162-(MEDIAN($R$162:$T$174)-MEDIAN($R$162:$T$162))</f>
        <v>-0.439999999999998</v>
      </c>
      <c r="AB152" s="58" t="n">
        <f aca="false">MEDIAN(G162:G174)-G162-(MEDIAN($R$162:$T$174)-MEDIAN($R$162:$T$162))</f>
        <v>-0.739999999999995</v>
      </c>
      <c r="AC152" s="58" t="n">
        <f aca="false">MEDIAN(H162:H174)-H162-(MEDIAN($R$162:$T$174)-MEDIAN($R$162:$T$162))</f>
        <v>-0.780000000000001</v>
      </c>
      <c r="AD152" s="58" t="n">
        <f aca="false">MEDIAN(I162:I174)-I162-(MEDIAN($R$162:$T$174)-MEDIAN($R$162:$T$162))</f>
        <v>-0.230000000000004</v>
      </c>
      <c r="AE152" s="58" t="n">
        <f aca="false">MEDIAN(J162:J174)-J162-(MEDIAN($R$162:$T$174)-MEDIAN($R$162:$T$162))</f>
        <v>-0.310000000000002</v>
      </c>
      <c r="AF152" s="58" t="n">
        <f aca="false">MEDIAN(K162:K174)-K162-(MEDIAN($R$162:$T$174)-MEDIAN($R$162:$T$162))</f>
        <v>-0.599999999999994</v>
      </c>
      <c r="AG152" s="58" t="n">
        <f aca="false">MEDIAN(L162:L174)-L162-(MEDIAN($R$162:$T$174)-MEDIAN($R$162:$T$162))</f>
        <v>-0.230000000000004</v>
      </c>
      <c r="AH152" s="58" t="n">
        <f aca="false">MEDIAN(M162:M174)-M162-(MEDIAN($R$162:$T$174)-MEDIAN($R$162:$T$162))</f>
        <v>0.390000000000001</v>
      </c>
      <c r="AI152" s="58" t="n">
        <f aca="false">MEDIAN(N162:N174)-N162-(MEDIAN($R$162:$T$174)-MEDIAN($R$162:$T$162))</f>
        <v>0.189999999999998</v>
      </c>
      <c r="AJ152" s="58" t="n">
        <f aca="false">MEDIAN(O162:O174)-O162-(MEDIAN($R$162:$T$174)-MEDIAN($R$162:$T$162))</f>
        <v>-0.189999999999998</v>
      </c>
      <c r="AK152" s="58" t="n">
        <f aca="false">MEDIAN(P162:P174)-P162-(MEDIAN($R$162:$T$174)-MEDIAN($R$162:$T$162))</f>
        <v>-0.140000000000001</v>
      </c>
      <c r="AL152" s="58" t="n">
        <f aca="false">MEDIAN(Q162:Q174)-Q162-(MEDIAN($R$162:$T$174)-MEDIAN($R$162:$T$162))</f>
        <v>-0.140000000000001</v>
      </c>
      <c r="AM152" s="58" t="n">
        <f aca="false">MEDIAN(R162:R174)-R162</f>
        <v>0.130000000000003</v>
      </c>
      <c r="AN152" s="58" t="n">
        <f aca="false">MEDIAN(S162:S174)-S162</f>
        <v>0.27</v>
      </c>
      <c r="AO152" s="58" t="n">
        <f aca="false">MEDIAN(T162:T174)-T162</f>
        <v>0</v>
      </c>
      <c r="AP152" s="49"/>
      <c r="AQ152" s="49"/>
      <c r="AR152" s="49"/>
      <c r="AS152" s="49"/>
    </row>
    <row r="153" customFormat="false" ht="13.5" hidden="false" customHeight="true" outlineLevel="0" collapsed="false">
      <c r="B153" s="35"/>
      <c r="C153" s="133" t="n">
        <f aca="false">C152+0.0034</f>
        <v>0.511516666666667</v>
      </c>
      <c r="D153" s="57" t="n">
        <v>255</v>
      </c>
      <c r="E153" s="58" t="n">
        <v>120.15</v>
      </c>
      <c r="F153" s="58" t="n">
        <v>121.6</v>
      </c>
      <c r="G153" s="58" t="n">
        <v>102.82</v>
      </c>
      <c r="H153" s="58" t="n">
        <v>125.07</v>
      </c>
      <c r="I153" s="58" t="n">
        <v>114.85</v>
      </c>
      <c r="J153" s="58" t="n">
        <v>115.46</v>
      </c>
      <c r="K153" s="58" t="n">
        <v>123.62</v>
      </c>
      <c r="L153" s="58" t="n">
        <v>129.5</v>
      </c>
      <c r="M153" s="58" t="n">
        <v>106.54</v>
      </c>
      <c r="N153" s="58" t="n">
        <v>73.71</v>
      </c>
      <c r="O153" s="58" t="n">
        <v>109.61</v>
      </c>
      <c r="P153" s="58" t="n">
        <v>80.67</v>
      </c>
      <c r="Q153" s="58" t="n">
        <v>106.38</v>
      </c>
      <c r="R153" s="58" t="n">
        <v>16.22</v>
      </c>
      <c r="S153" s="58" t="n">
        <v>16.48</v>
      </c>
      <c r="T153" s="58" t="n">
        <v>15.16</v>
      </c>
      <c r="V153" s="28"/>
      <c r="AJ153" s="49"/>
      <c r="AK153" s="49"/>
      <c r="AL153" s="49"/>
      <c r="AM153" s="49"/>
      <c r="AN153" s="49"/>
      <c r="AO153" s="49"/>
      <c r="AP153" s="49"/>
      <c r="AQ153" s="49"/>
      <c r="AR153" s="49"/>
      <c r="AS153" s="49"/>
    </row>
    <row r="154" customFormat="false" ht="13.5" hidden="false" customHeight="true" outlineLevel="0" collapsed="false">
      <c r="B154" s="35"/>
      <c r="C154" s="133" t="n">
        <f aca="false">C153+0.0034</f>
        <v>0.514916666666667</v>
      </c>
      <c r="D154" s="57" t="n">
        <v>260</v>
      </c>
      <c r="E154" s="58" t="n">
        <v>119.8</v>
      </c>
      <c r="F154" s="58" t="n">
        <v>121.24</v>
      </c>
      <c r="G154" s="58" t="n">
        <v>102.52</v>
      </c>
      <c r="H154" s="58" t="n">
        <v>124.11</v>
      </c>
      <c r="I154" s="58" t="n">
        <v>114.71</v>
      </c>
      <c r="J154" s="58" t="n">
        <v>115.08</v>
      </c>
      <c r="K154" s="58" t="n">
        <v>122.9</v>
      </c>
      <c r="L154" s="58" t="n">
        <v>128.75</v>
      </c>
      <c r="M154" s="58" t="n">
        <v>107.04</v>
      </c>
      <c r="N154" s="58" t="n">
        <v>73.94</v>
      </c>
      <c r="O154" s="58" t="n">
        <v>109.76</v>
      </c>
      <c r="P154" s="58" t="n">
        <v>80.69</v>
      </c>
      <c r="Q154" s="58" t="n">
        <v>106.57</v>
      </c>
      <c r="R154" s="58" t="n">
        <v>16.25</v>
      </c>
      <c r="S154" s="58" t="n">
        <v>16.17</v>
      </c>
      <c r="T154" s="58" t="n">
        <v>15.17</v>
      </c>
      <c r="V154" s="28"/>
      <c r="AJ154" s="49"/>
      <c r="AK154" s="49"/>
      <c r="AL154" s="49"/>
      <c r="AM154" s="49"/>
      <c r="AN154" s="49"/>
      <c r="AO154" s="49"/>
      <c r="AP154" s="49"/>
      <c r="AQ154" s="49"/>
      <c r="AR154" s="49"/>
      <c r="AS154" s="49"/>
    </row>
    <row r="155" customFormat="false" ht="13.5" hidden="false" customHeight="true" outlineLevel="0" collapsed="false">
      <c r="B155" s="35"/>
      <c r="C155" s="133" t="n">
        <f aca="false">C154+0.0034</f>
        <v>0.518316666666667</v>
      </c>
      <c r="D155" s="57" t="n">
        <v>265</v>
      </c>
      <c r="E155" s="58" t="n">
        <v>119.7</v>
      </c>
      <c r="F155" s="58" t="n">
        <v>121.04</v>
      </c>
      <c r="G155" s="58" t="n">
        <v>102.31</v>
      </c>
      <c r="H155" s="58" t="n">
        <v>123.66</v>
      </c>
      <c r="I155" s="58" t="n">
        <v>114.67</v>
      </c>
      <c r="J155" s="58" t="n">
        <v>114.78</v>
      </c>
      <c r="K155" s="58" t="n">
        <v>122.68</v>
      </c>
      <c r="L155" s="58" t="n">
        <v>128.43</v>
      </c>
      <c r="M155" s="58" t="n">
        <v>107.12</v>
      </c>
      <c r="N155" s="58" t="n">
        <v>74.11</v>
      </c>
      <c r="O155" s="58" t="n">
        <v>109.68</v>
      </c>
      <c r="P155" s="58" t="n">
        <v>80.58</v>
      </c>
      <c r="Q155" s="58" t="n">
        <v>106.39</v>
      </c>
      <c r="R155" s="58" t="n">
        <v>16.26</v>
      </c>
      <c r="S155" s="58" t="n">
        <v>16.43</v>
      </c>
      <c r="T155" s="58" t="n">
        <v>15.22</v>
      </c>
      <c r="V155" s="28"/>
      <c r="AJ155" s="49"/>
      <c r="AK155" s="49"/>
      <c r="AL155" s="49"/>
      <c r="AM155" s="49"/>
      <c r="AN155" s="49"/>
      <c r="AO155" s="49"/>
      <c r="AP155" s="49"/>
      <c r="AQ155" s="49"/>
      <c r="AR155" s="49"/>
      <c r="AS155" s="49"/>
    </row>
    <row r="156" customFormat="false" ht="13.5" hidden="false" customHeight="true" outlineLevel="0" collapsed="false">
      <c r="B156" s="35"/>
      <c r="C156" s="133" t="n">
        <f aca="false">C155+0.0034</f>
        <v>0.521716666666667</v>
      </c>
      <c r="D156" s="65" t="n">
        <v>270</v>
      </c>
      <c r="E156" s="66" t="n">
        <v>119.87</v>
      </c>
      <c r="F156" s="66" t="n">
        <v>121.02</v>
      </c>
      <c r="G156" s="66" t="n">
        <v>102.11</v>
      </c>
      <c r="H156" s="66" t="n">
        <v>123.71</v>
      </c>
      <c r="I156" s="66" t="n">
        <v>114.66</v>
      </c>
      <c r="J156" s="66" t="n">
        <v>114.86</v>
      </c>
      <c r="K156" s="66" t="n">
        <v>122.7</v>
      </c>
      <c r="L156" s="66" t="n">
        <v>128.61</v>
      </c>
      <c r="M156" s="66" t="n">
        <v>106.77</v>
      </c>
      <c r="N156" s="66" t="n">
        <v>74.13</v>
      </c>
      <c r="O156" s="66" t="n">
        <v>109.61</v>
      </c>
      <c r="P156" s="66" t="n">
        <v>80.69</v>
      </c>
      <c r="Q156" s="66" t="n">
        <v>106.37</v>
      </c>
      <c r="R156" s="66" t="n">
        <v>16.32</v>
      </c>
      <c r="S156" s="66" t="n">
        <v>16.48</v>
      </c>
      <c r="T156" s="66" t="n">
        <v>15.28</v>
      </c>
      <c r="V156" s="28"/>
      <c r="Y156" s="47"/>
      <c r="AE156" s="48"/>
      <c r="AF156" s="48"/>
      <c r="AG156" s="48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</row>
    <row r="157" customFormat="false" ht="13.5" hidden="false" customHeight="true" outlineLevel="0" collapsed="false">
      <c r="B157" s="35"/>
      <c r="C157" s="133" t="n">
        <f aca="false">C156+0.0034</f>
        <v>0.525116666666667</v>
      </c>
      <c r="D157" s="57" t="n">
        <v>275</v>
      </c>
      <c r="E157" s="58" t="n">
        <v>120.24</v>
      </c>
      <c r="F157" s="58" t="n">
        <v>121.29</v>
      </c>
      <c r="G157" s="58" t="n">
        <v>102.17</v>
      </c>
      <c r="H157" s="58" t="n">
        <v>124.14</v>
      </c>
      <c r="I157" s="58" t="n">
        <v>114.97</v>
      </c>
      <c r="J157" s="58" t="n">
        <v>115.13</v>
      </c>
      <c r="K157" s="58" t="n">
        <v>122.76</v>
      </c>
      <c r="L157" s="58" t="n">
        <v>129.06</v>
      </c>
      <c r="M157" s="58" t="n">
        <v>107</v>
      </c>
      <c r="N157" s="58" t="n">
        <v>74.74</v>
      </c>
      <c r="O157" s="58" t="n">
        <v>109.74</v>
      </c>
      <c r="P157" s="58" t="n">
        <v>80.71</v>
      </c>
      <c r="Q157" s="58" t="n">
        <v>106.54</v>
      </c>
      <c r="R157" s="58" t="n">
        <v>16.36</v>
      </c>
      <c r="S157" s="58" t="n">
        <v>16.67</v>
      </c>
      <c r="T157" s="58" t="n">
        <v>15.33</v>
      </c>
      <c r="V157" s="28"/>
      <c r="Y157" s="47"/>
      <c r="AE157" s="48"/>
      <c r="AF157" s="48"/>
      <c r="AG157" s="48"/>
      <c r="AJ157" s="49"/>
      <c r="AK157" s="49"/>
      <c r="AL157" s="49"/>
      <c r="AM157" s="49"/>
      <c r="AN157" s="49"/>
      <c r="AO157" s="49"/>
      <c r="AP157" s="49"/>
      <c r="AQ157" s="49"/>
      <c r="AR157" s="49"/>
      <c r="AS157" s="49"/>
    </row>
    <row r="158" customFormat="false" ht="13.5" hidden="false" customHeight="true" outlineLevel="0" collapsed="false">
      <c r="B158" s="35"/>
      <c r="C158" s="133" t="n">
        <f aca="false">C157+0.0034</f>
        <v>0.528516666666667</v>
      </c>
      <c r="D158" s="57" t="n">
        <v>280</v>
      </c>
      <c r="E158" s="58" t="n">
        <v>120.55</v>
      </c>
      <c r="F158" s="58" t="n">
        <v>121.54</v>
      </c>
      <c r="G158" s="58" t="n">
        <v>102.24</v>
      </c>
      <c r="H158" s="58" t="n">
        <v>124.03</v>
      </c>
      <c r="I158" s="58" t="n">
        <v>115.24</v>
      </c>
      <c r="J158" s="58" t="n">
        <v>115.24</v>
      </c>
      <c r="K158" s="58" t="n">
        <v>122.74</v>
      </c>
      <c r="L158" s="58" t="n">
        <v>128.61</v>
      </c>
      <c r="M158" s="58" t="n">
        <v>107.79</v>
      </c>
      <c r="N158" s="58" t="n">
        <v>74.84</v>
      </c>
      <c r="O158" s="58" t="n">
        <v>110.28</v>
      </c>
      <c r="P158" s="58" t="n">
        <v>80.83</v>
      </c>
      <c r="Q158" s="58" t="n">
        <v>106.83</v>
      </c>
      <c r="R158" s="58" t="n">
        <v>16.3</v>
      </c>
      <c r="S158" s="58" t="n">
        <v>16.49</v>
      </c>
      <c r="T158" s="58" t="n">
        <v>15.28</v>
      </c>
      <c r="V158" s="28"/>
      <c r="Y158" s="47"/>
      <c r="AE158" s="48"/>
      <c r="AF158" s="48"/>
      <c r="AG158" s="48"/>
      <c r="AJ158" s="49"/>
      <c r="AK158" s="49"/>
      <c r="AL158" s="49"/>
      <c r="AM158" s="49"/>
      <c r="AN158" s="49"/>
      <c r="AO158" s="49"/>
      <c r="AP158" s="49"/>
      <c r="AQ158" s="49"/>
      <c r="AR158" s="49"/>
      <c r="AS158" s="49"/>
    </row>
    <row r="159" customFormat="false" ht="13.5" hidden="false" customHeight="true" outlineLevel="0" collapsed="false">
      <c r="B159" s="35"/>
      <c r="C159" s="133" t="n">
        <f aca="false">C158+0.0034</f>
        <v>0.531916666666667</v>
      </c>
      <c r="D159" s="57" t="n">
        <v>285</v>
      </c>
      <c r="E159" s="58" t="n">
        <v>120.84</v>
      </c>
      <c r="F159" s="58" t="n">
        <v>121.79</v>
      </c>
      <c r="G159" s="58" t="n">
        <v>102.32</v>
      </c>
      <c r="H159" s="58" t="n">
        <v>124.08</v>
      </c>
      <c r="I159" s="58" t="n">
        <v>115.51</v>
      </c>
      <c r="J159" s="58" t="n">
        <v>115.4</v>
      </c>
      <c r="K159" s="58" t="n">
        <v>122.98</v>
      </c>
      <c r="L159" s="58" t="n">
        <v>128.02</v>
      </c>
      <c r="M159" s="58" t="n">
        <v>107.95</v>
      </c>
      <c r="N159" s="58" t="n">
        <v>73.21</v>
      </c>
      <c r="O159" s="58" t="n">
        <v>110.6</v>
      </c>
      <c r="P159" s="58" t="n">
        <v>80.69</v>
      </c>
      <c r="Q159" s="58" t="n">
        <v>106.51</v>
      </c>
      <c r="R159" s="58" t="n">
        <v>16.33</v>
      </c>
      <c r="S159" s="58" t="n">
        <v>16.07</v>
      </c>
      <c r="T159" s="58" t="n">
        <v>15.22</v>
      </c>
      <c r="V159" s="28"/>
      <c r="Y159" s="47"/>
      <c r="AE159" s="48"/>
      <c r="AF159" s="48"/>
      <c r="AG159" s="48"/>
      <c r="AJ159" s="49"/>
      <c r="AK159" s="49"/>
      <c r="AL159" s="49"/>
      <c r="AM159" s="49"/>
      <c r="AN159" s="49"/>
      <c r="AO159" s="49"/>
      <c r="AP159" s="49"/>
      <c r="AQ159" s="49"/>
      <c r="AR159" s="49"/>
      <c r="AS159" s="49"/>
    </row>
    <row r="160" customFormat="false" ht="13.5" hidden="false" customHeight="true" outlineLevel="0" collapsed="false">
      <c r="B160" s="35"/>
      <c r="C160" s="133" t="n">
        <f aca="false">C159+0.0034</f>
        <v>0.535316666666667</v>
      </c>
      <c r="D160" s="57" t="n">
        <v>290</v>
      </c>
      <c r="E160" s="58" t="n">
        <v>120.99</v>
      </c>
      <c r="F160" s="58" t="n">
        <v>121.77</v>
      </c>
      <c r="G160" s="58" t="n">
        <v>102.24</v>
      </c>
      <c r="H160" s="58" t="n">
        <v>123.9</v>
      </c>
      <c r="I160" s="58" t="n">
        <v>115.68</v>
      </c>
      <c r="J160" s="58" t="n">
        <v>115.46</v>
      </c>
      <c r="K160" s="58" t="n">
        <v>122.89</v>
      </c>
      <c r="L160" s="58" t="n">
        <v>128.73</v>
      </c>
      <c r="M160" s="58" t="n">
        <v>107.97</v>
      </c>
      <c r="N160" s="58" t="n">
        <v>74.66</v>
      </c>
      <c r="O160" s="58" t="n">
        <v>110.56</v>
      </c>
      <c r="P160" s="58" t="n">
        <v>80.95</v>
      </c>
      <c r="Q160" s="58" t="n">
        <v>106.89</v>
      </c>
      <c r="R160" s="58" t="n">
        <v>16.29</v>
      </c>
      <c r="S160" s="58" t="n">
        <v>16.34</v>
      </c>
      <c r="T160" s="58" t="n">
        <v>15.33</v>
      </c>
      <c r="V160" s="28"/>
      <c r="Y160" s="47"/>
      <c r="AE160" s="48"/>
      <c r="AF160" s="48"/>
      <c r="AG160" s="48"/>
      <c r="AJ160" s="49"/>
      <c r="AK160" s="49"/>
      <c r="AL160" s="49"/>
      <c r="AM160" s="49"/>
      <c r="AN160" s="49"/>
      <c r="AO160" s="49"/>
      <c r="AP160" s="49"/>
      <c r="AQ160" s="49"/>
      <c r="AR160" s="49"/>
      <c r="AS160" s="49"/>
    </row>
    <row r="161" customFormat="false" ht="13.5" hidden="false" customHeight="true" outlineLevel="0" collapsed="false">
      <c r="B161" s="35"/>
      <c r="C161" s="133" t="n">
        <f aca="false">C160+0.0034</f>
        <v>0.538716666666667</v>
      </c>
      <c r="D161" s="57" t="n">
        <v>295</v>
      </c>
      <c r="E161" s="58" t="n">
        <v>120.82</v>
      </c>
      <c r="F161" s="58" t="n">
        <v>121.65</v>
      </c>
      <c r="G161" s="58" t="n">
        <v>102.16</v>
      </c>
      <c r="H161" s="58" t="n">
        <v>123.61</v>
      </c>
      <c r="I161" s="58" t="n">
        <v>115.64</v>
      </c>
      <c r="J161" s="58" t="n">
        <v>115.23</v>
      </c>
      <c r="K161" s="58" t="n">
        <v>122.51</v>
      </c>
      <c r="L161" s="58" t="n">
        <v>127.79</v>
      </c>
      <c r="M161" s="58" t="n">
        <v>108.01</v>
      </c>
      <c r="N161" s="58" t="n">
        <v>73.13</v>
      </c>
      <c r="O161" s="58" t="n">
        <v>110.76</v>
      </c>
      <c r="P161" s="58" t="n">
        <v>80.68</v>
      </c>
      <c r="Q161" s="58" t="n">
        <v>106.32</v>
      </c>
      <c r="R161" s="58" t="n">
        <v>16.4</v>
      </c>
      <c r="S161" s="58" t="n">
        <v>16.15</v>
      </c>
      <c r="T161" s="58" t="n">
        <v>15.4</v>
      </c>
      <c r="V161" s="28"/>
      <c r="Y161" s="47"/>
      <c r="AE161" s="48"/>
      <c r="AF161" s="48"/>
      <c r="AG161" s="48"/>
      <c r="AJ161" s="49"/>
      <c r="AK161" s="49"/>
      <c r="AL161" s="49"/>
      <c r="AM161" s="49"/>
      <c r="AN161" s="49"/>
      <c r="AO161" s="49"/>
      <c r="AP161" s="49"/>
      <c r="AQ161" s="49"/>
      <c r="AR161" s="49"/>
      <c r="AS161" s="49"/>
    </row>
    <row r="162" customFormat="false" ht="13.5" hidden="false" customHeight="true" outlineLevel="0" collapsed="false">
      <c r="B162" s="35"/>
      <c r="C162" s="133" t="n">
        <f aca="false">C161+0.0034</f>
        <v>0.542116666666667</v>
      </c>
      <c r="D162" s="65" t="n">
        <v>300</v>
      </c>
      <c r="E162" s="66" t="n">
        <v>120.67</v>
      </c>
      <c r="F162" s="66" t="n">
        <v>121.64</v>
      </c>
      <c r="G162" s="66" t="n">
        <v>102.11</v>
      </c>
      <c r="H162" s="66" t="n">
        <v>122.75</v>
      </c>
      <c r="I162" s="66" t="n">
        <v>115.42</v>
      </c>
      <c r="J162" s="66" t="n">
        <v>114.61</v>
      </c>
      <c r="K162" s="66" t="n">
        <v>122.02</v>
      </c>
      <c r="L162" s="66" t="n">
        <v>126.5</v>
      </c>
      <c r="M162" s="66" t="n">
        <v>107.27</v>
      </c>
      <c r="N162" s="66" t="n">
        <v>70.99</v>
      </c>
      <c r="O162" s="66" t="n">
        <v>110.45</v>
      </c>
      <c r="P162" s="66" t="n">
        <v>80.32</v>
      </c>
      <c r="Q162" s="66" t="n">
        <v>105.9</v>
      </c>
      <c r="R162" s="66" t="n">
        <v>16.29</v>
      </c>
      <c r="S162" s="66" t="n">
        <v>16.13</v>
      </c>
      <c r="T162" s="66" t="n">
        <v>15.39</v>
      </c>
      <c r="V162" s="28"/>
      <c r="Y162" s="47"/>
      <c r="AE162" s="48"/>
      <c r="AF162" s="48"/>
      <c r="AG162" s="48"/>
      <c r="AJ162" s="49"/>
      <c r="AK162" s="49"/>
      <c r="AL162" s="49"/>
      <c r="AM162" s="49"/>
      <c r="AN162" s="49"/>
      <c r="AO162" s="49"/>
      <c r="AP162" s="49"/>
      <c r="AQ162" s="49"/>
      <c r="AR162" s="49"/>
      <c r="AS162" s="49"/>
    </row>
    <row r="163" customFormat="false" ht="13.5" hidden="false" customHeight="true" outlineLevel="0" collapsed="false">
      <c r="B163" s="35"/>
      <c r="C163" s="133" t="n">
        <f aca="false">C162+0.0034</f>
        <v>0.545516666666667</v>
      </c>
      <c r="D163" s="57" t="n">
        <v>305</v>
      </c>
      <c r="E163" s="58" t="n">
        <v>120.71</v>
      </c>
      <c r="F163" s="58" t="n">
        <v>121.59</v>
      </c>
      <c r="G163" s="58" t="n">
        <v>102.02</v>
      </c>
      <c r="H163" s="58" t="n">
        <v>122.57</v>
      </c>
      <c r="I163" s="58" t="n">
        <v>115.47</v>
      </c>
      <c r="J163" s="58" t="n">
        <v>114.57</v>
      </c>
      <c r="K163" s="58" t="n">
        <v>121.85</v>
      </c>
      <c r="L163" s="58" t="n">
        <v>127.1</v>
      </c>
      <c r="M163" s="58" t="n">
        <v>107.75</v>
      </c>
      <c r="N163" s="58" t="n">
        <v>72.66</v>
      </c>
      <c r="O163" s="58" t="n">
        <v>110.47</v>
      </c>
      <c r="P163" s="58" t="n">
        <v>80.62</v>
      </c>
      <c r="Q163" s="58" t="n">
        <v>106.17</v>
      </c>
      <c r="R163" s="58" t="n">
        <v>16.36</v>
      </c>
      <c r="S163" s="58" t="n">
        <v>16.42</v>
      </c>
      <c r="T163" s="58" t="n">
        <v>15.34</v>
      </c>
      <c r="V163" s="28"/>
      <c r="Y163" s="47"/>
      <c r="AE163" s="48"/>
      <c r="AF163" s="48"/>
      <c r="AG163" s="48"/>
      <c r="AJ163" s="49"/>
      <c r="AK163" s="49"/>
      <c r="AL163" s="49"/>
      <c r="AM163" s="49"/>
      <c r="AN163" s="49"/>
      <c r="AO163" s="49"/>
      <c r="AP163" s="49"/>
      <c r="AQ163" s="49"/>
      <c r="AR163" s="49"/>
      <c r="AS163" s="49"/>
    </row>
    <row r="164" customFormat="false" ht="13.5" hidden="false" customHeight="true" outlineLevel="0" collapsed="false">
      <c r="B164" s="35"/>
      <c r="C164" s="133" t="n">
        <f aca="false">C163+0.0034</f>
        <v>0.548916666666667</v>
      </c>
      <c r="D164" s="57" t="n">
        <v>310</v>
      </c>
      <c r="E164" s="58" t="n">
        <v>120.47</v>
      </c>
      <c r="F164" s="58" t="n">
        <v>121.34</v>
      </c>
      <c r="G164" s="58" t="n">
        <v>101.73</v>
      </c>
      <c r="H164" s="58" t="n">
        <v>122.11</v>
      </c>
      <c r="I164" s="58" t="n">
        <v>115.26</v>
      </c>
      <c r="J164" s="58" t="n">
        <v>114.29</v>
      </c>
      <c r="K164" s="58" t="n">
        <v>121.57</v>
      </c>
      <c r="L164" s="58" t="n">
        <v>125.99</v>
      </c>
      <c r="M164" s="58" t="n">
        <v>107.57</v>
      </c>
      <c r="N164" s="58" t="n">
        <v>71.32</v>
      </c>
      <c r="O164" s="58" t="n">
        <v>110.38</v>
      </c>
      <c r="P164" s="58" t="n">
        <v>80.06</v>
      </c>
      <c r="Q164" s="58" t="n">
        <v>105.51</v>
      </c>
      <c r="R164" s="58" t="n">
        <v>16.38</v>
      </c>
      <c r="S164" s="58" t="n">
        <v>16.38</v>
      </c>
      <c r="T164" s="58" t="n">
        <v>15.56</v>
      </c>
      <c r="V164" s="28"/>
      <c r="Y164" s="47"/>
      <c r="AE164" s="48"/>
      <c r="AF164" s="48"/>
      <c r="AG164" s="48"/>
      <c r="AJ164" s="49"/>
      <c r="AK164" s="49"/>
      <c r="AL164" s="49"/>
      <c r="AM164" s="49"/>
      <c r="AN164" s="49"/>
      <c r="AO164" s="49"/>
      <c r="AP164" s="49"/>
      <c r="AQ164" s="49"/>
      <c r="AR164" s="49"/>
      <c r="AS164" s="49"/>
    </row>
    <row r="165" customFormat="false" ht="13.5" hidden="false" customHeight="true" outlineLevel="0" collapsed="false">
      <c r="B165" s="35"/>
      <c r="C165" s="133" t="n">
        <f aca="false">C164+0.0034</f>
        <v>0.552316666666666</v>
      </c>
      <c r="D165" s="57" t="n">
        <v>315</v>
      </c>
      <c r="E165" s="58" t="n">
        <v>120.58</v>
      </c>
      <c r="F165" s="58" t="n">
        <v>121.33</v>
      </c>
      <c r="G165" s="58" t="n">
        <v>101.66</v>
      </c>
      <c r="H165" s="58" t="n">
        <v>121.97</v>
      </c>
      <c r="I165" s="58" t="n">
        <v>115.25</v>
      </c>
      <c r="J165" s="58" t="n">
        <v>114.33</v>
      </c>
      <c r="K165" s="58" t="n">
        <v>121.56</v>
      </c>
      <c r="L165" s="58" t="n">
        <v>126.1</v>
      </c>
      <c r="M165" s="58" t="n">
        <v>107.95</v>
      </c>
      <c r="N165" s="58" t="n">
        <v>71.42</v>
      </c>
      <c r="O165" s="58" t="n">
        <v>110.41</v>
      </c>
      <c r="P165" s="58" t="n">
        <v>80.26</v>
      </c>
      <c r="Q165" s="58" t="n">
        <v>105.9</v>
      </c>
      <c r="R165" s="58" t="n">
        <v>16.5</v>
      </c>
      <c r="S165" s="58" t="n">
        <v>16.27</v>
      </c>
      <c r="T165" s="58" t="n">
        <v>15.49</v>
      </c>
      <c r="V165" s="28"/>
      <c r="Y165" s="47"/>
      <c r="AE165" s="48"/>
      <c r="AF165" s="48"/>
      <c r="AG165" s="48"/>
      <c r="AJ165" s="49"/>
      <c r="AK165" s="49"/>
      <c r="AL165" s="49"/>
      <c r="AM165" s="49"/>
      <c r="AN165" s="49"/>
      <c r="AO165" s="49"/>
      <c r="AP165" s="49"/>
      <c r="AQ165" s="49"/>
      <c r="AR165" s="49"/>
      <c r="AS165" s="49"/>
    </row>
    <row r="166" customFormat="false" ht="13.5" hidden="false" customHeight="true" outlineLevel="0" collapsed="false">
      <c r="B166" s="35"/>
      <c r="C166" s="133" t="n">
        <f aca="false">C165+0.0034</f>
        <v>0.555716666666666</v>
      </c>
      <c r="D166" s="57" t="n">
        <v>320</v>
      </c>
      <c r="E166" s="58" t="n">
        <v>120.55</v>
      </c>
      <c r="F166" s="58" t="n">
        <v>121.28</v>
      </c>
      <c r="G166" s="58" t="n">
        <v>101.52</v>
      </c>
      <c r="H166" s="58" t="n">
        <v>121.81</v>
      </c>
      <c r="I166" s="58" t="n">
        <v>115.23</v>
      </c>
      <c r="J166" s="58" t="n">
        <v>114.21</v>
      </c>
      <c r="K166" s="58" t="n">
        <v>121.17</v>
      </c>
      <c r="L166" s="58" t="n">
        <v>126.31</v>
      </c>
      <c r="M166" s="58" t="n">
        <v>107.4</v>
      </c>
      <c r="N166" s="58" t="n">
        <v>71.22</v>
      </c>
      <c r="O166" s="58" t="n">
        <v>110.21</v>
      </c>
      <c r="P166" s="58" t="n">
        <v>80.28</v>
      </c>
      <c r="Q166" s="58" t="n">
        <v>105.6</v>
      </c>
      <c r="R166" s="58" t="n">
        <v>16.38</v>
      </c>
      <c r="S166" s="58" t="n">
        <v>16.42</v>
      </c>
      <c r="T166" s="58" t="n">
        <v>15.38</v>
      </c>
      <c r="V166" s="28"/>
      <c r="Y166" s="47"/>
      <c r="AE166" s="48"/>
      <c r="AF166" s="48"/>
      <c r="AG166" s="48"/>
      <c r="AJ166" s="49"/>
      <c r="AK166" s="49"/>
      <c r="AL166" s="49"/>
      <c r="AM166" s="49"/>
      <c r="AN166" s="49"/>
      <c r="AO166" s="49"/>
      <c r="AP166" s="49"/>
      <c r="AQ166" s="49"/>
      <c r="AR166" s="49"/>
      <c r="AS166" s="49"/>
    </row>
    <row r="167" customFormat="false" ht="13.5" hidden="false" customHeight="true" outlineLevel="0" collapsed="false">
      <c r="B167" s="35"/>
      <c r="C167" s="133" t="n">
        <f aca="false">C166+0.0034</f>
        <v>0.559116666666666</v>
      </c>
      <c r="D167" s="57" t="n">
        <v>325</v>
      </c>
      <c r="E167" s="58" t="n">
        <v>120.62</v>
      </c>
      <c r="F167" s="58" t="n">
        <v>121.27</v>
      </c>
      <c r="G167" s="58" t="n">
        <v>101.51</v>
      </c>
      <c r="H167" s="58" t="n">
        <v>121.92</v>
      </c>
      <c r="I167" s="58" t="n">
        <v>115.32</v>
      </c>
      <c r="J167" s="58" t="n">
        <v>114.41</v>
      </c>
      <c r="K167" s="58" t="n">
        <v>121.41</v>
      </c>
      <c r="L167" s="58" t="n">
        <v>126.49</v>
      </c>
      <c r="M167" s="58" t="n">
        <v>107.7</v>
      </c>
      <c r="N167" s="58" t="n">
        <v>70.97</v>
      </c>
      <c r="O167" s="58" t="n">
        <v>110.36</v>
      </c>
      <c r="P167" s="58" t="n">
        <v>80.54</v>
      </c>
      <c r="Q167" s="58" t="n">
        <v>106.13</v>
      </c>
      <c r="R167" s="58" t="n">
        <v>16.48</v>
      </c>
      <c r="S167" s="58" t="n">
        <v>16.46</v>
      </c>
      <c r="T167" s="58" t="n">
        <v>15.43</v>
      </c>
      <c r="V167" s="28"/>
      <c r="Y167" s="47"/>
      <c r="AE167" s="48"/>
      <c r="AF167" s="48"/>
      <c r="AG167" s="48"/>
      <c r="AJ167" s="49"/>
      <c r="AK167" s="49"/>
      <c r="AL167" s="49"/>
      <c r="AM167" s="49"/>
      <c r="AN167" s="49"/>
      <c r="AO167" s="49"/>
      <c r="AP167" s="49"/>
      <c r="AQ167" s="49"/>
      <c r="AR167" s="49"/>
      <c r="AS167" s="49"/>
    </row>
    <row r="168" customFormat="false" ht="13.5" hidden="false" customHeight="true" outlineLevel="0" collapsed="false">
      <c r="B168" s="35"/>
      <c r="C168" s="133" t="n">
        <f aca="false">C167+0.0034</f>
        <v>0.562516666666666</v>
      </c>
      <c r="D168" s="65" t="n">
        <v>330</v>
      </c>
      <c r="E168" s="66" t="n">
        <v>120.47</v>
      </c>
      <c r="F168" s="66" t="n">
        <v>121.15</v>
      </c>
      <c r="G168" s="66" t="n">
        <v>101.4</v>
      </c>
      <c r="H168" s="66" t="n">
        <v>121.7</v>
      </c>
      <c r="I168" s="66" t="n">
        <v>115.11</v>
      </c>
      <c r="J168" s="66" t="n">
        <v>114.18</v>
      </c>
      <c r="K168" s="66" t="n">
        <v>121.23</v>
      </c>
      <c r="L168" s="66" t="n">
        <v>125.97</v>
      </c>
      <c r="M168" s="66" t="n">
        <v>108.01</v>
      </c>
      <c r="N168" s="66" t="n">
        <v>70.84</v>
      </c>
      <c r="O168" s="66" t="n">
        <v>110.42</v>
      </c>
      <c r="P168" s="66" t="n">
        <v>80.34</v>
      </c>
      <c r="Q168" s="66" t="n">
        <v>105.88</v>
      </c>
      <c r="R168" s="66" t="n">
        <v>16.57</v>
      </c>
      <c r="S168" s="66" t="n">
        <v>16.4</v>
      </c>
      <c r="T168" s="66" t="n">
        <v>15.48</v>
      </c>
      <c r="V168" s="28"/>
      <c r="Y168" s="47"/>
      <c r="AE168" s="48"/>
      <c r="AF168" s="48"/>
      <c r="AG168" s="48"/>
      <c r="AJ168" s="49"/>
      <c r="AK168" s="49"/>
      <c r="AL168" s="49"/>
      <c r="AM168" s="49"/>
      <c r="AN168" s="49"/>
      <c r="AO168" s="49"/>
      <c r="AP168" s="49"/>
      <c r="AQ168" s="49"/>
      <c r="AR168" s="49"/>
      <c r="AS168" s="49"/>
    </row>
    <row r="169" customFormat="false" ht="13.5" hidden="false" customHeight="true" outlineLevel="0" collapsed="false">
      <c r="B169" s="35"/>
      <c r="C169" s="133" t="n">
        <f aca="false">C168+0.0034</f>
        <v>0.565916666666666</v>
      </c>
      <c r="D169" s="57" t="n">
        <v>335</v>
      </c>
      <c r="E169" s="58" t="n">
        <v>120.61</v>
      </c>
      <c r="F169" s="58" t="n">
        <v>121.18</v>
      </c>
      <c r="G169" s="58" t="n">
        <v>101.41</v>
      </c>
      <c r="H169" s="58" t="n">
        <v>122.01</v>
      </c>
      <c r="I169" s="58" t="n">
        <v>115.25</v>
      </c>
      <c r="J169" s="58" t="n">
        <v>114.43</v>
      </c>
      <c r="K169" s="58" t="n">
        <v>121.41</v>
      </c>
      <c r="L169" s="58" t="n">
        <v>126.41</v>
      </c>
      <c r="M169" s="58" t="n">
        <v>107.86</v>
      </c>
      <c r="N169" s="58" t="n">
        <v>71.92</v>
      </c>
      <c r="O169" s="58" t="n">
        <v>110.45</v>
      </c>
      <c r="P169" s="58" t="n">
        <v>80.56</v>
      </c>
      <c r="Q169" s="58" t="n">
        <v>106.04</v>
      </c>
      <c r="R169" s="58" t="n">
        <v>16.54</v>
      </c>
      <c r="S169" s="58" t="n">
        <v>16.4</v>
      </c>
      <c r="T169" s="58" t="n">
        <v>15.56</v>
      </c>
      <c r="V169" s="28"/>
      <c r="Y169" s="47"/>
      <c r="AE169" s="48"/>
      <c r="AF169" s="48"/>
      <c r="AG169" s="48"/>
      <c r="AJ169" s="49"/>
      <c r="AK169" s="49"/>
      <c r="AL169" s="49"/>
      <c r="AM169" s="49"/>
      <c r="AN169" s="49"/>
      <c r="AO169" s="49"/>
      <c r="AP169" s="49"/>
      <c r="AQ169" s="49"/>
      <c r="AR169" s="49"/>
      <c r="AS169" s="49"/>
    </row>
    <row r="170" customFormat="false" ht="13.5" hidden="false" customHeight="true" outlineLevel="0" collapsed="false">
      <c r="B170" s="35"/>
      <c r="C170" s="133" t="n">
        <f aca="false">C169+0.0034</f>
        <v>0.569316666666666</v>
      </c>
      <c r="D170" s="57" t="n">
        <v>340</v>
      </c>
      <c r="E170" s="58" t="n">
        <v>120.68</v>
      </c>
      <c r="F170" s="58" t="n">
        <v>121.22</v>
      </c>
      <c r="G170" s="58" t="n">
        <v>101.42</v>
      </c>
      <c r="H170" s="58" t="n">
        <v>122.17</v>
      </c>
      <c r="I170" s="58" t="n">
        <v>115.33</v>
      </c>
      <c r="J170" s="58" t="n">
        <v>114.63</v>
      </c>
      <c r="K170" s="58" t="n">
        <v>121.65</v>
      </c>
      <c r="L170" s="58" t="n">
        <v>126.91</v>
      </c>
      <c r="M170" s="58" t="n">
        <v>108.03</v>
      </c>
      <c r="N170" s="58" t="n">
        <v>74.07</v>
      </c>
      <c r="O170" s="58" t="n">
        <v>110.4</v>
      </c>
      <c r="P170" s="58" t="n">
        <v>80.95</v>
      </c>
      <c r="Q170" s="58" t="n">
        <v>106.68</v>
      </c>
      <c r="R170" s="58" t="n">
        <v>16.42</v>
      </c>
      <c r="S170" s="58" t="n">
        <v>16.41</v>
      </c>
      <c r="T170" s="58" t="n">
        <v>15.37</v>
      </c>
      <c r="V170" s="28"/>
      <c r="Y170" s="47"/>
      <c r="AE170" s="48"/>
      <c r="AF170" s="48"/>
      <c r="AG170" s="48"/>
      <c r="AJ170" s="49"/>
      <c r="AK170" s="49"/>
      <c r="AL170" s="49"/>
      <c r="AM170" s="49"/>
      <c r="AN170" s="49"/>
      <c r="AO170" s="49"/>
      <c r="AP170" s="49"/>
      <c r="AQ170" s="49"/>
      <c r="AR170" s="49"/>
      <c r="AS170" s="49"/>
    </row>
    <row r="171" customFormat="false" ht="13.5" hidden="false" customHeight="true" outlineLevel="0" collapsed="false">
      <c r="B171" s="35"/>
      <c r="C171" s="133" t="n">
        <f aca="false">C170+0.0034</f>
        <v>0.572716666666666</v>
      </c>
      <c r="D171" s="57" t="n">
        <v>345</v>
      </c>
      <c r="E171" s="58" t="n">
        <v>120.91</v>
      </c>
      <c r="F171" s="58" t="n">
        <v>121.4</v>
      </c>
      <c r="G171" s="58" t="n">
        <v>101.53</v>
      </c>
      <c r="H171" s="58" t="n">
        <v>122.5</v>
      </c>
      <c r="I171" s="58" t="n">
        <v>115.51</v>
      </c>
      <c r="J171" s="58" t="n">
        <v>114.73</v>
      </c>
      <c r="K171" s="58" t="n">
        <v>121.63</v>
      </c>
      <c r="L171" s="58" t="n">
        <v>127.07</v>
      </c>
      <c r="M171" s="58" t="n">
        <v>107.8</v>
      </c>
      <c r="N171" s="58" t="n">
        <v>73.93</v>
      </c>
      <c r="O171" s="58" t="n">
        <v>110.22</v>
      </c>
      <c r="P171" s="58" t="n">
        <v>80.41</v>
      </c>
      <c r="Q171" s="58" t="n">
        <v>106.09</v>
      </c>
      <c r="R171" s="58" t="n">
        <v>16.43</v>
      </c>
      <c r="S171" s="58" t="n">
        <v>16.46</v>
      </c>
      <c r="T171" s="58" t="n">
        <v>15.36</v>
      </c>
      <c r="V171" s="28"/>
      <c r="Y171" s="47"/>
      <c r="AE171" s="48"/>
      <c r="AF171" s="48"/>
      <c r="AG171" s="48"/>
      <c r="AJ171" s="49"/>
      <c r="AK171" s="49"/>
      <c r="AL171" s="49"/>
      <c r="AM171" s="49"/>
      <c r="AN171" s="49"/>
      <c r="AO171" s="49"/>
      <c r="AP171" s="49"/>
      <c r="AQ171" s="49"/>
      <c r="AR171" s="49"/>
      <c r="AS171" s="49"/>
    </row>
    <row r="172" customFormat="false" ht="13.5" hidden="false" customHeight="true" outlineLevel="0" collapsed="false">
      <c r="B172" s="35"/>
      <c r="C172" s="133" t="n">
        <f aca="false">C171+0.0034</f>
        <v>0.576116666666666</v>
      </c>
      <c r="D172" s="57" t="n">
        <v>350</v>
      </c>
      <c r="E172" s="58" t="n">
        <v>120.84</v>
      </c>
      <c r="F172" s="58" t="n">
        <v>121.37</v>
      </c>
      <c r="G172" s="58" t="n">
        <v>101.44</v>
      </c>
      <c r="H172" s="58" t="n">
        <v>122.29</v>
      </c>
      <c r="I172" s="58" t="n">
        <v>115.45</v>
      </c>
      <c r="J172" s="58" t="n">
        <v>114.62</v>
      </c>
      <c r="K172" s="58" t="n">
        <v>121.57</v>
      </c>
      <c r="L172" s="58" t="n">
        <v>126.63</v>
      </c>
      <c r="M172" s="58" t="n">
        <v>107.91</v>
      </c>
      <c r="N172" s="58" t="n">
        <v>71.12</v>
      </c>
      <c r="O172" s="58" t="n">
        <v>110.61</v>
      </c>
      <c r="P172" s="58" t="n">
        <v>80.25</v>
      </c>
      <c r="Q172" s="58" t="n">
        <v>106.06</v>
      </c>
      <c r="R172" s="58" t="n">
        <v>16.44</v>
      </c>
      <c r="S172" s="58" t="n">
        <v>16.25</v>
      </c>
      <c r="T172" s="58" t="n">
        <v>15.52</v>
      </c>
      <c r="V172" s="28"/>
      <c r="Y172" s="47"/>
      <c r="AE172" s="48"/>
      <c r="AF172" s="48"/>
      <c r="AG172" s="48"/>
      <c r="AJ172" s="49"/>
      <c r="AK172" s="49"/>
      <c r="AL172" s="49"/>
      <c r="AM172" s="49"/>
      <c r="AN172" s="49"/>
      <c r="AO172" s="49"/>
      <c r="AP172" s="49"/>
      <c r="AQ172" s="49"/>
      <c r="AR172" s="49"/>
      <c r="AS172" s="49"/>
    </row>
    <row r="173" customFormat="false" ht="13.5" hidden="false" customHeight="true" outlineLevel="0" collapsed="false">
      <c r="B173" s="35"/>
      <c r="C173" s="133" t="n">
        <f aca="false">C172+0.0034</f>
        <v>0.579516666666666</v>
      </c>
      <c r="D173" s="57" t="n">
        <v>355</v>
      </c>
      <c r="E173" s="58" t="n">
        <v>120.81</v>
      </c>
      <c r="F173" s="58" t="n">
        <v>121.42</v>
      </c>
      <c r="G173" s="58" t="n">
        <v>101.45</v>
      </c>
      <c r="H173" s="58" t="n">
        <v>122.11</v>
      </c>
      <c r="I173" s="58" t="n">
        <v>115.4</v>
      </c>
      <c r="J173" s="58" t="n">
        <v>114.45</v>
      </c>
      <c r="K173" s="58" t="n">
        <v>121.43</v>
      </c>
      <c r="L173" s="58" t="n">
        <v>126.12</v>
      </c>
      <c r="M173" s="58" t="n">
        <v>107.89</v>
      </c>
      <c r="N173" s="58" t="n">
        <v>70.98</v>
      </c>
      <c r="O173" s="58" t="n">
        <v>110.31</v>
      </c>
      <c r="P173" s="58" t="n">
        <v>79.89</v>
      </c>
      <c r="Q173" s="58" t="n">
        <v>105.45</v>
      </c>
      <c r="R173" s="58" t="n">
        <v>16.27</v>
      </c>
      <c r="S173" s="58" t="n">
        <v>16.03</v>
      </c>
      <c r="T173" s="58" t="n">
        <v>15.31</v>
      </c>
      <c r="V173" s="28"/>
      <c r="Y173" s="47"/>
      <c r="AE173" s="48"/>
      <c r="AF173" s="48"/>
      <c r="AG173" s="48"/>
      <c r="AJ173" s="49"/>
      <c r="AK173" s="49"/>
      <c r="AL173" s="49"/>
      <c r="AM173" s="49"/>
      <c r="AN173" s="49"/>
      <c r="AO173" s="49"/>
      <c r="AP173" s="49"/>
      <c r="AQ173" s="49"/>
      <c r="AR173" s="49"/>
      <c r="AS173" s="49"/>
    </row>
    <row r="174" customFormat="false" ht="13.5" hidden="false" customHeight="true" outlineLevel="0" collapsed="false">
      <c r="B174" s="35"/>
      <c r="C174" s="133" t="n">
        <f aca="false">C173+0.0034</f>
        <v>0.582916666666666</v>
      </c>
      <c r="D174" s="65" t="n">
        <v>360</v>
      </c>
      <c r="E174" s="66" t="n">
        <v>121.09</v>
      </c>
      <c r="F174" s="66" t="n">
        <v>121.65</v>
      </c>
      <c r="G174" s="66" t="n">
        <v>101.46</v>
      </c>
      <c r="H174" s="66" t="n">
        <v>122.17</v>
      </c>
      <c r="I174" s="66" t="n">
        <v>115.54</v>
      </c>
      <c r="J174" s="66" t="n">
        <v>114.44</v>
      </c>
      <c r="K174" s="66" t="n">
        <v>121.41</v>
      </c>
      <c r="L174" s="66" t="n">
        <v>125.68</v>
      </c>
      <c r="M174" s="66" t="n">
        <v>107.64</v>
      </c>
      <c r="N174" s="66" t="n">
        <v>71.6</v>
      </c>
      <c r="O174" s="66" t="n">
        <v>110.27</v>
      </c>
      <c r="P174" s="66" t="n">
        <v>80.12</v>
      </c>
      <c r="Q174" s="66" t="n">
        <v>105.55</v>
      </c>
      <c r="R174" s="66" t="n">
        <v>16.19</v>
      </c>
      <c r="S174" s="66" t="n">
        <v>16.18</v>
      </c>
      <c r="T174" s="66" t="n">
        <v>15.25</v>
      </c>
      <c r="V174" s="28"/>
      <c r="Y174" s="47"/>
      <c r="AE174" s="48"/>
      <c r="AF174" s="48"/>
      <c r="AG174" s="48"/>
      <c r="AJ174" s="49"/>
      <c r="AK174" s="49"/>
      <c r="AL174" s="49"/>
      <c r="AM174" s="49"/>
      <c r="AN174" s="49"/>
      <c r="AO174" s="49"/>
      <c r="AP174" s="49"/>
      <c r="AQ174" s="49"/>
      <c r="AR174" s="49"/>
      <c r="AS174" s="49"/>
    </row>
    <row r="175" customFormat="false" ht="13.5" hidden="false" customHeight="true" outlineLevel="0" collapsed="false">
      <c r="B175" s="35"/>
      <c r="C175" s="56"/>
      <c r="D175" s="47"/>
      <c r="E175" s="48" t="n">
        <f aca="false">((E174+M174+N174)/3)*F176-R175+40</f>
        <v>134.264014096851</v>
      </c>
      <c r="F175" s="48" t="n">
        <f aca="false">((F174+I174)/2-R175)*F176+40</f>
        <v>153.010607234785</v>
      </c>
      <c r="G175" s="48" t="n">
        <f aca="false">((G174+J174)/2-R175)*F176+40</f>
        <v>141.29936896294</v>
      </c>
      <c r="H175" s="48" t="n">
        <f aca="false">((H174+K174)/2-R175)*F176+40</f>
        <v>156.52562896128</v>
      </c>
      <c r="I175" s="48" t="n">
        <f aca="false">(L174+Q174)/2-R175+40</f>
        <v>139.741666666667</v>
      </c>
      <c r="J175" s="48"/>
      <c r="K175" s="48"/>
      <c r="L175" s="48"/>
      <c r="M175" s="48"/>
      <c r="R175" s="1" t="n">
        <f aca="false">(R174+S174+T174)/3</f>
        <v>15.8733333333333</v>
      </c>
      <c r="V175" s="28"/>
      <c r="Y175" s="47"/>
      <c r="AE175" s="48"/>
      <c r="AF175" s="48"/>
      <c r="AG175" s="48"/>
      <c r="AJ175" s="49"/>
      <c r="AK175" s="49"/>
      <c r="AL175" s="49"/>
      <c r="AM175" s="49"/>
      <c r="AN175" s="49"/>
      <c r="AO175" s="49"/>
      <c r="AP175" s="49"/>
      <c r="AQ175" s="49"/>
      <c r="AR175" s="49"/>
      <c r="AS175" s="49"/>
    </row>
    <row r="176" customFormat="false" ht="13.5" hidden="false" customHeight="true" outlineLevel="0" collapsed="false">
      <c r="B176" s="35"/>
      <c r="D176" s="47"/>
      <c r="E176" s="1" t="s">
        <v>180</v>
      </c>
      <c r="F176" s="1" t="n">
        <f aca="false">(225+40)/(225+R175)</f>
        <v>1.1001632946777</v>
      </c>
      <c r="I176" s="191" t="s">
        <v>75</v>
      </c>
      <c r="J176" s="191"/>
      <c r="K176" s="191"/>
      <c r="L176" s="191"/>
      <c r="M176" s="191"/>
      <c r="N176" s="191"/>
      <c r="O176" s="191"/>
      <c r="V176" s="28"/>
      <c r="Y176" s="47"/>
      <c r="AE176" s="48"/>
      <c r="AF176" s="48"/>
      <c r="AG176" s="48"/>
      <c r="AJ176" s="49"/>
      <c r="AK176" s="49"/>
      <c r="AL176" s="49"/>
      <c r="AM176" s="49"/>
      <c r="AN176" s="49"/>
      <c r="AO176" s="49"/>
      <c r="AP176" s="49"/>
      <c r="AQ176" s="49"/>
      <c r="AR176" s="49"/>
      <c r="AS176" s="49"/>
    </row>
    <row r="177" s="51" customFormat="true" ht="13.5" hidden="false" customHeight="true" outlineLevel="0" collapsed="false">
      <c r="B177" s="237"/>
      <c r="E177" s="51" t="n">
        <f aca="false">(E174-R175)*$F$176+40</f>
        <v>155.755514655005</v>
      </c>
      <c r="F177" s="51" t="n">
        <f aca="false">(F174-S175)*$F$176+40</f>
        <v>173.834864797542</v>
      </c>
      <c r="G177" s="51" t="n">
        <f aca="false">(G174-T175)*$F$176+40</f>
        <v>151.622567878</v>
      </c>
      <c r="H177" s="51" t="n">
        <f aca="false">(H174-U175)*$F$176+40</f>
        <v>174.406949710775</v>
      </c>
      <c r="I177" s="51" t="n">
        <f aca="false">(I174-V175)*$F$176+40</f>
        <v>167.112867067062</v>
      </c>
      <c r="J177" s="51" t="n">
        <f aca="false">(J174-W175)*$F$176+40</f>
        <v>165.902687442916</v>
      </c>
      <c r="K177" s="51" t="n">
        <f aca="false">(K174-X175)*$F$176+40</f>
        <v>173.57082560682</v>
      </c>
      <c r="L177" s="51" t="n">
        <f aca="false">(L174-Y175)*$F$176+40</f>
        <v>178.268522875093</v>
      </c>
      <c r="M177" s="51" t="n">
        <f aca="false">(M174-Z175)*$F$176+40</f>
        <v>158.421577039108</v>
      </c>
      <c r="N177" s="51" t="n">
        <f aca="false">(N174-AA175)*$F$176+40</f>
        <v>118.771691898923</v>
      </c>
      <c r="O177" s="51" t="n">
        <f aca="false">(O174-AB175)*$F$176+40</f>
        <v>161.31500650411</v>
      </c>
      <c r="P177" s="51" t="n">
        <f aca="false">(P174-AC175)*$F$176+40</f>
        <v>128.145083169577</v>
      </c>
      <c r="Q177" s="51" t="n">
        <f aca="false">(Q174-AD175)*$F$176+40</f>
        <v>156.122235753231</v>
      </c>
      <c r="V177" s="238"/>
      <c r="Y177" s="48"/>
      <c r="AE177" s="48"/>
      <c r="AF177" s="48"/>
      <c r="AG177" s="48"/>
      <c r="AJ177" s="239"/>
      <c r="AK177" s="239"/>
      <c r="AL177" s="239"/>
      <c r="AM177" s="239"/>
      <c r="AN177" s="239"/>
      <c r="AO177" s="239"/>
      <c r="AP177" s="239"/>
      <c r="AQ177" s="239"/>
      <c r="AR177" s="239"/>
      <c r="AS177" s="239"/>
    </row>
    <row r="178" customFormat="false" ht="13.5" hidden="false" customHeight="true" outlineLevel="0" collapsed="false">
      <c r="B178" s="35"/>
      <c r="V178" s="28"/>
      <c r="Y178" s="47"/>
      <c r="AE178" s="48"/>
      <c r="AF178" s="48"/>
      <c r="AG178" s="48"/>
      <c r="AJ178" s="49"/>
      <c r="AK178" s="49"/>
      <c r="AL178" s="49"/>
      <c r="AM178" s="49"/>
      <c r="AN178" s="49"/>
      <c r="AO178" s="49"/>
      <c r="AP178" s="49"/>
      <c r="AQ178" s="49"/>
      <c r="AR178" s="49"/>
      <c r="AS178" s="49"/>
    </row>
    <row r="179" customFormat="false" ht="13.5" hidden="false" customHeight="true" outlineLevel="0" collapsed="false">
      <c r="B179" s="35"/>
      <c r="V179" s="28"/>
      <c r="Y179" s="47"/>
      <c r="AE179" s="48"/>
      <c r="AF179" s="48"/>
      <c r="AG179" s="48"/>
      <c r="AJ179" s="49"/>
      <c r="AK179" s="49"/>
      <c r="AL179" s="49"/>
      <c r="AM179" s="49"/>
      <c r="AN179" s="49"/>
      <c r="AO179" s="49"/>
      <c r="AP179" s="49"/>
      <c r="AQ179" s="49"/>
      <c r="AR179" s="49"/>
      <c r="AS179" s="49"/>
    </row>
    <row r="180" customFormat="false" ht="13.5" hidden="false" customHeight="true" outlineLevel="0" collapsed="false">
      <c r="B180" s="35"/>
      <c r="V180" s="28"/>
      <c r="Y180" s="47"/>
      <c r="AE180" s="48"/>
      <c r="AF180" s="48"/>
      <c r="AG180" s="48"/>
      <c r="AJ180" s="49"/>
      <c r="AK180" s="49"/>
      <c r="AL180" s="49"/>
      <c r="AM180" s="49"/>
      <c r="AN180" s="49"/>
      <c r="AO180" s="49"/>
      <c r="AP180" s="49"/>
      <c r="AQ180" s="49"/>
      <c r="AR180" s="49"/>
      <c r="AS180" s="49"/>
    </row>
    <row r="181" customFormat="false" ht="13.5" hidden="false" customHeight="true" outlineLevel="0" collapsed="false">
      <c r="B181" s="35"/>
      <c r="V181" s="28"/>
      <c r="Y181" s="47"/>
      <c r="AE181" s="48"/>
      <c r="AF181" s="48"/>
      <c r="AG181" s="48"/>
      <c r="AJ181" s="49"/>
      <c r="AK181" s="49"/>
      <c r="AL181" s="49"/>
      <c r="AM181" s="49"/>
      <c r="AN181" s="49"/>
      <c r="AO181" s="49"/>
      <c r="AP181" s="49"/>
      <c r="AQ181" s="49"/>
      <c r="AR181" s="49"/>
      <c r="AS181" s="49"/>
    </row>
    <row r="182" customFormat="false" ht="13.5" hidden="false" customHeight="true" outlineLevel="0" collapsed="false">
      <c r="B182" s="35"/>
      <c r="V182" s="28"/>
      <c r="Y182" s="47"/>
      <c r="AE182" s="48"/>
      <c r="AF182" s="48"/>
      <c r="AG182" s="48"/>
      <c r="AJ182" s="49"/>
      <c r="AK182" s="49"/>
      <c r="AL182" s="49"/>
      <c r="AM182" s="49"/>
      <c r="AN182" s="49"/>
      <c r="AO182" s="49"/>
      <c r="AP182" s="49"/>
      <c r="AQ182" s="49"/>
      <c r="AR182" s="49"/>
      <c r="AS182" s="49"/>
    </row>
    <row r="183" customFormat="false" ht="13.5" hidden="false" customHeight="true" outlineLevel="0" collapsed="false">
      <c r="B183" s="35"/>
      <c r="V183" s="28"/>
      <c r="Y183" s="47"/>
      <c r="AE183" s="48"/>
      <c r="AF183" s="48"/>
      <c r="AG183" s="48"/>
      <c r="AJ183" s="49"/>
      <c r="AK183" s="49"/>
      <c r="AL183" s="49"/>
      <c r="AM183" s="49"/>
      <c r="AN183" s="49"/>
      <c r="AO183" s="49"/>
      <c r="AP183" s="49"/>
      <c r="AQ183" s="49"/>
      <c r="AR183" s="49"/>
      <c r="AS183" s="49"/>
    </row>
    <row r="184" customFormat="false" ht="13.5" hidden="false" customHeight="true" outlineLevel="0" collapsed="false">
      <c r="B184" s="35"/>
      <c r="V184" s="28"/>
      <c r="Y184" s="47"/>
      <c r="AE184" s="48"/>
      <c r="AF184" s="48"/>
      <c r="AG184" s="48"/>
      <c r="AJ184" s="49"/>
      <c r="AK184" s="49"/>
      <c r="AL184" s="49"/>
      <c r="AM184" s="49"/>
      <c r="AN184" s="49"/>
      <c r="AO184" s="49"/>
      <c r="AP184" s="49"/>
      <c r="AQ184" s="49"/>
      <c r="AR184" s="49"/>
      <c r="AS184" s="49"/>
    </row>
    <row r="185" customFormat="false" ht="13.5" hidden="false" customHeight="true" outlineLevel="0" collapsed="false">
      <c r="B185" s="35"/>
      <c r="V185" s="28"/>
      <c r="Y185" s="47"/>
      <c r="AE185" s="48"/>
      <c r="AF185" s="48"/>
      <c r="AG185" s="48"/>
      <c r="AJ185" s="49"/>
      <c r="AK185" s="49"/>
      <c r="AL185" s="49"/>
      <c r="AM185" s="49"/>
      <c r="AN185" s="49"/>
      <c r="AO185" s="49"/>
      <c r="AP185" s="49"/>
      <c r="AQ185" s="49"/>
      <c r="AR185" s="49"/>
      <c r="AS185" s="49"/>
    </row>
    <row r="186" customFormat="false" ht="13.5" hidden="false" customHeight="true" outlineLevel="0" collapsed="false">
      <c r="B186" s="35"/>
      <c r="V186" s="28"/>
      <c r="Y186" s="47"/>
      <c r="AE186" s="48"/>
      <c r="AF186" s="48"/>
      <c r="AG186" s="48"/>
      <c r="AJ186" s="49"/>
      <c r="AK186" s="49"/>
      <c r="AL186" s="49"/>
      <c r="AM186" s="49"/>
      <c r="AN186" s="49"/>
      <c r="AO186" s="49"/>
      <c r="AP186" s="49"/>
      <c r="AQ186" s="49"/>
      <c r="AR186" s="49"/>
      <c r="AS186" s="49"/>
    </row>
    <row r="187" customFormat="false" ht="13.5" hidden="false" customHeight="true" outlineLevel="0" collapsed="false">
      <c r="B187" s="35"/>
      <c r="V187" s="28"/>
      <c r="Y187" s="47"/>
      <c r="AE187" s="48"/>
      <c r="AF187" s="48"/>
      <c r="AG187" s="48"/>
      <c r="AJ187" s="49"/>
      <c r="AK187" s="49"/>
      <c r="AL187" s="49"/>
      <c r="AM187" s="49"/>
      <c r="AN187" s="49"/>
      <c r="AO187" s="49"/>
      <c r="AP187" s="49"/>
      <c r="AQ187" s="49"/>
      <c r="AR187" s="49"/>
      <c r="AS187" s="49"/>
    </row>
    <row r="188" customFormat="false" ht="13.5" hidden="false" customHeight="true" outlineLevel="0" collapsed="false">
      <c r="B188" s="35"/>
      <c r="V188" s="28"/>
      <c r="Y188" s="47"/>
      <c r="AE188" s="48"/>
      <c r="AF188" s="48"/>
      <c r="AG188" s="48"/>
      <c r="AJ188" s="49"/>
      <c r="AK188" s="49"/>
      <c r="AL188" s="49"/>
      <c r="AM188" s="49"/>
      <c r="AN188" s="49"/>
      <c r="AO188" s="49"/>
      <c r="AP188" s="49"/>
      <c r="AQ188" s="49"/>
      <c r="AR188" s="49"/>
      <c r="AS188" s="49"/>
    </row>
    <row r="189" customFormat="false" ht="13.5" hidden="false" customHeight="true" outlineLevel="0" collapsed="false">
      <c r="B189" s="35"/>
      <c r="V189" s="28"/>
      <c r="Y189" s="47"/>
      <c r="AE189" s="48"/>
      <c r="AF189" s="48"/>
      <c r="AG189" s="48"/>
      <c r="AJ189" s="49"/>
      <c r="AK189" s="49"/>
      <c r="AL189" s="49"/>
      <c r="AM189" s="49"/>
      <c r="AN189" s="49"/>
      <c r="AO189" s="49"/>
      <c r="AP189" s="49"/>
      <c r="AQ189" s="49"/>
      <c r="AR189" s="49"/>
      <c r="AS189" s="49"/>
    </row>
    <row r="190" customFormat="false" ht="13.5" hidden="false" customHeight="true" outlineLevel="0" collapsed="false">
      <c r="B190" s="35"/>
      <c r="V190" s="28"/>
      <c r="Y190" s="47"/>
      <c r="AE190" s="48"/>
      <c r="AF190" s="48"/>
      <c r="AG190" s="48"/>
      <c r="AJ190" s="49"/>
      <c r="AK190" s="49"/>
      <c r="AL190" s="49"/>
      <c r="AM190" s="49"/>
      <c r="AN190" s="49"/>
      <c r="AO190" s="49"/>
      <c r="AP190" s="49"/>
      <c r="AQ190" s="49"/>
      <c r="AR190" s="49"/>
      <c r="AS190" s="49"/>
    </row>
    <row r="191" customFormat="false" ht="13.5" hidden="false" customHeight="true" outlineLevel="0" collapsed="false">
      <c r="B191" s="35"/>
      <c r="V191" s="28"/>
      <c r="Y191" s="47"/>
      <c r="AE191" s="48"/>
      <c r="AF191" s="48"/>
      <c r="AG191" s="48"/>
      <c r="AJ191" s="49"/>
      <c r="AK191" s="49"/>
      <c r="AL191" s="49"/>
      <c r="AM191" s="49"/>
      <c r="AN191" s="49"/>
      <c r="AO191" s="49"/>
      <c r="AP191" s="49"/>
      <c r="AQ191" s="49"/>
      <c r="AR191" s="49"/>
      <c r="AS191" s="49"/>
    </row>
    <row r="192" customFormat="false" ht="13.5" hidden="false" customHeight="true" outlineLevel="0" collapsed="false">
      <c r="B192" s="35"/>
      <c r="V192" s="28"/>
      <c r="Y192" s="47"/>
      <c r="AE192" s="48"/>
      <c r="AF192" s="48"/>
      <c r="AG192" s="48"/>
      <c r="AJ192" s="49"/>
      <c r="AK192" s="49"/>
      <c r="AL192" s="49"/>
      <c r="AM192" s="49"/>
      <c r="AN192" s="49"/>
      <c r="AO192" s="49"/>
      <c r="AP192" s="49"/>
      <c r="AQ192" s="49"/>
      <c r="AR192" s="49"/>
      <c r="AS192" s="49"/>
    </row>
    <row r="193" customFormat="false" ht="13.5" hidden="false" customHeight="true" outlineLevel="0" collapsed="false">
      <c r="B193" s="35"/>
      <c r="V193" s="28"/>
      <c r="Y193" s="47"/>
      <c r="AE193" s="48"/>
      <c r="AF193" s="48"/>
      <c r="AG193" s="48"/>
      <c r="AJ193" s="49"/>
      <c r="AK193" s="49"/>
      <c r="AL193" s="49"/>
      <c r="AM193" s="49"/>
      <c r="AN193" s="49"/>
      <c r="AO193" s="49"/>
      <c r="AP193" s="49"/>
      <c r="AQ193" s="49"/>
      <c r="AR193" s="49"/>
      <c r="AS193" s="49"/>
    </row>
    <row r="194" customFormat="false" ht="13.5" hidden="false" customHeight="true" outlineLevel="0" collapsed="false">
      <c r="B194" s="35"/>
      <c r="V194" s="28"/>
      <c r="Y194" s="47"/>
      <c r="AE194" s="48"/>
      <c r="AF194" s="48"/>
      <c r="AG194" s="48"/>
      <c r="AJ194" s="49"/>
      <c r="AK194" s="49"/>
      <c r="AL194" s="49"/>
      <c r="AM194" s="49"/>
      <c r="AN194" s="49"/>
      <c r="AO194" s="49"/>
      <c r="AP194" s="49"/>
      <c r="AQ194" s="49"/>
      <c r="AR194" s="49"/>
      <c r="AS194" s="49"/>
    </row>
    <row r="195" customFormat="false" ht="13.5" hidden="false" customHeight="true" outlineLevel="0" collapsed="false">
      <c r="B195" s="35"/>
      <c r="V195" s="28"/>
      <c r="Y195" s="47"/>
      <c r="AE195" s="48"/>
      <c r="AF195" s="48"/>
      <c r="AG195" s="48"/>
      <c r="AJ195" s="49"/>
      <c r="AK195" s="49"/>
      <c r="AL195" s="49"/>
      <c r="AM195" s="49"/>
      <c r="AN195" s="49"/>
      <c r="AO195" s="49"/>
      <c r="AP195" s="49"/>
      <c r="AQ195" s="49"/>
      <c r="AR195" s="49"/>
      <c r="AS195" s="49"/>
    </row>
    <row r="196" customFormat="false" ht="13.5" hidden="false" customHeight="true" outlineLevel="0" collapsed="false">
      <c r="B196" s="35"/>
      <c r="V196" s="28"/>
      <c r="Y196" s="47"/>
      <c r="AE196" s="48"/>
      <c r="AF196" s="48"/>
      <c r="AG196" s="48"/>
      <c r="AJ196" s="49"/>
      <c r="AK196" s="49"/>
      <c r="AL196" s="49"/>
      <c r="AM196" s="49"/>
      <c r="AN196" s="49"/>
      <c r="AO196" s="49"/>
      <c r="AP196" s="49"/>
      <c r="AQ196" s="49"/>
      <c r="AR196" s="49"/>
      <c r="AS196" s="49"/>
    </row>
    <row r="197" customFormat="false" ht="13.5" hidden="false" customHeight="true" outlineLevel="0" collapsed="false">
      <c r="B197" s="35"/>
      <c r="V197" s="28"/>
      <c r="Y197" s="47"/>
      <c r="AE197" s="48"/>
      <c r="AF197" s="48"/>
      <c r="AG197" s="48"/>
      <c r="AJ197" s="49"/>
      <c r="AK197" s="49"/>
      <c r="AL197" s="49"/>
      <c r="AM197" s="49"/>
      <c r="AN197" s="49"/>
      <c r="AO197" s="49"/>
      <c r="AP197" s="49"/>
      <c r="AQ197" s="49"/>
      <c r="AR197" s="49"/>
      <c r="AS197" s="49"/>
    </row>
    <row r="198" customFormat="false" ht="13.5" hidden="false" customHeight="true" outlineLevel="0" collapsed="false">
      <c r="B198" s="161" t="s">
        <v>80</v>
      </c>
      <c r="C198" s="161"/>
      <c r="D198" s="161"/>
      <c r="E198" s="161"/>
      <c r="F198" s="161"/>
      <c r="G198" s="161"/>
      <c r="H198" s="161"/>
      <c r="I198" s="161"/>
      <c r="J198" s="161"/>
      <c r="K198" s="161"/>
      <c r="L198" s="161"/>
      <c r="M198" s="161"/>
      <c r="N198" s="161"/>
      <c r="O198" s="161"/>
      <c r="P198" s="161"/>
      <c r="Q198" s="161"/>
      <c r="R198" s="161"/>
      <c r="S198" s="161"/>
      <c r="T198" s="161"/>
      <c r="U198" s="161"/>
      <c r="V198" s="161"/>
      <c r="AP198" s="49"/>
      <c r="AQ198" s="49"/>
      <c r="AR198" s="49"/>
      <c r="AS198" s="49"/>
    </row>
    <row r="199" customFormat="false" ht="13.5" hidden="false" customHeight="true" outlineLevel="0" collapsed="false">
      <c r="B199" s="164"/>
      <c r="C199" s="158"/>
      <c r="D199" s="158"/>
      <c r="E199" s="158"/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60"/>
      <c r="AP199" s="49"/>
      <c r="AQ199" s="49"/>
      <c r="AR199" s="49"/>
      <c r="AS199" s="49"/>
    </row>
    <row r="200" customFormat="false" ht="13.5" hidden="false" customHeight="true" outlineLevel="0" collapsed="false">
      <c r="B200" s="164"/>
      <c r="C200" s="158"/>
      <c r="D200" s="158"/>
      <c r="E200" s="158"/>
      <c r="F200" s="158"/>
      <c r="G200" s="158"/>
      <c r="H200" s="158"/>
      <c r="I200" s="158"/>
      <c r="J200" s="192" t="s">
        <v>81</v>
      </c>
      <c r="K200" s="192"/>
      <c r="L200" s="192"/>
      <c r="M200" s="192"/>
      <c r="N200" s="192"/>
      <c r="O200" s="158"/>
      <c r="P200" s="158"/>
      <c r="Q200" s="158"/>
      <c r="R200" s="158"/>
      <c r="S200" s="158"/>
      <c r="T200" s="158"/>
      <c r="U200" s="158"/>
      <c r="V200" s="160"/>
      <c r="AP200" s="49"/>
      <c r="AQ200" s="49"/>
      <c r="AR200" s="49"/>
      <c r="AS200" s="49"/>
    </row>
    <row r="201" customFormat="false" ht="13.5" hidden="false" customHeight="true" outlineLevel="0" collapsed="false">
      <c r="B201" s="164"/>
      <c r="C201" s="158"/>
      <c r="D201" s="158"/>
      <c r="E201" s="158"/>
      <c r="F201" s="158"/>
      <c r="G201" s="158"/>
      <c r="H201" s="158"/>
      <c r="I201" s="158"/>
      <c r="J201" s="185" t="s">
        <v>82</v>
      </c>
      <c r="K201" s="192" t="s">
        <v>66</v>
      </c>
      <c r="L201" s="192"/>
      <c r="M201" s="192"/>
      <c r="N201" s="185" t="s">
        <v>83</v>
      </c>
      <c r="O201" s="158"/>
      <c r="P201" s="158"/>
      <c r="Q201" s="158"/>
      <c r="R201" s="158"/>
      <c r="S201" s="158"/>
      <c r="T201" s="158"/>
      <c r="U201" s="158"/>
      <c r="V201" s="160"/>
      <c r="AP201" s="49"/>
      <c r="AQ201" s="49"/>
      <c r="AR201" s="49"/>
      <c r="AS201" s="49"/>
    </row>
    <row r="202" customFormat="false" ht="13.5" hidden="false" customHeight="true" outlineLevel="0" collapsed="false">
      <c r="B202" s="164"/>
      <c r="C202" s="158"/>
      <c r="D202" s="158"/>
      <c r="E202" s="158"/>
      <c r="F202" s="158"/>
      <c r="G202" s="158"/>
      <c r="H202" s="158"/>
      <c r="I202" s="158"/>
      <c r="J202" s="193" t="n">
        <v>1.1</v>
      </c>
      <c r="K202" s="194" t="n">
        <f aca="false">INT(J202)*60+(J202-INT(J202))*100</f>
        <v>70</v>
      </c>
      <c r="L202" s="194"/>
      <c r="M202" s="194"/>
      <c r="N202" s="195" t="n">
        <v>61.5</v>
      </c>
      <c r="O202" s="158"/>
      <c r="P202" s="158"/>
      <c r="Q202" s="158"/>
      <c r="R202" s="158"/>
      <c r="S202" s="158"/>
      <c r="T202" s="158"/>
      <c r="U202" s="158"/>
      <c r="V202" s="160"/>
      <c r="AP202" s="49"/>
      <c r="AQ202" s="49"/>
      <c r="AR202" s="49"/>
      <c r="AS202" s="49"/>
    </row>
    <row r="203" customFormat="false" ht="13.5" hidden="false" customHeight="true" outlineLevel="0" collapsed="false">
      <c r="B203" s="164"/>
      <c r="C203" s="158"/>
      <c r="D203" s="158"/>
      <c r="E203" s="158"/>
      <c r="F203" s="158"/>
      <c r="G203" s="158"/>
      <c r="H203" s="158"/>
      <c r="I203" s="158"/>
      <c r="J203" s="193" t="n">
        <v>1.18</v>
      </c>
      <c r="K203" s="194" t="n">
        <f aca="false">INT(J203)*60+(J203-INT(J203))*100</f>
        <v>78</v>
      </c>
      <c r="L203" s="194"/>
      <c r="M203" s="194"/>
      <c r="N203" s="195" t="n">
        <v>61.45</v>
      </c>
      <c r="O203" s="158"/>
      <c r="P203" s="158"/>
      <c r="Q203" s="158"/>
      <c r="R203" s="158"/>
      <c r="S203" s="158"/>
      <c r="T203" s="158"/>
      <c r="U203" s="158"/>
      <c r="V203" s="160"/>
      <c r="AP203" s="49"/>
      <c r="AQ203" s="49"/>
      <c r="AR203" s="49"/>
      <c r="AS203" s="49"/>
    </row>
    <row r="204" customFormat="false" ht="13.5" hidden="false" customHeight="true" outlineLevel="0" collapsed="false">
      <c r="B204" s="164"/>
      <c r="C204" s="158"/>
      <c r="D204" s="158"/>
      <c r="E204" s="158"/>
      <c r="F204" s="158"/>
      <c r="G204" s="158"/>
      <c r="H204" s="158"/>
      <c r="I204" s="158"/>
      <c r="J204" s="193" t="n">
        <v>1.23</v>
      </c>
      <c r="K204" s="194" t="n">
        <f aca="false">INT(J204)*60+(J204-INT(J204))*100</f>
        <v>83</v>
      </c>
      <c r="L204" s="194"/>
      <c r="M204" s="194"/>
      <c r="N204" s="195" t="n">
        <v>61.4</v>
      </c>
      <c r="O204" s="158"/>
      <c r="P204" s="158"/>
      <c r="Q204" s="158"/>
      <c r="R204" s="158"/>
      <c r="S204" s="158"/>
      <c r="T204" s="158"/>
      <c r="U204" s="158"/>
      <c r="V204" s="160"/>
      <c r="AP204" s="49"/>
      <c r="AQ204" s="49"/>
      <c r="AR204" s="49"/>
      <c r="AS204" s="49"/>
    </row>
    <row r="205" customFormat="false" ht="13.5" hidden="false" customHeight="true" outlineLevel="0" collapsed="false">
      <c r="B205" s="164"/>
      <c r="C205" s="158"/>
      <c r="D205" s="158"/>
      <c r="E205" s="158"/>
      <c r="F205" s="158"/>
      <c r="G205" s="158"/>
      <c r="H205" s="158"/>
      <c r="I205" s="158"/>
      <c r="J205" s="193" t="n">
        <v>1.3</v>
      </c>
      <c r="K205" s="194" t="n">
        <f aca="false">INT(J205)*60+(J205-INT(J205))*100</f>
        <v>90</v>
      </c>
      <c r="L205" s="194"/>
      <c r="M205" s="194"/>
      <c r="N205" s="195" t="n">
        <v>61.35</v>
      </c>
      <c r="O205" s="158"/>
      <c r="P205" s="158"/>
      <c r="Q205" s="158"/>
      <c r="R205" s="158"/>
      <c r="S205" s="158"/>
      <c r="T205" s="158"/>
      <c r="U205" s="158"/>
      <c r="V205" s="160"/>
      <c r="AP205" s="49"/>
      <c r="AQ205" s="49"/>
      <c r="AR205" s="49"/>
      <c r="AS205" s="49"/>
    </row>
    <row r="206" customFormat="false" ht="13.5" hidden="false" customHeight="true" outlineLevel="0" collapsed="false">
      <c r="B206" s="164"/>
      <c r="C206" s="158"/>
      <c r="D206" s="158"/>
      <c r="E206" s="158"/>
      <c r="F206" s="158"/>
      <c r="G206" s="158"/>
      <c r="H206" s="158"/>
      <c r="I206" s="158"/>
      <c r="J206" s="193" t="n">
        <v>1.37</v>
      </c>
      <c r="K206" s="194" t="n">
        <f aca="false">INT(J206)*60+(J206-INT(J206))*100</f>
        <v>97</v>
      </c>
      <c r="L206" s="194"/>
      <c r="M206" s="194"/>
      <c r="N206" s="195" t="n">
        <v>61.3</v>
      </c>
      <c r="O206" s="158"/>
      <c r="P206" s="158"/>
      <c r="Q206" s="158"/>
      <c r="R206" s="158"/>
      <c r="S206" s="158"/>
      <c r="T206" s="158"/>
      <c r="U206" s="158"/>
      <c r="V206" s="160"/>
      <c r="AP206" s="49"/>
      <c r="AQ206" s="49"/>
      <c r="AR206" s="49"/>
      <c r="AS206" s="49"/>
    </row>
    <row r="207" customFormat="false" ht="13.5" hidden="false" customHeight="true" outlineLevel="0" collapsed="false">
      <c r="B207" s="164"/>
      <c r="C207" s="158"/>
      <c r="D207" s="158"/>
      <c r="E207" s="158"/>
      <c r="F207" s="158"/>
      <c r="G207" s="158"/>
      <c r="H207" s="158"/>
      <c r="I207" s="158"/>
      <c r="J207" s="193" t="n">
        <v>1.43</v>
      </c>
      <c r="K207" s="194" t="n">
        <f aca="false">INT(J207)*60+(J207-INT(J207))*100</f>
        <v>103</v>
      </c>
      <c r="L207" s="194"/>
      <c r="M207" s="194"/>
      <c r="N207" s="195" t="n">
        <v>61.25</v>
      </c>
      <c r="O207" s="158"/>
      <c r="P207" s="158"/>
      <c r="Q207" s="158"/>
      <c r="R207" s="158"/>
      <c r="S207" s="158"/>
      <c r="T207" s="158"/>
      <c r="U207" s="158"/>
      <c r="V207" s="160"/>
      <c r="AP207" s="49"/>
      <c r="AQ207" s="49"/>
      <c r="AR207" s="49"/>
      <c r="AS207" s="49"/>
    </row>
    <row r="208" customFormat="false" ht="13.5" hidden="false" customHeight="true" outlineLevel="0" collapsed="false">
      <c r="B208" s="164"/>
      <c r="C208" s="158"/>
      <c r="D208" s="158"/>
      <c r="E208" s="158"/>
      <c r="F208" s="158"/>
      <c r="G208" s="158"/>
      <c r="H208" s="158"/>
      <c r="I208" s="158"/>
      <c r="J208" s="193" t="n">
        <v>1.49</v>
      </c>
      <c r="K208" s="194" t="n">
        <f aca="false">INT(J208)*60+(J208-INT(J208))*100</f>
        <v>109</v>
      </c>
      <c r="L208" s="194"/>
      <c r="M208" s="194"/>
      <c r="N208" s="195" t="n">
        <v>61.2</v>
      </c>
      <c r="O208" s="158"/>
      <c r="P208" s="158"/>
      <c r="Q208" s="158"/>
      <c r="R208" s="158"/>
      <c r="S208" s="158"/>
      <c r="T208" s="158"/>
      <c r="U208" s="158"/>
      <c r="V208" s="160"/>
      <c r="AP208" s="49"/>
      <c r="AQ208" s="49"/>
      <c r="AR208" s="49"/>
      <c r="AS208" s="49"/>
    </row>
    <row r="209" customFormat="false" ht="13.5" hidden="false" customHeight="true" outlineLevel="0" collapsed="false">
      <c r="B209" s="164"/>
      <c r="C209" s="158"/>
      <c r="D209" s="158"/>
      <c r="E209" s="158"/>
      <c r="F209" s="158"/>
      <c r="G209" s="158"/>
      <c r="H209" s="158"/>
      <c r="I209" s="158"/>
      <c r="J209" s="193" t="n">
        <v>1.56</v>
      </c>
      <c r="K209" s="194" t="n">
        <f aca="false">INT(J209)*60+(J209-INT(J209))*100</f>
        <v>116</v>
      </c>
      <c r="L209" s="194"/>
      <c r="M209" s="194"/>
      <c r="N209" s="195" t="n">
        <v>61.15</v>
      </c>
      <c r="O209" s="158"/>
      <c r="P209" s="158"/>
      <c r="Q209" s="158"/>
      <c r="R209" s="158"/>
      <c r="S209" s="158"/>
      <c r="T209" s="158"/>
      <c r="U209" s="158"/>
      <c r="V209" s="160"/>
      <c r="AP209" s="49"/>
      <c r="AQ209" s="49"/>
      <c r="AR209" s="49"/>
      <c r="AS209" s="49"/>
    </row>
    <row r="210" customFormat="false" ht="18" hidden="false" customHeight="false" outlineLevel="0" collapsed="false">
      <c r="B210" s="164"/>
      <c r="C210" s="158"/>
      <c r="D210" s="158"/>
      <c r="E210" s="158"/>
      <c r="F210" s="158"/>
      <c r="G210" s="158"/>
      <c r="H210" s="158"/>
      <c r="I210" s="158"/>
      <c r="J210" s="193" t="n">
        <v>2.03</v>
      </c>
      <c r="K210" s="194" t="n">
        <f aca="false">INT(J210)*60+(J210-INT(J210))*100</f>
        <v>123</v>
      </c>
      <c r="L210" s="194"/>
      <c r="M210" s="194"/>
      <c r="N210" s="195" t="n">
        <v>61.1</v>
      </c>
      <c r="O210" s="158"/>
      <c r="P210" s="158"/>
      <c r="Q210" s="158"/>
      <c r="R210" s="158"/>
      <c r="S210" s="158"/>
      <c r="T210" s="158"/>
      <c r="U210" s="158"/>
      <c r="V210" s="160"/>
    </row>
    <row r="211" customFormat="false" ht="13.5" hidden="false" customHeight="true" outlineLevel="0" collapsed="false">
      <c r="B211" s="164"/>
      <c r="C211" s="158"/>
      <c r="D211" s="158"/>
      <c r="E211" s="158"/>
      <c r="F211" s="158"/>
      <c r="G211" s="158"/>
      <c r="H211" s="158"/>
      <c r="I211" s="158"/>
      <c r="J211" s="193" t="n">
        <v>2.09</v>
      </c>
      <c r="K211" s="194" t="n">
        <f aca="false">INT(J211)*60+(J211-INT(J211))*100</f>
        <v>129</v>
      </c>
      <c r="L211" s="194"/>
      <c r="M211" s="194"/>
      <c r="N211" s="195" t="n">
        <v>61.05</v>
      </c>
      <c r="O211" s="158"/>
      <c r="P211" s="158"/>
      <c r="Q211" s="158"/>
      <c r="R211" s="158"/>
      <c r="S211" s="158"/>
      <c r="T211" s="158"/>
      <c r="U211" s="158"/>
      <c r="V211" s="160"/>
    </row>
    <row r="212" customFormat="false" ht="13.5" hidden="false" customHeight="true" outlineLevel="0" collapsed="false">
      <c r="B212" s="164"/>
      <c r="C212" s="158"/>
      <c r="D212" s="158"/>
      <c r="E212" s="158"/>
      <c r="F212" s="158"/>
      <c r="G212" s="158"/>
      <c r="H212" s="158"/>
      <c r="I212" s="158"/>
      <c r="J212" s="193" t="n">
        <v>2.16</v>
      </c>
      <c r="K212" s="194" t="n">
        <f aca="false">INT(J212)*60+(J212-INT(J212))*100</f>
        <v>136</v>
      </c>
      <c r="L212" s="194"/>
      <c r="M212" s="194"/>
      <c r="N212" s="195" t="n">
        <v>61</v>
      </c>
      <c r="O212" s="158"/>
      <c r="P212" s="158"/>
      <c r="Q212" s="158"/>
      <c r="R212" s="158"/>
      <c r="S212" s="158"/>
      <c r="T212" s="158"/>
      <c r="U212" s="158"/>
      <c r="V212" s="160"/>
    </row>
    <row r="213" customFormat="false" ht="13.5" hidden="false" customHeight="true" outlineLevel="0" collapsed="false">
      <c r="B213" s="164"/>
      <c r="C213" s="158"/>
      <c r="D213" s="158"/>
      <c r="E213" s="158"/>
      <c r="F213" s="158"/>
      <c r="G213" s="158"/>
      <c r="H213" s="158"/>
      <c r="I213" s="158"/>
      <c r="J213" s="193" t="n">
        <v>2.24</v>
      </c>
      <c r="K213" s="194" t="n">
        <f aca="false">INT(J213)*60+(J213-INT(J213))*100</f>
        <v>144</v>
      </c>
      <c r="L213" s="194"/>
      <c r="M213" s="194"/>
      <c r="N213" s="195" t="n">
        <v>60.95</v>
      </c>
      <c r="O213" s="158"/>
      <c r="P213" s="158"/>
      <c r="Q213" s="158"/>
      <c r="R213" s="158"/>
      <c r="S213" s="158"/>
      <c r="T213" s="158"/>
      <c r="U213" s="158"/>
      <c r="V213" s="160"/>
    </row>
    <row r="214" customFormat="false" ht="13.5" hidden="false" customHeight="true" outlineLevel="0" collapsed="false">
      <c r="B214" s="164"/>
      <c r="C214" s="158"/>
      <c r="D214" s="158"/>
      <c r="E214" s="158"/>
      <c r="F214" s="158"/>
      <c r="G214" s="158"/>
      <c r="H214" s="158"/>
      <c r="I214" s="158"/>
      <c r="J214" s="193" t="n">
        <v>2.3</v>
      </c>
      <c r="K214" s="194" t="n">
        <f aca="false">INT(J214)*60+(J214-INT(J214))*100</f>
        <v>150</v>
      </c>
      <c r="L214" s="194"/>
      <c r="M214" s="194"/>
      <c r="N214" s="195" t="n">
        <v>60.9</v>
      </c>
      <c r="O214" s="158"/>
      <c r="P214" s="158"/>
      <c r="Q214" s="158"/>
      <c r="R214" s="158"/>
      <c r="S214" s="158"/>
      <c r="T214" s="158"/>
      <c r="U214" s="158"/>
      <c r="V214" s="160"/>
    </row>
    <row r="215" customFormat="false" ht="13.5" hidden="false" customHeight="true" outlineLevel="0" collapsed="false">
      <c r="B215" s="164"/>
      <c r="C215" s="158"/>
      <c r="D215" s="158"/>
      <c r="E215" s="158"/>
      <c r="F215" s="158"/>
      <c r="G215" s="158"/>
      <c r="H215" s="158"/>
      <c r="I215" s="158"/>
      <c r="J215" s="193" t="n">
        <v>2.37</v>
      </c>
      <c r="K215" s="194" t="n">
        <f aca="false">INT(J215)*60+(J215-INT(J215))*100</f>
        <v>157</v>
      </c>
      <c r="L215" s="194"/>
      <c r="M215" s="194"/>
      <c r="N215" s="195" t="n">
        <v>60.85</v>
      </c>
      <c r="O215" s="158"/>
      <c r="P215" s="158"/>
      <c r="Q215" s="158"/>
      <c r="R215" s="158"/>
      <c r="S215" s="158"/>
      <c r="T215" s="158"/>
      <c r="U215" s="158"/>
      <c r="V215" s="160"/>
    </row>
    <row r="216" customFormat="false" ht="13.5" hidden="false" customHeight="true" outlineLevel="0" collapsed="false">
      <c r="B216" s="164"/>
      <c r="C216" s="158"/>
      <c r="D216" s="158"/>
      <c r="E216" s="158"/>
      <c r="F216" s="158"/>
      <c r="G216" s="158"/>
      <c r="H216" s="158"/>
      <c r="I216" s="158"/>
      <c r="J216" s="193" t="n">
        <v>2.45</v>
      </c>
      <c r="K216" s="194" t="n">
        <f aca="false">INT(J216)*60+(J216-INT(J216))*100</f>
        <v>165</v>
      </c>
      <c r="L216" s="194"/>
      <c r="M216" s="194"/>
      <c r="N216" s="195" t="n">
        <v>60.8</v>
      </c>
      <c r="O216" s="158"/>
      <c r="P216" s="158"/>
      <c r="Q216" s="158"/>
      <c r="R216" s="158"/>
      <c r="S216" s="158"/>
      <c r="T216" s="158"/>
      <c r="U216" s="158"/>
      <c r="V216" s="160"/>
    </row>
    <row r="217" customFormat="false" ht="13.5" hidden="false" customHeight="true" outlineLevel="0" collapsed="false">
      <c r="B217" s="164"/>
      <c r="C217" s="158"/>
      <c r="D217" s="158"/>
      <c r="E217" s="158"/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60"/>
    </row>
    <row r="218" customFormat="false" ht="13.5" hidden="false" customHeight="true" outlineLevel="0" collapsed="false">
      <c r="B218" s="164"/>
      <c r="C218" s="158"/>
      <c r="D218" s="158"/>
      <c r="E218" s="158"/>
      <c r="F218" s="158"/>
      <c r="G218" s="158"/>
      <c r="H218" s="158"/>
      <c r="I218" s="187" t="s">
        <v>85</v>
      </c>
      <c r="J218" s="187"/>
      <c r="K218" s="187"/>
      <c r="L218" s="187"/>
      <c r="M218" s="187"/>
      <c r="N218" s="187"/>
      <c r="O218" s="187"/>
      <c r="P218" s="158"/>
      <c r="Q218" s="158"/>
      <c r="R218" s="158"/>
      <c r="S218" s="158"/>
      <c r="T218" s="158"/>
      <c r="U218" s="158"/>
      <c r="V218" s="160"/>
    </row>
    <row r="219" customFormat="false" ht="13.5" hidden="false" customHeight="true" outlineLevel="0" collapsed="false">
      <c r="B219" s="35"/>
      <c r="V219" s="28"/>
    </row>
    <row r="220" customFormat="false" ht="13.5" hidden="false" customHeight="true" outlineLevel="0" collapsed="false">
      <c r="B220" s="35"/>
      <c r="V220" s="28"/>
    </row>
    <row r="221" customFormat="false" ht="13.5" hidden="false" customHeight="true" outlineLevel="0" collapsed="false">
      <c r="B221" s="35"/>
      <c r="V221" s="28"/>
    </row>
    <row r="222" customFormat="false" ht="13.5" hidden="false" customHeight="true" outlineLevel="0" collapsed="false">
      <c r="B222" s="35"/>
      <c r="V222" s="28"/>
    </row>
    <row r="223" customFormat="false" ht="13.5" hidden="false" customHeight="true" outlineLevel="0" collapsed="false">
      <c r="B223" s="35"/>
      <c r="V223" s="28"/>
    </row>
    <row r="224" customFormat="false" ht="13.5" hidden="false" customHeight="true" outlineLevel="0" collapsed="false">
      <c r="B224" s="35"/>
      <c r="V224" s="28"/>
      <c r="AD224" s="76" t="s">
        <v>84</v>
      </c>
      <c r="AE224" s="76"/>
      <c r="AF224" s="76"/>
      <c r="AG224" s="76"/>
      <c r="AH224" s="76"/>
      <c r="AI224" s="76"/>
      <c r="AJ224" s="76"/>
      <c r="AK224" s="76"/>
    </row>
    <row r="225" customFormat="false" ht="13.5" hidden="false" customHeight="true" outlineLevel="0" collapsed="false">
      <c r="B225" s="35"/>
      <c r="V225" s="28"/>
    </row>
    <row r="226" customFormat="false" ht="13.5" hidden="false" customHeight="true" outlineLevel="0" collapsed="false">
      <c r="B226" s="35"/>
      <c r="V226" s="28"/>
    </row>
    <row r="227" customFormat="false" ht="13.5" hidden="false" customHeight="true" outlineLevel="0" collapsed="false">
      <c r="B227" s="35"/>
      <c r="V227" s="28"/>
    </row>
    <row r="228" customFormat="false" ht="13.5" hidden="false" customHeight="true" outlineLevel="0" collapsed="false">
      <c r="B228" s="35"/>
      <c r="V228" s="28"/>
    </row>
    <row r="229" customFormat="false" ht="13.5" hidden="false" customHeight="true" outlineLevel="0" collapsed="false">
      <c r="B229" s="35"/>
      <c r="V229" s="28"/>
    </row>
    <row r="230" customFormat="false" ht="13.5" hidden="false" customHeight="true" outlineLevel="0" collapsed="false">
      <c r="B230" s="161" t="s">
        <v>86</v>
      </c>
      <c r="C230" s="161"/>
      <c r="D230" s="161"/>
      <c r="E230" s="161"/>
      <c r="F230" s="161"/>
      <c r="G230" s="161"/>
      <c r="H230" s="161"/>
      <c r="I230" s="161"/>
      <c r="J230" s="161"/>
      <c r="K230" s="161"/>
      <c r="L230" s="161"/>
      <c r="M230" s="161"/>
      <c r="N230" s="161"/>
      <c r="O230" s="161"/>
      <c r="P230" s="161"/>
      <c r="Q230" s="161"/>
      <c r="R230" s="161"/>
      <c r="S230" s="161"/>
      <c r="T230" s="161"/>
      <c r="U230" s="161"/>
      <c r="V230" s="161"/>
    </row>
    <row r="231" customFormat="false" ht="13.5" hidden="false" customHeight="true" outlineLevel="0" collapsed="false">
      <c r="B231" s="164"/>
      <c r="C231" s="158"/>
      <c r="D231" s="158"/>
      <c r="E231" s="158"/>
      <c r="F231" s="158"/>
      <c r="G231" s="158"/>
      <c r="H231" s="158"/>
      <c r="I231" s="158"/>
      <c r="J231" s="158"/>
      <c r="K231" s="158"/>
      <c r="L231" s="158"/>
      <c r="M231" s="158"/>
      <c r="N231" s="158"/>
      <c r="O231" s="158"/>
      <c r="P231" s="158"/>
      <c r="Q231" s="158"/>
      <c r="R231" s="158"/>
      <c r="S231" s="158"/>
      <c r="T231" s="158"/>
      <c r="U231" s="158"/>
      <c r="V231" s="160"/>
    </row>
    <row r="232" customFormat="false" ht="18" hidden="false" customHeight="false" outlineLevel="0" collapsed="false">
      <c r="B232" s="164"/>
      <c r="C232" s="158"/>
      <c r="D232" s="158"/>
      <c r="E232" s="158"/>
      <c r="F232" s="158"/>
      <c r="G232" s="196" t="s">
        <v>87</v>
      </c>
      <c r="H232" s="196"/>
      <c r="I232" s="196"/>
      <c r="J232" s="196"/>
      <c r="K232" s="196"/>
      <c r="L232" s="196"/>
      <c r="M232" s="196"/>
      <c r="N232" s="196"/>
      <c r="O232" s="196"/>
      <c r="P232" s="196"/>
      <c r="Q232" s="196"/>
      <c r="R232" s="158"/>
      <c r="S232" s="158"/>
      <c r="T232" s="158"/>
      <c r="U232" s="158"/>
      <c r="V232" s="160"/>
    </row>
    <row r="233" customFormat="false" ht="13.5" hidden="false" customHeight="true" outlineLevel="0" collapsed="false">
      <c r="B233" s="164"/>
      <c r="C233" s="158"/>
      <c r="D233" s="158"/>
      <c r="E233" s="158"/>
      <c r="F233" s="158"/>
      <c r="G233" s="197" t="s">
        <v>88</v>
      </c>
      <c r="H233" s="197"/>
      <c r="I233" s="197"/>
      <c r="J233" s="197"/>
      <c r="K233" s="198" t="s">
        <v>89</v>
      </c>
      <c r="L233" s="198"/>
      <c r="M233" s="198"/>
      <c r="N233" s="198"/>
      <c r="O233" s="198"/>
      <c r="P233" s="198"/>
      <c r="Q233" s="198"/>
      <c r="R233" s="158"/>
      <c r="S233" s="158"/>
      <c r="T233" s="158"/>
      <c r="U233" s="158"/>
      <c r="V233" s="160"/>
    </row>
    <row r="234" customFormat="false" ht="18" hidden="false" customHeight="false" outlineLevel="0" collapsed="false">
      <c r="B234" s="164"/>
      <c r="C234" s="158"/>
      <c r="D234" s="158"/>
      <c r="E234" s="158"/>
      <c r="F234" s="158"/>
      <c r="G234" s="141"/>
      <c r="H234" s="142"/>
      <c r="I234" s="142"/>
      <c r="J234" s="199"/>
      <c r="K234" s="200"/>
      <c r="L234" s="142"/>
      <c r="M234" s="142"/>
      <c r="N234" s="142"/>
      <c r="O234" s="142"/>
      <c r="P234" s="142"/>
      <c r="Q234" s="201"/>
      <c r="R234" s="158"/>
      <c r="S234" s="158"/>
      <c r="T234" s="158"/>
      <c r="U234" s="158"/>
      <c r="V234" s="160"/>
    </row>
    <row r="235" customFormat="false" ht="18" hidden="false" customHeight="false" outlineLevel="0" collapsed="false">
      <c r="B235" s="164"/>
      <c r="C235" s="158"/>
      <c r="D235" s="158"/>
      <c r="E235" s="158"/>
      <c r="F235" s="158"/>
      <c r="G235" s="164"/>
      <c r="H235" s="158"/>
      <c r="I235" s="158"/>
      <c r="J235" s="202"/>
      <c r="K235" s="203" t="s">
        <v>90</v>
      </c>
      <c r="L235" s="203"/>
      <c r="M235" s="203"/>
      <c r="N235" s="203"/>
      <c r="O235" s="203"/>
      <c r="P235" s="204" t="n">
        <f aca="false">N32</f>
        <v>44.12</v>
      </c>
      <c r="Q235" s="205" t="s">
        <v>91</v>
      </c>
      <c r="R235" s="158"/>
      <c r="S235" s="158"/>
      <c r="T235" s="158"/>
      <c r="U235" s="158"/>
      <c r="V235" s="160"/>
    </row>
    <row r="236" customFormat="false" ht="18" hidden="false" customHeight="false" outlineLevel="0" collapsed="false">
      <c r="B236" s="164"/>
      <c r="C236" s="158"/>
      <c r="D236" s="158"/>
      <c r="E236" s="158"/>
      <c r="F236" s="158"/>
      <c r="G236" s="164"/>
      <c r="H236" s="158"/>
      <c r="I236" s="158"/>
      <c r="J236" s="202"/>
      <c r="K236" s="203" t="s">
        <v>92</v>
      </c>
      <c r="L236" s="203"/>
      <c r="M236" s="203"/>
      <c r="N236" s="203"/>
      <c r="O236" s="203"/>
      <c r="P236" s="204" t="n">
        <f aca="false">N34</f>
        <v>13.2</v>
      </c>
      <c r="Q236" s="205" t="s">
        <v>93</v>
      </c>
      <c r="R236" s="158"/>
      <c r="S236" s="158"/>
      <c r="T236" s="158"/>
      <c r="U236" s="158"/>
      <c r="V236" s="160"/>
    </row>
    <row r="237" customFormat="false" ht="18" hidden="false" customHeight="false" outlineLevel="0" collapsed="false">
      <c r="B237" s="164"/>
      <c r="C237" s="158"/>
      <c r="D237" s="158"/>
      <c r="E237" s="158"/>
      <c r="F237" s="158"/>
      <c r="G237" s="164"/>
      <c r="H237" s="158"/>
      <c r="I237" s="158"/>
      <c r="J237" s="202"/>
      <c r="K237" s="203" t="s">
        <v>94</v>
      </c>
      <c r="L237" s="203"/>
      <c r="M237" s="203"/>
      <c r="N237" s="203"/>
      <c r="O237" s="203"/>
      <c r="P237" s="204" t="n">
        <v>62.027</v>
      </c>
      <c r="Q237" s="205" t="str">
        <f aca="false">Q235</f>
        <v>mΩ</v>
      </c>
      <c r="R237" s="158"/>
      <c r="S237" s="158"/>
      <c r="T237" s="158"/>
      <c r="U237" s="158"/>
      <c r="V237" s="160"/>
    </row>
    <row r="238" customFormat="false" ht="18.75" hidden="false" customHeight="false" outlineLevel="0" collapsed="false">
      <c r="B238" s="164"/>
      <c r="C238" s="158"/>
      <c r="D238" s="158"/>
      <c r="E238" s="158"/>
      <c r="F238" s="158"/>
      <c r="G238" s="206"/>
      <c r="H238" s="207"/>
      <c r="I238" s="207"/>
      <c r="J238" s="208"/>
      <c r="K238" s="209"/>
      <c r="L238" s="209"/>
      <c r="M238" s="209"/>
      <c r="N238" s="209"/>
      <c r="O238" s="209"/>
      <c r="P238" s="210"/>
      <c r="Q238" s="211"/>
      <c r="R238" s="158"/>
      <c r="S238" s="158"/>
      <c r="T238" s="158"/>
      <c r="U238" s="158"/>
      <c r="V238" s="160"/>
    </row>
    <row r="239" customFormat="false" ht="18" hidden="false" customHeight="false" outlineLevel="0" collapsed="false">
      <c r="B239" s="164"/>
      <c r="C239" s="158"/>
      <c r="D239" s="158"/>
      <c r="E239" s="158"/>
      <c r="F239" s="158"/>
      <c r="G239" s="158"/>
      <c r="H239" s="158"/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60"/>
    </row>
    <row r="240" customFormat="false" ht="18" hidden="false" customHeight="false" outlineLevel="0" collapsed="false">
      <c r="B240" s="164"/>
      <c r="C240" s="158"/>
      <c r="D240" s="158"/>
      <c r="E240" s="158"/>
      <c r="F240" s="158"/>
      <c r="G240" s="158"/>
      <c r="H240" s="158"/>
      <c r="I240" s="158"/>
      <c r="J240" s="158"/>
      <c r="K240" s="158"/>
      <c r="L240" s="158"/>
      <c r="M240" s="158"/>
      <c r="N240" s="158"/>
      <c r="O240" s="212" t="s">
        <v>95</v>
      </c>
      <c r="P240" s="213" t="n">
        <f aca="false">((P237/N32)*(N34+AC27))-AC27</f>
        <v>109.878318223028</v>
      </c>
      <c r="Q240" s="214" t="str">
        <f aca="false">Q236</f>
        <v>°C</v>
      </c>
      <c r="R240" s="158"/>
      <c r="S240" s="158"/>
      <c r="T240" s="158"/>
      <c r="U240" s="158"/>
      <c r="V240" s="160"/>
    </row>
    <row r="241" customFormat="false" ht="13.5" hidden="false" customHeight="true" outlineLevel="0" collapsed="false">
      <c r="B241" s="164"/>
      <c r="C241" s="158"/>
      <c r="D241" s="158"/>
      <c r="E241" s="158"/>
      <c r="F241" s="158"/>
      <c r="G241" s="158"/>
      <c r="H241" s="158"/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60"/>
    </row>
    <row r="242" customFormat="false" ht="18.75" hidden="false" customHeight="false" outlineLevel="0" collapsed="false">
      <c r="B242" s="164"/>
      <c r="C242" s="158"/>
      <c r="D242" s="158"/>
      <c r="E242" s="158"/>
      <c r="F242" s="158"/>
      <c r="G242" s="196" t="s">
        <v>96</v>
      </c>
      <c r="H242" s="196"/>
      <c r="I242" s="196"/>
      <c r="J242" s="196"/>
      <c r="K242" s="196"/>
      <c r="L242" s="196"/>
      <c r="M242" s="196"/>
      <c r="N242" s="196"/>
      <c r="O242" s="196"/>
      <c r="P242" s="196"/>
      <c r="Q242" s="196"/>
      <c r="R242" s="158"/>
      <c r="S242" s="158"/>
      <c r="T242" s="158"/>
      <c r="U242" s="158"/>
      <c r="V242" s="160"/>
    </row>
    <row r="243" customFormat="false" ht="18.75" hidden="false" customHeight="false" outlineLevel="0" collapsed="false">
      <c r="B243" s="164"/>
      <c r="C243" s="158"/>
      <c r="D243" s="158"/>
      <c r="E243" s="158"/>
      <c r="F243" s="158"/>
      <c r="G243" s="197" t="s">
        <v>88</v>
      </c>
      <c r="H243" s="197"/>
      <c r="I243" s="197"/>
      <c r="J243" s="197"/>
      <c r="K243" s="198" t="s">
        <v>89</v>
      </c>
      <c r="L243" s="198"/>
      <c r="M243" s="198"/>
      <c r="N243" s="198"/>
      <c r="O243" s="198"/>
      <c r="P243" s="198"/>
      <c r="Q243" s="198"/>
      <c r="R243" s="158"/>
      <c r="S243" s="158"/>
      <c r="T243" s="158"/>
      <c r="U243" s="158"/>
      <c r="V243" s="160"/>
    </row>
    <row r="244" customFormat="false" ht="18" hidden="false" customHeight="false" outlineLevel="0" collapsed="false">
      <c r="B244" s="164"/>
      <c r="C244" s="158"/>
      <c r="D244" s="158"/>
      <c r="E244" s="158"/>
      <c r="F244" s="158"/>
      <c r="G244" s="141"/>
      <c r="H244" s="142"/>
      <c r="I244" s="142"/>
      <c r="J244" s="199"/>
      <c r="K244" s="200"/>
      <c r="L244" s="142"/>
      <c r="M244" s="142"/>
      <c r="N244" s="142"/>
      <c r="O244" s="142"/>
      <c r="P244" s="142"/>
      <c r="Q244" s="201"/>
      <c r="R244" s="158"/>
      <c r="S244" s="158"/>
      <c r="T244" s="158"/>
      <c r="U244" s="158"/>
      <c r="V244" s="160"/>
    </row>
    <row r="245" customFormat="false" ht="18.75" hidden="false" customHeight="false" outlineLevel="0" collapsed="false">
      <c r="B245" s="164"/>
      <c r="C245" s="158"/>
      <c r="D245" s="158"/>
      <c r="E245" s="158"/>
      <c r="F245" s="158"/>
      <c r="G245" s="164"/>
      <c r="H245" s="158"/>
      <c r="I245" s="158"/>
      <c r="J245" s="202"/>
      <c r="K245" s="203" t="s">
        <v>97</v>
      </c>
      <c r="L245" s="203"/>
      <c r="M245" s="203"/>
      <c r="N245" s="203"/>
      <c r="O245" s="203"/>
      <c r="P245" s="215" t="n">
        <f aca="false">P240</f>
        <v>109.878318223028</v>
      </c>
      <c r="Q245" s="205" t="str">
        <f aca="false">Q240</f>
        <v>°C</v>
      </c>
      <c r="R245" s="158"/>
      <c r="S245" s="158"/>
      <c r="T245" s="158"/>
      <c r="U245" s="158"/>
      <c r="V245" s="160"/>
    </row>
    <row r="246" customFormat="false" ht="18.75" hidden="false" customHeight="false" outlineLevel="0" collapsed="false">
      <c r="B246" s="164"/>
      <c r="C246" s="158"/>
      <c r="D246" s="158"/>
      <c r="E246" s="158"/>
      <c r="F246" s="158"/>
      <c r="G246" s="164"/>
      <c r="H246" s="158"/>
      <c r="I246" s="158"/>
      <c r="J246" s="202"/>
      <c r="K246" s="203" t="s">
        <v>98</v>
      </c>
      <c r="L246" s="203"/>
      <c r="M246" s="203"/>
      <c r="N246" s="203"/>
      <c r="O246" s="203"/>
      <c r="P246" s="215" t="n">
        <f aca="false">MEDIAN(R174:T174)</f>
        <v>16.18</v>
      </c>
      <c r="Q246" s="205" t="s">
        <v>93</v>
      </c>
      <c r="R246" s="158"/>
      <c r="S246" s="158"/>
      <c r="T246" s="158"/>
      <c r="U246" s="158"/>
      <c r="V246" s="160"/>
    </row>
    <row r="247" customFormat="false" ht="19.5" hidden="false" customHeight="false" outlineLevel="0" collapsed="false">
      <c r="B247" s="164"/>
      <c r="C247" s="158"/>
      <c r="D247" s="158"/>
      <c r="E247" s="158"/>
      <c r="F247" s="158"/>
      <c r="G247" s="206"/>
      <c r="H247" s="207"/>
      <c r="I247" s="207"/>
      <c r="J247" s="208"/>
      <c r="K247" s="216"/>
      <c r="L247" s="216"/>
      <c r="M247" s="216"/>
      <c r="N247" s="216"/>
      <c r="O247" s="216"/>
      <c r="P247" s="217"/>
      <c r="Q247" s="211"/>
      <c r="R247" s="158"/>
      <c r="S247" s="158"/>
      <c r="T247" s="158"/>
      <c r="U247" s="158"/>
      <c r="V247" s="160"/>
    </row>
    <row r="248" customFormat="false" ht="18" hidden="false" customHeight="false" outlineLevel="0" collapsed="false">
      <c r="B248" s="164"/>
      <c r="C248" s="158"/>
      <c r="D248" s="158"/>
      <c r="E248" s="158"/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60"/>
    </row>
    <row r="249" customFormat="false" ht="13.5" hidden="false" customHeight="true" outlineLevel="0" collapsed="false">
      <c r="B249" s="164"/>
      <c r="C249" s="158"/>
      <c r="D249" s="158"/>
      <c r="E249" s="158"/>
      <c r="F249" s="158"/>
      <c r="G249" s="158"/>
      <c r="H249" s="158"/>
      <c r="I249" s="158"/>
      <c r="J249" s="158"/>
      <c r="K249" s="158"/>
      <c r="L249" s="158"/>
      <c r="O249" s="212" t="s">
        <v>99</v>
      </c>
      <c r="P249" s="213" t="n">
        <f aca="false">P240-P246</f>
        <v>93.6983182230281</v>
      </c>
      <c r="Q249" s="214" t="str">
        <f aca="false">Q246</f>
        <v>°C</v>
      </c>
      <c r="R249" s="158"/>
      <c r="S249" s="158"/>
      <c r="T249" s="158"/>
      <c r="U249" s="158"/>
      <c r="V249" s="160"/>
    </row>
    <row r="250" customFormat="false" ht="18.75" hidden="false" customHeight="false" outlineLevel="0" collapsed="false">
      <c r="B250" s="164"/>
      <c r="C250" s="158"/>
      <c r="D250" s="158"/>
      <c r="E250" s="158"/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60"/>
    </row>
    <row r="251" customFormat="false" ht="13.5" hidden="false" customHeight="true" outlineLevel="0" collapsed="false">
      <c r="B251" s="164"/>
      <c r="C251" s="158"/>
      <c r="D251" s="158"/>
      <c r="E251" s="158"/>
      <c r="F251" s="158"/>
      <c r="G251" s="218" t="s">
        <v>100</v>
      </c>
      <c r="H251" s="218"/>
      <c r="I251" s="218"/>
      <c r="J251" s="218"/>
      <c r="K251" s="218"/>
      <c r="L251" s="218"/>
      <c r="M251" s="218"/>
      <c r="N251" s="218"/>
      <c r="O251" s="218"/>
      <c r="P251" s="218"/>
      <c r="Q251" s="218"/>
      <c r="R251" s="158"/>
      <c r="S251" s="158"/>
      <c r="T251" s="158"/>
      <c r="U251" s="158"/>
      <c r="V251" s="160"/>
    </row>
    <row r="252" customFormat="false" ht="18.75" hidden="false" customHeight="false" outlineLevel="0" collapsed="false">
      <c r="B252" s="164"/>
      <c r="C252" s="158"/>
      <c r="D252" s="158"/>
      <c r="E252" s="158"/>
      <c r="F252" s="158"/>
      <c r="G252" s="197" t="str">
        <f aca="false">G243</f>
        <v>Formula</v>
      </c>
      <c r="H252" s="197"/>
      <c r="I252" s="197"/>
      <c r="J252" s="197"/>
      <c r="K252" s="198" t="str">
        <f aca="false">K243</f>
        <v>Variáveis</v>
      </c>
      <c r="L252" s="198"/>
      <c r="M252" s="198"/>
      <c r="N252" s="198"/>
      <c r="O252" s="198"/>
      <c r="P252" s="198"/>
      <c r="Q252" s="198"/>
      <c r="R252" s="158"/>
      <c r="S252" s="158"/>
      <c r="T252" s="158"/>
      <c r="U252" s="158"/>
      <c r="V252" s="160"/>
    </row>
    <row r="253" customFormat="false" ht="13.5" hidden="false" customHeight="true" outlineLevel="0" collapsed="false">
      <c r="B253" s="164"/>
      <c r="C253" s="158"/>
      <c r="D253" s="158"/>
      <c r="E253" s="158"/>
      <c r="F253" s="158"/>
      <c r="G253" s="141"/>
      <c r="H253" s="142"/>
      <c r="I253" s="142"/>
      <c r="J253" s="199"/>
      <c r="K253" s="200"/>
      <c r="L253" s="142"/>
      <c r="M253" s="142"/>
      <c r="N253" s="142"/>
      <c r="O253" s="142"/>
      <c r="P253" s="142"/>
      <c r="Q253" s="201"/>
      <c r="R253" s="158"/>
      <c r="S253" s="158"/>
      <c r="T253" s="158"/>
      <c r="U253" s="158"/>
      <c r="V253" s="160"/>
    </row>
    <row r="254" customFormat="false" ht="13.5" hidden="false" customHeight="true" outlineLevel="0" collapsed="false">
      <c r="B254" s="164"/>
      <c r="C254" s="158"/>
      <c r="D254" s="158"/>
      <c r="E254" s="158"/>
      <c r="F254" s="158"/>
      <c r="G254" s="164"/>
      <c r="H254" s="158"/>
      <c r="I254" s="158"/>
      <c r="J254" s="202"/>
      <c r="K254" s="203" t="s">
        <v>101</v>
      </c>
      <c r="L254" s="203"/>
      <c r="M254" s="203"/>
      <c r="N254" s="203"/>
      <c r="O254" s="203"/>
      <c r="P254" s="215" t="n">
        <v>40</v>
      </c>
      <c r="Q254" s="205" t="str">
        <f aca="false">Q246</f>
        <v>°C</v>
      </c>
      <c r="R254" s="158"/>
      <c r="S254" s="158"/>
      <c r="T254" s="158"/>
      <c r="U254" s="158"/>
      <c r="V254" s="160"/>
    </row>
    <row r="255" customFormat="false" ht="13.5" hidden="false" customHeight="true" outlineLevel="0" collapsed="false">
      <c r="B255" s="164"/>
      <c r="C255" s="158"/>
      <c r="D255" s="158"/>
      <c r="E255" s="158"/>
      <c r="F255" s="158"/>
      <c r="G255" s="164"/>
      <c r="H255" s="158"/>
      <c r="I255" s="158"/>
      <c r="J255" s="202"/>
      <c r="K255" s="203" t="str">
        <f aca="false">K246</f>
        <v>Temp. Amb.  no desligamento - T2</v>
      </c>
      <c r="L255" s="203"/>
      <c r="M255" s="203"/>
      <c r="N255" s="203"/>
      <c r="O255" s="203"/>
      <c r="P255" s="215" t="n">
        <f aca="false">P246</f>
        <v>16.18</v>
      </c>
      <c r="Q255" s="205" t="str">
        <f aca="false">Q246</f>
        <v>°C</v>
      </c>
      <c r="R255" s="158"/>
      <c r="S255" s="158"/>
      <c r="T255" s="158"/>
      <c r="U255" s="158"/>
      <c r="V255" s="160"/>
    </row>
    <row r="256" customFormat="false" ht="13.5" hidden="false" customHeight="true" outlineLevel="0" collapsed="false">
      <c r="B256" s="164"/>
      <c r="C256" s="158"/>
      <c r="D256" s="158"/>
      <c r="E256" s="158"/>
      <c r="F256" s="158"/>
      <c r="G256" s="164"/>
      <c r="H256" s="158"/>
      <c r="I256" s="158"/>
      <c r="J256" s="202"/>
      <c r="K256" s="203" t="s">
        <v>102</v>
      </c>
      <c r="L256" s="203"/>
      <c r="M256" s="203"/>
      <c r="N256" s="203"/>
      <c r="O256" s="203"/>
      <c r="P256" s="215" t="n">
        <f aca="false">P249</f>
        <v>93.6983182230281</v>
      </c>
      <c r="Q256" s="205" t="str">
        <f aca="false">Q249</f>
        <v>°C</v>
      </c>
      <c r="R256" s="158"/>
      <c r="S256" s="158"/>
      <c r="T256" s="158"/>
      <c r="U256" s="158"/>
      <c r="V256" s="160"/>
    </row>
    <row r="257" customFormat="false" ht="13.5" hidden="false" customHeight="true" outlineLevel="0" collapsed="false">
      <c r="B257" s="164"/>
      <c r="C257" s="158"/>
      <c r="D257" s="158"/>
      <c r="E257" s="158"/>
      <c r="F257" s="158"/>
      <c r="G257" s="206"/>
      <c r="H257" s="207"/>
      <c r="I257" s="207"/>
      <c r="J257" s="208"/>
      <c r="K257" s="209"/>
      <c r="L257" s="209"/>
      <c r="M257" s="209"/>
      <c r="N257" s="209"/>
      <c r="O257" s="209"/>
      <c r="P257" s="210"/>
      <c r="Q257" s="211"/>
      <c r="R257" s="158"/>
      <c r="S257" s="158"/>
      <c r="T257" s="158"/>
      <c r="U257" s="158"/>
      <c r="V257" s="160"/>
    </row>
    <row r="258" customFormat="false" ht="13.5" hidden="false" customHeight="true" outlineLevel="0" collapsed="false">
      <c r="B258" s="164"/>
      <c r="C258" s="158"/>
      <c r="D258" s="158"/>
      <c r="E258" s="158"/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60"/>
    </row>
    <row r="259" customFormat="false" ht="13.5" hidden="false" customHeight="true" outlineLevel="0" collapsed="false">
      <c r="B259" s="164"/>
      <c r="C259" s="158"/>
      <c r="D259" s="158"/>
      <c r="E259" s="158"/>
      <c r="F259" s="158"/>
      <c r="G259" s="158"/>
      <c r="H259" s="158"/>
      <c r="I259" s="158"/>
      <c r="J259" s="158"/>
      <c r="K259" s="158"/>
      <c r="L259" s="158"/>
      <c r="M259" s="158"/>
      <c r="N259" s="158"/>
      <c r="O259" s="212" t="s">
        <v>103</v>
      </c>
      <c r="P259" s="213" t="n">
        <f aca="false">(P256*(AC27+P254)/(AC27+P255))+P254</f>
        <v>142.952377183442</v>
      </c>
      <c r="Q259" s="214" t="str">
        <f aca="false">Q249</f>
        <v>°C</v>
      </c>
      <c r="R259" s="158"/>
      <c r="S259" s="158"/>
      <c r="T259" s="158"/>
      <c r="U259" s="158"/>
      <c r="V259" s="160"/>
    </row>
    <row r="260" customFormat="false" ht="13.5" hidden="false" customHeight="true" outlineLevel="0" collapsed="false">
      <c r="B260" s="164"/>
      <c r="C260" s="158"/>
      <c r="D260" s="158"/>
      <c r="E260" s="158"/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60"/>
    </row>
    <row r="261" customFormat="false" ht="13.5" hidden="false" customHeight="true" outlineLevel="0" collapsed="false">
      <c r="B261" s="164"/>
      <c r="C261" s="158"/>
      <c r="D261" s="158"/>
      <c r="E261" s="158"/>
      <c r="F261" s="158"/>
      <c r="G261" s="218" t="s">
        <v>104</v>
      </c>
      <c r="H261" s="218"/>
      <c r="I261" s="218"/>
      <c r="J261" s="218"/>
      <c r="K261" s="218"/>
      <c r="L261" s="218"/>
      <c r="M261" s="218"/>
      <c r="N261" s="218"/>
      <c r="O261" s="218"/>
      <c r="P261" s="218"/>
      <c r="Q261" s="218"/>
      <c r="R261" s="158"/>
      <c r="S261" s="158"/>
      <c r="T261" s="158"/>
      <c r="U261" s="158"/>
      <c r="V261" s="160"/>
    </row>
    <row r="262" customFormat="false" ht="13.5" hidden="false" customHeight="true" outlineLevel="0" collapsed="false">
      <c r="B262" s="164"/>
      <c r="C262" s="158"/>
      <c r="D262" s="158"/>
      <c r="E262" s="158"/>
      <c r="F262" s="158"/>
      <c r="G262" s="197" t="str">
        <f aca="false">G252</f>
        <v>Formula</v>
      </c>
      <c r="H262" s="197"/>
      <c r="I262" s="197"/>
      <c r="J262" s="197"/>
      <c r="K262" s="198" t="str">
        <f aca="false">K252</f>
        <v>Variáveis</v>
      </c>
      <c r="L262" s="198"/>
      <c r="M262" s="198"/>
      <c r="N262" s="198"/>
      <c r="O262" s="198"/>
      <c r="P262" s="198"/>
      <c r="Q262" s="198"/>
      <c r="R262" s="158"/>
      <c r="S262" s="158"/>
      <c r="T262" s="158"/>
      <c r="U262" s="158"/>
      <c r="V262" s="160"/>
    </row>
    <row r="263" customFormat="false" ht="13.5" hidden="false" customHeight="true" outlineLevel="0" collapsed="false">
      <c r="B263" s="164"/>
      <c r="C263" s="158"/>
      <c r="D263" s="158"/>
      <c r="E263" s="158"/>
      <c r="F263" s="158"/>
      <c r="G263" s="141"/>
      <c r="H263" s="142"/>
      <c r="I263" s="142"/>
      <c r="J263" s="199"/>
      <c r="K263" s="200"/>
      <c r="L263" s="142"/>
      <c r="M263" s="142"/>
      <c r="N263" s="142"/>
      <c r="O263" s="142"/>
      <c r="P263" s="142"/>
      <c r="Q263" s="201"/>
      <c r="R263" s="158"/>
      <c r="S263" s="158"/>
      <c r="T263" s="158"/>
      <c r="U263" s="158"/>
      <c r="V263" s="160"/>
    </row>
    <row r="264" customFormat="false" ht="18.75" hidden="false" customHeight="false" outlineLevel="0" collapsed="false">
      <c r="B264" s="164"/>
      <c r="C264" s="158"/>
      <c r="D264" s="158"/>
      <c r="E264" s="158"/>
      <c r="F264" s="158"/>
      <c r="G264" s="164"/>
      <c r="H264" s="158"/>
      <c r="I264" s="158"/>
      <c r="J264" s="202"/>
      <c r="K264" s="203" t="s">
        <v>105</v>
      </c>
      <c r="L264" s="203"/>
      <c r="M264" s="203"/>
      <c r="N264" s="203"/>
      <c r="O264" s="203"/>
      <c r="P264" s="215" t="n">
        <f aca="false">P259</f>
        <v>142.952377183442</v>
      </c>
      <c r="Q264" s="205" t="str">
        <f aca="false">Q256</f>
        <v>°C</v>
      </c>
      <c r="R264" s="158"/>
      <c r="S264" s="158"/>
      <c r="T264" s="158"/>
      <c r="U264" s="158"/>
      <c r="V264" s="160"/>
    </row>
    <row r="265" customFormat="false" ht="13.5" hidden="false" customHeight="true" outlineLevel="0" collapsed="false">
      <c r="B265" s="164"/>
      <c r="C265" s="158"/>
      <c r="D265" s="158"/>
      <c r="E265" s="158"/>
      <c r="F265" s="158"/>
      <c r="G265" s="164"/>
      <c r="H265" s="158"/>
      <c r="I265" s="158"/>
      <c r="J265" s="202"/>
      <c r="K265" s="203" t="s">
        <v>101</v>
      </c>
      <c r="L265" s="203"/>
      <c r="M265" s="203"/>
      <c r="N265" s="203"/>
      <c r="O265" s="203"/>
      <c r="P265" s="215" t="n">
        <f aca="false">P254</f>
        <v>40</v>
      </c>
      <c r="Q265" s="205" t="str">
        <f aca="false">Q264</f>
        <v>°C</v>
      </c>
      <c r="R265" s="158"/>
      <c r="S265" s="158"/>
      <c r="T265" s="158"/>
      <c r="U265" s="158"/>
      <c r="V265" s="160"/>
      <c r="AE265" s="37"/>
    </row>
    <row r="266" customFormat="false" ht="19.5" hidden="false" customHeight="false" outlineLevel="0" collapsed="false">
      <c r="B266" s="164"/>
      <c r="C266" s="158"/>
      <c r="D266" s="158"/>
      <c r="E266" s="158"/>
      <c r="F266" s="158"/>
      <c r="G266" s="206"/>
      <c r="H266" s="207"/>
      <c r="I266" s="207"/>
      <c r="J266" s="208"/>
      <c r="K266" s="209"/>
      <c r="L266" s="209"/>
      <c r="M266" s="209"/>
      <c r="N266" s="209"/>
      <c r="O266" s="209"/>
      <c r="P266" s="210"/>
      <c r="Q266" s="211"/>
      <c r="R266" s="158"/>
      <c r="S266" s="158"/>
      <c r="T266" s="158"/>
      <c r="U266" s="158"/>
      <c r="V266" s="160"/>
      <c r="AE266" s="37"/>
    </row>
    <row r="267" customFormat="false" ht="18" hidden="false" customHeight="false" outlineLevel="0" collapsed="false">
      <c r="B267" s="164"/>
      <c r="C267" s="158"/>
      <c r="D267" s="158"/>
      <c r="E267" s="158"/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60"/>
      <c r="AE267" s="37"/>
    </row>
    <row r="268" customFormat="false" ht="18" hidden="false" customHeight="false" outlineLevel="0" collapsed="false">
      <c r="B268" s="164"/>
      <c r="C268" s="158"/>
      <c r="D268" s="158"/>
      <c r="E268" s="158"/>
      <c r="F268" s="158"/>
      <c r="G268" s="158"/>
      <c r="H268" s="158"/>
      <c r="I268" s="158"/>
      <c r="J268" s="158"/>
      <c r="K268" s="158"/>
      <c r="L268" s="158"/>
      <c r="M268" s="158"/>
      <c r="N268" s="158"/>
      <c r="O268" s="212" t="s">
        <v>106</v>
      </c>
      <c r="P268" s="213" t="n">
        <f aca="false">P264-P265</f>
        <v>102.952377183442</v>
      </c>
      <c r="Q268" s="214" t="str">
        <f aca="false">Q259</f>
        <v>°C</v>
      </c>
      <c r="R268" s="158"/>
      <c r="S268" s="158"/>
      <c r="T268" s="158"/>
      <c r="U268" s="158"/>
      <c r="V268" s="160"/>
    </row>
    <row r="269" customFormat="false" ht="13.5" hidden="false" customHeight="true" outlineLevel="0" collapsed="false">
      <c r="B269" s="164"/>
      <c r="C269" s="158"/>
      <c r="D269" s="158"/>
      <c r="E269" s="158"/>
      <c r="F269" s="158"/>
      <c r="G269" s="158"/>
      <c r="H269" s="158"/>
      <c r="I269" s="158"/>
      <c r="J269" s="158"/>
      <c r="K269" s="158"/>
      <c r="L269" s="158"/>
      <c r="M269" s="158"/>
      <c r="N269" s="158"/>
      <c r="O269" s="212"/>
      <c r="P269" s="213"/>
      <c r="Q269" s="214"/>
      <c r="R269" s="158"/>
      <c r="S269" s="158"/>
      <c r="T269" s="158"/>
      <c r="U269" s="158"/>
      <c r="V269" s="160"/>
    </row>
    <row r="270" customFormat="false" ht="18.75" hidden="false" customHeight="true" outlineLevel="0" collapsed="false">
      <c r="B270" s="164"/>
      <c r="C270" s="158"/>
      <c r="D270" s="158"/>
      <c r="E270" s="158"/>
      <c r="F270" s="158"/>
      <c r="G270" s="218" t="s">
        <v>162</v>
      </c>
      <c r="H270" s="218"/>
      <c r="I270" s="218"/>
      <c r="J270" s="218"/>
      <c r="K270" s="218"/>
      <c r="L270" s="218"/>
      <c r="M270" s="218"/>
      <c r="N270" s="218"/>
      <c r="O270" s="218"/>
      <c r="P270" s="218"/>
      <c r="Q270" s="218"/>
      <c r="R270" s="158"/>
      <c r="S270" s="158"/>
      <c r="T270" s="158"/>
      <c r="U270" s="158"/>
      <c r="V270" s="160"/>
    </row>
    <row r="271" customFormat="false" ht="18.75" hidden="false" customHeight="false" outlineLevel="0" collapsed="false">
      <c r="B271" s="164"/>
      <c r="C271" s="158"/>
      <c r="D271" s="158"/>
      <c r="E271" s="158"/>
      <c r="F271" s="158"/>
      <c r="G271" s="197" t="str">
        <f aca="false">G262</f>
        <v>Formula</v>
      </c>
      <c r="H271" s="197"/>
      <c r="I271" s="197"/>
      <c r="J271" s="197"/>
      <c r="K271" s="198" t="str">
        <f aca="false">K262</f>
        <v>Variáveis</v>
      </c>
      <c r="L271" s="198"/>
      <c r="M271" s="198"/>
      <c r="N271" s="198"/>
      <c r="O271" s="198"/>
      <c r="P271" s="198"/>
      <c r="Q271" s="198"/>
      <c r="R271" s="158"/>
      <c r="S271" s="158"/>
      <c r="T271" s="158"/>
      <c r="U271" s="158"/>
      <c r="V271" s="160"/>
    </row>
    <row r="272" customFormat="false" ht="18" hidden="false" customHeight="false" outlineLevel="0" collapsed="false">
      <c r="B272" s="164"/>
      <c r="C272" s="158"/>
      <c r="D272" s="158"/>
      <c r="E272" s="158"/>
      <c r="F272" s="158"/>
      <c r="G272" s="141"/>
      <c r="H272" s="142"/>
      <c r="I272" s="142"/>
      <c r="J272" s="199"/>
      <c r="K272" s="200"/>
      <c r="L272" s="142"/>
      <c r="M272" s="142"/>
      <c r="N272" s="142"/>
      <c r="O272" s="142"/>
      <c r="P272" s="142"/>
      <c r="Q272" s="201"/>
      <c r="R272" s="158"/>
      <c r="S272" s="158"/>
      <c r="T272" s="158"/>
      <c r="U272" s="158"/>
      <c r="V272" s="160"/>
      <c r="AE272" s="37"/>
    </row>
    <row r="273" customFormat="false" ht="18.75" hidden="false" customHeight="false" outlineLevel="0" collapsed="false">
      <c r="B273" s="164"/>
      <c r="C273" s="158"/>
      <c r="D273" s="158"/>
      <c r="E273" s="158"/>
      <c r="F273" s="158"/>
      <c r="G273" s="164"/>
      <c r="H273" s="158"/>
      <c r="I273" s="158"/>
      <c r="J273" s="202"/>
      <c r="K273" s="203" t="s">
        <v>105</v>
      </c>
      <c r="L273" s="203"/>
      <c r="M273" s="203"/>
      <c r="N273" s="203"/>
      <c r="O273" s="203"/>
      <c r="P273" s="215" t="n">
        <f aca="false">P264</f>
        <v>142.952377183442</v>
      </c>
      <c r="Q273" s="205" t="str">
        <f aca="false">Q265</f>
        <v>°C</v>
      </c>
      <c r="R273" s="158"/>
      <c r="S273" s="158"/>
      <c r="T273" s="158"/>
      <c r="U273" s="158"/>
      <c r="V273" s="160"/>
    </row>
    <row r="274" customFormat="false" ht="18.75" hidden="false" customHeight="false" outlineLevel="0" collapsed="false">
      <c r="B274" s="164"/>
      <c r="C274" s="158"/>
      <c r="D274" s="158"/>
      <c r="E274" s="158"/>
      <c r="F274" s="158"/>
      <c r="G274" s="164"/>
      <c r="H274" s="158"/>
      <c r="I274" s="158"/>
      <c r="J274" s="202"/>
      <c r="K274" s="203" t="s">
        <v>108</v>
      </c>
      <c r="L274" s="203"/>
      <c r="M274" s="203"/>
      <c r="N274" s="203"/>
      <c r="O274" s="203"/>
      <c r="P274" s="215" t="n">
        <v>3</v>
      </c>
      <c r="Q274" s="205" t="s">
        <v>109</v>
      </c>
      <c r="R274" s="158"/>
      <c r="S274" s="158"/>
      <c r="T274" s="158"/>
      <c r="U274" s="158"/>
      <c r="V274" s="160"/>
    </row>
    <row r="275" customFormat="false" ht="18.75" hidden="false" customHeight="false" outlineLevel="0" collapsed="false">
      <c r="B275" s="164"/>
      <c r="C275" s="158"/>
      <c r="D275" s="158"/>
      <c r="E275" s="158"/>
      <c r="F275" s="158"/>
      <c r="G275" s="164"/>
      <c r="H275" s="158"/>
      <c r="I275" s="158"/>
      <c r="J275" s="202"/>
      <c r="K275" s="203" t="s">
        <v>110</v>
      </c>
      <c r="L275" s="203"/>
      <c r="M275" s="203"/>
      <c r="N275" s="203"/>
      <c r="O275" s="203"/>
      <c r="P275" s="215" t="n">
        <v>90.87</v>
      </c>
      <c r="Q275" s="205" t="s">
        <v>111</v>
      </c>
      <c r="R275" s="158"/>
      <c r="S275" s="158"/>
      <c r="T275" s="158"/>
      <c r="U275" s="158"/>
      <c r="V275" s="160"/>
    </row>
    <row r="276" customFormat="false" ht="18.75" hidden="false" customHeight="false" outlineLevel="0" collapsed="false">
      <c r="B276" s="164"/>
      <c r="C276" s="158"/>
      <c r="D276" s="158"/>
      <c r="E276" s="158"/>
      <c r="F276" s="158"/>
      <c r="G276" s="164"/>
      <c r="H276" s="158"/>
      <c r="I276" s="158"/>
      <c r="J276" s="202"/>
      <c r="K276" s="203" t="s">
        <v>112</v>
      </c>
      <c r="L276" s="203"/>
      <c r="M276" s="203"/>
      <c r="N276" s="203"/>
      <c r="O276" s="203"/>
      <c r="P276" s="215" t="n">
        <v>1</v>
      </c>
      <c r="Q276" s="205" t="s">
        <v>113</v>
      </c>
      <c r="R276" s="158"/>
      <c r="S276" s="158"/>
      <c r="T276" s="158"/>
      <c r="U276" s="158"/>
      <c r="V276" s="160"/>
    </row>
    <row r="277" customFormat="false" ht="19.5" hidden="false" customHeight="false" outlineLevel="0" collapsed="false">
      <c r="B277" s="164"/>
      <c r="C277" s="158"/>
      <c r="D277" s="158"/>
      <c r="E277" s="158"/>
      <c r="F277" s="158"/>
      <c r="G277" s="206"/>
      <c r="H277" s="207"/>
      <c r="I277" s="207"/>
      <c r="J277" s="208"/>
      <c r="K277" s="209"/>
      <c r="L277" s="209"/>
      <c r="M277" s="209"/>
      <c r="N277" s="209"/>
      <c r="O277" s="209"/>
      <c r="P277" s="210"/>
      <c r="Q277" s="211"/>
      <c r="R277" s="158"/>
      <c r="S277" s="158"/>
      <c r="T277" s="158"/>
      <c r="U277" s="158"/>
      <c r="V277" s="160"/>
    </row>
    <row r="278" customFormat="false" ht="18" hidden="false" customHeight="false" outlineLevel="0" collapsed="false">
      <c r="B278" s="164"/>
      <c r="C278" s="158"/>
      <c r="D278" s="158"/>
      <c r="E278" s="158"/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60"/>
    </row>
    <row r="279" customFormat="false" ht="18.75" hidden="false" customHeight="false" outlineLevel="0" collapsed="false">
      <c r="B279" s="164"/>
      <c r="C279" s="158"/>
      <c r="D279" s="158"/>
      <c r="E279" s="158"/>
      <c r="F279" s="158"/>
      <c r="G279" s="158"/>
      <c r="H279" s="158"/>
      <c r="I279" s="158"/>
      <c r="J279" s="158"/>
      <c r="K279" s="158"/>
      <c r="L279" s="158"/>
      <c r="M279" s="158"/>
      <c r="N279" s="158"/>
      <c r="O279" s="212" t="s">
        <v>163</v>
      </c>
      <c r="P279" s="213" t="n">
        <f aca="false">P273+((2*(P273+AC27))/((45700/((P274*1000)/P275)^2*P276)-1))</f>
        <v>160.932399519041</v>
      </c>
      <c r="Q279" s="214" t="str">
        <f aca="false">Q268</f>
        <v>°C</v>
      </c>
      <c r="R279" s="158"/>
      <c r="S279" s="158"/>
      <c r="T279" s="158"/>
      <c r="U279" s="158"/>
      <c r="V279" s="160"/>
    </row>
    <row r="280" customFormat="false" ht="18" hidden="false" customHeight="false" outlineLevel="0" collapsed="false">
      <c r="B280" s="164"/>
      <c r="C280" s="158"/>
      <c r="D280" s="158"/>
      <c r="E280" s="158"/>
      <c r="F280" s="158"/>
      <c r="G280" s="158"/>
      <c r="H280" s="158"/>
      <c r="I280" s="158"/>
      <c r="J280" s="158"/>
      <c r="K280" s="212"/>
      <c r="L280" s="213"/>
      <c r="M280" s="214"/>
      <c r="N280" s="158"/>
      <c r="O280" s="158"/>
      <c r="P280" s="158"/>
      <c r="Q280" s="158"/>
      <c r="R280" s="158"/>
      <c r="S280" s="158"/>
      <c r="T280" s="158"/>
      <c r="U280" s="158"/>
      <c r="V280" s="160"/>
    </row>
    <row r="281" customFormat="false" ht="18" hidden="false" customHeight="false" outlineLevel="0" collapsed="false">
      <c r="B281" s="161" t="s">
        <v>115</v>
      </c>
      <c r="C281" s="161"/>
      <c r="D281" s="161"/>
      <c r="E281" s="161"/>
      <c r="F281" s="161"/>
      <c r="G281" s="161"/>
      <c r="H281" s="161"/>
      <c r="I281" s="161"/>
      <c r="J281" s="161"/>
      <c r="K281" s="161"/>
      <c r="L281" s="161"/>
      <c r="M281" s="161"/>
      <c r="N281" s="161"/>
      <c r="O281" s="161"/>
      <c r="P281" s="161"/>
      <c r="Q281" s="161"/>
      <c r="R281" s="161"/>
      <c r="S281" s="161"/>
      <c r="T281" s="161"/>
      <c r="U281" s="161"/>
      <c r="V281" s="161"/>
    </row>
    <row r="282" customFormat="false" ht="18" hidden="false" customHeight="false" outlineLevel="0" collapsed="false">
      <c r="B282" s="164"/>
      <c r="C282" s="158"/>
      <c r="D282" s="158"/>
      <c r="E282" s="158"/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60"/>
    </row>
    <row r="283" customFormat="false" ht="18" hidden="false" customHeight="false" outlineLevel="0" collapsed="false">
      <c r="B283" s="164"/>
      <c r="C283" s="158"/>
      <c r="D283" s="158"/>
      <c r="E283" s="158"/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60"/>
    </row>
    <row r="284" customFormat="false" ht="18" hidden="false" customHeight="false" outlineLevel="0" collapsed="false">
      <c r="B284" s="164"/>
      <c r="C284" s="158"/>
      <c r="D284" s="158"/>
      <c r="E284" s="158"/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60"/>
    </row>
    <row r="285" customFormat="false" ht="18" hidden="false" customHeight="false" outlineLevel="0" collapsed="false">
      <c r="B285" s="164"/>
      <c r="C285" s="158"/>
      <c r="D285" s="158"/>
      <c r="E285" s="158"/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60"/>
    </row>
    <row r="286" customFormat="false" ht="18.75" hidden="false" customHeight="false" outlineLevel="0" collapsed="false">
      <c r="B286" s="164"/>
      <c r="C286" s="158"/>
      <c r="D286" s="158"/>
      <c r="E286" s="158"/>
      <c r="F286" s="158"/>
      <c r="G286" s="158"/>
      <c r="H286" s="158"/>
      <c r="I286" s="158"/>
      <c r="J286" s="158"/>
      <c r="K286" s="158"/>
      <c r="L286" s="158"/>
      <c r="M286" s="158"/>
      <c r="N286" s="158"/>
      <c r="O286" s="158"/>
      <c r="P286" s="158"/>
      <c r="Q286" s="158"/>
      <c r="R286" s="158"/>
      <c r="S286" s="158"/>
      <c r="T286" s="158"/>
      <c r="U286" s="158"/>
      <c r="V286" s="160"/>
    </row>
    <row r="287" customFormat="false" ht="18.75" hidden="false" customHeight="false" outlineLevel="0" collapsed="false">
      <c r="B287" s="164"/>
      <c r="C287" s="158"/>
      <c r="D287" s="158"/>
      <c r="E287" s="158"/>
      <c r="F287" s="158"/>
      <c r="G287" s="158"/>
      <c r="H287" s="158"/>
      <c r="I287" s="219" t="s">
        <v>116</v>
      </c>
      <c r="J287" s="219"/>
      <c r="K287" s="219"/>
      <c r="L287" s="219"/>
      <c r="M287" s="219"/>
      <c r="N287" s="219"/>
      <c r="O287" s="158"/>
      <c r="P287" s="158"/>
      <c r="Q287" s="158"/>
      <c r="R287" s="158"/>
      <c r="S287" s="158"/>
      <c r="T287" s="158"/>
      <c r="U287" s="158"/>
      <c r="V287" s="160"/>
    </row>
    <row r="288" customFormat="false" ht="18.75" hidden="false" customHeight="false" outlineLevel="0" collapsed="false">
      <c r="B288" s="164"/>
      <c r="C288" s="158"/>
      <c r="D288" s="158"/>
      <c r="E288" s="158"/>
      <c r="F288" s="158"/>
      <c r="G288" s="158"/>
      <c r="H288" s="158"/>
      <c r="I288" s="220" t="s">
        <v>117</v>
      </c>
      <c r="J288" s="220"/>
      <c r="K288" s="220"/>
      <c r="L288" s="220"/>
      <c r="M288" s="160" t="s">
        <v>118</v>
      </c>
      <c r="N288" s="160"/>
      <c r="O288" s="158"/>
      <c r="P288" s="158"/>
      <c r="Q288" s="158"/>
      <c r="R288" s="158"/>
      <c r="S288" s="158"/>
      <c r="T288" s="158"/>
      <c r="U288" s="158"/>
      <c r="V288" s="160"/>
    </row>
    <row r="289" customFormat="false" ht="19.5" hidden="false" customHeight="false" outlineLevel="0" collapsed="false">
      <c r="B289" s="164"/>
      <c r="C289" s="158"/>
      <c r="D289" s="158"/>
      <c r="E289" s="158"/>
      <c r="F289" s="158"/>
      <c r="G289" s="158"/>
      <c r="H289" s="158"/>
      <c r="I289" s="221" t="s">
        <v>119</v>
      </c>
      <c r="J289" s="221"/>
      <c r="K289" s="221"/>
      <c r="L289" s="221"/>
      <c r="M289" s="222" t="n">
        <f aca="false">P259</f>
        <v>142.952377183442</v>
      </c>
      <c r="N289" s="223" t="str">
        <f aca="false">Q259</f>
        <v>°C</v>
      </c>
      <c r="O289" s="158"/>
      <c r="P289" s="158"/>
      <c r="Q289" s="158"/>
      <c r="R289" s="158"/>
      <c r="S289" s="158"/>
      <c r="T289" s="158"/>
      <c r="U289" s="158"/>
      <c r="V289" s="160"/>
    </row>
    <row r="290" customFormat="false" ht="18" hidden="false" customHeight="false" outlineLevel="0" collapsed="false">
      <c r="B290" s="164"/>
      <c r="C290" s="158"/>
      <c r="D290" s="158"/>
      <c r="E290" s="158"/>
      <c r="F290" s="158"/>
      <c r="G290" s="158"/>
      <c r="H290" s="158"/>
      <c r="I290" s="158"/>
      <c r="J290" s="158"/>
      <c r="K290" s="158"/>
      <c r="L290" s="158"/>
      <c r="M290" s="158"/>
      <c r="N290" s="158"/>
      <c r="O290" s="158"/>
      <c r="P290" s="158"/>
      <c r="Q290" s="158"/>
      <c r="R290" s="158"/>
      <c r="S290" s="158"/>
      <c r="T290" s="158"/>
      <c r="U290" s="158"/>
      <c r="V290" s="160"/>
    </row>
    <row r="291" customFormat="false" ht="18" hidden="false" customHeight="false" outlineLevel="0" collapsed="false">
      <c r="B291" s="164"/>
      <c r="C291" s="158"/>
      <c r="D291" s="158"/>
      <c r="E291" s="158"/>
      <c r="F291" s="158"/>
      <c r="G291" s="224" t="s">
        <v>120</v>
      </c>
      <c r="H291" s="224"/>
      <c r="I291" s="224"/>
      <c r="J291" s="225" t="n">
        <v>44813</v>
      </c>
      <c r="K291" s="225"/>
      <c r="L291" s="158"/>
      <c r="M291" s="158"/>
      <c r="N291" s="158"/>
      <c r="O291" s="158"/>
      <c r="P291" s="158"/>
      <c r="Q291" s="158"/>
      <c r="R291" s="158"/>
      <c r="S291" s="158"/>
      <c r="T291" s="158"/>
      <c r="U291" s="158"/>
      <c r="V291" s="160"/>
    </row>
    <row r="292" customFormat="false" ht="18.75" hidden="false" customHeight="false" outlineLevel="0" collapsed="false">
      <c r="B292" s="164"/>
      <c r="C292" s="158"/>
      <c r="D292" s="158"/>
      <c r="E292" s="158"/>
      <c r="F292" s="158"/>
      <c r="G292" s="158"/>
      <c r="H292" s="212"/>
      <c r="I292" s="226"/>
      <c r="J292" s="227"/>
      <c r="K292" s="228"/>
      <c r="L292" s="158"/>
      <c r="M292" s="158"/>
      <c r="N292" s="158"/>
      <c r="O292" s="158"/>
      <c r="P292" s="158"/>
      <c r="Q292" s="158"/>
      <c r="R292" s="158"/>
      <c r="S292" s="158"/>
      <c r="T292" s="158"/>
      <c r="U292" s="158"/>
      <c r="V292" s="160"/>
    </row>
    <row r="293" customFormat="false" ht="18" hidden="false" customHeight="false" outlineLevel="0" collapsed="false">
      <c r="B293" s="164"/>
      <c r="C293" s="158"/>
      <c r="D293" s="158"/>
      <c r="E293" s="158"/>
      <c r="F293" s="158"/>
      <c r="G293" s="158"/>
      <c r="H293" s="229" t="s">
        <v>121</v>
      </c>
      <c r="I293" s="159"/>
      <c r="J293" s="159"/>
      <c r="K293" s="159"/>
      <c r="L293" s="158"/>
      <c r="M293" s="158"/>
      <c r="N293" s="229" t="s">
        <v>121</v>
      </c>
      <c r="O293" s="159"/>
      <c r="P293" s="159"/>
      <c r="Q293" s="159"/>
      <c r="R293" s="159"/>
      <c r="S293" s="159"/>
      <c r="T293" s="159"/>
      <c r="U293" s="159"/>
      <c r="V293" s="230"/>
    </row>
    <row r="294" customFormat="false" ht="18" hidden="false" customHeight="false" outlineLevel="0" collapsed="false">
      <c r="B294" s="157"/>
      <c r="C294" s="159"/>
      <c r="D294" s="159"/>
      <c r="E294" s="159"/>
      <c r="F294" s="158"/>
      <c r="G294" s="158"/>
      <c r="H294" s="158"/>
      <c r="I294" s="158"/>
      <c r="J294" s="158"/>
      <c r="K294" s="159"/>
      <c r="L294" s="159"/>
      <c r="M294" s="158"/>
      <c r="N294" s="158"/>
      <c r="O294" s="158"/>
      <c r="P294" s="158"/>
      <c r="Q294" s="159"/>
      <c r="R294" s="159"/>
      <c r="S294" s="159"/>
      <c r="T294" s="159"/>
      <c r="U294" s="159"/>
      <c r="V294" s="230"/>
    </row>
    <row r="295" customFormat="false" ht="18" hidden="false" customHeight="false" outlineLevel="0" collapsed="false">
      <c r="B295" s="157"/>
      <c r="C295" s="159"/>
      <c r="D295" s="159"/>
      <c r="E295" s="159"/>
      <c r="F295" s="158"/>
      <c r="G295" s="158"/>
      <c r="H295" s="158"/>
      <c r="I295" s="158"/>
      <c r="J295" s="158"/>
      <c r="K295" s="159"/>
      <c r="L295" s="159"/>
      <c r="M295" s="158"/>
      <c r="N295" s="158"/>
      <c r="O295" s="158"/>
      <c r="P295" s="158"/>
      <c r="Q295" s="159"/>
      <c r="R295" s="159"/>
      <c r="S295" s="159"/>
      <c r="T295" s="159"/>
      <c r="U295" s="159"/>
      <c r="V295" s="230"/>
    </row>
    <row r="296" customFormat="false" ht="18" hidden="false" customHeight="false" outlineLevel="0" collapsed="false">
      <c r="B296" s="164"/>
      <c r="C296" s="158"/>
      <c r="D296" s="158"/>
      <c r="E296" s="158"/>
      <c r="F296" s="158"/>
      <c r="G296" s="229"/>
      <c r="H296" s="159"/>
      <c r="I296" s="159"/>
      <c r="J296" s="159"/>
      <c r="K296" s="158"/>
      <c r="L296" s="158"/>
      <c r="M296" s="229"/>
      <c r="N296" s="159"/>
      <c r="O296" s="159"/>
      <c r="P296" s="159"/>
      <c r="Q296" s="158"/>
      <c r="R296" s="159"/>
      <c r="S296" s="159"/>
      <c r="T296" s="159"/>
      <c r="U296" s="159"/>
      <c r="V296" s="230"/>
    </row>
    <row r="297" customFormat="false" ht="18" hidden="false" customHeight="false" outlineLevel="0" collapsed="false">
      <c r="B297" s="164"/>
      <c r="C297" s="158"/>
      <c r="D297" s="158"/>
      <c r="E297" s="158"/>
      <c r="F297" s="158"/>
      <c r="G297" s="240" t="s">
        <v>181</v>
      </c>
      <c r="H297" s="240"/>
      <c r="I297" s="240"/>
      <c r="J297" s="240"/>
      <c r="K297" s="240"/>
      <c r="L297" s="158"/>
      <c r="M297" s="240" t="s">
        <v>182</v>
      </c>
      <c r="N297" s="240"/>
      <c r="O297" s="240"/>
      <c r="P297" s="240"/>
      <c r="Q297" s="240"/>
      <c r="R297" s="159"/>
      <c r="S297" s="159"/>
      <c r="T297" s="159"/>
      <c r="U297" s="159"/>
      <c r="V297" s="230"/>
    </row>
    <row r="298" customFormat="false" ht="18.75" hidden="false" customHeight="false" outlineLevel="0" collapsed="false">
      <c r="B298" s="164"/>
      <c r="C298" s="158"/>
      <c r="D298" s="158"/>
      <c r="E298" s="158"/>
      <c r="F298" s="158"/>
      <c r="G298" s="241"/>
      <c r="H298" s="241"/>
      <c r="I298" s="241"/>
      <c r="J298" s="241"/>
      <c r="K298" s="241"/>
      <c r="L298" s="158"/>
      <c r="M298" s="241"/>
      <c r="N298" s="241"/>
      <c r="O298" s="241"/>
      <c r="P298" s="241"/>
      <c r="Q298" s="241"/>
      <c r="R298" s="159"/>
      <c r="S298" s="159"/>
      <c r="T298" s="159"/>
      <c r="U298" s="159"/>
      <c r="V298" s="230"/>
    </row>
    <row r="299" customFormat="false" ht="18" hidden="false" customHeight="false" outlineLevel="0" collapsed="false">
      <c r="B299" s="164"/>
      <c r="C299" s="158"/>
      <c r="D299" s="158"/>
      <c r="E299" s="158"/>
      <c r="F299" s="158"/>
      <c r="G299" s="159"/>
      <c r="H299" s="159"/>
      <c r="I299" s="159"/>
      <c r="J299" s="159"/>
      <c r="K299" s="158"/>
      <c r="L299" s="158"/>
      <c r="M299" s="158"/>
      <c r="N299" s="158"/>
      <c r="O299" s="158"/>
      <c r="P299" s="159"/>
      <c r="Q299" s="159"/>
      <c r="R299" s="159"/>
      <c r="S299" s="159"/>
      <c r="T299" s="159"/>
      <c r="U299" s="159"/>
      <c r="V299" s="230"/>
    </row>
    <row r="300" customFormat="false" ht="18.75" hidden="false" customHeight="true" outlineLevel="0" collapsed="false">
      <c r="B300" s="164"/>
      <c r="C300" s="158"/>
      <c r="D300" s="158"/>
      <c r="E300" s="158"/>
      <c r="F300" s="231" t="s">
        <v>125</v>
      </c>
      <c r="G300" s="231"/>
      <c r="H300" s="231"/>
      <c r="I300" s="231"/>
      <c r="J300" s="231"/>
      <c r="K300" s="231"/>
      <c r="L300" s="231"/>
      <c r="M300" s="231"/>
      <c r="N300" s="231"/>
      <c r="O300" s="231"/>
      <c r="P300" s="231"/>
      <c r="Q300" s="231"/>
      <c r="R300" s="231"/>
      <c r="S300" s="228"/>
      <c r="T300" s="228"/>
      <c r="U300" s="228"/>
      <c r="V300" s="232"/>
    </row>
    <row r="301" customFormat="false" ht="18.75" hidden="false" customHeight="false" outlineLevel="0" collapsed="false">
      <c r="B301" s="233"/>
      <c r="C301" s="228"/>
      <c r="D301" s="228"/>
      <c r="E301" s="226"/>
      <c r="F301" s="231"/>
      <c r="G301" s="231"/>
      <c r="H301" s="231"/>
      <c r="I301" s="231"/>
      <c r="J301" s="231"/>
      <c r="K301" s="231"/>
      <c r="L301" s="231"/>
      <c r="M301" s="231"/>
      <c r="N301" s="231"/>
      <c r="O301" s="231"/>
      <c r="P301" s="231"/>
      <c r="Q301" s="231"/>
      <c r="R301" s="231"/>
      <c r="S301" s="228"/>
      <c r="T301" s="228"/>
      <c r="U301" s="228"/>
      <c r="V301" s="232"/>
    </row>
    <row r="302" customFormat="false" ht="18.75" hidden="false" customHeight="true" outlineLevel="0" collapsed="false">
      <c r="B302" s="234"/>
      <c r="C302" s="235"/>
      <c r="D302" s="235"/>
      <c r="E302" s="235"/>
      <c r="F302" s="235"/>
      <c r="G302" s="235"/>
      <c r="H302" s="235"/>
      <c r="I302" s="235"/>
      <c r="J302" s="207"/>
      <c r="K302" s="207"/>
      <c r="L302" s="207"/>
      <c r="M302" s="207"/>
      <c r="N302" s="207"/>
      <c r="O302" s="207"/>
      <c r="P302" s="207"/>
      <c r="Q302" s="207"/>
      <c r="R302" s="207"/>
      <c r="S302" s="207"/>
      <c r="T302" s="207"/>
      <c r="U302" s="207"/>
      <c r="V302" s="236"/>
    </row>
    <row r="315" customFormat="false" ht="14.25" hidden="false" customHeight="false" outlineLevel="0" collapsed="false">
      <c r="Y315" s="110"/>
      <c r="Z315" s="110"/>
      <c r="AA315" s="110"/>
    </row>
    <row r="318" customFormat="false" ht="14.25" hidden="false" customHeight="false" outlineLevel="0" collapsed="false">
      <c r="Y318" s="110"/>
      <c r="Z318" s="110"/>
      <c r="AA318" s="110"/>
    </row>
    <row r="319" customFormat="false" ht="14.25" hidden="false" customHeight="false" outlineLevel="0" collapsed="false">
      <c r="Y319" s="110"/>
      <c r="Z319" s="110"/>
      <c r="AA319" s="110"/>
    </row>
    <row r="320" customFormat="false" ht="14.25" hidden="false" customHeight="false" outlineLevel="0" collapsed="false">
      <c r="Y320" s="110"/>
      <c r="Z320" s="110"/>
    </row>
    <row r="321" customFormat="false" ht="14.25" hidden="false" customHeight="false" outlineLevel="0" collapsed="false">
      <c r="Y321" s="110"/>
      <c r="Z321" s="110"/>
      <c r="AA321" s="110"/>
    </row>
    <row r="322" customFormat="false" ht="15" hidden="false" customHeight="false" outlineLevel="0" collapsed="false">
      <c r="Y322" s="108"/>
      <c r="Z322" s="108"/>
    </row>
    <row r="327" customFormat="false" ht="14.25" hidden="false" customHeight="false" outlineLevel="0" collapsed="false">
      <c r="W327" s="110"/>
      <c r="X327" s="110"/>
    </row>
    <row r="330" customFormat="false" ht="14.25" hidden="false" customHeight="false" outlineLevel="0" collapsed="false">
      <c r="W330" s="110"/>
      <c r="X330" s="110"/>
    </row>
    <row r="331" customFormat="false" ht="14.25" hidden="false" customHeight="false" outlineLevel="0" collapsed="false">
      <c r="W331" s="110"/>
      <c r="X331" s="110"/>
    </row>
    <row r="332" customFormat="false" ht="14.25" hidden="false" customHeight="false" outlineLevel="0" collapsed="false">
      <c r="W332" s="110"/>
      <c r="X332" s="110"/>
    </row>
    <row r="333" customFormat="false" ht="14.25" hidden="false" customHeight="false" outlineLevel="0" collapsed="false">
      <c r="W333" s="110"/>
      <c r="X333" s="110"/>
    </row>
    <row r="334" customFormat="false" ht="15" hidden="false" customHeight="true" outlineLevel="0" collapsed="false">
      <c r="W334" s="108"/>
      <c r="X334" s="108"/>
    </row>
  </sheetData>
  <mergeCells count="128">
    <mergeCell ref="D2:V4"/>
    <mergeCell ref="F5:G5"/>
    <mergeCell ref="F6:G6"/>
    <mergeCell ref="F7:G7"/>
    <mergeCell ref="B9:V9"/>
    <mergeCell ref="M15:N15"/>
    <mergeCell ref="B16:V16"/>
    <mergeCell ref="C18:M26"/>
    <mergeCell ref="B30:V30"/>
    <mergeCell ref="I32:M33"/>
    <mergeCell ref="N32:N33"/>
    <mergeCell ref="O32:O33"/>
    <mergeCell ref="I34:M35"/>
    <mergeCell ref="N34:N35"/>
    <mergeCell ref="O34:O35"/>
    <mergeCell ref="B37:V37"/>
    <mergeCell ref="H39:I40"/>
    <mergeCell ref="J39:P40"/>
    <mergeCell ref="H41:I42"/>
    <mergeCell ref="J41:P42"/>
    <mergeCell ref="H43:I44"/>
    <mergeCell ref="J43:P44"/>
    <mergeCell ref="H45:I46"/>
    <mergeCell ref="J45:P46"/>
    <mergeCell ref="H47:I48"/>
    <mergeCell ref="J47:P48"/>
    <mergeCell ref="H49:I50"/>
    <mergeCell ref="J49:P50"/>
    <mergeCell ref="H51:I52"/>
    <mergeCell ref="J51:P52"/>
    <mergeCell ref="H53:I54"/>
    <mergeCell ref="J53:P54"/>
    <mergeCell ref="H55:I56"/>
    <mergeCell ref="J55:P56"/>
    <mergeCell ref="H57:I58"/>
    <mergeCell ref="J57:P58"/>
    <mergeCell ref="H59:I60"/>
    <mergeCell ref="J59:P60"/>
    <mergeCell ref="H61:I62"/>
    <mergeCell ref="J61:P62"/>
    <mergeCell ref="H63:I64"/>
    <mergeCell ref="J63:P64"/>
    <mergeCell ref="H65:I66"/>
    <mergeCell ref="J65:P66"/>
    <mergeCell ref="H67:I68"/>
    <mergeCell ref="J67:P68"/>
    <mergeCell ref="H69:I70"/>
    <mergeCell ref="J69:P70"/>
    <mergeCell ref="H71:I72"/>
    <mergeCell ref="J71:P72"/>
    <mergeCell ref="I75:O75"/>
    <mergeCell ref="B98:V98"/>
    <mergeCell ref="D100:Q100"/>
    <mergeCell ref="R100:T100"/>
    <mergeCell ref="Y100:AO100"/>
    <mergeCell ref="Y101:AL101"/>
    <mergeCell ref="AM101:AO101"/>
    <mergeCell ref="Y144:AO144"/>
    <mergeCell ref="Y145:AL145"/>
    <mergeCell ref="AM145:AO145"/>
    <mergeCell ref="I176:O176"/>
    <mergeCell ref="B198:V198"/>
    <mergeCell ref="J200:N200"/>
    <mergeCell ref="K201:M201"/>
    <mergeCell ref="K202:M202"/>
    <mergeCell ref="K203:M203"/>
    <mergeCell ref="K204:M204"/>
    <mergeCell ref="K205:M205"/>
    <mergeCell ref="K206:M206"/>
    <mergeCell ref="K207:M207"/>
    <mergeCell ref="K208:M208"/>
    <mergeCell ref="K209:M209"/>
    <mergeCell ref="K210:M210"/>
    <mergeCell ref="K211:M211"/>
    <mergeCell ref="K212:M212"/>
    <mergeCell ref="K213:M213"/>
    <mergeCell ref="K214:M214"/>
    <mergeCell ref="K215:M215"/>
    <mergeCell ref="K216:M216"/>
    <mergeCell ref="I218:O218"/>
    <mergeCell ref="AD224:AK224"/>
    <mergeCell ref="B230:V230"/>
    <mergeCell ref="G232:Q232"/>
    <mergeCell ref="G233:J233"/>
    <mergeCell ref="K233:Q233"/>
    <mergeCell ref="K235:O235"/>
    <mergeCell ref="K236:O236"/>
    <mergeCell ref="K237:O237"/>
    <mergeCell ref="K238:O238"/>
    <mergeCell ref="G242:Q242"/>
    <mergeCell ref="G243:J243"/>
    <mergeCell ref="K243:Q243"/>
    <mergeCell ref="K245:O245"/>
    <mergeCell ref="K246:O246"/>
    <mergeCell ref="K247:O247"/>
    <mergeCell ref="G251:Q251"/>
    <mergeCell ref="G252:J252"/>
    <mergeCell ref="K252:Q252"/>
    <mergeCell ref="K254:O254"/>
    <mergeCell ref="K255:O255"/>
    <mergeCell ref="K256:O256"/>
    <mergeCell ref="K257:O257"/>
    <mergeCell ref="G261:Q261"/>
    <mergeCell ref="G262:J262"/>
    <mergeCell ref="K262:Q262"/>
    <mergeCell ref="K264:O264"/>
    <mergeCell ref="K265:O265"/>
    <mergeCell ref="K266:O266"/>
    <mergeCell ref="G270:Q270"/>
    <mergeCell ref="G271:J271"/>
    <mergeCell ref="K271:Q271"/>
    <mergeCell ref="K273:O273"/>
    <mergeCell ref="K274:O274"/>
    <mergeCell ref="K275:O275"/>
    <mergeCell ref="K276:O276"/>
    <mergeCell ref="K277:O277"/>
    <mergeCell ref="B281:V281"/>
    <mergeCell ref="I287:N287"/>
    <mergeCell ref="I288:L288"/>
    <mergeCell ref="M288:N288"/>
    <mergeCell ref="I289:L289"/>
    <mergeCell ref="G291:I291"/>
    <mergeCell ref="J291:K291"/>
    <mergeCell ref="G297:K297"/>
    <mergeCell ref="M297:Q297"/>
    <mergeCell ref="G298:K298"/>
    <mergeCell ref="M298:Q298"/>
    <mergeCell ref="F300:R301"/>
  </mergeCells>
  <conditionalFormatting sqref="Z147:AO147">
    <cfRule type="expression" priority="2" aboveAverage="0" equalAverage="0" bottom="0" percent="0" rank="0" text="" dxfId="18">
      <formula>$E$106&lt;1</formula>
    </cfRule>
  </conditionalFormatting>
  <conditionalFormatting sqref="AM148:AO152 Z148:AL148">
    <cfRule type="expression" priority="3" aboveAverage="0" equalAverage="0" bottom="0" percent="0" rank="0" text="" dxfId="19">
      <formula>$E$110&lt;1</formula>
    </cfRule>
  </conditionalFormatting>
  <conditionalFormatting sqref="Z149:AL152">
    <cfRule type="expression" priority="4" aboveAverage="0" equalAverage="0" bottom="0" percent="0" rank="0" text="" dxfId="20">
      <formula>$E$114&lt;1</formula>
    </cfRule>
  </conditionalFormatting>
  <printOptions headings="false" gridLines="false" gridLinesSet="true" horizontalCentered="false" verticalCentered="false"/>
  <pageMargins left="0.511805555555556" right="0.511805555555556" top="0.7875" bottom="0.7875" header="0.511811023622047" footer="0.315277777777778"/>
  <pageSetup paperSize="9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>&amp;CPágina &amp;P de &amp;N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674</TotalTime>
  <Application>LibreOffice/7.3.5.2$Windows_X86_64 LibreOffice_project/184fe81b8c8c30d8b5082578aee2fed2ea847c01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2019-02-18T12:01:04Z</dcterms:created>
  <dc:creator>Rodrigo Quaresma da Silva</dc:creator>
  <dc:description/>
  <dc:language>pt-BR</dc:language>
  <cp:lastModifiedBy/>
  <dcterms:modified xsi:type="dcterms:W3CDTF">2022-09-16T08:31:08Z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